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14385" yWindow="-15" windowWidth="14430" windowHeight="12945" tabRatio="861" activeTab="3"/>
  </bookViews>
  <sheets>
    <sheet name="Attachment 8.20 Cover page" sheetId="46" r:id="rId1"/>
    <sheet name="Readme" sheetId="7" r:id="rId2"/>
    <sheet name="Prices Summary" sheetId="6" r:id="rId3"/>
    <sheet name="Upfront Charge" sheetId="45" r:id="rId4"/>
    <sheet name="Exit Charge Summary" sheetId="42" r:id="rId5"/>
    <sheet name="INPUT - Forecast Expenditure" sheetId="39" r:id="rId6"/>
    <sheet name="INPUT Customer #'s" sheetId="16" r:id="rId7"/>
    <sheet name="CALC CAPEX" sheetId="41" r:id="rId8"/>
    <sheet name="CALC Meter Data Services" sheetId="30" r:id="rId9"/>
    <sheet name="CALC Meter Reading" sheetId="29" r:id="rId10"/>
    <sheet name="CALC Meter Maintenance" sheetId="28" r:id="rId11"/>
    <sheet name="CALC ICT opex" sheetId="31" r:id="rId12"/>
    <sheet name="CALC Overheads" sheetId="27" r:id="rId13"/>
    <sheet name="Tariff Forecast" sheetId="43" r:id="rId14"/>
  </sheets>
  <externalReferences>
    <externalReference r:id="rId15"/>
    <externalReference r:id="rId16"/>
    <externalReference r:id="rId17"/>
    <externalReference r:id="rId18"/>
  </externalReferences>
  <definedNames>
    <definedName name="anscount" hidden="1">1</definedName>
    <definedName name="f">[1]Input!$G$187</definedName>
    <definedName name="vanilla">[1]WACC!$F$27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28" i="42" l="1"/>
  <c r="E28" i="42"/>
  <c r="F28" i="42"/>
  <c r="G28" i="42"/>
  <c r="D28" i="42"/>
  <c r="E34" i="6" l="1"/>
  <c r="F48" i="39" l="1"/>
  <c r="G48" i="39"/>
  <c r="H48" i="39"/>
  <c r="I48" i="39"/>
  <c r="E48" i="39"/>
  <c r="F47" i="39"/>
  <c r="G47" i="39"/>
  <c r="H47" i="39"/>
  <c r="I47" i="39"/>
  <c r="E47" i="39"/>
  <c r="F46" i="39"/>
  <c r="G46" i="39"/>
  <c r="H46" i="39"/>
  <c r="I46" i="39"/>
  <c r="E46" i="39"/>
  <c r="F45" i="39"/>
  <c r="G45" i="39"/>
  <c r="H45" i="39"/>
  <c r="I45" i="39"/>
  <c r="E45" i="39"/>
  <c r="F44" i="39"/>
  <c r="G44" i="39"/>
  <c r="H44" i="39"/>
  <c r="I44" i="39"/>
  <c r="E44" i="39"/>
  <c r="F43" i="39"/>
  <c r="G43" i="39"/>
  <c r="H43" i="39"/>
  <c r="I43" i="39"/>
  <c r="E43" i="39"/>
  <c r="I42" i="39"/>
  <c r="F42" i="39"/>
  <c r="G42" i="39"/>
  <c r="H42" i="39"/>
  <c r="E42" i="39"/>
  <c r="F41" i="39"/>
  <c r="G41" i="39"/>
  <c r="H41" i="39"/>
  <c r="I41" i="39"/>
  <c r="E41" i="39"/>
  <c r="F40" i="39"/>
  <c r="G40" i="39"/>
  <c r="H40" i="39"/>
  <c r="I40" i="39"/>
  <c r="E40" i="39"/>
  <c r="I49" i="39"/>
  <c r="H49" i="39"/>
  <c r="G49" i="39"/>
  <c r="F49" i="39"/>
  <c r="E49" i="39"/>
  <c r="E33" i="39" l="1"/>
  <c r="D26" i="42" l="1"/>
  <c r="E26" i="42"/>
  <c r="F26" i="42" s="1"/>
  <c r="G26" i="42" l="1"/>
  <c r="H26" i="42" s="1"/>
  <c r="F34" i="39"/>
  <c r="G34" i="39"/>
  <c r="H34" i="39"/>
  <c r="I34" i="39"/>
  <c r="E34" i="39"/>
  <c r="F33" i="39" l="1"/>
  <c r="G33" i="39"/>
  <c r="H33" i="39"/>
  <c r="I33" i="39"/>
  <c r="E16" i="42" l="1"/>
  <c r="F16" i="42"/>
  <c r="G16" i="42"/>
  <c r="H16" i="42"/>
  <c r="D16" i="42"/>
  <c r="I26" i="41"/>
  <c r="H26" i="41"/>
  <c r="G26" i="41"/>
  <c r="F26" i="41"/>
  <c r="C16" i="41"/>
  <c r="C49" i="6"/>
  <c r="C50" i="6"/>
  <c r="C51" i="6"/>
  <c r="C52" i="6"/>
  <c r="C53" i="6"/>
  <c r="C48" i="6"/>
  <c r="D66" i="41" l="1"/>
  <c r="D65" i="41"/>
  <c r="D64" i="41"/>
  <c r="D63" i="41"/>
  <c r="D62" i="41"/>
  <c r="D61" i="41"/>
  <c r="D60" i="41"/>
  <c r="D59" i="41"/>
  <c r="D58" i="41"/>
  <c r="D57" i="41"/>
  <c r="D56" i="41"/>
  <c r="D55" i="41"/>
  <c r="D54" i="41"/>
  <c r="D127" i="41"/>
  <c r="D126" i="41"/>
  <c r="D125" i="41"/>
  <c r="D124" i="41"/>
  <c r="D123" i="41"/>
  <c r="D122" i="41"/>
  <c r="D121" i="41"/>
  <c r="D120" i="41"/>
  <c r="D119" i="41"/>
  <c r="D118" i="41"/>
  <c r="D117" i="41"/>
  <c r="D116" i="41"/>
  <c r="D115" i="41"/>
  <c r="D108" i="41"/>
  <c r="D107" i="41"/>
  <c r="D106" i="41"/>
  <c r="D105" i="41"/>
  <c r="D104" i="41"/>
  <c r="D103" i="41"/>
  <c r="D102" i="41"/>
  <c r="D101" i="41"/>
  <c r="D100" i="41"/>
  <c r="D99" i="41"/>
  <c r="D98" i="41"/>
  <c r="D97" i="41"/>
  <c r="D96" i="41"/>
  <c r="D88" i="41"/>
  <c r="D77" i="41"/>
  <c r="D78" i="41"/>
  <c r="D79" i="41"/>
  <c r="D80" i="41"/>
  <c r="D81" i="41"/>
  <c r="D82" i="41"/>
  <c r="D83" i="41"/>
  <c r="D84" i="41"/>
  <c r="D85" i="41"/>
  <c r="D86" i="41"/>
  <c r="D87" i="41"/>
  <c r="D76" i="41"/>
  <c r="Q143" i="16" l="1"/>
  <c r="R143" i="16"/>
  <c r="S143" i="16"/>
  <c r="T143" i="16"/>
  <c r="P132" i="16"/>
  <c r="Q132" i="16"/>
  <c r="Q173" i="16" s="1"/>
  <c r="R132" i="16"/>
  <c r="R173" i="16" s="1"/>
  <c r="S132" i="16"/>
  <c r="S173" i="16" s="1"/>
  <c r="T132" i="16"/>
  <c r="T173" i="16" s="1"/>
  <c r="P134" i="16"/>
  <c r="Q134" i="16"/>
  <c r="R134" i="16"/>
  <c r="S134" i="16"/>
  <c r="T134" i="16"/>
  <c r="P135" i="16"/>
  <c r="Q135" i="16"/>
  <c r="Q176" i="16" s="1"/>
  <c r="R135" i="16"/>
  <c r="R176" i="16" s="1"/>
  <c r="S135" i="16"/>
  <c r="S176" i="16" s="1"/>
  <c r="T135" i="16"/>
  <c r="T176" i="16" s="1"/>
  <c r="P136" i="16"/>
  <c r="Q136" i="16"/>
  <c r="Q177" i="16" s="1"/>
  <c r="R136" i="16"/>
  <c r="R177" i="16" s="1"/>
  <c r="S136" i="16"/>
  <c r="S177" i="16" s="1"/>
  <c r="T136" i="16"/>
  <c r="T177" i="16" s="1"/>
  <c r="P143" i="16"/>
  <c r="K220" i="16"/>
  <c r="K216" i="16"/>
  <c r="J212" i="16"/>
  <c r="K199" i="16"/>
  <c r="G197" i="16"/>
  <c r="L197" i="16" s="1"/>
  <c r="G199" i="16"/>
  <c r="L199" i="16" s="1"/>
  <c r="G200" i="16"/>
  <c r="L200" i="16" s="1"/>
  <c r="G201" i="16"/>
  <c r="K201" i="16" s="1"/>
  <c r="G208" i="16"/>
  <c r="L208" i="16" s="1"/>
  <c r="G212" i="16"/>
  <c r="L212" i="16" s="1"/>
  <c r="G213" i="16"/>
  <c r="L213" i="16" s="1"/>
  <c r="G214" i="16"/>
  <c r="L214" i="16" s="1"/>
  <c r="G215" i="16"/>
  <c r="L215" i="16" s="1"/>
  <c r="G216" i="16"/>
  <c r="L216" i="16" s="1"/>
  <c r="G217" i="16"/>
  <c r="L217" i="16" s="1"/>
  <c r="G218" i="16"/>
  <c r="J218" i="16" s="1"/>
  <c r="G219" i="16"/>
  <c r="K219" i="16" s="1"/>
  <c r="G220" i="16"/>
  <c r="L220" i="16" s="1"/>
  <c r="H217" i="16" l="1"/>
  <c r="H213" i="16"/>
  <c r="H200" i="16"/>
  <c r="H135" i="16" s="1"/>
  <c r="K197" i="16"/>
  <c r="K200" i="16"/>
  <c r="J213" i="16"/>
  <c r="K215" i="16"/>
  <c r="K217" i="16"/>
  <c r="H220" i="16"/>
  <c r="H216" i="16"/>
  <c r="H212" i="16"/>
  <c r="H199" i="16"/>
  <c r="H134" i="16" s="1"/>
  <c r="J199" i="16"/>
  <c r="J200" i="16"/>
  <c r="K208" i="16"/>
  <c r="K212" i="16"/>
  <c r="K213" i="16"/>
  <c r="J216" i="16"/>
  <c r="J217" i="16"/>
  <c r="J220" i="16"/>
  <c r="P173" i="16"/>
  <c r="H176" i="16"/>
  <c r="P176" i="16"/>
  <c r="P177" i="16"/>
  <c r="J197" i="16"/>
  <c r="J201" i="16"/>
  <c r="J214" i="16"/>
  <c r="J219" i="16"/>
  <c r="H218" i="16"/>
  <c r="H214" i="16"/>
  <c r="H201" i="16"/>
  <c r="I197" i="16"/>
  <c r="I199" i="16"/>
  <c r="I200" i="16"/>
  <c r="I201" i="16"/>
  <c r="I208" i="16"/>
  <c r="I212" i="16"/>
  <c r="I213" i="16"/>
  <c r="I214" i="16"/>
  <c r="I215" i="16"/>
  <c r="I216" i="16"/>
  <c r="I217" i="16"/>
  <c r="I218" i="16"/>
  <c r="I219" i="16"/>
  <c r="I220" i="16"/>
  <c r="K214" i="16"/>
  <c r="J208" i="16"/>
  <c r="J215" i="16"/>
  <c r="H219" i="16"/>
  <c r="H215" i="16"/>
  <c r="H208" i="16"/>
  <c r="H143" i="16" s="1"/>
  <c r="H197" i="16"/>
  <c r="H132" i="16" s="1"/>
  <c r="L201" i="16"/>
  <c r="L218" i="16"/>
  <c r="L219" i="16"/>
  <c r="K218" i="16"/>
  <c r="H136" i="16"/>
  <c r="P31" i="16"/>
  <c r="J30" i="16"/>
  <c r="J32" i="16"/>
  <c r="J31" i="16"/>
  <c r="M28" i="16"/>
  <c r="O137" i="16" s="1"/>
  <c r="H177" i="16" l="1"/>
  <c r="H173" i="16"/>
  <c r="P137" i="16"/>
  <c r="M32" i="16"/>
  <c r="O141" i="16" s="1"/>
  <c r="M31" i="16"/>
  <c r="O140" i="16" s="1"/>
  <c r="M30" i="16"/>
  <c r="O139" i="16" s="1"/>
  <c r="J29" i="16"/>
  <c r="M29" i="16" s="1"/>
  <c r="O138" i="16" s="1"/>
  <c r="P138" i="16" l="1"/>
  <c r="Q138" i="16" s="1"/>
  <c r="P141" i="16"/>
  <c r="O182" i="16"/>
  <c r="P140" i="16"/>
  <c r="P139" i="16"/>
  <c r="O180" i="16"/>
  <c r="Q139" i="16"/>
  <c r="Q180" i="16" s="1"/>
  <c r="Q137" i="16"/>
  <c r="E108" i="41"/>
  <c r="Q141" i="16"/>
  <c r="E106" i="41" l="1"/>
  <c r="Q182" i="16"/>
  <c r="P180" i="16"/>
  <c r="P182" i="16"/>
  <c r="Q140" i="16"/>
  <c r="R141" i="16"/>
  <c r="F108" i="41"/>
  <c r="R137" i="16"/>
  <c r="R140" i="16"/>
  <c r="R139" i="16"/>
  <c r="R180" i="16" s="1"/>
  <c r="F106" i="41"/>
  <c r="R138" i="16"/>
  <c r="R182" i="16" l="1"/>
  <c r="S140" i="16"/>
  <c r="S141" i="16"/>
  <c r="G108" i="41"/>
  <c r="S138" i="16"/>
  <c r="S137" i="16"/>
  <c r="S139" i="16"/>
  <c r="S180" i="16" s="1"/>
  <c r="G106" i="41"/>
  <c r="C20" i="45"/>
  <c r="C19" i="45"/>
  <c r="C18" i="45"/>
  <c r="C17" i="45"/>
  <c r="C16" i="45"/>
  <c r="S182" i="16" l="1"/>
  <c r="T137" i="16"/>
  <c r="T140" i="16"/>
  <c r="T138" i="16"/>
  <c r="T139" i="16"/>
  <c r="H106" i="41"/>
  <c r="T141" i="16"/>
  <c r="H108" i="41"/>
  <c r="I108" i="41" l="1"/>
  <c r="T182" i="16"/>
  <c r="I106" i="41"/>
  <c r="T180" i="16"/>
  <c r="I156" i="16"/>
  <c r="J156" i="16"/>
  <c r="K156" i="16"/>
  <c r="L156" i="16"/>
  <c r="H156" i="16"/>
  <c r="H28" i="27" l="1"/>
  <c r="G19" i="31"/>
  <c r="E19" i="31"/>
  <c r="G18" i="31"/>
  <c r="F18" i="31"/>
  <c r="E18" i="31"/>
  <c r="H19" i="30"/>
  <c r="E19" i="30"/>
  <c r="D19" i="30"/>
  <c r="H18" i="30"/>
  <c r="G18" i="30"/>
  <c r="G19" i="29"/>
  <c r="F19" i="29"/>
  <c r="E19" i="29"/>
  <c r="D19" i="29"/>
  <c r="G18" i="29"/>
  <c r="E18" i="29"/>
  <c r="C18" i="29"/>
  <c r="H19" i="28"/>
  <c r="G19" i="28"/>
  <c r="F19" i="28"/>
  <c r="G18" i="28"/>
  <c r="E18" i="28"/>
  <c r="AA17" i="16"/>
  <c r="G156" i="16"/>
  <c r="O156" i="16"/>
  <c r="B126" i="16"/>
  <c r="D18" i="30"/>
  <c r="D18" i="31"/>
  <c r="H18" i="31"/>
  <c r="D19" i="31"/>
  <c r="F19" i="31"/>
  <c r="H19" i="31"/>
  <c r="F18" i="28"/>
  <c r="I18" i="28"/>
  <c r="I19" i="28"/>
  <c r="D18" i="29"/>
  <c r="F18" i="29"/>
  <c r="H18" i="29"/>
  <c r="H19" i="29"/>
  <c r="G19" i="30"/>
  <c r="F19" i="30"/>
  <c r="F18" i="30"/>
  <c r="E18" i="30"/>
  <c r="C39" i="45"/>
  <c r="G33" i="45"/>
  <c r="F33" i="45"/>
  <c r="E33" i="45"/>
  <c r="D33" i="45"/>
  <c r="G28" i="45"/>
  <c r="F28" i="45"/>
  <c r="E28" i="45"/>
  <c r="D28" i="45"/>
  <c r="C15" i="45"/>
  <c r="C38" i="45"/>
  <c r="B17" i="16"/>
  <c r="B18" i="16"/>
  <c r="B19" i="16"/>
  <c r="B20" i="16"/>
  <c r="I17" i="16"/>
  <c r="G191" i="16" s="1"/>
  <c r="I18" i="16"/>
  <c r="G192" i="16" s="1"/>
  <c r="B21" i="16"/>
  <c r="J21" i="16"/>
  <c r="B22" i="16"/>
  <c r="B23" i="16"/>
  <c r="B24" i="16"/>
  <c r="I24" i="16"/>
  <c r="G198" i="16" s="1"/>
  <c r="B25" i="16"/>
  <c r="B26" i="16"/>
  <c r="B27" i="16"/>
  <c r="B28" i="16"/>
  <c r="B29" i="16"/>
  <c r="B30" i="16"/>
  <c r="B31" i="16"/>
  <c r="B32" i="16"/>
  <c r="B33" i="16"/>
  <c r="I33" i="16"/>
  <c r="G207" i="16" s="1"/>
  <c r="J33" i="16"/>
  <c r="B34" i="16"/>
  <c r="B35" i="16"/>
  <c r="J35" i="16"/>
  <c r="B36" i="16"/>
  <c r="B37" i="16"/>
  <c r="I37" i="16"/>
  <c r="G211" i="16" s="1"/>
  <c r="J37" i="16"/>
  <c r="B38" i="16"/>
  <c r="B39" i="16"/>
  <c r="B40" i="16"/>
  <c r="B41" i="16"/>
  <c r="B42" i="16"/>
  <c r="B43" i="16"/>
  <c r="G152" i="16"/>
  <c r="O152" i="16"/>
  <c r="B44" i="16"/>
  <c r="G153" i="16"/>
  <c r="O153" i="16"/>
  <c r="B45" i="16"/>
  <c r="G154" i="16"/>
  <c r="O154" i="16"/>
  <c r="B46" i="16"/>
  <c r="G155" i="16"/>
  <c r="O155" i="16"/>
  <c r="P155" i="16" s="1"/>
  <c r="B220" i="16"/>
  <c r="B219" i="16"/>
  <c r="B218" i="16"/>
  <c r="B217" i="16"/>
  <c r="B216" i="16"/>
  <c r="B215" i="16"/>
  <c r="B214" i="16"/>
  <c r="B213" i="16"/>
  <c r="B212" i="16"/>
  <c r="B211" i="16"/>
  <c r="B210" i="16"/>
  <c r="B209" i="16"/>
  <c r="B208" i="16"/>
  <c r="B207" i="16"/>
  <c r="B206" i="16"/>
  <c r="B205" i="16"/>
  <c r="B204" i="16"/>
  <c r="B203" i="16"/>
  <c r="B202" i="16"/>
  <c r="B201" i="16"/>
  <c r="B200" i="16"/>
  <c r="B199" i="16"/>
  <c r="B198" i="16"/>
  <c r="B197" i="16"/>
  <c r="B196" i="16"/>
  <c r="B195" i="16"/>
  <c r="B194" i="16"/>
  <c r="B193" i="16"/>
  <c r="B192" i="16"/>
  <c r="B191" i="16"/>
  <c r="D94" i="43"/>
  <c r="M116" i="16"/>
  <c r="N116" i="16"/>
  <c r="O116" i="16"/>
  <c r="S116" i="16"/>
  <c r="G116" i="16"/>
  <c r="F116" i="16"/>
  <c r="I116" i="16"/>
  <c r="H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L116" i="16"/>
  <c r="J116" i="16"/>
  <c r="K116" i="16"/>
  <c r="P116" i="16"/>
  <c r="Q116" i="16"/>
  <c r="T116" i="16"/>
  <c r="R116" i="16"/>
  <c r="X58" i="16"/>
  <c r="Y58" i="16"/>
  <c r="Z58" i="16"/>
  <c r="AA58" i="16"/>
  <c r="AB58" i="16"/>
  <c r="F60" i="16"/>
  <c r="F61" i="16"/>
  <c r="F69" i="16"/>
  <c r="F70" i="16"/>
  <c r="F77" i="16"/>
  <c r="F78" i="16"/>
  <c r="F79" i="16"/>
  <c r="E110" i="43"/>
  <c r="D110" i="43" s="1"/>
  <c r="F110" i="43"/>
  <c r="G110" i="43"/>
  <c r="H110" i="43"/>
  <c r="I110" i="43"/>
  <c r="E111" i="43"/>
  <c r="D111" i="43" s="1"/>
  <c r="F111" i="43"/>
  <c r="G111" i="43"/>
  <c r="H111" i="43"/>
  <c r="I111" i="43"/>
  <c r="E112" i="43"/>
  <c r="D112" i="43" s="1"/>
  <c r="F112" i="43"/>
  <c r="G112" i="43"/>
  <c r="H112" i="43"/>
  <c r="I112" i="43"/>
  <c r="E113" i="43"/>
  <c r="D113" i="43" s="1"/>
  <c r="F113" i="43"/>
  <c r="G113" i="43"/>
  <c r="H113" i="43"/>
  <c r="I113" i="43"/>
  <c r="E114" i="43"/>
  <c r="D114" i="43" s="1"/>
  <c r="F114" i="43"/>
  <c r="G114" i="43"/>
  <c r="H114" i="43"/>
  <c r="I114" i="43"/>
  <c r="E115" i="43"/>
  <c r="D115" i="43" s="1"/>
  <c r="F115" i="43"/>
  <c r="G115" i="43"/>
  <c r="H115" i="43"/>
  <c r="I115" i="43"/>
  <c r="E116" i="43"/>
  <c r="D116" i="43" s="1"/>
  <c r="F116" i="43"/>
  <c r="G116" i="43"/>
  <c r="H116" i="43"/>
  <c r="I116" i="43"/>
  <c r="E117" i="43"/>
  <c r="D117" i="43" s="1"/>
  <c r="F117" i="43"/>
  <c r="G117" i="43"/>
  <c r="H117" i="43"/>
  <c r="I117" i="43"/>
  <c r="E118" i="43"/>
  <c r="D118" i="43" s="1"/>
  <c r="F118" i="43"/>
  <c r="G118" i="43"/>
  <c r="H118" i="43"/>
  <c r="I118" i="43"/>
  <c r="E119" i="43"/>
  <c r="D119" i="43" s="1"/>
  <c r="F119" i="43"/>
  <c r="G119" i="43"/>
  <c r="H119" i="43"/>
  <c r="I119" i="43"/>
  <c r="E120" i="43"/>
  <c r="D120" i="43" s="1"/>
  <c r="F120" i="43"/>
  <c r="G120" i="43"/>
  <c r="H120" i="43"/>
  <c r="I120" i="43"/>
  <c r="E121" i="43"/>
  <c r="D121" i="43" s="1"/>
  <c r="F121" i="43"/>
  <c r="G121" i="43"/>
  <c r="H121" i="43"/>
  <c r="I121" i="43"/>
  <c r="E122" i="43"/>
  <c r="D122" i="43" s="1"/>
  <c r="F122" i="43"/>
  <c r="G122" i="43"/>
  <c r="H122" i="43"/>
  <c r="I122" i="43"/>
  <c r="E123" i="43"/>
  <c r="D123" i="43" s="1"/>
  <c r="F123" i="43"/>
  <c r="G123" i="43"/>
  <c r="H123" i="43"/>
  <c r="I123" i="43"/>
  <c r="E124" i="43"/>
  <c r="D124" i="43" s="1"/>
  <c r="F124" i="43"/>
  <c r="G124" i="43"/>
  <c r="H124" i="43"/>
  <c r="I124" i="43"/>
  <c r="E125" i="43"/>
  <c r="D125" i="43" s="1"/>
  <c r="F125" i="43"/>
  <c r="G125" i="43"/>
  <c r="H125" i="43"/>
  <c r="I125" i="43"/>
  <c r="E126" i="43"/>
  <c r="D126" i="43" s="1"/>
  <c r="F126" i="43"/>
  <c r="G126" i="43"/>
  <c r="H126" i="43"/>
  <c r="I126" i="43"/>
  <c r="E127" i="43"/>
  <c r="D127" i="43" s="1"/>
  <c r="F127" i="43"/>
  <c r="G127" i="43"/>
  <c r="H127" i="43"/>
  <c r="I127" i="43"/>
  <c r="E128" i="43"/>
  <c r="D128" i="43" s="1"/>
  <c r="F128" i="43"/>
  <c r="G128" i="43"/>
  <c r="H128" i="43"/>
  <c r="I128" i="43"/>
  <c r="E129" i="43"/>
  <c r="D129" i="43" s="1"/>
  <c r="F129" i="43"/>
  <c r="G129" i="43"/>
  <c r="H129" i="43"/>
  <c r="I129" i="43"/>
  <c r="E178" i="43"/>
  <c r="D178" i="43" s="1"/>
  <c r="F178" i="43"/>
  <c r="G178" i="43"/>
  <c r="H178" i="43"/>
  <c r="I178" i="43"/>
  <c r="E190" i="43"/>
  <c r="D190" i="43" s="1"/>
  <c r="F190" i="43"/>
  <c r="G190" i="43"/>
  <c r="H190" i="43"/>
  <c r="I190" i="43"/>
  <c r="E191" i="43"/>
  <c r="D191" i="43" s="1"/>
  <c r="F191" i="43"/>
  <c r="G191" i="43"/>
  <c r="H191" i="43"/>
  <c r="I191" i="43"/>
  <c r="E192" i="43"/>
  <c r="D192" i="43" s="1"/>
  <c r="F192" i="43"/>
  <c r="G192" i="43"/>
  <c r="H192" i="43"/>
  <c r="I192" i="43"/>
  <c r="E193" i="43"/>
  <c r="D193" i="43" s="1"/>
  <c r="F193" i="43"/>
  <c r="G193" i="43"/>
  <c r="H193" i="43"/>
  <c r="I193" i="43"/>
  <c r="E194" i="43"/>
  <c r="D194" i="43" s="1"/>
  <c r="F194" i="43"/>
  <c r="G194" i="43"/>
  <c r="H194" i="43"/>
  <c r="I194" i="43"/>
  <c r="F195" i="43"/>
  <c r="G195" i="43"/>
  <c r="H195" i="43"/>
  <c r="I195" i="43"/>
  <c r="F109" i="43"/>
  <c r="G109" i="43"/>
  <c r="H109" i="43"/>
  <c r="I109" i="43"/>
  <c r="E109" i="43"/>
  <c r="D109" i="43" s="1"/>
  <c r="B46" i="39"/>
  <c r="B47" i="39"/>
  <c r="B48" i="39"/>
  <c r="B49" i="39"/>
  <c r="B40" i="39"/>
  <c r="B41" i="39"/>
  <c r="B42" i="39"/>
  <c r="B43" i="39"/>
  <c r="B44" i="39"/>
  <c r="B45" i="39"/>
  <c r="C19" i="29"/>
  <c r="E28" i="27"/>
  <c r="D32" i="41"/>
  <c r="B20" i="39"/>
  <c r="B32" i="41" s="1"/>
  <c r="F28" i="27"/>
  <c r="G28" i="27"/>
  <c r="I28" i="27"/>
  <c r="B51" i="16"/>
  <c r="G51" i="16" s="1"/>
  <c r="F51" i="16" s="1"/>
  <c r="B52" i="16"/>
  <c r="G52" i="16" s="1"/>
  <c r="F52" i="16" s="1"/>
  <c r="B53" i="16"/>
  <c r="B54" i="16"/>
  <c r="B55" i="16"/>
  <c r="G55" i="16" s="1"/>
  <c r="F55" i="16" s="1"/>
  <c r="B56" i="16"/>
  <c r="G56" i="16" s="1"/>
  <c r="F56" i="16" s="1"/>
  <c r="B57" i="16"/>
  <c r="G57" i="16" s="1"/>
  <c r="F57" i="16" s="1"/>
  <c r="B58" i="16"/>
  <c r="G58" i="16" s="1"/>
  <c r="F58" i="16" s="1"/>
  <c r="B59" i="16"/>
  <c r="G59" i="16" s="1"/>
  <c r="F59" i="16" s="1"/>
  <c r="B60" i="16"/>
  <c r="B61" i="16"/>
  <c r="B62" i="16"/>
  <c r="B63" i="16"/>
  <c r="B64" i="16"/>
  <c r="B65" i="16"/>
  <c r="B66" i="16"/>
  <c r="B67" i="16"/>
  <c r="G67" i="16" s="1"/>
  <c r="F67" i="16" s="1"/>
  <c r="B68" i="16"/>
  <c r="B69" i="16"/>
  <c r="B70" i="16"/>
  <c r="B71" i="16"/>
  <c r="G71" i="16" s="1"/>
  <c r="F71" i="16" s="1"/>
  <c r="B72" i="16"/>
  <c r="G72" i="16" s="1"/>
  <c r="F72" i="16" s="1"/>
  <c r="B73" i="16"/>
  <c r="B74" i="16"/>
  <c r="B75" i="16"/>
  <c r="B76" i="16"/>
  <c r="B77" i="16"/>
  <c r="B78" i="16"/>
  <c r="B79" i="16"/>
  <c r="B80" i="16"/>
  <c r="D143" i="41"/>
  <c r="D139" i="41"/>
  <c r="D135" i="41"/>
  <c r="D144" i="41"/>
  <c r="D140" i="41"/>
  <c r="D136" i="41"/>
  <c r="D145" i="41"/>
  <c r="D141" i="41"/>
  <c r="D137" i="41"/>
  <c r="D146" i="41"/>
  <c r="G146" i="41" s="1"/>
  <c r="D142" i="41"/>
  <c r="G142" i="41" s="1"/>
  <c r="D138" i="41"/>
  <c r="G68" i="16"/>
  <c r="F68" i="16" s="1"/>
  <c r="G73" i="16"/>
  <c r="F73" i="16" s="1"/>
  <c r="D14" i="6"/>
  <c r="E13" i="6"/>
  <c r="F13" i="6"/>
  <c r="G13" i="6"/>
  <c r="H13" i="6"/>
  <c r="I13" i="6"/>
  <c r="D13" i="6"/>
  <c r="I23" i="28"/>
  <c r="H23" i="28"/>
  <c r="G23" i="28"/>
  <c r="F23" i="28"/>
  <c r="E23" i="28"/>
  <c r="D23" i="28"/>
  <c r="I23" i="29"/>
  <c r="H23" i="29"/>
  <c r="G23" i="29"/>
  <c r="F23" i="29"/>
  <c r="E23" i="29"/>
  <c r="D23" i="29"/>
  <c r="E23" i="30"/>
  <c r="F23" i="30"/>
  <c r="G23" i="30"/>
  <c r="H23" i="30"/>
  <c r="I23" i="30"/>
  <c r="D23" i="30"/>
  <c r="E26" i="31"/>
  <c r="F26" i="31"/>
  <c r="G26" i="31"/>
  <c r="H26" i="31"/>
  <c r="I26" i="31"/>
  <c r="D26" i="31"/>
  <c r="D18" i="27"/>
  <c r="B155" i="16"/>
  <c r="B154" i="16"/>
  <c r="B153" i="16"/>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D78" i="31"/>
  <c r="H78" i="31" s="1"/>
  <c r="D74" i="31"/>
  <c r="D70" i="31"/>
  <c r="D61" i="31"/>
  <c r="H61" i="31" s="1"/>
  <c r="D57" i="31"/>
  <c r="H57" i="31" s="1"/>
  <c r="D53" i="31"/>
  <c r="D77" i="31"/>
  <c r="H77" i="31" s="1"/>
  <c r="D73" i="31"/>
  <c r="D69" i="31"/>
  <c r="D60" i="31"/>
  <c r="H60" i="31" s="1"/>
  <c r="D56" i="31"/>
  <c r="H56" i="31" s="1"/>
  <c r="D52" i="31"/>
  <c r="D48" i="31"/>
  <c r="D76" i="31"/>
  <c r="D68" i="31"/>
  <c r="D55" i="31"/>
  <c r="D49" i="31"/>
  <c r="D72" i="31"/>
  <c r="D59" i="31"/>
  <c r="H59" i="31" s="1"/>
  <c r="D51" i="31"/>
  <c r="H51" i="31" s="1"/>
  <c r="D79" i="31"/>
  <c r="H79" i="31" s="1"/>
  <c r="D75" i="31"/>
  <c r="D71" i="31"/>
  <c r="D62" i="31"/>
  <c r="H62" i="31" s="1"/>
  <c r="D58" i="31"/>
  <c r="H58" i="31" s="1"/>
  <c r="D54" i="31"/>
  <c r="H54" i="31" s="1"/>
  <c r="D50" i="31"/>
  <c r="H50" i="31" s="1"/>
  <c r="D48" i="28"/>
  <c r="D52" i="28"/>
  <c r="G52" i="28" s="1"/>
  <c r="D56" i="28"/>
  <c r="D60" i="28"/>
  <c r="D69" i="28"/>
  <c r="D73" i="28"/>
  <c r="D77" i="28"/>
  <c r="D57" i="30"/>
  <c r="G57" i="30" s="1"/>
  <c r="D53" i="30"/>
  <c r="G53" i="30" s="1"/>
  <c r="D49" i="30"/>
  <c r="G49" i="30" s="1"/>
  <c r="D45" i="30"/>
  <c r="D73" i="30"/>
  <c r="G73" i="30" s="1"/>
  <c r="D69" i="30"/>
  <c r="G69" i="30" s="1"/>
  <c r="D65" i="30"/>
  <c r="G65" i="30" s="1"/>
  <c r="D68" i="29"/>
  <c r="G68" i="29" s="1"/>
  <c r="D72" i="29"/>
  <c r="G72" i="29" s="1"/>
  <c r="D64" i="29"/>
  <c r="G64" i="29" s="1"/>
  <c r="D48" i="29"/>
  <c r="G48" i="29" s="1"/>
  <c r="D52" i="29"/>
  <c r="D56" i="29"/>
  <c r="G56" i="29" s="1"/>
  <c r="D47" i="28"/>
  <c r="D55" i="28"/>
  <c r="G55" i="28" s="1"/>
  <c r="D59" i="28"/>
  <c r="D68" i="28"/>
  <c r="D76" i="28"/>
  <c r="D58" i="30"/>
  <c r="G58" i="30" s="1"/>
  <c r="D50" i="30"/>
  <c r="D46" i="30"/>
  <c r="G46" i="30" s="1"/>
  <c r="D70" i="30"/>
  <c r="G70" i="30" s="1"/>
  <c r="D66" i="30"/>
  <c r="G66" i="30" s="1"/>
  <c r="D71" i="29"/>
  <c r="G71" i="29" s="1"/>
  <c r="D75" i="29"/>
  <c r="G75" i="29" s="1"/>
  <c r="D51" i="29"/>
  <c r="D44" i="29"/>
  <c r="G44" i="29" s="1"/>
  <c r="D59" i="30"/>
  <c r="D47" i="30"/>
  <c r="G47" i="30" s="1"/>
  <c r="D67" i="30"/>
  <c r="G67" i="30" s="1"/>
  <c r="D66" i="29"/>
  <c r="G66" i="29" s="1"/>
  <c r="D46" i="29"/>
  <c r="D58" i="29"/>
  <c r="G58" i="29" s="1"/>
  <c r="D49" i="28"/>
  <c r="D53" i="28"/>
  <c r="D57" i="28"/>
  <c r="D46" i="28"/>
  <c r="D70" i="28"/>
  <c r="D74" i="28"/>
  <c r="D66" i="28"/>
  <c r="D56" i="30"/>
  <c r="G56" i="30" s="1"/>
  <c r="D52" i="30"/>
  <c r="G52" i="30" s="1"/>
  <c r="D48" i="30"/>
  <c r="G48" i="30" s="1"/>
  <c r="D76" i="30"/>
  <c r="G76" i="30" s="1"/>
  <c r="D72" i="30"/>
  <c r="G72" i="30" s="1"/>
  <c r="D68" i="30"/>
  <c r="G68" i="30" s="1"/>
  <c r="D65" i="29"/>
  <c r="G65" i="29" s="1"/>
  <c r="D69" i="29"/>
  <c r="G69" i="29" s="1"/>
  <c r="D73" i="29"/>
  <c r="G73" i="29" s="1"/>
  <c r="D45" i="29"/>
  <c r="G45" i="29" s="1"/>
  <c r="D49" i="29"/>
  <c r="G49" i="29" s="1"/>
  <c r="D53" i="29"/>
  <c r="G53" i="29" s="1"/>
  <c r="D57" i="29"/>
  <c r="G57" i="29" s="1"/>
  <c r="D51" i="28"/>
  <c r="D72" i="28"/>
  <c r="D54" i="30"/>
  <c r="G54" i="30" s="1"/>
  <c r="D74" i="30"/>
  <c r="G74" i="30" s="1"/>
  <c r="D67" i="29"/>
  <c r="G67" i="29" s="1"/>
  <c r="D47" i="29"/>
  <c r="G47" i="29" s="1"/>
  <c r="D55" i="29"/>
  <c r="G55" i="29" s="1"/>
  <c r="D55" i="30"/>
  <c r="G55" i="30" s="1"/>
  <c r="D75" i="30"/>
  <c r="G75" i="30" s="1"/>
  <c r="D70" i="29"/>
  <c r="G70" i="29" s="1"/>
  <c r="D50" i="29"/>
  <c r="G50" i="29" s="1"/>
  <c r="D50" i="28"/>
  <c r="D54" i="28"/>
  <c r="G54" i="28" s="1"/>
  <c r="D58" i="28"/>
  <c r="D67" i="28"/>
  <c r="D71" i="28"/>
  <c r="D75" i="28"/>
  <c r="D51" i="30"/>
  <c r="G51" i="30" s="1"/>
  <c r="D71" i="30"/>
  <c r="G71" i="30" s="1"/>
  <c r="D74" i="29"/>
  <c r="G74" i="29" s="1"/>
  <c r="D54" i="29"/>
  <c r="G54" i="29" s="1"/>
  <c r="G59" i="30"/>
  <c r="H75" i="31"/>
  <c r="H76" i="31"/>
  <c r="G54" i="31"/>
  <c r="G56" i="31"/>
  <c r="G62" i="31"/>
  <c r="G60" i="31"/>
  <c r="G61" i="31"/>
  <c r="G51" i="31"/>
  <c r="G46" i="29"/>
  <c r="G52" i="29"/>
  <c r="G45" i="30"/>
  <c r="G50" i="30"/>
  <c r="E32" i="41"/>
  <c r="F24" i="28"/>
  <c r="G32" i="41"/>
  <c r="H24" i="30"/>
  <c r="I24" i="30"/>
  <c r="G75" i="16" l="1"/>
  <c r="F75" i="16" s="1"/>
  <c r="F57" i="31"/>
  <c r="F54" i="31"/>
  <c r="F69" i="31"/>
  <c r="F52" i="28"/>
  <c r="E54" i="28"/>
  <c r="F54" i="28"/>
  <c r="F55" i="28"/>
  <c r="F56" i="31"/>
  <c r="F67" i="28"/>
  <c r="E57" i="31"/>
  <c r="E54" i="31"/>
  <c r="E69" i="31"/>
  <c r="E55" i="28"/>
  <c r="E52" i="28"/>
  <c r="E56" i="31"/>
  <c r="E67" i="28"/>
  <c r="F56" i="28"/>
  <c r="F58" i="31"/>
  <c r="F62" i="31"/>
  <c r="F61" i="31"/>
  <c r="F59" i="31"/>
  <c r="F60" i="31"/>
  <c r="F59" i="28"/>
  <c r="F57" i="28"/>
  <c r="F58" i="28"/>
  <c r="F60" i="28"/>
  <c r="E195" i="43"/>
  <c r="D195" i="43" s="1"/>
  <c r="B24" i="30"/>
  <c r="F77" i="28"/>
  <c r="F79" i="31"/>
  <c r="G57" i="31"/>
  <c r="B27" i="31"/>
  <c r="B14" i="6"/>
  <c r="B18" i="27"/>
  <c r="B24" i="29"/>
  <c r="B24" i="28"/>
  <c r="D17" i="29"/>
  <c r="D17" i="30"/>
  <c r="H18" i="28"/>
  <c r="H17" i="28" s="1"/>
  <c r="P154" i="16"/>
  <c r="F78" i="31" s="1"/>
  <c r="G78" i="31" s="1"/>
  <c r="O181" i="16"/>
  <c r="P153" i="16"/>
  <c r="F77" i="31" s="1"/>
  <c r="G77" i="31" s="1"/>
  <c r="O179" i="16"/>
  <c r="D128" i="41"/>
  <c r="D67" i="41"/>
  <c r="D109" i="41"/>
  <c r="F66" i="30"/>
  <c r="E51" i="30"/>
  <c r="F50" i="29"/>
  <c r="E53" i="30"/>
  <c r="F65" i="29"/>
  <c r="E50" i="29"/>
  <c r="F51" i="30"/>
  <c r="E52" i="29"/>
  <c r="F52" i="29"/>
  <c r="F54" i="30"/>
  <c r="E65" i="29"/>
  <c r="F53" i="30"/>
  <c r="F53" i="29"/>
  <c r="E66" i="30"/>
  <c r="E53" i="29"/>
  <c r="E54" i="30"/>
  <c r="F56" i="29"/>
  <c r="F54" i="29"/>
  <c r="F58" i="29"/>
  <c r="F56" i="30"/>
  <c r="F57" i="30"/>
  <c r="F55" i="30"/>
  <c r="F59" i="30"/>
  <c r="F58" i="30"/>
  <c r="F55" i="29"/>
  <c r="F57" i="29"/>
  <c r="P152" i="16"/>
  <c r="F76" i="31" s="1"/>
  <c r="G76" i="31" s="1"/>
  <c r="O178" i="16"/>
  <c r="G59" i="31"/>
  <c r="G69" i="31"/>
  <c r="H71" i="31"/>
  <c r="F75" i="30"/>
  <c r="F74" i="29"/>
  <c r="Q154" i="16"/>
  <c r="Q181" i="16" s="1"/>
  <c r="H154" i="16"/>
  <c r="E107" i="41"/>
  <c r="L198" i="16"/>
  <c r="J198" i="16"/>
  <c r="I198" i="16"/>
  <c r="H198" i="16"/>
  <c r="K198" i="16"/>
  <c r="P130" i="16"/>
  <c r="T130" i="16"/>
  <c r="S130" i="16"/>
  <c r="R130" i="16"/>
  <c r="Q130" i="16"/>
  <c r="Q153" i="16"/>
  <c r="Q179" i="16" s="1"/>
  <c r="F73" i="29"/>
  <c r="F74" i="30"/>
  <c r="H153" i="16"/>
  <c r="E105" i="41"/>
  <c r="L211" i="16"/>
  <c r="J211" i="16"/>
  <c r="I211" i="16"/>
  <c r="H211" i="16"/>
  <c r="K211" i="16"/>
  <c r="L191" i="16"/>
  <c r="I191" i="16"/>
  <c r="J191" i="16"/>
  <c r="K191" i="16"/>
  <c r="H191" i="16"/>
  <c r="F72" i="29"/>
  <c r="T146" i="16"/>
  <c r="S146" i="16"/>
  <c r="P146" i="16"/>
  <c r="R146" i="16"/>
  <c r="J146" i="16" s="1"/>
  <c r="Q146" i="16"/>
  <c r="T144" i="16"/>
  <c r="P144" i="16"/>
  <c r="S144" i="16"/>
  <c r="R144" i="16"/>
  <c r="Q144" i="16"/>
  <c r="L207" i="16"/>
  <c r="J207" i="16"/>
  <c r="I207" i="16"/>
  <c r="H207" i="16"/>
  <c r="K207" i="16"/>
  <c r="L192" i="16"/>
  <c r="H192" i="16"/>
  <c r="I192" i="16"/>
  <c r="J192" i="16"/>
  <c r="K192" i="16"/>
  <c r="Q155" i="16"/>
  <c r="R155" i="16" s="1"/>
  <c r="S155" i="16" s="1"/>
  <c r="T155" i="16" s="1"/>
  <c r="F75" i="29"/>
  <c r="F76" i="30"/>
  <c r="H155" i="16"/>
  <c r="T142" i="16"/>
  <c r="P142" i="16"/>
  <c r="F68" i="31" s="1"/>
  <c r="S142" i="16"/>
  <c r="K142" i="16" s="1"/>
  <c r="R142" i="16"/>
  <c r="J142" i="16" s="1"/>
  <c r="Q142" i="16"/>
  <c r="I142" i="16" s="1"/>
  <c r="M35" i="16"/>
  <c r="D89" i="41"/>
  <c r="G74" i="16"/>
  <c r="F74" i="16" s="1"/>
  <c r="M25" i="16"/>
  <c r="M42" i="16"/>
  <c r="M41" i="16"/>
  <c r="M23" i="16"/>
  <c r="O132" i="16" s="1"/>
  <c r="O173" i="16" s="1"/>
  <c r="M27" i="16"/>
  <c r="O136" i="16" s="1"/>
  <c r="O177" i="16" s="1"/>
  <c r="M34" i="16"/>
  <c r="M38" i="16"/>
  <c r="M26" i="16"/>
  <c r="M37" i="16"/>
  <c r="M33" i="16"/>
  <c r="G76" i="16"/>
  <c r="F76" i="16" s="1"/>
  <c r="M21" i="16"/>
  <c r="J36" i="16"/>
  <c r="H17" i="29"/>
  <c r="H17" i="30"/>
  <c r="J24" i="16"/>
  <c r="I22" i="16"/>
  <c r="G196" i="16" s="1"/>
  <c r="I35" i="16"/>
  <c r="G209" i="16" s="1"/>
  <c r="J22" i="16"/>
  <c r="I21" i="16"/>
  <c r="G195" i="16" s="1"/>
  <c r="J18" i="16"/>
  <c r="J17" i="16"/>
  <c r="G77" i="28"/>
  <c r="J19" i="16"/>
  <c r="I28" i="45"/>
  <c r="I33" i="45"/>
  <c r="C17" i="29"/>
  <c r="H24" i="28"/>
  <c r="G14" i="6"/>
  <c r="I14" i="6"/>
  <c r="G24" i="29"/>
  <c r="I18" i="27"/>
  <c r="I27" i="31"/>
  <c r="G18" i="27"/>
  <c r="F18" i="27"/>
  <c r="G24" i="28"/>
  <c r="G24" i="30"/>
  <c r="F27" i="31"/>
  <c r="E17" i="30"/>
  <c r="F17" i="30"/>
  <c r="F17" i="29"/>
  <c r="O149" i="16"/>
  <c r="P149" i="16" s="1"/>
  <c r="O148" i="16"/>
  <c r="P148" i="16" s="1"/>
  <c r="O135" i="16"/>
  <c r="O176" i="16" s="1"/>
  <c r="G58" i="31"/>
  <c r="H24" i="29"/>
  <c r="G27" i="31"/>
  <c r="E18" i="27"/>
  <c r="I24" i="29"/>
  <c r="I24" i="28"/>
  <c r="H32" i="41"/>
  <c r="E14" i="6"/>
  <c r="I154" i="16"/>
  <c r="I32" i="41"/>
  <c r="H27" i="31"/>
  <c r="H14" i="6"/>
  <c r="F24" i="29"/>
  <c r="G79" i="31"/>
  <c r="H70" i="31"/>
  <c r="G17" i="30"/>
  <c r="G17" i="29"/>
  <c r="E17" i="29"/>
  <c r="I17" i="28"/>
  <c r="G17" i="28"/>
  <c r="H18" i="27"/>
  <c r="F14" i="6"/>
  <c r="E19" i="28"/>
  <c r="E17" i="28" s="1"/>
  <c r="F32" i="41"/>
  <c r="F24" i="30"/>
  <c r="G50" i="31"/>
  <c r="F17" i="28"/>
  <c r="I146" i="16" l="1"/>
  <c r="F73" i="30"/>
  <c r="Q152" i="16"/>
  <c r="H152" i="16"/>
  <c r="E74" i="28" s="1"/>
  <c r="E75" i="28"/>
  <c r="E77" i="31"/>
  <c r="E76" i="28"/>
  <c r="E78" i="31"/>
  <c r="E77" i="28"/>
  <c r="E79" i="31"/>
  <c r="E76" i="31"/>
  <c r="F68" i="28"/>
  <c r="F70" i="31"/>
  <c r="G70" i="31" s="1"/>
  <c r="F70" i="28"/>
  <c r="F72" i="31"/>
  <c r="F50" i="28"/>
  <c r="F52" i="31"/>
  <c r="E47" i="27"/>
  <c r="F47" i="27" s="1"/>
  <c r="G47" i="27" s="1"/>
  <c r="H47" i="27" s="1"/>
  <c r="I47" i="27" s="1"/>
  <c r="E51" i="27"/>
  <c r="F51" i="27" s="1"/>
  <c r="G51" i="27" s="1"/>
  <c r="H51" i="27" s="1"/>
  <c r="I51" i="27" s="1"/>
  <c r="P179" i="16"/>
  <c r="F75" i="28"/>
  <c r="G75" i="28" s="1"/>
  <c r="H142" i="16"/>
  <c r="E68" i="31" s="1"/>
  <c r="G68" i="31" s="1"/>
  <c r="F66" i="28"/>
  <c r="P181" i="16"/>
  <c r="F76" i="28"/>
  <c r="G76" i="28" s="1"/>
  <c r="P178" i="16"/>
  <c r="F74" i="28"/>
  <c r="G74" i="28" s="1"/>
  <c r="H149" i="16"/>
  <c r="Q149" i="16"/>
  <c r="R149" i="16" s="1"/>
  <c r="S149" i="16" s="1"/>
  <c r="T149" i="16" s="1"/>
  <c r="L142" i="16"/>
  <c r="L146" i="16"/>
  <c r="S171" i="16"/>
  <c r="H61" i="6" s="1"/>
  <c r="H148" i="16"/>
  <c r="Q148" i="16"/>
  <c r="R148" i="16" s="1"/>
  <c r="S148" i="16" s="1"/>
  <c r="T148" i="16" s="1"/>
  <c r="R171" i="16"/>
  <c r="G61" i="6" s="1"/>
  <c r="Q171" i="16"/>
  <c r="F61" i="6" s="1"/>
  <c r="P171" i="16"/>
  <c r="E61" i="6" s="1"/>
  <c r="T171" i="16"/>
  <c r="I61" i="6" s="1"/>
  <c r="H146" i="16"/>
  <c r="E72" i="31" s="1"/>
  <c r="K146" i="16"/>
  <c r="E65" i="30"/>
  <c r="E64" i="29"/>
  <c r="R126" i="16"/>
  <c r="Q126" i="16"/>
  <c r="T126" i="16"/>
  <c r="S126" i="16"/>
  <c r="P126" i="16"/>
  <c r="L209" i="16"/>
  <c r="L144" i="16" s="1"/>
  <c r="I209" i="16"/>
  <c r="I144" i="16" s="1"/>
  <c r="J209" i="16"/>
  <c r="J144" i="16" s="1"/>
  <c r="K209" i="16"/>
  <c r="K144" i="16" s="1"/>
  <c r="H209" i="16"/>
  <c r="H144" i="16" s="1"/>
  <c r="T145" i="16"/>
  <c r="S145" i="16"/>
  <c r="P145" i="16"/>
  <c r="R145" i="16"/>
  <c r="Q145" i="16"/>
  <c r="F67" i="30"/>
  <c r="F66" i="29"/>
  <c r="F69" i="30"/>
  <c r="F68" i="29"/>
  <c r="S131" i="16"/>
  <c r="R131" i="16"/>
  <c r="Q131" i="16"/>
  <c r="P131" i="16"/>
  <c r="T131" i="16"/>
  <c r="E76" i="30"/>
  <c r="E75" i="29"/>
  <c r="E72" i="29"/>
  <c r="E73" i="30"/>
  <c r="L195" i="16"/>
  <c r="L130" i="16" s="1"/>
  <c r="L171" i="16" s="1"/>
  <c r="I195" i="16"/>
  <c r="I130" i="16" s="1"/>
  <c r="I171" i="16" s="1"/>
  <c r="H195" i="16"/>
  <c r="H130" i="16" s="1"/>
  <c r="E52" i="31" s="1"/>
  <c r="G52" i="31" s="1"/>
  <c r="J195" i="16"/>
  <c r="J130" i="16" s="1"/>
  <c r="J171" i="16" s="1"/>
  <c r="K195" i="16"/>
  <c r="K130" i="16" s="1"/>
  <c r="K171" i="16" s="1"/>
  <c r="Q133" i="16"/>
  <c r="P133" i="16"/>
  <c r="T133" i="16"/>
  <c r="S133" i="16"/>
  <c r="R133" i="16"/>
  <c r="R152" i="16"/>
  <c r="R178" i="16" s="1"/>
  <c r="F104" i="41"/>
  <c r="E74" i="30"/>
  <c r="E73" i="29"/>
  <c r="F49" i="30"/>
  <c r="F48" i="29"/>
  <c r="R154" i="16"/>
  <c r="R181" i="16" s="1"/>
  <c r="F107" i="41"/>
  <c r="M19" i="16"/>
  <c r="R128" i="16"/>
  <c r="R169" i="16" s="1"/>
  <c r="Q128" i="16"/>
  <c r="Q169" i="16" s="1"/>
  <c r="P128" i="16"/>
  <c r="F50" i="31" s="1"/>
  <c r="T128" i="16"/>
  <c r="T169" i="16" s="1"/>
  <c r="S128" i="16"/>
  <c r="S169" i="16" s="1"/>
  <c r="S127" i="16"/>
  <c r="S168" i="16" s="1"/>
  <c r="H59" i="6" s="1"/>
  <c r="R127" i="16"/>
  <c r="R168" i="16" s="1"/>
  <c r="G59" i="6" s="1"/>
  <c r="Q127" i="16"/>
  <c r="Q168" i="16" s="1"/>
  <c r="F59" i="6" s="1"/>
  <c r="P127" i="16"/>
  <c r="F49" i="31" s="1"/>
  <c r="T127" i="16"/>
  <c r="T168" i="16" s="1"/>
  <c r="I59" i="6" s="1"/>
  <c r="L196" i="16"/>
  <c r="H196" i="16"/>
  <c r="I196" i="16"/>
  <c r="J196" i="16"/>
  <c r="K196" i="16"/>
  <c r="F64" i="29"/>
  <c r="F65" i="30"/>
  <c r="R153" i="16"/>
  <c r="R179" i="16" s="1"/>
  <c r="F105" i="41"/>
  <c r="E74" i="29"/>
  <c r="E75" i="30"/>
  <c r="M22" i="16"/>
  <c r="O131" i="16" s="1"/>
  <c r="H133" i="16"/>
  <c r="M24" i="16"/>
  <c r="O133" i="16" s="1"/>
  <c r="M18" i="16"/>
  <c r="O127" i="16" s="1"/>
  <c r="H126" i="16"/>
  <c r="E48" i="31" s="1"/>
  <c r="M17" i="16"/>
  <c r="O126" i="16" s="1"/>
  <c r="M36" i="16"/>
  <c r="O145" i="16" s="1"/>
  <c r="I36" i="16"/>
  <c r="G210" i="16" s="1"/>
  <c r="J133" i="16"/>
  <c r="H131" i="16"/>
  <c r="J20" i="16"/>
  <c r="G65" i="16"/>
  <c r="G64" i="16"/>
  <c r="G63" i="16"/>
  <c r="E109" i="41"/>
  <c r="E128" i="41" s="1"/>
  <c r="F146" i="41"/>
  <c r="I155" i="16"/>
  <c r="I153" i="16"/>
  <c r="G62" i="16"/>
  <c r="G66" i="16"/>
  <c r="C53" i="45"/>
  <c r="G149" i="16"/>
  <c r="G148" i="16"/>
  <c r="L23" i="16"/>
  <c r="G132" i="16" s="1"/>
  <c r="G173" i="16" s="1"/>
  <c r="L27" i="16"/>
  <c r="G136" i="16" s="1"/>
  <c r="G177" i="16" s="1"/>
  <c r="L26" i="16"/>
  <c r="G135" i="16" s="1"/>
  <c r="G176" i="16" s="1"/>
  <c r="O142" i="16"/>
  <c r="O130" i="16"/>
  <c r="O146" i="16"/>
  <c r="O134" i="16"/>
  <c r="O151" i="16"/>
  <c r="P151" i="16" s="1"/>
  <c r="O150" i="16"/>
  <c r="P150" i="16" s="1"/>
  <c r="O128" i="16"/>
  <c r="O169" i="16" s="1"/>
  <c r="O144" i="16"/>
  <c r="O143" i="16"/>
  <c r="O147" i="16"/>
  <c r="P147" i="16" s="1"/>
  <c r="J152" i="16"/>
  <c r="J154" i="16"/>
  <c r="O175" i="16" l="1"/>
  <c r="E69" i="30"/>
  <c r="E64" i="6"/>
  <c r="Q178" i="16"/>
  <c r="F64" i="6" s="1"/>
  <c r="I152" i="16"/>
  <c r="G64" i="6"/>
  <c r="F48" i="31"/>
  <c r="G48" i="31" s="1"/>
  <c r="D17" i="42"/>
  <c r="O171" i="16"/>
  <c r="F71" i="28"/>
  <c r="F73" i="31"/>
  <c r="G73" i="31" s="1"/>
  <c r="F72" i="28"/>
  <c r="F74" i="31"/>
  <c r="G74" i="31" s="1"/>
  <c r="F73" i="28"/>
  <c r="F75" i="31"/>
  <c r="G75" i="31" s="1"/>
  <c r="F69" i="28"/>
  <c r="F71" i="31"/>
  <c r="G71" i="31" s="1"/>
  <c r="G72" i="31"/>
  <c r="E51" i="28"/>
  <c r="E53" i="31"/>
  <c r="E53" i="28"/>
  <c r="E55" i="31"/>
  <c r="E68" i="28"/>
  <c r="E70" i="31"/>
  <c r="F53" i="28"/>
  <c r="F55" i="31"/>
  <c r="F51" i="28"/>
  <c r="F53" i="31"/>
  <c r="O163" i="16"/>
  <c r="O161" i="16"/>
  <c r="H171" i="16"/>
  <c r="E50" i="28"/>
  <c r="T162" i="16"/>
  <c r="E68" i="29"/>
  <c r="E70" i="28"/>
  <c r="O162" i="16"/>
  <c r="P168" i="16"/>
  <c r="E59" i="6" s="1"/>
  <c r="F47" i="28"/>
  <c r="S162" i="16"/>
  <c r="P163" i="16"/>
  <c r="C24" i="31" s="1"/>
  <c r="P167" i="16"/>
  <c r="E58" i="6" s="1"/>
  <c r="P162" i="16"/>
  <c r="C23" i="31" s="1"/>
  <c r="F46" i="28"/>
  <c r="R162" i="16"/>
  <c r="P161" i="16"/>
  <c r="E46" i="28"/>
  <c r="P169" i="16"/>
  <c r="F48" i="28"/>
  <c r="Q162" i="16"/>
  <c r="E66" i="28"/>
  <c r="Q150" i="16"/>
  <c r="R150" i="16" s="1"/>
  <c r="S150" i="16" s="1"/>
  <c r="T150" i="16" s="1"/>
  <c r="H150" i="16"/>
  <c r="F71" i="30"/>
  <c r="F70" i="29"/>
  <c r="S167" i="16"/>
  <c r="H58" i="6" s="1"/>
  <c r="O174" i="16"/>
  <c r="T174" i="16"/>
  <c r="I63" i="6" s="1"/>
  <c r="R167" i="16"/>
  <c r="G58" i="6" s="1"/>
  <c r="O168" i="16"/>
  <c r="H167" i="16"/>
  <c r="Q167" i="16"/>
  <c r="F58" i="6" s="1"/>
  <c r="O172" i="16"/>
  <c r="R174" i="16"/>
  <c r="G63" i="6" s="1"/>
  <c r="H147" i="16"/>
  <c r="H172" i="16" s="1"/>
  <c r="Q147" i="16"/>
  <c r="E17" i="42" s="1"/>
  <c r="F70" i="30"/>
  <c r="F69" i="29"/>
  <c r="P175" i="16"/>
  <c r="H151" i="16"/>
  <c r="Q151" i="16"/>
  <c r="F72" i="30"/>
  <c r="F71" i="29"/>
  <c r="T167" i="16"/>
  <c r="I58" i="6" s="1"/>
  <c r="O167" i="16"/>
  <c r="H174" i="16"/>
  <c r="P174" i="16"/>
  <c r="E63" i="6" s="1"/>
  <c r="P172" i="16"/>
  <c r="E62" i="6" s="1"/>
  <c r="K131" i="16"/>
  <c r="Q129" i="16"/>
  <c r="Q170" i="16" s="1"/>
  <c r="Q184" i="16" s="1"/>
  <c r="P129" i="16"/>
  <c r="T129" i="16"/>
  <c r="T170" i="16" s="1"/>
  <c r="I60" i="6" s="1"/>
  <c r="S129" i="16"/>
  <c r="S170" i="16" s="1"/>
  <c r="H60" i="6" s="1"/>
  <c r="R129" i="16"/>
  <c r="R170" i="16" s="1"/>
  <c r="R184" i="16" s="1"/>
  <c r="L210" i="16"/>
  <c r="L145" i="16" s="1"/>
  <c r="H210" i="16"/>
  <c r="H145" i="16" s="1"/>
  <c r="I210" i="16"/>
  <c r="J210" i="16"/>
  <c r="J145" i="16" s="1"/>
  <c r="K210" i="16"/>
  <c r="S153" i="16"/>
  <c r="S179" i="16" s="1"/>
  <c r="G105" i="41"/>
  <c r="S154" i="16"/>
  <c r="G107" i="41"/>
  <c r="F67" i="29"/>
  <c r="F68" i="30"/>
  <c r="F45" i="30"/>
  <c r="F44" i="29"/>
  <c r="E45" i="30"/>
  <c r="E44" i="29"/>
  <c r="F47" i="30"/>
  <c r="F46" i="29"/>
  <c r="E66" i="29"/>
  <c r="E67" i="30"/>
  <c r="E51" i="29"/>
  <c r="E52" i="30"/>
  <c r="S152" i="16"/>
  <c r="S178" i="16" s="1"/>
  <c r="G104" i="41"/>
  <c r="F51" i="29"/>
  <c r="F52" i="30"/>
  <c r="E48" i="29"/>
  <c r="E49" i="30"/>
  <c r="F49" i="29"/>
  <c r="F50" i="30"/>
  <c r="E50" i="30"/>
  <c r="E49" i="29"/>
  <c r="F45" i="29"/>
  <c r="F46" i="30"/>
  <c r="J126" i="16"/>
  <c r="L133" i="16"/>
  <c r="M20" i="16"/>
  <c r="O129" i="16" s="1"/>
  <c r="O170" i="16" s="1"/>
  <c r="O184" i="16" s="1"/>
  <c r="I145" i="16"/>
  <c r="K145" i="16"/>
  <c r="K127" i="16"/>
  <c r="I127" i="16"/>
  <c r="L127" i="16"/>
  <c r="J127" i="16"/>
  <c r="H127" i="16"/>
  <c r="E49" i="31" s="1"/>
  <c r="G49" i="31" s="1"/>
  <c r="I131" i="16"/>
  <c r="J131" i="16"/>
  <c r="L131" i="16"/>
  <c r="L126" i="16"/>
  <c r="K126" i="16"/>
  <c r="I126" i="16"/>
  <c r="K133" i="16"/>
  <c r="I133" i="16"/>
  <c r="J153" i="16"/>
  <c r="E39" i="31"/>
  <c r="F39" i="31" s="1"/>
  <c r="G39" i="31" s="1"/>
  <c r="H39" i="31" s="1"/>
  <c r="I39" i="31" s="1"/>
  <c r="J155" i="16"/>
  <c r="F109" i="41"/>
  <c r="F128" i="41" s="1"/>
  <c r="E89" i="41"/>
  <c r="E146" i="41"/>
  <c r="C61" i="45"/>
  <c r="C60" i="45"/>
  <c r="C64" i="45"/>
  <c r="C63" i="45"/>
  <c r="C59" i="45"/>
  <c r="C62" i="45"/>
  <c r="D53" i="45"/>
  <c r="G71" i="28"/>
  <c r="I148" i="16"/>
  <c r="I149" i="16"/>
  <c r="G72" i="28"/>
  <c r="G67" i="28"/>
  <c r="G73" i="28"/>
  <c r="L41" i="16"/>
  <c r="G150" i="16" s="1"/>
  <c r="L34" i="16"/>
  <c r="G143" i="16" s="1"/>
  <c r="L24" i="16"/>
  <c r="G133" i="16" s="1"/>
  <c r="L42" i="16"/>
  <c r="G151" i="16" s="1"/>
  <c r="L33" i="16"/>
  <c r="G142" i="16" s="1"/>
  <c r="L22" i="16"/>
  <c r="G131" i="16" s="1"/>
  <c r="L21" i="16"/>
  <c r="G130" i="16" s="1"/>
  <c r="L18" i="16"/>
  <c r="G127" i="16" s="1"/>
  <c r="L17" i="16"/>
  <c r="G126" i="16" s="1"/>
  <c r="L38" i="16"/>
  <c r="G147" i="16" s="1"/>
  <c r="L35" i="16"/>
  <c r="G144" i="16" s="1"/>
  <c r="L36" i="16"/>
  <c r="G145" i="16" s="1"/>
  <c r="L37" i="16"/>
  <c r="G146" i="16" s="1"/>
  <c r="L25" i="16"/>
  <c r="G134" i="16" s="1"/>
  <c r="G175" i="16" s="1"/>
  <c r="K152" i="16"/>
  <c r="G168" i="16" l="1"/>
  <c r="G60" i="6"/>
  <c r="F60" i="6"/>
  <c r="G162" i="16"/>
  <c r="O183" i="16"/>
  <c r="Q174" i="16"/>
  <c r="F63" i="6" s="1"/>
  <c r="H75" i="29"/>
  <c r="K162" i="16"/>
  <c r="E73" i="28"/>
  <c r="E75" i="31"/>
  <c r="E72" i="28"/>
  <c r="E74" i="31"/>
  <c r="S174" i="16"/>
  <c r="H63" i="6" s="1"/>
  <c r="E71" i="28"/>
  <c r="E73" i="31"/>
  <c r="H49" i="31"/>
  <c r="H55" i="31"/>
  <c r="H53" i="31"/>
  <c r="H52" i="31"/>
  <c r="H48" i="31"/>
  <c r="G53" i="31"/>
  <c r="P160" i="16"/>
  <c r="F51" i="31"/>
  <c r="H68" i="31"/>
  <c r="H72" i="31"/>
  <c r="H74" i="31"/>
  <c r="H69" i="31"/>
  <c r="H73" i="31"/>
  <c r="G55" i="31"/>
  <c r="E69" i="28"/>
  <c r="E71" i="31"/>
  <c r="H168" i="16"/>
  <c r="E47" i="28"/>
  <c r="G163" i="16"/>
  <c r="L162" i="16"/>
  <c r="Q160" i="16"/>
  <c r="R147" i="16"/>
  <c r="F17" i="42" s="1"/>
  <c r="Q163" i="16"/>
  <c r="S160" i="16"/>
  <c r="T160" i="16"/>
  <c r="Q161" i="16"/>
  <c r="P170" i="16"/>
  <c r="P184" i="16" s="1"/>
  <c r="F49" i="28"/>
  <c r="P183" i="16"/>
  <c r="I162" i="16"/>
  <c r="H163" i="16"/>
  <c r="R160" i="16"/>
  <c r="J162" i="16"/>
  <c r="Q172" i="16"/>
  <c r="F62" i="6" s="1"/>
  <c r="H162" i="16"/>
  <c r="J167" i="16"/>
  <c r="R151" i="16"/>
  <c r="Q175" i="16"/>
  <c r="H183" i="16"/>
  <c r="L167" i="16"/>
  <c r="K154" i="16"/>
  <c r="S181" i="16"/>
  <c r="S184" i="16" s="1"/>
  <c r="E71" i="30"/>
  <c r="E70" i="29"/>
  <c r="K167" i="16"/>
  <c r="E70" i="30"/>
  <c r="E69" i="29"/>
  <c r="G172" i="16"/>
  <c r="R172" i="16"/>
  <c r="G167" i="16"/>
  <c r="I167" i="16"/>
  <c r="H175" i="16"/>
  <c r="E72" i="30"/>
  <c r="E71" i="29"/>
  <c r="G171" i="16"/>
  <c r="G174" i="16"/>
  <c r="Q183" i="16"/>
  <c r="H66" i="29"/>
  <c r="H65" i="29"/>
  <c r="H67" i="29"/>
  <c r="H70" i="29"/>
  <c r="H73" i="29"/>
  <c r="H74" i="29"/>
  <c r="H71" i="29"/>
  <c r="H68" i="29"/>
  <c r="H72" i="29"/>
  <c r="H69" i="29"/>
  <c r="E68" i="30"/>
  <c r="E67" i="29"/>
  <c r="T152" i="16"/>
  <c r="H104" i="41"/>
  <c r="T154" i="16"/>
  <c r="H107" i="41"/>
  <c r="E46" i="30"/>
  <c r="E45" i="29"/>
  <c r="F47" i="29"/>
  <c r="H46" i="29" s="1"/>
  <c r="F48" i="30"/>
  <c r="H57" i="30" s="1"/>
  <c r="T153" i="16"/>
  <c r="H105" i="41"/>
  <c r="O157" i="16"/>
  <c r="I151" i="16"/>
  <c r="I150" i="16"/>
  <c r="I174" i="16" s="1"/>
  <c r="F89" i="41"/>
  <c r="F145" i="41"/>
  <c r="K153" i="16"/>
  <c r="G109" i="41"/>
  <c r="G128" i="41" s="1"/>
  <c r="K155" i="16"/>
  <c r="I147" i="16"/>
  <c r="I172" i="16" s="1"/>
  <c r="F144" i="41"/>
  <c r="I143" i="16"/>
  <c r="E104" i="41"/>
  <c r="F143" i="41"/>
  <c r="E53" i="45"/>
  <c r="D62" i="45"/>
  <c r="D72" i="45" s="1"/>
  <c r="E51" i="6" s="1"/>
  <c r="D61" i="45"/>
  <c r="D71" i="45" s="1"/>
  <c r="E50" i="6" s="1"/>
  <c r="D60" i="45"/>
  <c r="D70" i="45" s="1"/>
  <c r="E49" i="6" s="1"/>
  <c r="D64" i="45"/>
  <c r="D74" i="45" s="1"/>
  <c r="E53" i="6" s="1"/>
  <c r="D59" i="45"/>
  <c r="D69" i="45" s="1"/>
  <c r="E48" i="6" s="1"/>
  <c r="D63" i="45"/>
  <c r="D73" i="45" s="1"/>
  <c r="E52" i="6" s="1"/>
  <c r="G70" i="28"/>
  <c r="G53" i="28"/>
  <c r="G50" i="28"/>
  <c r="G68" i="28"/>
  <c r="G47" i="28"/>
  <c r="G66" i="28"/>
  <c r="G69" i="28"/>
  <c r="G51" i="28"/>
  <c r="G46" i="28"/>
  <c r="F141" i="41"/>
  <c r="E102" i="41"/>
  <c r="E99" i="41"/>
  <c r="F138" i="41"/>
  <c r="E98" i="41"/>
  <c r="F137" i="41"/>
  <c r="E101" i="41"/>
  <c r="F140" i="41"/>
  <c r="I132" i="16"/>
  <c r="I173" i="16" s="1"/>
  <c r="H69" i="30"/>
  <c r="H72" i="30"/>
  <c r="H70" i="30"/>
  <c r="H73" i="30"/>
  <c r="H74" i="30"/>
  <c r="H67" i="30"/>
  <c r="H66" i="30"/>
  <c r="H75" i="30"/>
  <c r="H71" i="30"/>
  <c r="H68" i="30"/>
  <c r="H65" i="30"/>
  <c r="H76" i="30"/>
  <c r="E97" i="41"/>
  <c r="F136" i="41"/>
  <c r="E100" i="41"/>
  <c r="F139" i="41"/>
  <c r="I135" i="16"/>
  <c r="I176" i="16" s="1"/>
  <c r="H64" i="29"/>
  <c r="J148" i="16"/>
  <c r="I136" i="16"/>
  <c r="I177" i="16" s="1"/>
  <c r="J149" i="16"/>
  <c r="H45" i="30"/>
  <c r="H50" i="30"/>
  <c r="H56" i="30"/>
  <c r="H55" i="30"/>
  <c r="H51" i="30"/>
  <c r="H54" i="30"/>
  <c r="E23" i="27"/>
  <c r="E37" i="27" s="1"/>
  <c r="E96" i="41"/>
  <c r="F135" i="41"/>
  <c r="H44" i="29"/>
  <c r="H57" i="29"/>
  <c r="H51" i="29"/>
  <c r="H50" i="29"/>
  <c r="H54" i="29"/>
  <c r="L152" i="16"/>
  <c r="L154" i="16"/>
  <c r="E31" i="30" l="1"/>
  <c r="R183" i="16"/>
  <c r="G62" i="6"/>
  <c r="H64" i="6"/>
  <c r="E60" i="6"/>
  <c r="H53" i="30"/>
  <c r="E37" i="31"/>
  <c r="F37" i="31" s="1"/>
  <c r="G37" i="31" s="1"/>
  <c r="H37" i="31" s="1"/>
  <c r="I37" i="31" s="1"/>
  <c r="E36" i="31"/>
  <c r="F36" i="31" s="1"/>
  <c r="G36" i="31" s="1"/>
  <c r="H36" i="31" s="1"/>
  <c r="I36" i="31" s="1"/>
  <c r="E38" i="31"/>
  <c r="F38" i="31" s="1"/>
  <c r="G38" i="31" s="1"/>
  <c r="H38" i="31" s="1"/>
  <c r="I38" i="31" s="1"/>
  <c r="E33" i="31"/>
  <c r="F33" i="31" s="1"/>
  <c r="G33" i="31" s="1"/>
  <c r="H33" i="31" s="1"/>
  <c r="I33" i="31" s="1"/>
  <c r="E34" i="31"/>
  <c r="F34" i="31" s="1"/>
  <c r="G34" i="31" s="1"/>
  <c r="H34" i="31" s="1"/>
  <c r="I34" i="31" s="1"/>
  <c r="E35" i="31"/>
  <c r="F35" i="31" s="1"/>
  <c r="G35" i="31" s="1"/>
  <c r="H35" i="31" s="1"/>
  <c r="I35" i="31" s="1"/>
  <c r="E45" i="27"/>
  <c r="F45" i="27" s="1"/>
  <c r="G45" i="27" s="1"/>
  <c r="H45" i="27" s="1"/>
  <c r="I45" i="27" s="1"/>
  <c r="E46" i="27"/>
  <c r="F46" i="27" s="1"/>
  <c r="G46" i="27" s="1"/>
  <c r="H46" i="27" s="1"/>
  <c r="I46" i="27" s="1"/>
  <c r="E50" i="27"/>
  <c r="F50" i="27" s="1"/>
  <c r="G50" i="27" s="1"/>
  <c r="H50" i="27" s="1"/>
  <c r="I50" i="27" s="1"/>
  <c r="E49" i="27"/>
  <c r="F49" i="27" s="1"/>
  <c r="G49" i="27" s="1"/>
  <c r="H49" i="27" s="1"/>
  <c r="I49" i="27" s="1"/>
  <c r="E48" i="27"/>
  <c r="F48" i="27" s="1"/>
  <c r="G48" i="27" s="1"/>
  <c r="H48" i="27" s="1"/>
  <c r="I48" i="27" s="1"/>
  <c r="I168" i="16"/>
  <c r="I163" i="16"/>
  <c r="S147" i="16"/>
  <c r="G17" i="42" s="1"/>
  <c r="R163" i="16"/>
  <c r="R161" i="16"/>
  <c r="H48" i="30"/>
  <c r="H46" i="30"/>
  <c r="H47" i="30"/>
  <c r="H52" i="30"/>
  <c r="E36" i="30" s="1"/>
  <c r="H59" i="30"/>
  <c r="H58" i="30"/>
  <c r="E37" i="30" s="1"/>
  <c r="H49" i="30"/>
  <c r="E34" i="30" s="1"/>
  <c r="S151" i="16"/>
  <c r="R175" i="16"/>
  <c r="I105" i="41"/>
  <c r="T179" i="16"/>
  <c r="I104" i="41"/>
  <c r="T178" i="16"/>
  <c r="G183" i="16"/>
  <c r="I183" i="16"/>
  <c r="I107" i="41"/>
  <c r="T181" i="16"/>
  <c r="H53" i="29"/>
  <c r="H58" i="29"/>
  <c r="H49" i="29"/>
  <c r="E35" i="29" s="1"/>
  <c r="F35" i="29" s="1"/>
  <c r="G35" i="29" s="1"/>
  <c r="H35" i="29" s="1"/>
  <c r="I35" i="29" s="1"/>
  <c r="H45" i="29"/>
  <c r="E32" i="29" s="1"/>
  <c r="F32" i="29" s="1"/>
  <c r="G32" i="29" s="1"/>
  <c r="H32" i="29" s="1"/>
  <c r="I32" i="29" s="1"/>
  <c r="H55" i="29"/>
  <c r="H56" i="29"/>
  <c r="H47" i="29"/>
  <c r="E33" i="29" s="1"/>
  <c r="F33" i="29" s="1"/>
  <c r="G33" i="29" s="1"/>
  <c r="H33" i="29" s="1"/>
  <c r="I33" i="29" s="1"/>
  <c r="H48" i="29"/>
  <c r="E34" i="29" s="1"/>
  <c r="F34" i="29" s="1"/>
  <c r="G34" i="29" s="1"/>
  <c r="H34" i="29" s="1"/>
  <c r="I34" i="29" s="1"/>
  <c r="H52" i="29"/>
  <c r="J151" i="16"/>
  <c r="H109" i="41"/>
  <c r="H128" i="41" s="1"/>
  <c r="L155" i="16"/>
  <c r="J147" i="16"/>
  <c r="J172" i="16" s="1"/>
  <c r="L153" i="16"/>
  <c r="J150" i="16"/>
  <c r="J174" i="16" s="1"/>
  <c r="P157" i="16"/>
  <c r="E142" i="41"/>
  <c r="J143" i="16"/>
  <c r="G89" i="41"/>
  <c r="F53" i="45"/>
  <c r="E61" i="45"/>
  <c r="E71" i="45" s="1"/>
  <c r="F50" i="6" s="1"/>
  <c r="E60" i="45"/>
  <c r="E70" i="45" s="1"/>
  <c r="F49" i="6" s="1"/>
  <c r="E64" i="45"/>
  <c r="E74" i="45" s="1"/>
  <c r="F53" i="6" s="1"/>
  <c r="E59" i="45"/>
  <c r="E69" i="45" s="1"/>
  <c r="F48" i="6" s="1"/>
  <c r="E63" i="45"/>
  <c r="E73" i="45" s="1"/>
  <c r="F52" i="6" s="1"/>
  <c r="E62" i="45"/>
  <c r="E72" i="45" s="1"/>
  <c r="F51" i="6" s="1"/>
  <c r="E36" i="29"/>
  <c r="F36" i="29" s="1"/>
  <c r="G36" i="29" s="1"/>
  <c r="H36" i="29" s="1"/>
  <c r="I36" i="29" s="1"/>
  <c r="H71" i="28"/>
  <c r="H72" i="28"/>
  <c r="H76" i="28"/>
  <c r="H70" i="28"/>
  <c r="H75" i="28"/>
  <c r="H74" i="28"/>
  <c r="H68" i="28"/>
  <c r="H67" i="28"/>
  <c r="H77" i="28"/>
  <c r="H69" i="28"/>
  <c r="E32" i="30"/>
  <c r="E35" i="30"/>
  <c r="E136" i="41"/>
  <c r="G136" i="41" s="1"/>
  <c r="E77" i="41"/>
  <c r="E116" i="41" s="1"/>
  <c r="H66" i="28"/>
  <c r="E83" i="41"/>
  <c r="E80" i="41"/>
  <c r="E119" i="41" s="1"/>
  <c r="E139" i="41"/>
  <c r="G139" i="41" s="1"/>
  <c r="E82" i="41"/>
  <c r="E121" i="41" s="1"/>
  <c r="E141" i="41"/>
  <c r="G141" i="41" s="1"/>
  <c r="E81" i="41"/>
  <c r="E120" i="41" s="1"/>
  <c r="E140" i="41"/>
  <c r="G140" i="41" s="1"/>
  <c r="E135" i="41"/>
  <c r="G135" i="41" s="1"/>
  <c r="E76" i="41"/>
  <c r="H73" i="28"/>
  <c r="K148" i="16"/>
  <c r="F97" i="41"/>
  <c r="J132" i="16"/>
  <c r="J173" i="16" s="1"/>
  <c r="F102" i="41"/>
  <c r="I134" i="16"/>
  <c r="I175" i="16" s="1"/>
  <c r="F142" i="41"/>
  <c r="E103" i="41"/>
  <c r="E122" i="41" s="1"/>
  <c r="F101" i="41"/>
  <c r="J136" i="16"/>
  <c r="J177" i="16" s="1"/>
  <c r="F100" i="41"/>
  <c r="F98" i="41"/>
  <c r="F99" i="41"/>
  <c r="K149" i="16"/>
  <c r="J135" i="16"/>
  <c r="J176" i="16" s="1"/>
  <c r="F23" i="27"/>
  <c r="F96" i="41"/>
  <c r="E31" i="29"/>
  <c r="F31" i="29" s="1"/>
  <c r="G31" i="29" s="1"/>
  <c r="H31" i="29" s="1"/>
  <c r="I31" i="29" s="1"/>
  <c r="I64" i="6" l="1"/>
  <c r="E33" i="30"/>
  <c r="F33" i="30" s="1"/>
  <c r="F37" i="30"/>
  <c r="F31" i="30"/>
  <c r="F36" i="30"/>
  <c r="F32" i="30"/>
  <c r="F34" i="30"/>
  <c r="F35" i="30"/>
  <c r="T147" i="16"/>
  <c r="H17" i="42" s="1"/>
  <c r="S163" i="16"/>
  <c r="S161" i="16"/>
  <c r="S172" i="16"/>
  <c r="J168" i="16"/>
  <c r="J183" i="16" s="1"/>
  <c r="J163" i="16"/>
  <c r="T151" i="16"/>
  <c r="T175" i="16" s="1"/>
  <c r="S175" i="16"/>
  <c r="T184" i="16"/>
  <c r="E115" i="41"/>
  <c r="E37" i="29"/>
  <c r="F37" i="29" s="1"/>
  <c r="G37" i="29" s="1"/>
  <c r="H37" i="29" s="1"/>
  <c r="I37" i="29" s="1"/>
  <c r="K150" i="16"/>
  <c r="K174" i="16" s="1"/>
  <c r="H89" i="41"/>
  <c r="I109" i="41"/>
  <c r="I128" i="41" s="1"/>
  <c r="K143" i="16"/>
  <c r="K147" i="16"/>
  <c r="K172" i="16" s="1"/>
  <c r="K151" i="16"/>
  <c r="Q157" i="16"/>
  <c r="G53" i="45"/>
  <c r="F60" i="45"/>
  <c r="F70" i="45" s="1"/>
  <c r="G49" i="6" s="1"/>
  <c r="F64" i="45"/>
  <c r="F74" i="45" s="1"/>
  <c r="G53" i="6" s="1"/>
  <c r="F59" i="45"/>
  <c r="F69" i="45" s="1"/>
  <c r="G48" i="6" s="1"/>
  <c r="F63" i="45"/>
  <c r="F73" i="45" s="1"/>
  <c r="G52" i="6" s="1"/>
  <c r="F62" i="45"/>
  <c r="F72" i="45" s="1"/>
  <c r="G51" i="6" s="1"/>
  <c r="F61" i="45"/>
  <c r="F71" i="45" s="1"/>
  <c r="G50" i="6" s="1"/>
  <c r="F81" i="41"/>
  <c r="F120" i="41" s="1"/>
  <c r="F80" i="41"/>
  <c r="F119" i="41" s="1"/>
  <c r="F82" i="41"/>
  <c r="F121" i="41" s="1"/>
  <c r="F77" i="41"/>
  <c r="F116" i="41" s="1"/>
  <c r="F76" i="41"/>
  <c r="L149" i="16"/>
  <c r="G99" i="41"/>
  <c r="G101" i="41"/>
  <c r="L148" i="16"/>
  <c r="G98" i="41"/>
  <c r="J134" i="16"/>
  <c r="J175" i="16" s="1"/>
  <c r="F103" i="41"/>
  <c r="F122" i="41" s="1"/>
  <c r="K132" i="16"/>
  <c r="K173" i="16" s="1"/>
  <c r="K135" i="16"/>
  <c r="K176" i="16" s="1"/>
  <c r="G100" i="41"/>
  <c r="K136" i="16"/>
  <c r="K177" i="16" s="1"/>
  <c r="G102" i="41"/>
  <c r="G97" i="41"/>
  <c r="G96" i="41"/>
  <c r="G23" i="27"/>
  <c r="S183" i="16" l="1"/>
  <c r="H62" i="6"/>
  <c r="G35" i="30"/>
  <c r="G31" i="30"/>
  <c r="G36" i="30"/>
  <c r="G34" i="30"/>
  <c r="G37" i="30"/>
  <c r="G32" i="30"/>
  <c r="G33" i="30"/>
  <c r="T172" i="16"/>
  <c r="T163" i="16"/>
  <c r="T161" i="16"/>
  <c r="K168" i="16"/>
  <c r="K183" i="16" s="1"/>
  <c r="K163" i="16"/>
  <c r="F115" i="41"/>
  <c r="F83" i="41"/>
  <c r="L150" i="16"/>
  <c r="L174" i="16" s="1"/>
  <c r="L151" i="16"/>
  <c r="R157" i="16"/>
  <c r="G83" i="41"/>
  <c r="I89" i="41"/>
  <c r="L147" i="16"/>
  <c r="L172" i="16" s="1"/>
  <c r="L143" i="16"/>
  <c r="H53" i="45"/>
  <c r="G59" i="45"/>
  <c r="G69" i="45" s="1"/>
  <c r="H48" i="6" s="1"/>
  <c r="G63" i="45"/>
  <c r="G73" i="45" s="1"/>
  <c r="H52" i="6" s="1"/>
  <c r="G62" i="45"/>
  <c r="G72" i="45" s="1"/>
  <c r="H51" i="6" s="1"/>
  <c r="G61" i="45"/>
  <c r="G71" i="45" s="1"/>
  <c r="H50" i="6" s="1"/>
  <c r="G60" i="45"/>
  <c r="G70" i="45" s="1"/>
  <c r="H49" i="6" s="1"/>
  <c r="G64" i="45"/>
  <c r="G74" i="45" s="1"/>
  <c r="H53" i="6" s="1"/>
  <c r="G77" i="41"/>
  <c r="G116" i="41" s="1"/>
  <c r="G82" i="41"/>
  <c r="G121" i="41" s="1"/>
  <c r="G81" i="41"/>
  <c r="G120" i="41" s="1"/>
  <c r="G80" i="41"/>
  <c r="G119" i="41" s="1"/>
  <c r="G76" i="41"/>
  <c r="H97" i="41"/>
  <c r="H100" i="41"/>
  <c r="K134" i="16"/>
  <c r="K175" i="16" s="1"/>
  <c r="G103" i="41"/>
  <c r="G122" i="41" s="1"/>
  <c r="H101" i="41"/>
  <c r="H99" i="41"/>
  <c r="H102" i="41"/>
  <c r="L136" i="16"/>
  <c r="L177" i="16" s="1"/>
  <c r="L135" i="16"/>
  <c r="L176" i="16" s="1"/>
  <c r="L132" i="16"/>
  <c r="L173" i="16" s="1"/>
  <c r="H98" i="41"/>
  <c r="H23" i="27"/>
  <c r="H96" i="41"/>
  <c r="T183" i="16" l="1"/>
  <c r="I62" i="6"/>
  <c r="H32" i="30"/>
  <c r="H34" i="30"/>
  <c r="H31" i="30"/>
  <c r="H33" i="30"/>
  <c r="H37" i="30"/>
  <c r="H36" i="30"/>
  <c r="H35" i="30"/>
  <c r="L168" i="16"/>
  <c r="L183" i="16" s="1"/>
  <c r="L163" i="16"/>
  <c r="G115" i="41"/>
  <c r="S157" i="16"/>
  <c r="H62" i="45"/>
  <c r="H72" i="45" s="1"/>
  <c r="I51" i="6" s="1"/>
  <c r="H61" i="45"/>
  <c r="H71" i="45" s="1"/>
  <c r="I50" i="6" s="1"/>
  <c r="H60" i="45"/>
  <c r="H70" i="45" s="1"/>
  <c r="I49" i="6" s="1"/>
  <c r="H64" i="45"/>
  <c r="H74" i="45" s="1"/>
  <c r="I53" i="6" s="1"/>
  <c r="H59" i="45"/>
  <c r="H69" i="45" s="1"/>
  <c r="I48" i="6" s="1"/>
  <c r="H63" i="45"/>
  <c r="H73" i="45" s="1"/>
  <c r="I52" i="6" s="1"/>
  <c r="H77" i="41"/>
  <c r="H116" i="41" s="1"/>
  <c r="I80" i="41"/>
  <c r="H80" i="41"/>
  <c r="H119" i="41" s="1"/>
  <c r="H81" i="41"/>
  <c r="H120" i="41" s="1"/>
  <c r="H82" i="41"/>
  <c r="H121" i="41" s="1"/>
  <c r="H76" i="41"/>
  <c r="I98" i="41"/>
  <c r="I102" i="41"/>
  <c r="I99" i="41"/>
  <c r="I101" i="41"/>
  <c r="I100" i="41"/>
  <c r="I97" i="41"/>
  <c r="L134" i="16"/>
  <c r="L175" i="16" s="1"/>
  <c r="H103" i="41"/>
  <c r="H122" i="41" s="1"/>
  <c r="I23" i="27"/>
  <c r="I96" i="41"/>
  <c r="I35" i="30" l="1"/>
  <c r="I37" i="30"/>
  <c r="I31" i="30"/>
  <c r="I32" i="30"/>
  <c r="I36" i="30"/>
  <c r="I33" i="30"/>
  <c r="I34" i="30"/>
  <c r="H115" i="41"/>
  <c r="H83" i="41"/>
  <c r="T157" i="16"/>
  <c r="I82" i="41"/>
  <c r="I121" i="41" s="1"/>
  <c r="I77" i="41"/>
  <c r="I116" i="41" s="1"/>
  <c r="I119" i="41"/>
  <c r="I76" i="41"/>
  <c r="I81" i="41"/>
  <c r="I120" i="41" s="1"/>
  <c r="I103" i="41"/>
  <c r="I122" i="41" s="1"/>
  <c r="E45" i="6" l="1"/>
  <c r="I115" i="41"/>
  <c r="I83" i="41"/>
  <c r="F45" i="6" l="1"/>
  <c r="I19" i="16"/>
  <c r="F54" i="16"/>
  <c r="F53" i="16"/>
  <c r="E20" i="41" l="1"/>
  <c r="G45" i="6"/>
  <c r="I20" i="16"/>
  <c r="G194" i="16" s="1"/>
  <c r="G193" i="16"/>
  <c r="L19" i="16"/>
  <c r="G128" i="16" s="1"/>
  <c r="E23" i="41" l="1"/>
  <c r="H45" i="6"/>
  <c r="G169" i="16"/>
  <c r="L20" i="16"/>
  <c r="G129" i="16" s="1"/>
  <c r="G170" i="16" s="1"/>
  <c r="L193" i="16"/>
  <c r="L128" i="16" s="1"/>
  <c r="I193" i="16"/>
  <c r="I128" i="16" s="1"/>
  <c r="F78" i="41" s="1"/>
  <c r="K193" i="16"/>
  <c r="K128" i="16" s="1"/>
  <c r="H193" i="16"/>
  <c r="H128" i="16" s="1"/>
  <c r="J193" i="16"/>
  <c r="J128" i="16" s="1"/>
  <c r="L194" i="16"/>
  <c r="L129" i="16" s="1"/>
  <c r="L170" i="16" s="1"/>
  <c r="J194" i="16"/>
  <c r="J129" i="16" s="1"/>
  <c r="J170" i="16" s="1"/>
  <c r="H194" i="16"/>
  <c r="H129" i="16" s="1"/>
  <c r="E51" i="31" s="1"/>
  <c r="I194" i="16"/>
  <c r="I129" i="16" s="1"/>
  <c r="I170" i="16" s="1"/>
  <c r="K194" i="16"/>
  <c r="K129" i="16" s="1"/>
  <c r="K170" i="16" s="1"/>
  <c r="F79" i="41"/>
  <c r="F118" i="41" s="1"/>
  <c r="F23" i="41" l="1"/>
  <c r="I45" i="6"/>
  <c r="E48" i="28"/>
  <c r="G48" i="28" s="1"/>
  <c r="E50" i="31"/>
  <c r="H170" i="16"/>
  <c r="E49" i="28"/>
  <c r="G49" i="28" s="1"/>
  <c r="I169" i="16"/>
  <c r="K169" i="16"/>
  <c r="H169" i="16"/>
  <c r="J169" i="16"/>
  <c r="L169" i="16"/>
  <c r="E48" i="30"/>
  <c r="E47" i="29"/>
  <c r="E46" i="29"/>
  <c r="E47" i="30"/>
  <c r="E78" i="41"/>
  <c r="E137" i="41"/>
  <c r="G137" i="41" s="1"/>
  <c r="E79" i="41"/>
  <c r="E118" i="41" s="1"/>
  <c r="E138" i="41"/>
  <c r="G138" i="41" s="1"/>
  <c r="G78" i="41"/>
  <c r="G79" i="41"/>
  <c r="G118" i="41" s="1"/>
  <c r="F117" i="41"/>
  <c r="G23" i="41" l="1"/>
  <c r="E117" i="41"/>
  <c r="H79" i="41"/>
  <c r="H118" i="41" s="1"/>
  <c r="H78" i="41"/>
  <c r="G117" i="41"/>
  <c r="H23" i="41" l="1"/>
  <c r="I78" i="41"/>
  <c r="H117" i="41"/>
  <c r="I79" i="41"/>
  <c r="I118" i="41" s="1"/>
  <c r="I23" i="41" l="1"/>
  <c r="I117" i="41"/>
  <c r="F63" i="16"/>
  <c r="F64" i="16"/>
  <c r="F65" i="16"/>
  <c r="F66" i="16"/>
  <c r="C23" i="41" l="1"/>
  <c r="F20" i="41"/>
  <c r="I28" i="16"/>
  <c r="G202" i="16" s="1"/>
  <c r="F62" i="16"/>
  <c r="L202" i="16" l="1"/>
  <c r="L137" i="16" s="1"/>
  <c r="I202" i="16"/>
  <c r="I137" i="16" s="1"/>
  <c r="J202" i="16"/>
  <c r="J137" i="16" s="1"/>
  <c r="K202" i="16"/>
  <c r="K137" i="16" s="1"/>
  <c r="H202" i="16"/>
  <c r="H137" i="16" s="1"/>
  <c r="L28" i="16"/>
  <c r="G137" i="16" s="1"/>
  <c r="I31" i="16"/>
  <c r="G205" i="16" s="1"/>
  <c r="I32" i="16"/>
  <c r="G206" i="16" s="1"/>
  <c r="I29" i="16"/>
  <c r="G203" i="16" s="1"/>
  <c r="I30" i="16"/>
  <c r="G204" i="16" s="1"/>
  <c r="E56" i="28" l="1"/>
  <c r="E58" i="31"/>
  <c r="H178" i="16"/>
  <c r="L178" i="16"/>
  <c r="G56" i="28"/>
  <c r="G178" i="16"/>
  <c r="J178" i="16"/>
  <c r="I178" i="16"/>
  <c r="K178" i="16"/>
  <c r="L203" i="16"/>
  <c r="L138" i="16" s="1"/>
  <c r="L179" i="16" s="1"/>
  <c r="I203" i="16"/>
  <c r="I138" i="16" s="1"/>
  <c r="I179" i="16" s="1"/>
  <c r="H203" i="16"/>
  <c r="H138" i="16" s="1"/>
  <c r="E59" i="31" s="1"/>
  <c r="J203" i="16"/>
  <c r="J138" i="16" s="1"/>
  <c r="J179" i="16" s="1"/>
  <c r="K203" i="16"/>
  <c r="K138" i="16" s="1"/>
  <c r="K179" i="16" s="1"/>
  <c r="E54" i="29"/>
  <c r="E55" i="30"/>
  <c r="L204" i="16"/>
  <c r="L139" i="16" s="1"/>
  <c r="H204" i="16"/>
  <c r="H139" i="16" s="1"/>
  <c r="E60" i="31" s="1"/>
  <c r="J204" i="16"/>
  <c r="J139" i="16" s="1"/>
  <c r="I204" i="16"/>
  <c r="I139" i="16" s="1"/>
  <c r="K204" i="16"/>
  <c r="K139" i="16" s="1"/>
  <c r="L205" i="16"/>
  <c r="L140" i="16" s="1"/>
  <c r="I205" i="16"/>
  <c r="I140" i="16" s="1"/>
  <c r="J205" i="16"/>
  <c r="J140" i="16" s="1"/>
  <c r="K205" i="16"/>
  <c r="K140" i="16" s="1"/>
  <c r="H205" i="16"/>
  <c r="H140" i="16" s="1"/>
  <c r="E61" i="31" s="1"/>
  <c r="L206" i="16"/>
  <c r="L141" i="16" s="1"/>
  <c r="I206" i="16"/>
  <c r="I141" i="16" s="1"/>
  <c r="J206" i="16"/>
  <c r="J141" i="16" s="1"/>
  <c r="H206" i="16"/>
  <c r="H141" i="16" s="1"/>
  <c r="K206" i="16"/>
  <c r="K141" i="16" s="1"/>
  <c r="F84" i="41"/>
  <c r="L30" i="16"/>
  <c r="G139" i="16" s="1"/>
  <c r="G180" i="16" s="1"/>
  <c r="L31" i="16"/>
  <c r="G140" i="16" s="1"/>
  <c r="G181" i="16" s="1"/>
  <c r="L32" i="16"/>
  <c r="G141" i="16" s="1"/>
  <c r="L29" i="16"/>
  <c r="G138" i="16" s="1"/>
  <c r="G179" i="16" s="1"/>
  <c r="I84" i="41"/>
  <c r="G84" i="41"/>
  <c r="E60" i="28" l="1"/>
  <c r="G60" i="28" s="1"/>
  <c r="E62" i="31"/>
  <c r="H179" i="16"/>
  <c r="E57" i="28"/>
  <c r="H181" i="16"/>
  <c r="E59" i="28"/>
  <c r="G59" i="28" s="1"/>
  <c r="H180" i="16"/>
  <c r="E58" i="28"/>
  <c r="G88" i="41"/>
  <c r="G127" i="41" s="1"/>
  <c r="J161" i="16"/>
  <c r="J182" i="16"/>
  <c r="H87" i="41"/>
  <c r="H126" i="41" s="1"/>
  <c r="K181" i="16"/>
  <c r="H86" i="41"/>
  <c r="H125" i="41" s="1"/>
  <c r="K180" i="16"/>
  <c r="I86" i="41"/>
  <c r="I125" i="41" s="1"/>
  <c r="L180" i="16"/>
  <c r="K160" i="16"/>
  <c r="J160" i="16"/>
  <c r="H161" i="16"/>
  <c r="H182" i="16"/>
  <c r="H184" i="16" s="1"/>
  <c r="I87" i="41"/>
  <c r="I126" i="41" s="1"/>
  <c r="L181" i="16"/>
  <c r="H160" i="16"/>
  <c r="G161" i="16"/>
  <c r="G182" i="16"/>
  <c r="G184" i="16" s="1"/>
  <c r="H88" i="41"/>
  <c r="H127" i="41" s="1"/>
  <c r="K161" i="16"/>
  <c r="K182" i="16"/>
  <c r="I88" i="41"/>
  <c r="I127" i="41" s="1"/>
  <c r="L161" i="16"/>
  <c r="L182" i="16"/>
  <c r="L184" i="16" s="1"/>
  <c r="F87" i="41"/>
  <c r="F126" i="41" s="1"/>
  <c r="I181" i="16"/>
  <c r="G86" i="41"/>
  <c r="G125" i="41" s="1"/>
  <c r="J180" i="16"/>
  <c r="I160" i="16"/>
  <c r="G160" i="16"/>
  <c r="F88" i="41"/>
  <c r="F127" i="41" s="1"/>
  <c r="I161" i="16"/>
  <c r="I182" i="16"/>
  <c r="G87" i="41"/>
  <c r="G126" i="41" s="1"/>
  <c r="J181" i="16"/>
  <c r="F86" i="41"/>
  <c r="F125" i="41" s="1"/>
  <c r="I180" i="16"/>
  <c r="K184" i="16"/>
  <c r="L160" i="16"/>
  <c r="E88" i="41"/>
  <c r="E127" i="41" s="1"/>
  <c r="E58" i="29"/>
  <c r="E59" i="30"/>
  <c r="E58" i="30"/>
  <c r="E57" i="29"/>
  <c r="E86" i="41"/>
  <c r="E125" i="41" s="1"/>
  <c r="E56" i="29"/>
  <c r="E57" i="30"/>
  <c r="E55" i="29"/>
  <c r="E56" i="30"/>
  <c r="G57" i="28"/>
  <c r="G157" i="16"/>
  <c r="G58" i="28"/>
  <c r="K157" i="16"/>
  <c r="E143" i="41"/>
  <c r="G143" i="41" s="1"/>
  <c r="E84" i="41"/>
  <c r="H84" i="41"/>
  <c r="I123" i="41"/>
  <c r="G123" i="41"/>
  <c r="F123" i="41"/>
  <c r="J184" i="16" l="1"/>
  <c r="I184" i="16"/>
  <c r="G20" i="41"/>
  <c r="H60" i="28"/>
  <c r="H58" i="28"/>
  <c r="H57" i="28"/>
  <c r="H54" i="28"/>
  <c r="H48" i="28"/>
  <c r="H53" i="28"/>
  <c r="E36" i="28" s="1"/>
  <c r="H51" i="28"/>
  <c r="E35" i="28" s="1"/>
  <c r="H46" i="28"/>
  <c r="H49" i="28"/>
  <c r="H47" i="28"/>
  <c r="E32" i="28" s="1"/>
  <c r="H56" i="28"/>
  <c r="H52" i="28"/>
  <c r="H55" i="28"/>
  <c r="H50" i="28"/>
  <c r="E34" i="28" s="1"/>
  <c r="H59" i="28"/>
  <c r="H157" i="16"/>
  <c r="H85" i="41"/>
  <c r="H124" i="41" s="1"/>
  <c r="I85" i="41"/>
  <c r="L157" i="16"/>
  <c r="E87" i="41"/>
  <c r="E126" i="41" s="1"/>
  <c r="E145" i="41"/>
  <c r="G145" i="41" s="1"/>
  <c r="F85" i="41"/>
  <c r="I157" i="16"/>
  <c r="E85" i="41"/>
  <c r="E124" i="41" s="1"/>
  <c r="E144" i="41"/>
  <c r="G144" i="41" s="1"/>
  <c r="G85" i="41"/>
  <c r="J157" i="16"/>
  <c r="E123" i="41"/>
  <c r="H123" i="41"/>
  <c r="F55" i="41" l="1"/>
  <c r="F40" i="41" s="1"/>
  <c r="F60" i="41"/>
  <c r="F44" i="41" s="1"/>
  <c r="F65" i="41"/>
  <c r="F59" i="41"/>
  <c r="F64" i="41"/>
  <c r="F57" i="41"/>
  <c r="F54" i="41"/>
  <c r="F56" i="41"/>
  <c r="F61" i="41"/>
  <c r="F58" i="41"/>
  <c r="F42" i="41" s="1"/>
  <c r="F67" i="41"/>
  <c r="F66" i="41"/>
  <c r="F62" i="41"/>
  <c r="I55" i="41"/>
  <c r="I40" i="41" s="1"/>
  <c r="I64" i="41"/>
  <c r="I65" i="41"/>
  <c r="I66" i="41"/>
  <c r="I62" i="41"/>
  <c r="I56" i="41"/>
  <c r="I54" i="41"/>
  <c r="I59" i="41"/>
  <c r="I43" i="41" s="1"/>
  <c r="I60" i="41"/>
  <c r="I44" i="41" s="1"/>
  <c r="I58" i="41"/>
  <c r="I42" i="41" s="1"/>
  <c r="I67" i="41"/>
  <c r="I57" i="41"/>
  <c r="I61" i="41"/>
  <c r="H63" i="41"/>
  <c r="H61" i="41"/>
  <c r="H54" i="41"/>
  <c r="H39" i="41" s="1"/>
  <c r="E60" i="41"/>
  <c r="E44" i="41" s="1"/>
  <c r="E27" i="6" s="1"/>
  <c r="E64" i="41"/>
  <c r="E65" i="41"/>
  <c r="E56" i="41"/>
  <c r="G61" i="41"/>
  <c r="G56" i="41"/>
  <c r="G65" i="41"/>
  <c r="G66" i="41"/>
  <c r="G60" i="41"/>
  <c r="G44" i="41" s="1"/>
  <c r="G54" i="41"/>
  <c r="G67" i="41"/>
  <c r="G57" i="41"/>
  <c r="G62" i="41"/>
  <c r="G58" i="41"/>
  <c r="G42" i="41" s="1"/>
  <c r="G55" i="41"/>
  <c r="G40" i="41" s="1"/>
  <c r="G59" i="41"/>
  <c r="G43" i="41" s="1"/>
  <c r="G64" i="41"/>
  <c r="H59" i="41"/>
  <c r="H43" i="41" s="1"/>
  <c r="H60" i="41"/>
  <c r="H65" i="41"/>
  <c r="E59" i="41"/>
  <c r="E63" i="41"/>
  <c r="E54" i="41"/>
  <c r="E39" i="41" s="1"/>
  <c r="E55" i="41"/>
  <c r="E40" i="41" s="1"/>
  <c r="E23" i="6" s="1"/>
  <c r="H62" i="41"/>
  <c r="H67" i="41"/>
  <c r="H58" i="41"/>
  <c r="H42" i="41" s="1"/>
  <c r="H55" i="41"/>
  <c r="H40" i="41" s="1"/>
  <c r="E67" i="41"/>
  <c r="E62" i="41"/>
  <c r="E58" i="41"/>
  <c r="E42" i="41" s="1"/>
  <c r="E25" i="6" s="1"/>
  <c r="H56" i="41"/>
  <c r="H64" i="41"/>
  <c r="H66" i="41"/>
  <c r="H57" i="41"/>
  <c r="E57" i="41"/>
  <c r="E61" i="41"/>
  <c r="E66" i="41"/>
  <c r="F34" i="28"/>
  <c r="F32" i="28"/>
  <c r="F36" i="28"/>
  <c r="F35" i="28"/>
  <c r="G124" i="41"/>
  <c r="G63" i="41" s="1"/>
  <c r="I124" i="41"/>
  <c r="I63" i="41" s="1"/>
  <c r="F124" i="41"/>
  <c r="F63" i="41" s="1"/>
  <c r="I146" i="41"/>
  <c r="H137" i="41"/>
  <c r="H143" i="41"/>
  <c r="I144" i="41"/>
  <c r="H135" i="41"/>
  <c r="J144" i="41"/>
  <c r="H141" i="41"/>
  <c r="I140" i="41"/>
  <c r="J136" i="41"/>
  <c r="J141" i="41"/>
  <c r="J140" i="41"/>
  <c r="I138" i="41"/>
  <c r="I137" i="41"/>
  <c r="H139" i="41"/>
  <c r="J146" i="41"/>
  <c r="J138" i="41"/>
  <c r="I143" i="41"/>
  <c r="I142" i="41"/>
  <c r="I135" i="41"/>
  <c r="J135" i="41"/>
  <c r="I145" i="41"/>
  <c r="I141" i="41"/>
  <c r="H138" i="41"/>
  <c r="H145" i="41"/>
  <c r="H146" i="41"/>
  <c r="J142" i="41"/>
  <c r="J145" i="41"/>
  <c r="H144" i="41"/>
  <c r="J139" i="41"/>
  <c r="I136" i="41"/>
  <c r="J143" i="41"/>
  <c r="I139" i="41"/>
  <c r="E33" i="28"/>
  <c r="E37" i="28"/>
  <c r="E31" i="28"/>
  <c r="H136" i="41"/>
  <c r="J137" i="41"/>
  <c r="H142" i="41"/>
  <c r="H140" i="41"/>
  <c r="H44" i="41"/>
  <c r="F43" i="41"/>
  <c r="E43" i="41"/>
  <c r="E26" i="6" s="1"/>
  <c r="G35" i="28" l="1"/>
  <c r="F26" i="6"/>
  <c r="G34" i="28"/>
  <c r="F25" i="6"/>
  <c r="F37" i="6" s="1"/>
  <c r="G32" i="28"/>
  <c r="F23" i="6"/>
  <c r="F35" i="6" s="1"/>
  <c r="G36" i="28"/>
  <c r="F27" i="6"/>
  <c r="E45" i="41"/>
  <c r="E28" i="6" s="1"/>
  <c r="E41" i="41"/>
  <c r="G45" i="41"/>
  <c r="H45" i="41"/>
  <c r="H41" i="41"/>
  <c r="F31" i="28"/>
  <c r="F33" i="28"/>
  <c r="F37" i="28"/>
  <c r="F45" i="41"/>
  <c r="I45" i="41"/>
  <c r="G41" i="41"/>
  <c r="E22" i="6"/>
  <c r="F41" i="41"/>
  <c r="I41" i="41"/>
  <c r="E39" i="6"/>
  <c r="E35" i="6"/>
  <c r="E37" i="6"/>
  <c r="E38" i="6"/>
  <c r="G39" i="41"/>
  <c r="F39" i="41"/>
  <c r="I39" i="41"/>
  <c r="F38" i="6" l="1"/>
  <c r="G37" i="28"/>
  <c r="F28" i="6"/>
  <c r="F40" i="6" s="1"/>
  <c r="H32" i="28"/>
  <c r="G23" i="6"/>
  <c r="G26" i="6"/>
  <c r="H35" i="28"/>
  <c r="G31" i="28"/>
  <c r="F22" i="6"/>
  <c r="F34" i="6" s="1"/>
  <c r="G27" i="6"/>
  <c r="H36" i="28"/>
  <c r="G25" i="6"/>
  <c r="G37" i="6" s="1"/>
  <c r="H34" i="28"/>
  <c r="G33" i="28"/>
  <c r="F24" i="6"/>
  <c r="F36" i="6" s="1"/>
  <c r="E24" i="6"/>
  <c r="E36" i="6" s="1"/>
  <c r="F39" i="6"/>
  <c r="E40" i="6"/>
  <c r="H33" i="28" l="1"/>
  <c r="G24" i="6"/>
  <c r="G39" i="6"/>
  <c r="G38" i="6"/>
  <c r="H37" i="28"/>
  <c r="G28" i="6"/>
  <c r="G40" i="6" s="1"/>
  <c r="H27" i="6"/>
  <c r="I36" i="28"/>
  <c r="I27" i="6" s="1"/>
  <c r="H26" i="6"/>
  <c r="I35" i="28"/>
  <c r="I26" i="6" s="1"/>
  <c r="H31" i="28"/>
  <c r="G22" i="6"/>
  <c r="H23" i="6"/>
  <c r="I32" i="28"/>
  <c r="I23" i="6" s="1"/>
  <c r="H25" i="6"/>
  <c r="I34" i="28"/>
  <c r="I25" i="6" s="1"/>
  <c r="G35" i="6"/>
  <c r="H20" i="41"/>
  <c r="H37" i="6" l="1"/>
  <c r="H22" i="6"/>
  <c r="I31" i="28"/>
  <c r="I22" i="6" s="1"/>
  <c r="H39" i="6"/>
  <c r="H24" i="6"/>
  <c r="I33" i="28"/>
  <c r="I24" i="6" s="1"/>
  <c r="G34" i="6"/>
  <c r="I39" i="6"/>
  <c r="G36" i="6"/>
  <c r="I37" i="6"/>
  <c r="H35" i="6"/>
  <c r="H38" i="6"/>
  <c r="H28" i="6"/>
  <c r="I37" i="28"/>
  <c r="I28" i="6" s="1"/>
  <c r="I35" i="6"/>
  <c r="I38" i="6"/>
  <c r="K139" i="41"/>
  <c r="K136" i="41"/>
  <c r="K141" i="41"/>
  <c r="K145" i="41"/>
  <c r="K140" i="41"/>
  <c r="K143" i="41"/>
  <c r="K137" i="41"/>
  <c r="K138" i="41"/>
  <c r="K135" i="41"/>
  <c r="K144" i="41"/>
  <c r="K146" i="41"/>
  <c r="K142" i="41"/>
  <c r="H40" i="6" l="1"/>
  <c r="I40" i="6"/>
  <c r="H36" i="6"/>
  <c r="H34" i="6"/>
  <c r="I36" i="6"/>
  <c r="I34" i="6"/>
  <c r="I20" i="41" l="1"/>
  <c r="L142" i="41" l="1"/>
  <c r="L140" i="41"/>
  <c r="L135" i="41"/>
  <c r="L141" i="41"/>
  <c r="L136" i="41"/>
  <c r="L146" i="41"/>
  <c r="L143" i="41"/>
  <c r="L138" i="41"/>
  <c r="L137" i="41"/>
  <c r="L144" i="41"/>
  <c r="L145" i="41"/>
  <c r="L139" i="41"/>
  <c r="C20" i="41"/>
  <c r="C26" i="41" s="1"/>
  <c r="O160" i="16" l="1"/>
</calcChain>
</file>

<file path=xl/comments1.xml><?xml version="1.0" encoding="utf-8"?>
<comments xmlns="http://schemas.openxmlformats.org/spreadsheetml/2006/main">
  <authors>
    <author>Makani, Jeevika</author>
  </authors>
  <commentList>
    <comment ref="B49" authorId="0">
      <text>
        <r>
          <rPr>
            <b/>
            <sz val="8"/>
            <color indexed="81"/>
            <rFont val="Tahoma"/>
            <family val="2"/>
          </rPr>
          <t>Makani, Jeevika:</t>
        </r>
        <r>
          <rPr>
            <sz val="8"/>
            <color indexed="81"/>
            <rFont val="Tahoma"/>
            <family val="2"/>
          </rPr>
          <t xml:space="preserve">
Draft decision is at overall opex level. Have applied breakdown of overall opex into particular opex categories as per proposal weightings.</t>
        </r>
      </text>
    </comment>
  </commentList>
</comments>
</file>

<file path=xl/comments2.xml><?xml version="1.0" encoding="utf-8"?>
<comments xmlns="http://schemas.openxmlformats.org/spreadsheetml/2006/main">
  <authors>
    <author>Viriya Chittasy</author>
  </authors>
  <commentList>
    <comment ref="F20" authorId="0">
      <text>
        <r>
          <rPr>
            <sz val="8"/>
            <color indexed="81"/>
            <rFont val="Tahoma"/>
            <family val="2"/>
          </rPr>
          <t>EA030 and EA040 volumes projected together</t>
        </r>
      </text>
    </comment>
    <comment ref="G20" authorId="0">
      <text>
        <r>
          <rPr>
            <b/>
            <sz val="8"/>
            <color indexed="81"/>
            <rFont val="Tahoma"/>
            <family val="2"/>
          </rPr>
          <t>EA030 and EA040 volumes projected together</t>
        </r>
      </text>
    </comment>
    <comment ref="I20" authorId="0">
      <text>
        <r>
          <rPr>
            <sz val="8"/>
            <color indexed="81"/>
            <rFont val="Tahoma"/>
            <family val="2"/>
          </rPr>
          <t>EA040 tariff ratios applied to EA040 also</t>
        </r>
      </text>
    </comment>
    <comment ref="J20" authorId="0">
      <text>
        <r>
          <rPr>
            <sz val="8"/>
            <color indexed="81"/>
            <rFont val="Tahoma"/>
            <family val="2"/>
          </rPr>
          <t>EA040 tariff ratios applied to EA040 also</t>
        </r>
      </text>
    </comment>
    <comment ref="F29" authorId="0">
      <text>
        <r>
          <rPr>
            <sz val="8"/>
            <color indexed="81"/>
            <rFont val="Tahoma"/>
            <family val="2"/>
          </rPr>
          <t>*GEN* volumes forecast together</t>
        </r>
      </text>
    </comment>
    <comment ref="G29" authorId="0">
      <text>
        <r>
          <rPr>
            <sz val="8"/>
            <color indexed="81"/>
            <rFont val="Tahoma"/>
            <family val="2"/>
          </rPr>
          <t>*GEN* volumes forecast together</t>
        </r>
      </text>
    </comment>
    <comment ref="F30" authorId="0">
      <text>
        <r>
          <rPr>
            <sz val="8"/>
            <color indexed="81"/>
            <rFont val="Tahoma"/>
            <family val="2"/>
          </rPr>
          <t>*GEN* volumes forecast together</t>
        </r>
      </text>
    </comment>
    <comment ref="G30" authorId="0">
      <text>
        <r>
          <rPr>
            <sz val="8"/>
            <color indexed="81"/>
            <rFont val="Tahoma"/>
            <family val="2"/>
          </rPr>
          <t>*GEN* volumes forecast together</t>
        </r>
      </text>
    </comment>
    <comment ref="F31" authorId="0">
      <text>
        <r>
          <rPr>
            <sz val="8"/>
            <color indexed="81"/>
            <rFont val="Tahoma"/>
            <family val="2"/>
          </rPr>
          <t>*GEN* volumes forecast together</t>
        </r>
      </text>
    </comment>
    <comment ref="G31" authorId="0">
      <text>
        <r>
          <rPr>
            <sz val="8"/>
            <color indexed="81"/>
            <rFont val="Tahoma"/>
            <family val="2"/>
          </rPr>
          <t>*GEN* volumes forecast together</t>
        </r>
      </text>
    </comment>
    <comment ref="F32" authorId="0">
      <text>
        <r>
          <rPr>
            <sz val="8"/>
            <color indexed="81"/>
            <rFont val="Tahoma"/>
            <family val="2"/>
          </rPr>
          <t>*GEN* volumes forecast together</t>
        </r>
      </text>
    </comment>
    <comment ref="G32" authorId="0">
      <text>
        <r>
          <rPr>
            <sz val="8"/>
            <color indexed="81"/>
            <rFont val="Tahoma"/>
            <family val="2"/>
          </rPr>
          <t>*GEN* volumes forecast together</t>
        </r>
      </text>
    </comment>
    <comment ref="F36" authorId="0">
      <text>
        <r>
          <rPr>
            <sz val="8"/>
            <color indexed="81"/>
            <rFont val="Tahoma"/>
            <family val="2"/>
          </rPr>
          <t>EA030 and EA040 volumes projected together</t>
        </r>
      </text>
    </comment>
    <comment ref="G36" authorId="0">
      <text>
        <r>
          <rPr>
            <b/>
            <sz val="8"/>
            <color indexed="81"/>
            <rFont val="Tahoma"/>
            <family val="2"/>
          </rPr>
          <t>EA030 and EA040 volumes projected together</t>
        </r>
      </text>
    </comment>
    <comment ref="I36" authorId="0">
      <text>
        <r>
          <rPr>
            <sz val="8"/>
            <color indexed="81"/>
            <rFont val="Tahoma"/>
            <family val="2"/>
          </rPr>
          <t>EA040 tariff ratios applied to EA040 also</t>
        </r>
      </text>
    </comment>
    <comment ref="J36" authorId="0">
      <text>
        <r>
          <rPr>
            <sz val="8"/>
            <color indexed="81"/>
            <rFont val="Tahoma"/>
            <family val="2"/>
          </rPr>
          <t>EA040 tariff ratios applied to EA040 also</t>
        </r>
      </text>
    </comment>
  </commentList>
</comments>
</file>

<file path=xl/sharedStrings.xml><?xml version="1.0" encoding="utf-8"?>
<sst xmlns="http://schemas.openxmlformats.org/spreadsheetml/2006/main" count="1940" uniqueCount="359">
  <si>
    <t>Total</t>
  </si>
  <si>
    <t>Background / Notes / Calculation Methodology:</t>
  </si>
  <si>
    <t>Controlled Load</t>
  </si>
  <si>
    <t>Meter Reading</t>
  </si>
  <si>
    <t>Meter Data Services</t>
  </si>
  <si>
    <t>Meter Maintenance</t>
  </si>
  <si>
    <t xml:space="preserve">Aim: </t>
  </si>
  <si>
    <t>Return of capital</t>
  </si>
  <si>
    <t>Building block components</t>
  </si>
  <si>
    <t>Return on capital</t>
  </si>
  <si>
    <t>Carry-over amounts</t>
  </si>
  <si>
    <t>Benchmark Tax liability</t>
  </si>
  <si>
    <t>MIT</t>
  </si>
  <si>
    <t>TARIFF_CODE</t>
  </si>
  <si>
    <t>MRIM</t>
  </si>
  <si>
    <t>EA025</t>
  </si>
  <si>
    <t>Residential ToU</t>
  </si>
  <si>
    <t>EA030</t>
  </si>
  <si>
    <t>EA225</t>
  </si>
  <si>
    <t>Small Business ToU</t>
  </si>
  <si>
    <t>EA010</t>
  </si>
  <si>
    <t>Residential Inclining Block</t>
  </si>
  <si>
    <t>GGENR</t>
  </si>
  <si>
    <t>EA040</t>
  </si>
  <si>
    <t>GENR</t>
  </si>
  <si>
    <t>EA302</t>
  </si>
  <si>
    <t>LV 40-160MWh ToU (System)</t>
  </si>
  <si>
    <t>GGENR2</t>
  </si>
  <si>
    <t>NGENR2</t>
  </si>
  <si>
    <t>NGENR</t>
  </si>
  <si>
    <t>EA970</t>
  </si>
  <si>
    <t>EA050</t>
  </si>
  <si>
    <t>Small Business Inclining Block</t>
  </si>
  <si>
    <t>EA984</t>
  </si>
  <si>
    <t>EA301</t>
  </si>
  <si>
    <t>BASIC</t>
  </si>
  <si>
    <t>NOTAPPLIC</t>
  </si>
  <si>
    <t>EA305</t>
  </si>
  <si>
    <t>Calcs</t>
  </si>
  <si>
    <t>EA030
EA040</t>
  </si>
  <si>
    <t>GENR
GGENR
GGENR2
NGENR
NGENR2</t>
  </si>
  <si>
    <t>Generator Tariff</t>
  </si>
  <si>
    <t>FY15</t>
  </si>
  <si>
    <t>FY16</t>
  </si>
  <si>
    <t>FY17</t>
  </si>
  <si>
    <t>FY18</t>
  </si>
  <si>
    <t>FY19</t>
  </si>
  <si>
    <t>Meter Count</t>
  </si>
  <si>
    <t>EA250</t>
  </si>
  <si>
    <t>EA260</t>
  </si>
  <si>
    <t>LookUpKey</t>
  </si>
  <si>
    <t>Tariff Count</t>
  </si>
  <si>
    <t>Primary or Secondary Tariff</t>
  </si>
  <si>
    <t>Primary</t>
  </si>
  <si>
    <t>Secondary</t>
  </si>
  <si>
    <t>Revenue Requirement</t>
  </si>
  <si>
    <t>ICT Opex</t>
  </si>
  <si>
    <t>Primary or Secondary</t>
  </si>
  <si>
    <t>Tariff Name</t>
  </si>
  <si>
    <t>Scaling Factor</t>
  </si>
  <si>
    <t>Meter Data Service Per Tariff</t>
  </si>
  <si>
    <t>Indirect Overheads</t>
  </si>
  <si>
    <t>Inputs</t>
  </si>
  <si>
    <t>FY13</t>
  </si>
  <si>
    <t>FY14</t>
  </si>
  <si>
    <t>About</t>
  </si>
  <si>
    <t>INPUT Forecast Customer Numbers</t>
  </si>
  <si>
    <t>Meter Count Change (per year)</t>
  </si>
  <si>
    <t>Pre Tax Nominal Vanilla WACC</t>
  </si>
  <si>
    <t>Inputs Used</t>
  </si>
  <si>
    <t>Calculation</t>
  </si>
  <si>
    <t>Aim:</t>
  </si>
  <si>
    <t>Allocating to Each Tariff Class</t>
  </si>
  <si>
    <t>Overhead Cost per Primary Tariff</t>
  </si>
  <si>
    <t>CALC Overheads</t>
  </si>
  <si>
    <t>Calculation Output - Contribution to Each Tariff ($Nominal)</t>
  </si>
  <si>
    <t>CALC Capex</t>
  </si>
  <si>
    <t>Number of Meters per Tariff</t>
  </si>
  <si>
    <t>Price List</t>
  </si>
  <si>
    <t>Outputs</t>
  </si>
  <si>
    <t>Customer Numbers</t>
  </si>
  <si>
    <t>Meter Reading Per Tariff</t>
  </si>
  <si>
    <t>ICT opex</t>
  </si>
  <si>
    <t>O&amp;M (not applicable)</t>
  </si>
  <si>
    <t>NA</t>
  </si>
  <si>
    <t>Status</t>
  </si>
  <si>
    <t>Ready for Review</t>
  </si>
  <si>
    <t>CALC ICT Opex</t>
  </si>
  <si>
    <t>CALC Meter Maintenance</t>
  </si>
  <si>
    <t>CALC Meter Reading</t>
  </si>
  <si>
    <t>CALC Meter Data Services</t>
  </si>
  <si>
    <t>Indextion</t>
  </si>
  <si>
    <t xml:space="preserve">PTRM outputs </t>
  </si>
  <si>
    <t>Input - Forecast Expenditure</t>
  </si>
  <si>
    <t>Readme - Type 5-6 Meter Pricing Model</t>
  </si>
  <si>
    <t>Description of worksheets</t>
  </si>
  <si>
    <t>Prices and Summary</t>
  </si>
  <si>
    <t>Worksheet</t>
  </si>
  <si>
    <t>Description</t>
  </si>
  <si>
    <t>Checksums</t>
  </si>
  <si>
    <t xml:space="preserve">Total OPEX </t>
  </si>
  <si>
    <t>Type 5 Metering Maintenance</t>
  </si>
  <si>
    <t>Type 6 Metering Maintenance</t>
  </si>
  <si>
    <t>Type 5 Metering Reading</t>
  </si>
  <si>
    <t>Type 6 Metering Reading</t>
  </si>
  <si>
    <t>Type 5 Metering Data Services</t>
  </si>
  <si>
    <t>Type 6 Metering Data Services</t>
  </si>
  <si>
    <t>Type 5 Metering ICT opex</t>
  </si>
  <si>
    <t>Type 6 Metering ICT opex</t>
  </si>
  <si>
    <t>n/a</t>
  </si>
  <si>
    <t>This sheet presents the indicative prices for each year and the estimated revenue which will be recovered</t>
  </si>
  <si>
    <t>Metering Reading Costs</t>
  </si>
  <si>
    <t>Metering Data Services Costs</t>
  </si>
  <si>
    <t>Metering Maintenance Costs</t>
  </si>
  <si>
    <t>ICT Opex Costs</t>
  </si>
  <si>
    <t>Final Prices and Expected revenue summary</t>
  </si>
  <si>
    <t>Calculates the revenue to be recovered for the provision of meter data services</t>
  </si>
  <si>
    <t>Calculates the revenue to be recovered return of and on capital and tax</t>
  </si>
  <si>
    <t>Calculates the revenue to be recovered for the provision of meter reading services</t>
  </si>
  <si>
    <t>Calculates the revenue to be recovered for the provision of meter maintenance services</t>
  </si>
  <si>
    <t>Calculates the revenue to be recovered for the provision of meter ICT opex services</t>
  </si>
  <si>
    <t>Checks the revenue recovered is equal to the revenue requirements</t>
  </si>
  <si>
    <t xml:space="preserve">Capex price calculation works by </t>
  </si>
  <si>
    <t>2. Working out the revenue to be recovered from each customer in each tariff for capex</t>
  </si>
  <si>
    <t>Final Price is worked out by</t>
  </si>
  <si>
    <t>General overview</t>
  </si>
  <si>
    <t>Capture and format Type 5-6 Metering PTRM outputs and opex requirements</t>
  </si>
  <si>
    <t>INPUT - Forecast Expenditure</t>
  </si>
  <si>
    <t>INPUT - Customer #'s</t>
  </si>
  <si>
    <t>Takes in and formats the forecast customer numbers</t>
  </si>
  <si>
    <t>Interval meter calculation ($FY14)</t>
  </si>
  <si>
    <t>Basic meter calculation ($FY14)</t>
  </si>
  <si>
    <t> Type 5/6 New CT Connected Customers</t>
  </si>
  <si>
    <t>Type 5/6 New Direct Connected Customers</t>
  </si>
  <si>
    <t>Type 5/6 Upgrade Direct Connected Customers</t>
  </si>
  <si>
    <t>Type 5 New NET Solar Installations</t>
  </si>
  <si>
    <t>Type 6 SBS Gross to Net Solar Installations</t>
  </si>
  <si>
    <t>Customer #’s</t>
  </si>
  <si>
    <t xml:space="preserve">Metering opex -  Annual Costs - Type 5 and 6 </t>
  </si>
  <si>
    <t>(indicative)</t>
  </si>
  <si>
    <t>CPI</t>
  </si>
  <si>
    <t xml:space="preserve">Calculation </t>
  </si>
  <si>
    <t>Admin + Disposal</t>
  </si>
  <si>
    <t>RAB attributable to each NMI</t>
  </si>
  <si>
    <t>Exit Charge</t>
  </si>
  <si>
    <t>Customer metering + Digital metering</t>
  </si>
  <si>
    <t>($FY14 real)</t>
  </si>
  <si>
    <t>Tariff quantities</t>
  </si>
  <si>
    <t>Year</t>
  </si>
  <si>
    <t>2013-14</t>
  </si>
  <si>
    <t>2014-15</t>
  </si>
  <si>
    <t>2015-16</t>
  </si>
  <si>
    <t>2016-17</t>
  </si>
  <si>
    <t>2017-18</t>
  </si>
  <si>
    <t>2018-19</t>
  </si>
  <si>
    <t>LV Res non-TOU (Closed)</t>
  </si>
  <si>
    <t>LV Res &lt;40 MWh (System)</t>
  </si>
  <si>
    <t>LV Energy40 ToU (substation)</t>
  </si>
  <si>
    <t>Controlled Load 1</t>
  </si>
  <si>
    <t>Controlled Load 2</t>
  </si>
  <si>
    <t>Public lighting</t>
  </si>
  <si>
    <t>Constant unmetered</t>
  </si>
  <si>
    <t>EnergyLight</t>
  </si>
  <si>
    <t>LV Bus non-TOU (Closed)</t>
  </si>
  <si>
    <t>LV 40-160 MWh (System)</t>
  </si>
  <si>
    <t>LV kW Cap ToU (Substation)</t>
  </si>
  <si>
    <t>LV 160-750 MWh (System)</t>
  </si>
  <si>
    <t>LV Cap 750 (Substation)</t>
  </si>
  <si>
    <t>LV &gt;750 MWh (System)</t>
  </si>
  <si>
    <t>LV kVA Dem ToU (Substation)</t>
  </si>
  <si>
    <t>LV Business ToU (System)</t>
  </si>
  <si>
    <t>LV Business ToU (Substation)</t>
  </si>
  <si>
    <t>HV Connection (System)</t>
  </si>
  <si>
    <t>HV Connection (Substation)</t>
  </si>
  <si>
    <t>HV Connection (Standby Tariff))</t>
  </si>
  <si>
    <t>ST Connection</t>
  </si>
  <si>
    <t>LV Bus &lt;40 MWh (System)</t>
  </si>
  <si>
    <t>LV Business ToU (Transition)</t>
  </si>
  <si>
    <t>LV Connection (Standby Tariff)</t>
  </si>
  <si>
    <t>LV Res &lt;40 MWh (No NAC)</t>
  </si>
  <si>
    <t>TOTAL FROM HERE</t>
  </si>
  <si>
    <t>Input from Tariff Forecast</t>
  </si>
  <si>
    <t>EA026</t>
  </si>
  <si>
    <t>EA401</t>
  </si>
  <si>
    <t>EA402</t>
  </si>
  <si>
    <t>EA403</t>
  </si>
  <si>
    <t>EA303</t>
  </si>
  <si>
    <t>EA306</t>
  </si>
  <si>
    <t>EA310</t>
  </si>
  <si>
    <t>EA320</t>
  </si>
  <si>
    <t>EA290</t>
  </si>
  <si>
    <t>EA291</t>
  </si>
  <si>
    <t>EA370</t>
  </si>
  <si>
    <t>EA380</t>
  </si>
  <si>
    <t>EA360</t>
  </si>
  <si>
    <t>EA390</t>
  </si>
  <si>
    <t>EA325</t>
  </si>
  <si>
    <t>EA024</t>
  </si>
  <si>
    <t>Change per year</t>
  </si>
  <si>
    <t>Delta Customer Numbers</t>
  </si>
  <si>
    <t>Total 2014-2019</t>
  </si>
  <si>
    <t>5 year forecast</t>
  </si>
  <si>
    <t>Note:</t>
  </si>
  <si>
    <t>Type5/6 New</t>
  </si>
  <si>
    <t>Type 5 new net</t>
  </si>
  <si>
    <t>Per year</t>
  </si>
  <si>
    <t>Allocated to Type5/6 new</t>
  </si>
  <si>
    <t>Allocated to Type 5 new net</t>
  </si>
  <si>
    <t>Meter calculation ($FY13)</t>
  </si>
  <si>
    <t>Capital return FY15</t>
  </si>
  <si>
    <t>Capital return FY16</t>
  </si>
  <si>
    <t>Capital return FY17</t>
  </si>
  <si>
    <t>Capital return FY18</t>
  </si>
  <si>
    <t>Capital return FY19</t>
  </si>
  <si>
    <t xml:space="preserve">Tariff Change </t>
  </si>
  <si>
    <t>2. Forecast Changes Per Year</t>
  </si>
  <si>
    <t>1. Customer Numbers @ FY14</t>
  </si>
  <si>
    <t>Meter Count FY14</t>
  </si>
  <si>
    <t>Tariff Count FY14</t>
  </si>
  <si>
    <t>Meter Count Change</t>
  </si>
  <si>
    <t>Tariff Count Change</t>
  </si>
  <si>
    <t>3. Forecast</t>
  </si>
  <si>
    <t>4. Forecast</t>
  </si>
  <si>
    <t>Meters per Tariff</t>
  </si>
  <si>
    <t>Meter calculation  ($ Nominal)</t>
  </si>
  <si>
    <t>Superceded</t>
  </si>
  <si>
    <t>Fy15</t>
  </si>
  <si>
    <t>Fy16</t>
  </si>
  <si>
    <t>Fy17</t>
  </si>
  <si>
    <t>Fy18</t>
  </si>
  <si>
    <t>Fy19</t>
  </si>
  <si>
    <t>Indexation and Tariff Numbers</t>
  </si>
  <si>
    <t xml:space="preserve">$FY14 </t>
  </si>
  <si>
    <t>Forecast Changes Per Year Based on BK Forecast [Superceded]</t>
  </si>
  <si>
    <t>Primary Tariff Count</t>
  </si>
  <si>
    <t>Overhead Costs</t>
  </si>
  <si>
    <t xml:space="preserve"> cents per day</t>
  </si>
  <si>
    <t>Calculation Output</t>
  </si>
  <si>
    <t>($nominal) p.a.</t>
  </si>
  <si>
    <t xml:space="preserve"> ($nominal) p.a</t>
  </si>
  <si>
    <t>($m nominal)</t>
  </si>
  <si>
    <t>1. Taking the outputs of the Metering Type 5-6 PTRM as the revenue required</t>
  </si>
  <si>
    <t xml:space="preserve">Takes in and formats the expenditure requirements </t>
  </si>
  <si>
    <t>Calculates the revenue to be recovered for indirect overheads, with adjustment to match required revenue</t>
  </si>
  <si>
    <t>Upfront Charge</t>
  </si>
  <si>
    <t>This sheet presents the indicative upfront charges for new or upgraded meters</t>
  </si>
  <si>
    <t>B1</t>
  </si>
  <si>
    <t>B3</t>
  </si>
  <si>
    <t>E1</t>
  </si>
  <si>
    <t>E2</t>
  </si>
  <si>
    <t>E3</t>
  </si>
  <si>
    <t>E4</t>
  </si>
  <si>
    <t>Meter Type</t>
  </si>
  <si>
    <t>New &amp; Upgrade Volume</t>
  </si>
  <si>
    <t>Non-material cost per meter</t>
  </si>
  <si>
    <t>Cost per meter</t>
  </si>
  <si>
    <t>Interim per meter charge</t>
  </si>
  <si>
    <t>Meter Hardware cost</t>
  </si>
  <si>
    <t>Non Material Cost</t>
  </si>
  <si>
    <t>Cost</t>
  </si>
  <si>
    <t xml:space="preserve"> ($Real 14)</t>
  </si>
  <si>
    <t>Quantity</t>
  </si>
  <si>
    <t>WACC</t>
  </si>
  <si>
    <t>Escalation</t>
  </si>
  <si>
    <t>Labour escalation</t>
  </si>
  <si>
    <t>Real WACC</t>
  </si>
  <si>
    <t>($Real 14)</t>
  </si>
  <si>
    <t>Nominal WACC</t>
  </si>
  <si>
    <t>Upfront Charge (with half WACC)</t>
  </si>
  <si>
    <t>Reconciliation</t>
  </si>
  <si>
    <t>($Nominal)</t>
  </si>
  <si>
    <t>Total (exc O&amp;M)</t>
  </si>
  <si>
    <t>Total (inc O&amp;M)</t>
  </si>
  <si>
    <t>Meter per Tariff Ratio</t>
  </si>
  <si>
    <t>($Real14)</t>
  </si>
  <si>
    <t>($ real FY14)</t>
  </si>
  <si>
    <t>Fy14</t>
  </si>
  <si>
    <t xml:space="preserve"> (Nominal)</t>
  </si>
  <si>
    <t xml:space="preserve">Upfront charges are calculated by
1) Summing the non-material costs (labour - logistics, and escalating) and the material cost (the meter)
2) Applying the half-year application of the WACC
</t>
  </si>
  <si>
    <t>This sheet presents the indicative exit charge applied to customers that choose to remove/decommission their meter from Ausgrid's network.</t>
  </si>
  <si>
    <t>Time taken for processing/admin (hrs) (Based on FY13)</t>
  </si>
  <si>
    <t>Admin hr rate (inclusive of labour oncosts only) (Based on FY13)</t>
  </si>
  <si>
    <t>Escalators</t>
  </si>
  <si>
    <t>Labour</t>
  </si>
  <si>
    <t>RAB Value ($m, nominal)</t>
  </si>
  <si>
    <t>NMI volumes</t>
  </si>
  <si>
    <t>(nominal)</t>
  </si>
  <si>
    <r>
      <t>The exit charge is calculated through the following:
1) The hourly rate of an administrative officer and the approximate processing time is used to determine the "Admin" component of the exit charge
2) The metering RAB is divided by the total number of NMIs to determine the equipment cost per customer that chooses to exit
Notes:
a) Exit charge does not differentiate between Type 5 and 6 metering
b) Based on the average depreciated asset value (RAB value) of the assets providing the service
c) The fee may include reasonable costs of processing the consumer transfer to another Metering Coordinator;
d) The exit fee is treated as disposals for the purpose of accounting and regulatory treatment looking forward (to be removed from the RAB)</t>
    </r>
    <r>
      <rPr>
        <b/>
        <sz val="10"/>
        <color theme="1"/>
        <rFont val="Calibri"/>
        <family val="2"/>
        <scheme val="minor"/>
      </rPr>
      <t xml:space="preserve">
</t>
    </r>
  </si>
  <si>
    <t xml:space="preserve">Capex requirements come from the Type 5-6 Metering PTRM. The Type 5-6 Metering PTRM calculates the return of and on assets as well as tax. 
Opex requirements are derived from the buisness. Historical information is used to forecast future opex requirements. </t>
  </si>
  <si>
    <t>Indexation</t>
  </si>
  <si>
    <t>Capture and format Type 5-6 Metering forecast meter and tariff numbers</t>
  </si>
  <si>
    <t>Tariff</t>
  </si>
  <si>
    <t>Meter Business - Meter Count FY14</t>
  </si>
  <si>
    <t>Meter Business - Tariff Count FY14</t>
  </si>
  <si>
    <t>Ratio of Meter Type (T5/T6) by Tariff</t>
  </si>
  <si>
    <t>Not used for T5/T6 Pricing</t>
  </si>
  <si>
    <t xml:space="preserve">Tariff counts/NMI counts are based on Network Pricing customer number forecasts. Meter counts are calculated based on information provided by the Metering Business as follows:
1) The metering business provided the ratio of meters per NMI on each tariff
2) The ratio was applied to the official customer number forecast to determine meters per NMI and meter volumes
Note: 
a) Meter counts for secondary tariffs only include meters dedicated in the provision of the secondary tariff. 
b) Network Pricing customer number forecasts excluded the forecast of "GENx" customer numbers. The forecast was provided by the Metering Business
c) Customer number forecasts include tariffs that use a Type 5 or Type 6 meter only. </t>
  </si>
  <si>
    <t xml:space="preserve">Meter Data service costs are proportioned based on whether an MRIM or BASIC metering is installed. There is a scaling factor based on the complexity/difficulty regarding meters for the EA302 Tariff.
Assume the meter data service amount attributable to a single primary tariff increases by CPI only.
Method:
1. Calculate the amount  which would have been recovered from each primary tariff by meter type in FY15 (in Real $FY14) (using Meter Data Services costs divided by the Number of Primary Tariffs)
2. Calulate the charge per tariff (i.e. a mix of meters) using an average of the amount in step 1, weighted by the numbers for each meter type
3. Escalate the per primary tariff amount to nominal dollars for the relevant year
</t>
  </si>
  <si>
    <t>Interval meter calculation (Real $FY14)</t>
  </si>
  <si>
    <t>Basic meter calculation (Real $FY14)</t>
  </si>
  <si>
    <r>
      <rPr>
        <sz val="10"/>
        <rFont val="Calibri"/>
        <family val="2"/>
        <scheme val="minor"/>
      </rPr>
      <t>Meter reading costs are proportioned based on whether an MRIM or BASIC meter is installed -</t>
    </r>
    <r>
      <rPr>
        <sz val="10"/>
        <color theme="1"/>
        <rFont val="Calibri"/>
        <family val="2"/>
        <scheme val="minor"/>
      </rPr>
      <t xml:space="preserve"> note there is a scaling factor based on the increased meter reading requirements (i.e. monthly) regarding meters for the EA302 Tariff
Assume the meter data service amount attributable to a single primary tariff increases by CPI only.
1. Calculate the amount  which would have been recovered from each primary tariff by meter type in FY15 (in Real $FY14) (using Meter Reading costs divided by the number of Primary Tariffs)
2. Calulate the charge per tariff (i.e. a mix of meters) using an average of the amount in step 1, weighted by the numbers for each meter type
3. Escalate the per primary tariff amount to nominal dollars for the relevant year
</t>
    </r>
  </si>
  <si>
    <r>
      <t xml:space="preserve">To calculate the amount required to be recovered from customers over the next regulatory period through </t>
    </r>
    <r>
      <rPr>
        <b/>
        <sz val="10"/>
        <color theme="1"/>
        <rFont val="Calibri"/>
        <family val="2"/>
        <scheme val="minor"/>
      </rPr>
      <t>Meter Maintenance</t>
    </r>
  </si>
  <si>
    <r>
      <t xml:space="preserve">To calculate the amount required to be recovered from customers over the next regulatory period for </t>
    </r>
    <r>
      <rPr>
        <b/>
        <sz val="10"/>
        <color theme="1"/>
        <rFont val="Calibri"/>
        <family val="2"/>
        <scheme val="minor"/>
      </rPr>
      <t>Meter Reading</t>
    </r>
  </si>
  <si>
    <r>
      <t xml:space="preserve">To calculate the amount required to be recovered from customers over the next regulatory period for </t>
    </r>
    <r>
      <rPr>
        <b/>
        <sz val="10"/>
        <color theme="1"/>
        <rFont val="Calibri"/>
        <family val="2"/>
        <scheme val="minor"/>
      </rPr>
      <t>Meter Data Services</t>
    </r>
  </si>
  <si>
    <r>
      <t xml:space="preserve">To allocate the </t>
    </r>
    <r>
      <rPr>
        <b/>
        <sz val="10"/>
        <color theme="1"/>
        <rFont val="Calibri"/>
        <family val="2"/>
        <scheme val="minor"/>
      </rPr>
      <t>capital revenue requirements</t>
    </r>
    <r>
      <rPr>
        <sz val="10"/>
        <color theme="1"/>
        <rFont val="Calibri"/>
        <family val="2"/>
        <scheme val="minor"/>
      </rPr>
      <t xml:space="preserve"> calculated in the Type 5 and Type 6 PTRM to each of the Type 5 and Type 6 metering tariffs</t>
    </r>
  </si>
  <si>
    <t>BY TARIFFS</t>
  </si>
  <si>
    <t>Meters</t>
  </si>
  <si>
    <t>Exit Fee</t>
  </si>
  <si>
    <t>Fees and Charges</t>
  </si>
  <si>
    <t>Price List (per customer)</t>
  </si>
  <si>
    <t xml:space="preserve">Meter maintenance costs are proportioned based on whether an MRIM or BASIC meter is installed - note there is a scaling factor based on the average number of meters providing the service
Assume the meter data service amount attributable to a single primary tariff increases by CPI only.
1. Calculate the amount  which would have been recovered from each  tariff by meter type in FY15 (Real $FY14) (using Meter Maintenance costs divided by the Number of  Tariffs)
2. Calulate the charge per tariff (i.e. a mix of meters) using an average of the amount in step 1, weighted by the numbers for each meter type
3. Escalate the per tariff amount to nominal dollars for the relevant year
Note: maintenance costs apply to both primary and secondary tariffs
</t>
  </si>
  <si>
    <t>Calculations</t>
  </si>
  <si>
    <t>Primary - MRIM</t>
  </si>
  <si>
    <t>Primary - BASIC</t>
  </si>
  <si>
    <t>Tariffs</t>
  </si>
  <si>
    <t># Primary Tariffs MRIM (FY15)</t>
  </si>
  <si>
    <t># Primary Tariffs BASIC (FY15)</t>
  </si>
  <si>
    <r>
      <t xml:space="preserve">ICT opex costs are proportioned based on whether an MRIM or BASIC meter is installed.
Assume the meter data service amount attributable to a single primary tariff increases by CPI only.
</t>
    </r>
    <r>
      <rPr>
        <sz val="10"/>
        <rFont val="Calibri"/>
        <family val="2"/>
        <scheme val="minor"/>
      </rPr>
      <t>1. Calculate the amount  which would have been recovered from each primary tariff by meter type in FY15 (in Real $FY14) (using ICT costs in divided by the Number of Primary Tariffs)
2. Calulate the charge per tariff (i.e. a mix of meters) using an average of the amount in step 1, weighted by the numbers for each meter type
2. Escalate the per primary tariff amount to nominal dollars for the relevant year</t>
    </r>
    <r>
      <rPr>
        <sz val="10"/>
        <color theme="1"/>
        <rFont val="Calibri"/>
        <family val="2"/>
        <scheme val="minor"/>
      </rPr>
      <t xml:space="preserve">
</t>
    </r>
  </si>
  <si>
    <r>
      <t xml:space="preserve">To calculate the amount required to be recovered from customers over the next regulatory period for </t>
    </r>
    <r>
      <rPr>
        <b/>
        <sz val="10"/>
        <color theme="1"/>
        <rFont val="Calibri"/>
        <family val="2"/>
        <scheme val="minor"/>
      </rPr>
      <t>ICT Opex</t>
    </r>
  </si>
  <si>
    <r>
      <t xml:space="preserve"> To calculate the amount required to be recovered from customers over the next regulatory period for </t>
    </r>
    <r>
      <rPr>
        <b/>
        <sz val="10"/>
        <color theme="1"/>
        <rFont val="Calibri"/>
        <family val="2"/>
        <scheme val="minor"/>
      </rPr>
      <t>Corporate Overheads</t>
    </r>
  </si>
  <si>
    <t xml:space="preserve">Assume FY15 indirect overheads are recovered equally over all primary tariffs.
Assume the meter data service amount attributable to a single primary tariff increases by CPI only.
1. Calculate the amount to be recovered from each primary tariff in FY15 (in Real $FY14) (total overheads divided by total number of Primary Tariffs)
2. Escalate the per tariff overhead amount to nominal dollars for the relevant year
</t>
  </si>
  <si>
    <t>(Real $FY14)</t>
  </si>
  <si>
    <t>Overhead Component</t>
  </si>
  <si>
    <t>Revenue Requirement (ex O&amp;M)</t>
  </si>
  <si>
    <t>Smoothed Revenue Requirement (ex O&amp;M)</t>
  </si>
  <si>
    <t>NPV</t>
  </si>
  <si>
    <t>Discount Rate</t>
  </si>
  <si>
    <t>Adjustment Factors</t>
  </si>
  <si>
    <t>NPV Difference</t>
  </si>
  <si>
    <t>Adjustment Factor</t>
  </si>
  <si>
    <t xml:space="preserve">The capital revenue requirements are calculated in the metering PTRM and consist of return of capital, return on capital and benchmark tax liability.
Method:
1) The capital revenue requirements are smoothed by an adjustment factor, recovering the same net present value as the required revenue. 
2) The smoothed revenue is recovered from all tariffs weighted by the number of meters which provide that service for each year
Note: This takes into account meter growth
</t>
  </si>
  <si>
    <t>Meter Tariff Class</t>
  </si>
  <si>
    <t>Ausgrid Network
Tariff Code</t>
  </si>
  <si>
    <t>Residential</t>
  </si>
  <si>
    <t>Type 6</t>
  </si>
  <si>
    <t>Residential inclining block</t>
  </si>
  <si>
    <t>Type 5</t>
  </si>
  <si>
    <t>Small business</t>
  </si>
  <si>
    <t>Small business inclining block</t>
  </si>
  <si>
    <t>Small business ToU</t>
  </si>
  <si>
    <t>&gt;40MWh business</t>
  </si>
  <si>
    <t>Type 5 monthly</t>
  </si>
  <si>
    <t>LV 40-160MWh ToU</t>
  </si>
  <si>
    <t>Type 5 and 6</t>
  </si>
  <si>
    <t>EA030, EA040</t>
  </si>
  <si>
    <t>Generator</t>
  </si>
  <si>
    <t>Network Service Category</t>
  </si>
  <si>
    <t>Existing Ausgrid Network Tariff</t>
  </si>
  <si>
    <t>1. Summing each of the prices calculated in step 2 for capex and opex to give the total price for that tariff</t>
  </si>
  <si>
    <t>Mapping Meter Tariff Class/Meter Type to existing Ausgrid Network  tariffs</t>
  </si>
  <si>
    <t>Customer Numbers by Tariff</t>
  </si>
  <si>
    <t>TOTAL</t>
  </si>
  <si>
    <t>Dominant Meter Type</t>
  </si>
  <si>
    <t>Opex price calculation works by using required revenue for each meter type (in $ Real FY14) in each of the cost driver categories (e.g. meter reading, meter</t>
  </si>
  <si>
    <t>data services, meter maintenance, direct IT and overheads) and;</t>
  </si>
  <si>
    <t>1. Assigning to tariffs (see mapping table below), using relevant scaling factors; and then</t>
  </si>
  <si>
    <t xml:space="preserve">2. Determining revenue to be recovered for each cost driver category, from each customer in each tariff. </t>
  </si>
  <si>
    <t>Opex Overheads (Indirect)</t>
  </si>
  <si>
    <t>proposal weightings (average across regulatory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</si>
</sst>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6" formatCode="&quot;$&quot;#,##0;[Red]\-&quot;$&quot;#,##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 #,##0_-;_-* &quot;-&quot;??_-;_-@_-"/>
    <numFmt numFmtId="167" formatCode="#,##0;\(#,##0\)"/>
    <numFmt numFmtId="168" formatCode="0.0%"/>
    <numFmt numFmtId="169" formatCode="_(* #,##0_);_(* \(#,##0\);_(* &quot;-&quot;??_);_(@_)"/>
    <numFmt numFmtId="170" formatCode="_(* #,##0_);_(* \(#,##0\);_(* &quot;-&quot;_);_(@_)"/>
    <numFmt numFmtId="171" formatCode="_(* #,##0_);_(* \(#,##0\);_(* &quot;-&quot;?_);_(@_)"/>
    <numFmt numFmtId="172" formatCode="&quot;$&quot;#,##0"/>
    <numFmt numFmtId="173" formatCode="&quot;$&quot;#,##0.00"/>
    <numFmt numFmtId="174" formatCode="_(* #,##0.00_);_(* \(#,##0.00\);_(* &quot;-&quot;?_);_(@_)"/>
    <numFmt numFmtId="175" formatCode="0.0"/>
    <numFmt numFmtId="176" formatCode="_-&quot;$&quot;* #,##0_-;\-&quot;$&quot;* #,##0_-;_-&quot;$&quot;* &quot;-&quot;??_-;_-@_-"/>
    <numFmt numFmtId="177" formatCode="_-&quot;$&quot;* #,##0.0000_-;\-&quot;$&quot;* #,##0.0000_-;_-&quot;$&quot;* &quot;-&quot;??_-;_-@_-"/>
    <numFmt numFmtId="178" formatCode="&quot;$&quot;#,##0.0;[Red]\-&quot;$&quot;#,##0.0"/>
    <numFmt numFmtId="179" formatCode="#,##0.0_ ;\-#,##0.0\ "/>
    <numFmt numFmtId="180" formatCode="#,##0_ ;\-#,##0\ "/>
    <numFmt numFmtId="181" formatCode="_(* #,##0.0_);_(* \(#,##0.0\);_(* &quot;-&quot;??_);_(@_)"/>
    <numFmt numFmtId="182" formatCode="&quot;$&quot;#,##0.000"/>
    <numFmt numFmtId="183" formatCode="0.000%"/>
  </numFmts>
  <fonts count="35"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0"/>
      <color theme="0"/>
      <name val="Calibri"/>
      <family val="2"/>
      <scheme val="minor"/>
    </font>
    <font>
      <sz val="11"/>
      <color indexed="8"/>
      <name val="Calibri"/>
      <family val="2"/>
    </font>
    <font>
      <sz val="10"/>
      <name val="Arial"/>
      <family val="2"/>
    </font>
    <font>
      <sz val="11"/>
      <color theme="1"/>
      <name val="Agency FB"/>
      <family val="2"/>
    </font>
    <font>
      <b/>
      <sz val="11"/>
      <color rgb="FFFA7D00"/>
      <name val="Agency FB"/>
      <family val="2"/>
    </font>
    <font>
      <sz val="9"/>
      <name val="Arial"/>
      <family val="2"/>
    </font>
    <font>
      <sz val="11"/>
      <color rgb="FF3F3F76"/>
      <name val="Agency FB"/>
      <family val="2"/>
    </font>
    <font>
      <b/>
      <sz val="10"/>
      <name val="Arial"/>
      <family val="2"/>
    </font>
    <font>
      <sz val="10"/>
      <name val="Calibri"/>
      <family val="2"/>
      <scheme val="minor"/>
    </font>
    <font>
      <sz val="10"/>
      <color theme="1"/>
      <name val="Arial"/>
      <family val="2"/>
    </font>
    <font>
      <sz val="10"/>
      <color rgb="FFFF0000"/>
      <name val="Calibri"/>
      <family val="2"/>
      <scheme val="minor"/>
    </font>
    <font>
      <sz val="8"/>
      <color theme="1"/>
      <name val="Calibri"/>
      <family val="2"/>
      <scheme val="minor"/>
    </font>
    <font>
      <sz val="24"/>
      <color rgb="FFFF0000"/>
      <name val="Calibri"/>
      <family val="2"/>
      <scheme val="minor"/>
    </font>
    <font>
      <b/>
      <sz val="11"/>
      <color theme="1"/>
      <name val="Calibri"/>
      <family val="2"/>
      <scheme val="minor"/>
    </font>
    <font>
      <b/>
      <sz val="10"/>
      <color theme="1" tint="4.9989318521683403E-2"/>
      <name val="Calibri"/>
      <family val="2"/>
      <scheme val="minor"/>
    </font>
    <font>
      <sz val="10"/>
      <color theme="1" tint="4.9989318521683403E-2"/>
      <name val="Calibri"/>
      <family val="2"/>
      <scheme val="minor"/>
    </font>
    <font>
      <b/>
      <sz val="16"/>
      <color theme="1"/>
      <name val="Calibri"/>
      <family val="2"/>
      <scheme val="minor"/>
    </font>
    <font>
      <sz val="8"/>
      <color indexed="81"/>
      <name val="Tahoma"/>
      <family val="2"/>
    </font>
    <font>
      <b/>
      <sz val="8"/>
      <color indexed="81"/>
      <name val="Tahoma"/>
      <family val="2"/>
    </font>
    <font>
      <b/>
      <sz val="10"/>
      <color rgb="FFFF0000"/>
      <name val="Calibri"/>
      <family val="2"/>
      <scheme val="minor"/>
    </font>
    <font>
      <b/>
      <sz val="9"/>
      <color rgb="FFFFFFFF"/>
      <name val="Arial"/>
      <family val="2"/>
    </font>
    <font>
      <sz val="9"/>
      <color theme="1"/>
      <name val="Arial"/>
      <family val="2"/>
    </font>
    <font>
      <b/>
      <sz val="10"/>
      <color theme="0" tint="-0.249977111117893"/>
      <name val="Calibri"/>
      <family val="2"/>
      <scheme val="minor"/>
    </font>
    <font>
      <sz val="10"/>
      <color theme="0" tint="-0.249977111117893"/>
      <name val="Calibri"/>
      <family val="2"/>
      <scheme val="minor"/>
    </font>
    <font>
      <b/>
      <sz val="10"/>
      <name val="Calibri"/>
      <family val="2"/>
      <scheme val="minor"/>
    </font>
    <font>
      <sz val="10"/>
      <color theme="0" tint="-0.34998626667073579"/>
      <name val="Calibri"/>
      <family val="2"/>
      <scheme val="minor"/>
    </font>
    <font>
      <u/>
      <sz val="11"/>
      <color theme="10"/>
      <name val="Calibri"/>
      <family val="2"/>
      <scheme val="minor"/>
    </font>
    <font>
      <u/>
      <sz val="11"/>
      <color theme="11"/>
      <name val="Calibri"/>
      <family val="2"/>
      <scheme val="minor"/>
    </font>
    <font>
      <sz val="11"/>
      <name val="Calibri"/>
      <family val="2"/>
      <scheme val="minor"/>
    </font>
  </fonts>
  <fills count="19">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indexed="42"/>
        <bgColor indexed="64"/>
      </patternFill>
    </fill>
    <fill>
      <patternFill patternType="solid">
        <fgColor theme="6" tint="0.79998168889431442"/>
        <bgColor theme="6" tint="0.79998168889431442"/>
      </patternFill>
    </fill>
    <fill>
      <patternFill patternType="solid">
        <fgColor indexed="22"/>
        <bgColor indexed="64"/>
      </patternFill>
    </fill>
    <fill>
      <patternFill patternType="solid">
        <fgColor indexed="41"/>
        <bgColor indexed="64"/>
      </patternFill>
    </fill>
    <fill>
      <patternFill patternType="gray0625">
        <bgColor indexed="44"/>
      </patternFill>
    </fill>
    <fill>
      <patternFill patternType="solid">
        <fgColor indexed="26"/>
        <bgColor indexed="64"/>
      </patternFill>
    </fill>
    <fill>
      <patternFill patternType="solid">
        <fgColor rgb="FF13294B"/>
        <bgColor indexed="64"/>
      </patternFill>
    </fill>
    <fill>
      <patternFill patternType="solid">
        <fgColor rgb="FFFFFFFF"/>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92D050"/>
        <bgColor indexed="64"/>
      </patternFill>
    </fill>
  </fills>
  <borders count="30">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hair">
        <color theme="1"/>
      </left>
      <right style="hair">
        <color theme="1"/>
      </right>
      <top style="hair">
        <color theme="1"/>
      </top>
      <bottom style="hair">
        <color theme="1"/>
      </bottom>
      <diagonal/>
    </border>
    <border>
      <left style="hair">
        <color auto="1"/>
      </left>
      <right style="hair">
        <color auto="1"/>
      </right>
      <top style="hair">
        <color auto="1"/>
      </top>
      <bottom style="hair">
        <color auto="1"/>
      </bottom>
      <diagonal/>
    </border>
    <border>
      <left style="hair">
        <color theme="1"/>
      </left>
      <right style="hair">
        <color theme="1"/>
      </right>
      <top/>
      <bottom style="hair">
        <color theme="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medium">
        <color auto="1"/>
      </bottom>
      <diagonal/>
    </border>
    <border>
      <left style="medium">
        <color rgb="FF002060"/>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hair">
        <color theme="1"/>
      </left>
      <right style="hair">
        <color theme="1"/>
      </right>
      <top style="hair">
        <color theme="1"/>
      </top>
      <bottom/>
      <diagonal/>
    </border>
    <border>
      <left style="hair">
        <color auto="1"/>
      </left>
      <right style="hair">
        <color auto="1"/>
      </right>
      <top/>
      <bottom style="hair">
        <color auto="1"/>
      </bottom>
      <diagonal/>
    </border>
    <border>
      <left style="hair">
        <color auto="1"/>
      </left>
      <right style="hair">
        <color auto="1"/>
      </right>
      <top/>
      <bottom/>
      <diagonal/>
    </border>
  </borders>
  <cellStyleXfs count="52">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7" fillId="0" borderId="0" applyFont="0" applyFill="0" applyBorder="0" applyAlignment="0" applyProtection="0"/>
    <xf numFmtId="0" fontId="8" fillId="0" borderId="0"/>
    <xf numFmtId="0" fontId="8" fillId="0" borderId="0"/>
    <xf numFmtId="0" fontId="9" fillId="8" borderId="0" applyNumberFormat="0" applyBorder="0" applyAlignment="0" applyProtection="0"/>
    <xf numFmtId="170" fontId="8" fillId="9" borderId="0" applyNumberFormat="0" applyFont="0" applyBorder="0" applyAlignment="0">
      <alignment horizontal="right"/>
    </xf>
    <xf numFmtId="0" fontId="10" fillId="5" borderId="5" applyNumberFormat="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11" fillId="9" borderId="0" applyFont="0" applyBorder="0" applyAlignment="0"/>
    <xf numFmtId="168" fontId="11" fillId="9" borderId="0" applyFont="0" applyBorder="0" applyAlignment="0"/>
    <xf numFmtId="0" fontId="12" fillId="4" borderId="5" applyNumberFormat="0" applyAlignment="0" applyProtection="0"/>
    <xf numFmtId="3" fontId="8" fillId="10" borderId="0" applyNumberFormat="0" applyFont="0" applyBorder="0" applyAlignment="0">
      <alignment horizontal="right"/>
      <protection locked="0"/>
    </xf>
    <xf numFmtId="10" fontId="8" fillId="10" borderId="0" applyFont="0" applyBorder="0">
      <alignment horizontal="right"/>
      <protection locked="0"/>
    </xf>
    <xf numFmtId="10" fontId="11" fillId="11" borderId="0" applyBorder="0" applyAlignment="0">
      <protection locked="0"/>
    </xf>
    <xf numFmtId="171" fontId="8" fillId="7" borderId="0" applyFont="0" applyBorder="0">
      <alignment horizontal="right"/>
      <protection locked="0"/>
    </xf>
    <xf numFmtId="10" fontId="13" fillId="7" borderId="0" applyFont="0" applyBorder="0" applyAlignment="0">
      <alignment horizontal="left"/>
      <protection locked="0"/>
    </xf>
    <xf numFmtId="170" fontId="8" fillId="12" borderId="0" applyFont="0" applyBorder="0">
      <alignment horizontal="right"/>
      <protection locked="0"/>
    </xf>
    <xf numFmtId="9" fontId="13" fillId="12" borderId="0" applyFont="0" applyBorder="0">
      <alignment horizontal="right"/>
      <protection locked="0"/>
    </xf>
    <xf numFmtId="0" fontId="1" fillId="0" borderId="0"/>
    <xf numFmtId="0" fontId="1" fillId="0" borderId="0"/>
    <xf numFmtId="0" fontId="8" fillId="0" borderId="0"/>
    <xf numFmtId="0" fontId="1" fillId="0" borderId="0"/>
    <xf numFmtId="0" fontId="8" fillId="0" borderId="0"/>
    <xf numFmtId="0" fontId="8" fillId="0" borderId="0"/>
    <xf numFmtId="0" fontId="8" fillId="0" borderId="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15" fillId="0" borderId="0"/>
    <xf numFmtId="9" fontId="15" fillId="0" borderId="0" applyFont="0" applyFill="0" applyBorder="0" applyAlignment="0" applyProtection="0"/>
    <xf numFmtId="165" fontId="1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419">
    <xf numFmtId="0" fontId="0" fillId="0" borderId="0" xfId="0"/>
    <xf numFmtId="0" fontId="2" fillId="0" borderId="0" xfId="0" applyFont="1"/>
    <xf numFmtId="0" fontId="4" fillId="0" borderId="0" xfId="0" applyFont="1"/>
    <xf numFmtId="0" fontId="2" fillId="0" borderId="0" xfId="0" applyFont="1" applyAlignment="1">
      <alignment vertical="top" wrapText="1"/>
    </xf>
    <xf numFmtId="0" fontId="2" fillId="0" borderId="0" xfId="0" applyFont="1" applyFill="1" applyAlignment="1">
      <alignment vertical="top" wrapText="1"/>
    </xf>
    <xf numFmtId="0" fontId="5" fillId="2" borderId="0" xfId="0" applyFont="1" applyFill="1" applyAlignment="1">
      <alignment vertical="top" wrapText="1"/>
    </xf>
    <xf numFmtId="0" fontId="3" fillId="0" borderId="0" xfId="0" applyFont="1" applyAlignment="1">
      <alignment vertical="top" wrapText="1"/>
    </xf>
    <xf numFmtId="9" fontId="2" fillId="0" borderId="0" xfId="2" applyFont="1" applyAlignment="1">
      <alignment vertical="top" wrapText="1"/>
    </xf>
    <xf numFmtId="0" fontId="2" fillId="0" borderId="0" xfId="0" applyFont="1" applyAlignment="1">
      <alignment horizontal="left" vertical="top" wrapText="1"/>
    </xf>
    <xf numFmtId="0" fontId="2" fillId="0" borderId="0" xfId="41" applyFont="1"/>
    <xf numFmtId="0" fontId="2" fillId="0" borderId="0" xfId="41" applyFont="1" applyFill="1"/>
    <xf numFmtId="0" fontId="2" fillId="0" borderId="0" xfId="41" applyFont="1" applyAlignment="1">
      <alignment vertical="top" wrapText="1"/>
    </xf>
    <xf numFmtId="0" fontId="2" fillId="0" borderId="0" xfId="41" applyFont="1" applyFill="1" applyAlignment="1">
      <alignment vertical="top" wrapText="1"/>
    </xf>
    <xf numFmtId="0" fontId="3" fillId="0" borderId="0" xfId="41" applyFont="1" applyFill="1" applyBorder="1" applyAlignment="1">
      <alignment horizontal="center" vertical="top" wrapText="1"/>
    </xf>
    <xf numFmtId="0" fontId="5" fillId="2" borderId="0" xfId="41" applyFont="1" applyFill="1" applyAlignment="1">
      <alignment vertical="top" wrapText="1"/>
    </xf>
    <xf numFmtId="0" fontId="5" fillId="2" borderId="0" xfId="41" applyFont="1" applyFill="1" applyBorder="1" applyAlignment="1">
      <alignment horizontal="center" vertical="top" wrapText="1"/>
    </xf>
    <xf numFmtId="0" fontId="2" fillId="0" borderId="0" xfId="41" applyFont="1" applyBorder="1" applyAlignment="1">
      <alignment horizontal="left" vertical="top" wrapText="1"/>
    </xf>
    <xf numFmtId="167" fontId="2" fillId="0" borderId="0" xfId="41" applyNumberFormat="1" applyFont="1" applyBorder="1" applyAlignment="1">
      <alignment vertical="top" wrapText="1"/>
    </xf>
    <xf numFmtId="0" fontId="2" fillId="6" borderId="0" xfId="41" applyFont="1" applyFill="1"/>
    <xf numFmtId="0" fontId="5" fillId="6" borderId="0" xfId="41" applyFont="1" applyFill="1" applyAlignment="1">
      <alignment vertical="top" wrapText="1"/>
    </xf>
    <xf numFmtId="0" fontId="5" fillId="6" borderId="0" xfId="41" applyFont="1" applyFill="1" applyBorder="1" applyAlignment="1">
      <alignment horizontal="center" vertical="top" wrapText="1"/>
    </xf>
    <xf numFmtId="0" fontId="6" fillId="2" borderId="0" xfId="0" applyFont="1" applyFill="1" applyAlignment="1">
      <alignment vertical="top" wrapText="1"/>
    </xf>
    <xf numFmtId="0" fontId="0" fillId="0" borderId="0" xfId="0" applyBorder="1"/>
    <xf numFmtId="0" fontId="2" fillId="0" borderId="0" xfId="0" applyFont="1" applyAlignment="1">
      <alignment horizontal="left" vertical="top" wrapText="1"/>
    </xf>
    <xf numFmtId="0" fontId="17" fillId="0" borderId="0" xfId="0" applyFont="1"/>
    <xf numFmtId="0" fontId="3" fillId="0" borderId="0" xfId="41" applyFont="1" applyFill="1" applyAlignment="1">
      <alignment vertical="top" wrapText="1"/>
    </xf>
    <xf numFmtId="0" fontId="2" fillId="0" borderId="6" xfId="41" applyFont="1" applyBorder="1" applyAlignment="1">
      <alignment vertical="top" wrapText="1"/>
    </xf>
    <xf numFmtId="169" fontId="2" fillId="0" borderId="6" xfId="1" applyNumberFormat="1" applyFont="1" applyBorder="1" applyAlignment="1">
      <alignment vertical="top" wrapText="1"/>
    </xf>
    <xf numFmtId="173" fontId="2" fillId="0" borderId="6" xfId="0" applyNumberFormat="1" applyFont="1" applyBorder="1" applyAlignment="1">
      <alignment vertical="top" wrapText="1"/>
    </xf>
    <xf numFmtId="0" fontId="3" fillId="0" borderId="6" xfId="41" applyFont="1" applyBorder="1" applyAlignment="1">
      <alignment horizontal="center" vertical="center" wrapText="1"/>
    </xf>
    <xf numFmtId="2" fontId="2" fillId="0" borderId="6" xfId="0" applyNumberFormat="1" applyFont="1" applyBorder="1" applyAlignment="1">
      <alignment vertical="top" wrapText="1"/>
    </xf>
    <xf numFmtId="0" fontId="0" fillId="0" borderId="0" xfId="0" applyAlignment="1">
      <alignment wrapText="1"/>
    </xf>
    <xf numFmtId="0" fontId="2" fillId="0" borderId="0" xfId="41" applyFont="1" applyBorder="1" applyAlignment="1">
      <alignment vertical="top" wrapText="1"/>
    </xf>
    <xf numFmtId="0" fontId="2" fillId="0" borderId="8" xfId="41" applyFont="1" applyBorder="1" applyAlignment="1">
      <alignment vertical="top" wrapText="1"/>
    </xf>
    <xf numFmtId="0" fontId="3" fillId="0" borderId="7" xfId="41" applyFont="1" applyBorder="1" applyAlignment="1">
      <alignment vertical="top" wrapText="1"/>
    </xf>
    <xf numFmtId="0" fontId="3" fillId="0" borderId="7" xfId="0" applyFont="1" applyBorder="1" applyAlignment="1">
      <alignment vertical="top" wrapText="1"/>
    </xf>
    <xf numFmtId="0" fontId="19" fillId="0" borderId="7" xfId="0" applyFont="1" applyBorder="1"/>
    <xf numFmtId="173" fontId="2" fillId="0" borderId="8" xfId="0" applyNumberFormat="1" applyFont="1" applyBorder="1" applyAlignment="1">
      <alignment vertical="top" wrapText="1"/>
    </xf>
    <xf numFmtId="0" fontId="3" fillId="0" borderId="7" xfId="41" applyFont="1" applyFill="1" applyBorder="1" applyAlignment="1">
      <alignment vertical="top" wrapText="1"/>
    </xf>
    <xf numFmtId="2" fontId="2" fillId="0" borderId="0" xfId="0" applyNumberFormat="1" applyFont="1" applyBorder="1" applyAlignment="1">
      <alignment vertical="top" wrapText="1"/>
    </xf>
    <xf numFmtId="173" fontId="2" fillId="0" borderId="0" xfId="0" applyNumberFormat="1" applyFont="1" applyBorder="1" applyAlignment="1">
      <alignment vertical="top" wrapText="1"/>
    </xf>
    <xf numFmtId="43" fontId="2" fillId="0" borderId="0" xfId="0" applyNumberFormat="1" applyFont="1" applyAlignment="1">
      <alignment vertical="top" wrapText="1"/>
    </xf>
    <xf numFmtId="0" fontId="5" fillId="2" borderId="0" xfId="0" applyFont="1" applyFill="1" applyAlignment="1">
      <alignment horizontal="left" vertical="top" wrapText="1"/>
    </xf>
    <xf numFmtId="0" fontId="3" fillId="0" borderId="7" xfId="41" applyFont="1" applyBorder="1" applyAlignment="1">
      <alignment vertical="center" wrapText="1"/>
    </xf>
    <xf numFmtId="0" fontId="3" fillId="0" borderId="7" xfId="0" applyFont="1" applyBorder="1" applyAlignment="1">
      <alignment vertical="center" wrapText="1"/>
    </xf>
    <xf numFmtId="0" fontId="19" fillId="0" borderId="10" xfId="0" applyFont="1" applyBorder="1" applyAlignment="1">
      <alignment vertical="center"/>
    </xf>
    <xf numFmtId="0" fontId="2" fillId="0" borderId="7" xfId="41" applyFont="1" applyBorder="1" applyAlignment="1">
      <alignment vertical="center" wrapText="1"/>
    </xf>
    <xf numFmtId="0" fontId="2" fillId="0" borderId="9" xfId="41" applyFont="1" applyBorder="1" applyAlignment="1">
      <alignment vertical="center" wrapText="1"/>
    </xf>
    <xf numFmtId="43" fontId="2" fillId="0" borderId="7" xfId="0" applyNumberFormat="1" applyFont="1" applyBorder="1" applyAlignment="1">
      <alignment vertical="center" wrapText="1"/>
    </xf>
    <xf numFmtId="0" fontId="2" fillId="0" borderId="0" xfId="41" applyFont="1" applyAlignment="1">
      <alignment vertical="top"/>
    </xf>
    <xf numFmtId="0" fontId="2" fillId="0" borderId="0" xfId="41" applyFont="1" applyAlignment="1">
      <alignment wrapText="1"/>
    </xf>
    <xf numFmtId="0" fontId="2" fillId="0" borderId="0" xfId="41" applyFont="1" applyFill="1" applyAlignment="1">
      <alignment wrapText="1"/>
    </xf>
    <xf numFmtId="0" fontId="2" fillId="6" borderId="0" xfId="41" applyFont="1" applyFill="1" applyAlignment="1">
      <alignment wrapText="1"/>
    </xf>
    <xf numFmtId="169" fontId="2" fillId="0" borderId="0" xfId="1" applyNumberFormat="1" applyFont="1" applyBorder="1" applyAlignment="1">
      <alignment vertical="top" wrapText="1"/>
    </xf>
    <xf numFmtId="2" fontId="2" fillId="0" borderId="0" xfId="41" applyNumberFormat="1" applyFont="1" applyBorder="1" applyAlignment="1">
      <alignment vertical="top" wrapText="1"/>
    </xf>
    <xf numFmtId="0" fontId="18" fillId="0" borderId="0" xfId="0" applyFont="1" applyAlignment="1">
      <alignment vertical="top" wrapText="1"/>
    </xf>
    <xf numFmtId="0" fontId="3" fillId="0" borderId="0" xfId="0" applyFont="1" applyFill="1" applyBorder="1" applyAlignment="1">
      <alignment vertical="top" wrapText="1"/>
    </xf>
    <xf numFmtId="0" fontId="2" fillId="0" borderId="0" xfId="0" applyFont="1" applyFill="1" applyBorder="1" applyAlignment="1">
      <alignment vertical="top" wrapText="1"/>
    </xf>
    <xf numFmtId="0" fontId="0" fillId="0" borderId="0" xfId="0" applyFill="1" applyBorder="1"/>
    <xf numFmtId="0" fontId="3" fillId="0" borderId="7" xfId="0" applyFont="1" applyFill="1" applyBorder="1" applyAlignment="1">
      <alignment vertical="top" wrapText="1"/>
    </xf>
    <xf numFmtId="0" fontId="16" fillId="0" borderId="0" xfId="0" applyFont="1" applyAlignment="1">
      <alignment vertical="top" wrapText="1"/>
    </xf>
    <xf numFmtId="0" fontId="3" fillId="0" borderId="8" xfId="41" applyFont="1" applyBorder="1" applyAlignment="1">
      <alignment horizontal="center" vertical="center" wrapText="1"/>
    </xf>
    <xf numFmtId="0" fontId="2" fillId="0" borderId="7" xfId="0" applyFont="1" applyBorder="1"/>
    <xf numFmtId="0" fontId="3" fillId="0" borderId="7" xfId="0" applyFont="1" applyBorder="1"/>
    <xf numFmtId="173" fontId="2" fillId="0" borderId="7" xfId="0" applyNumberFormat="1" applyFont="1" applyBorder="1"/>
    <xf numFmtId="0" fontId="2" fillId="6" borderId="0" xfId="0" applyFont="1" applyFill="1" applyAlignment="1">
      <alignment vertical="top" wrapText="1"/>
    </xf>
    <xf numFmtId="0" fontId="2" fillId="6" borderId="0" xfId="0" applyFont="1" applyFill="1"/>
    <xf numFmtId="0" fontId="2" fillId="6" borderId="0" xfId="0" applyFont="1" applyFill="1" applyAlignment="1">
      <alignment horizontal="left" vertical="top" wrapText="1"/>
    </xf>
    <xf numFmtId="0" fontId="4" fillId="6" borderId="0" xfId="0" applyFont="1" applyFill="1"/>
    <xf numFmtId="0" fontId="3" fillId="6" borderId="7" xfId="0" applyFont="1" applyFill="1" applyBorder="1" applyAlignment="1">
      <alignment vertical="top" wrapText="1"/>
    </xf>
    <xf numFmtId="0" fontId="2" fillId="6" borderId="0" xfId="0" applyFont="1" applyFill="1" applyBorder="1" applyAlignment="1">
      <alignment horizontal="left" vertical="top" wrapText="1"/>
    </xf>
    <xf numFmtId="0" fontId="14" fillId="6" borderId="0" xfId="0" applyFont="1" applyFill="1" applyBorder="1" applyAlignment="1">
      <alignment vertical="top" wrapText="1"/>
    </xf>
    <xf numFmtId="0" fontId="3" fillId="6" borderId="6" xfId="0" applyFont="1" applyFill="1" applyBorder="1" applyAlignment="1">
      <alignment vertical="top" wrapText="1"/>
    </xf>
    <xf numFmtId="9" fontId="2" fillId="6" borderId="6" xfId="2" applyFont="1" applyFill="1" applyBorder="1" applyAlignment="1">
      <alignment vertical="top" wrapText="1"/>
    </xf>
    <xf numFmtId="0" fontId="3" fillId="6" borderId="0" xfId="0" applyFont="1" applyFill="1" applyBorder="1" applyAlignment="1">
      <alignment vertical="top" wrapText="1"/>
    </xf>
    <xf numFmtId="9" fontId="2" fillId="6" borderId="0" xfId="2" applyFont="1" applyFill="1" applyBorder="1" applyAlignment="1">
      <alignment vertical="top" wrapText="1"/>
    </xf>
    <xf numFmtId="0" fontId="3" fillId="6" borderId="7" xfId="41" applyFont="1" applyFill="1" applyBorder="1" applyAlignment="1">
      <alignment vertical="top" wrapText="1"/>
    </xf>
    <xf numFmtId="0" fontId="2" fillId="6" borderId="8" xfId="41" applyFont="1" applyFill="1" applyBorder="1" applyAlignment="1">
      <alignment vertical="top" wrapText="1"/>
    </xf>
    <xf numFmtId="0" fontId="2" fillId="6" borderId="6" xfId="41" applyFont="1" applyFill="1" applyBorder="1" applyAlignment="1">
      <alignment vertical="top" wrapText="1"/>
    </xf>
    <xf numFmtId="0" fontId="0" fillId="6" borderId="0" xfId="0" applyFill="1"/>
    <xf numFmtId="0" fontId="0" fillId="6" borderId="0" xfId="0" applyFill="1" applyBorder="1"/>
    <xf numFmtId="0" fontId="2" fillId="6" borderId="0" xfId="0" applyFont="1" applyFill="1" applyBorder="1" applyAlignment="1">
      <alignment vertical="top" wrapText="1"/>
    </xf>
    <xf numFmtId="171" fontId="2" fillId="6" borderId="0" xfId="0" applyNumberFormat="1" applyFont="1" applyFill="1" applyAlignment="1">
      <alignment vertical="top" wrapText="1"/>
    </xf>
    <xf numFmtId="0" fontId="16" fillId="6" borderId="0" xfId="0" applyFont="1" applyFill="1" applyAlignment="1">
      <alignment vertical="top" wrapText="1"/>
    </xf>
    <xf numFmtId="0" fontId="2" fillId="6" borderId="7" xfId="0" applyFont="1" applyFill="1" applyBorder="1"/>
    <xf numFmtId="0" fontId="3" fillId="6" borderId="7" xfId="0" applyFont="1" applyFill="1" applyBorder="1"/>
    <xf numFmtId="0" fontId="2" fillId="6" borderId="7" xfId="0" applyFont="1" applyFill="1" applyBorder="1" applyAlignment="1">
      <alignment horizontal="left"/>
    </xf>
    <xf numFmtId="0" fontId="2" fillId="0" borderId="0" xfId="41" applyFont="1" applyBorder="1" applyAlignment="1">
      <alignment horizontal="left" vertical="center"/>
    </xf>
    <xf numFmtId="168" fontId="2" fillId="6" borderId="6" xfId="2" applyNumberFormat="1" applyFont="1" applyFill="1" applyBorder="1" applyAlignment="1">
      <alignment vertical="top" wrapText="1"/>
    </xf>
    <xf numFmtId="0" fontId="3" fillId="6" borderId="0" xfId="0" applyFont="1" applyFill="1" applyBorder="1" applyAlignment="1">
      <alignment horizontal="center"/>
    </xf>
    <xf numFmtId="173" fontId="2" fillId="6" borderId="7" xfId="0" applyNumberFormat="1" applyFont="1" applyFill="1" applyBorder="1"/>
    <xf numFmtId="0" fontId="2" fillId="6" borderId="0" xfId="0" applyFont="1" applyFill="1" applyBorder="1"/>
    <xf numFmtId="173" fontId="2" fillId="6" borderId="7" xfId="1" applyNumberFormat="1" applyFont="1" applyFill="1" applyBorder="1"/>
    <xf numFmtId="0" fontId="3" fillId="6" borderId="0" xfId="0" applyFont="1" applyFill="1" applyBorder="1"/>
    <xf numFmtId="172" fontId="2" fillId="6" borderId="0" xfId="0" applyNumberFormat="1" applyFont="1" applyFill="1" applyBorder="1"/>
    <xf numFmtId="0" fontId="21" fillId="6" borderId="0" xfId="0" applyFont="1" applyFill="1" applyAlignment="1">
      <alignment vertical="top" wrapText="1"/>
    </xf>
    <xf numFmtId="0" fontId="21" fillId="6" borderId="0" xfId="0" applyFont="1" applyFill="1" applyAlignment="1">
      <alignment horizontal="left" vertical="top" wrapText="1"/>
    </xf>
    <xf numFmtId="0" fontId="2" fillId="6" borderId="0" xfId="41" applyFont="1" applyFill="1" applyBorder="1" applyAlignment="1">
      <alignment vertical="top" wrapText="1"/>
    </xf>
    <xf numFmtId="43" fontId="2" fillId="6" borderId="0" xfId="0" applyNumberFormat="1" applyFont="1" applyFill="1" applyBorder="1" applyAlignment="1">
      <alignment vertical="top" wrapText="1"/>
    </xf>
    <xf numFmtId="175" fontId="2" fillId="0" borderId="8" xfId="0" applyNumberFormat="1" applyFont="1" applyBorder="1" applyAlignment="1">
      <alignment vertical="top" wrapText="1"/>
    </xf>
    <xf numFmtId="0" fontId="5" fillId="2" borderId="0" xfId="0" applyFont="1" applyFill="1" applyAlignment="1">
      <alignment horizontal="left" vertical="top" wrapText="1"/>
    </xf>
    <xf numFmtId="0" fontId="2" fillId="0" borderId="0" xfId="0" applyFont="1" applyBorder="1" applyAlignment="1">
      <alignment vertical="top" wrapText="1"/>
    </xf>
    <xf numFmtId="0" fontId="2" fillId="0" borderId="0" xfId="0" applyFont="1" applyBorder="1"/>
    <xf numFmtId="0" fontId="2" fillId="0" borderId="0" xfId="41" applyFont="1" applyBorder="1" applyAlignment="1">
      <alignment vertical="center" wrapText="1"/>
    </xf>
    <xf numFmtId="173" fontId="2" fillId="6" borderId="0" xfId="0" applyNumberFormat="1" applyFont="1" applyFill="1" applyBorder="1" applyAlignment="1">
      <alignment vertical="top" wrapText="1"/>
    </xf>
    <xf numFmtId="168" fontId="2" fillId="6" borderId="0" xfId="2" applyNumberFormat="1" applyFont="1" applyFill="1" applyBorder="1" applyAlignment="1">
      <alignment vertical="top" wrapText="1"/>
    </xf>
    <xf numFmtId="0" fontId="0" fillId="0" borderId="0" xfId="0"/>
    <xf numFmtId="0" fontId="5" fillId="2" borderId="0" xfId="0" applyFont="1" applyFill="1" applyAlignment="1">
      <alignment horizontal="left" vertical="top" wrapText="1"/>
    </xf>
    <xf numFmtId="173" fontId="2" fillId="6" borderId="8" xfId="41" applyNumberFormat="1" applyFont="1" applyFill="1" applyBorder="1" applyAlignment="1">
      <alignment vertical="center" wrapText="1"/>
    </xf>
    <xf numFmtId="0" fontId="3" fillId="6" borderId="0" xfId="41" applyFont="1" applyFill="1" applyAlignment="1">
      <alignment vertical="top" wrapText="1"/>
    </xf>
    <xf numFmtId="173" fontId="2" fillId="6" borderId="8" xfId="0" applyNumberFormat="1" applyFont="1" applyFill="1" applyBorder="1" applyAlignment="1">
      <alignment vertical="top" wrapText="1"/>
    </xf>
    <xf numFmtId="2" fontId="2" fillId="6" borderId="0" xfId="0" applyNumberFormat="1" applyFont="1" applyFill="1" applyBorder="1" applyAlignment="1">
      <alignment vertical="top" wrapText="1"/>
    </xf>
    <xf numFmtId="173" fontId="2" fillId="6" borderId="6" xfId="0" applyNumberFormat="1" applyFont="1" applyFill="1" applyBorder="1" applyAlignment="1">
      <alignment vertical="top" wrapText="1"/>
    </xf>
    <xf numFmtId="9" fontId="2" fillId="6" borderId="0" xfId="2" applyFont="1" applyFill="1" applyBorder="1"/>
    <xf numFmtId="0" fontId="2" fillId="6" borderId="7" xfId="41" applyFont="1" applyFill="1" applyBorder="1" applyAlignment="1">
      <alignment vertical="center" wrapText="1"/>
    </xf>
    <xf numFmtId="0" fontId="0" fillId="0" borderId="0" xfId="0" applyAlignment="1"/>
    <xf numFmtId="43" fontId="2" fillId="0" borderId="0" xfId="0" applyNumberFormat="1" applyFont="1" applyBorder="1" applyAlignment="1">
      <alignment vertical="center" wrapText="1"/>
    </xf>
    <xf numFmtId="0" fontId="3" fillId="3" borderId="0" xfId="0" applyFont="1" applyFill="1" applyBorder="1" applyAlignment="1">
      <alignment vertical="top" wrapText="1"/>
    </xf>
    <xf numFmtId="0" fontId="2" fillId="0" borderId="0" xfId="0" applyFont="1" applyFill="1" applyBorder="1" applyAlignment="1">
      <alignment horizontal="center" vertical="top" wrapText="1"/>
    </xf>
    <xf numFmtId="0" fontId="5" fillId="6" borderId="0" xfId="0" applyFont="1" applyFill="1" applyAlignment="1">
      <alignment horizontal="left" vertical="top" wrapText="1"/>
    </xf>
    <xf numFmtId="10" fontId="2" fillId="6" borderId="6" xfId="2" applyNumberFormat="1" applyFont="1" applyFill="1" applyBorder="1" applyAlignment="1">
      <alignment vertical="top" wrapText="1"/>
    </xf>
    <xf numFmtId="174" fontId="2" fillId="6" borderId="6" xfId="0" applyNumberFormat="1" applyFont="1" applyFill="1" applyBorder="1" applyAlignment="1">
      <alignment vertical="top" wrapText="1"/>
    </xf>
    <xf numFmtId="0" fontId="5" fillId="6" borderId="6" xfId="0" applyFont="1" applyFill="1" applyBorder="1" applyAlignment="1">
      <alignment horizontal="left" vertical="top" wrapText="1"/>
    </xf>
    <xf numFmtId="0" fontId="3" fillId="6" borderId="6" xfId="0" applyFont="1" applyFill="1" applyBorder="1" applyAlignment="1">
      <alignment horizontal="center" vertical="top" wrapText="1"/>
    </xf>
    <xf numFmtId="0" fontId="20" fillId="6" borderId="0" xfId="0" applyFont="1" applyFill="1" applyAlignment="1">
      <alignment horizontal="left" vertical="top" wrapText="1"/>
    </xf>
    <xf numFmtId="166" fontId="2" fillId="6" borderId="0" xfId="0" applyNumberFormat="1" applyFont="1" applyFill="1" applyAlignment="1">
      <alignment vertical="top" wrapText="1"/>
    </xf>
    <xf numFmtId="0" fontId="5" fillId="2" borderId="0" xfId="0" applyFont="1" applyFill="1" applyAlignment="1">
      <alignment horizontal="left" vertical="top" wrapText="1"/>
    </xf>
    <xf numFmtId="0" fontId="2" fillId="6" borderId="7" xfId="0" applyFont="1" applyFill="1" applyBorder="1" applyAlignment="1">
      <alignment vertical="top" wrapText="1"/>
    </xf>
    <xf numFmtId="0" fontId="0" fillId="6" borderId="0" xfId="0" applyFill="1" applyBorder="1" applyAlignment="1"/>
    <xf numFmtId="0" fontId="0" fillId="6" borderId="0" xfId="0" applyFill="1" applyAlignment="1"/>
    <xf numFmtId="0" fontId="2" fillId="6" borderId="0" xfId="0" applyFont="1" applyFill="1" applyAlignment="1">
      <alignment horizontal="left" vertical="top" wrapText="1"/>
    </xf>
    <xf numFmtId="0" fontId="5" fillId="2" borderId="0" xfId="0" applyFont="1" applyFill="1" applyAlignment="1">
      <alignment horizontal="left" vertical="top" wrapText="1"/>
    </xf>
    <xf numFmtId="0" fontId="2" fillId="6" borderId="0" xfId="0" applyFont="1" applyFill="1" applyAlignment="1">
      <alignment horizontal="left" vertical="top" wrapText="1"/>
    </xf>
    <xf numFmtId="0" fontId="0" fillId="0" borderId="0" xfId="0"/>
    <xf numFmtId="0" fontId="5" fillId="2" borderId="0" xfId="0" applyFont="1" applyFill="1" applyAlignment="1">
      <alignment horizontal="left" vertical="top" wrapText="1"/>
    </xf>
    <xf numFmtId="49" fontId="3" fillId="6" borderId="7" xfId="0" applyNumberFormat="1" applyFont="1" applyFill="1" applyBorder="1"/>
    <xf numFmtId="0" fontId="2" fillId="6" borderId="6" xfId="0" applyFont="1" applyFill="1" applyBorder="1" applyAlignment="1">
      <alignment vertical="top" wrapText="1"/>
    </xf>
    <xf numFmtId="0" fontId="2" fillId="0" borderId="8" xfId="41" applyFont="1" applyBorder="1" applyAlignment="1">
      <alignment vertical="center" wrapText="1"/>
    </xf>
    <xf numFmtId="173" fontId="2" fillId="0" borderId="8" xfId="41" applyNumberFormat="1" applyFont="1" applyBorder="1" applyAlignment="1">
      <alignment vertical="center" wrapText="1"/>
    </xf>
    <xf numFmtId="0" fontId="2" fillId="0" borderId="6" xfId="41" applyFont="1" applyBorder="1" applyAlignment="1">
      <alignment vertical="center" wrapText="1"/>
    </xf>
    <xf numFmtId="173" fontId="2" fillId="0" borderId="6" xfId="41" applyNumberFormat="1" applyFont="1" applyBorder="1" applyAlignment="1">
      <alignment vertical="center" wrapText="1"/>
    </xf>
    <xf numFmtId="0" fontId="3" fillId="6" borderId="0" xfId="0" applyFont="1" applyFill="1"/>
    <xf numFmtId="0" fontId="3" fillId="0" borderId="7" xfId="0" applyFont="1" applyBorder="1" applyAlignment="1">
      <alignment vertical="center"/>
    </xf>
    <xf numFmtId="0" fontId="2" fillId="0" borderId="0" xfId="0" applyFont="1" applyAlignment="1">
      <alignment wrapText="1"/>
    </xf>
    <xf numFmtId="173" fontId="2" fillId="0" borderId="0" xfId="41" applyNumberFormat="1" applyFont="1" applyFill="1" applyAlignment="1">
      <alignment vertical="top" wrapText="1"/>
    </xf>
    <xf numFmtId="173" fontId="2" fillId="0" borderId="0" xfId="0" applyNumberFormat="1" applyFont="1"/>
    <xf numFmtId="173" fontId="2" fillId="6" borderId="0" xfId="0" applyNumberFormat="1" applyFont="1" applyFill="1" applyAlignment="1">
      <alignment vertical="top" wrapText="1"/>
    </xf>
    <xf numFmtId="176" fontId="2" fillId="6" borderId="0" xfId="45" applyNumberFormat="1" applyFont="1" applyFill="1" applyAlignment="1">
      <alignment vertical="top" wrapText="1"/>
    </xf>
    <xf numFmtId="176" fontId="2" fillId="6" borderId="0" xfId="0" applyNumberFormat="1" applyFont="1" applyFill="1" applyAlignment="1">
      <alignment vertical="top" wrapText="1"/>
    </xf>
    <xf numFmtId="173" fontId="2" fillId="6" borderId="0" xfId="0" applyNumberFormat="1" applyFont="1" applyFill="1"/>
    <xf numFmtId="173" fontId="2" fillId="6" borderId="0" xfId="41" applyNumberFormat="1" applyFont="1" applyFill="1" applyAlignment="1">
      <alignment vertical="top" wrapText="1"/>
    </xf>
    <xf numFmtId="169" fontId="2" fillId="0" borderId="0" xfId="1" applyNumberFormat="1" applyFont="1"/>
    <xf numFmtId="165" fontId="2" fillId="6" borderId="0" xfId="1" applyFont="1" applyFill="1" applyAlignment="1">
      <alignment vertical="center" wrapText="1"/>
    </xf>
    <xf numFmtId="173" fontId="2" fillId="0" borderId="0" xfId="41" applyNumberFormat="1" applyFont="1" applyBorder="1" applyAlignment="1">
      <alignment vertical="center" wrapText="1"/>
    </xf>
    <xf numFmtId="0" fontId="0" fillId="0" borderId="0" xfId="0"/>
    <xf numFmtId="0" fontId="2" fillId="6" borderId="7" xfId="0" applyFont="1" applyFill="1" applyBorder="1" applyAlignment="1">
      <alignment vertical="top" wrapText="1"/>
    </xf>
    <xf numFmtId="175" fontId="2" fillId="0" borderId="6" xfId="41" applyNumberFormat="1" applyFont="1" applyFill="1" applyBorder="1" applyAlignment="1">
      <alignment vertical="top" wrapText="1"/>
    </xf>
    <xf numFmtId="44" fontId="2" fillId="6" borderId="7" xfId="45" applyFont="1" applyFill="1" applyBorder="1"/>
    <xf numFmtId="173" fontId="2" fillId="0" borderId="6" xfId="41" applyNumberFormat="1" applyFont="1" applyFill="1" applyBorder="1" applyAlignment="1">
      <alignment vertical="center" wrapText="1"/>
    </xf>
    <xf numFmtId="0" fontId="0" fillId="0" borderId="0" xfId="0"/>
    <xf numFmtId="0" fontId="26" fillId="13" borderId="13" xfId="0" applyFont="1" applyFill="1" applyBorder="1" applyAlignment="1">
      <alignment vertical="top" wrapText="1"/>
    </xf>
    <xf numFmtId="0" fontId="26" fillId="13" borderId="14" xfId="0" applyFont="1" applyFill="1" applyBorder="1" applyAlignment="1">
      <alignment vertical="top" wrapText="1"/>
    </xf>
    <xf numFmtId="0" fontId="27" fillId="0" borderId="15" xfId="0" applyFont="1" applyBorder="1" applyAlignment="1">
      <alignment horizontal="center" vertical="top" wrapText="1"/>
    </xf>
    <xf numFmtId="3" fontId="27" fillId="0" borderId="16" xfId="0" applyNumberFormat="1" applyFont="1" applyBorder="1" applyAlignment="1">
      <alignment horizontal="center"/>
    </xf>
    <xf numFmtId="3" fontId="27" fillId="14" borderId="16" xfId="0" applyNumberFormat="1" applyFont="1" applyFill="1" applyBorder="1" applyAlignment="1">
      <alignment horizontal="center"/>
    </xf>
    <xf numFmtId="3" fontId="27" fillId="14" borderId="16" xfId="0" applyNumberFormat="1" applyFont="1" applyFill="1" applyBorder="1" applyAlignment="1">
      <alignment horizontal="center" vertical="top" wrapText="1"/>
    </xf>
    <xf numFmtId="6" fontId="27" fillId="0" borderId="16" xfId="0" applyNumberFormat="1" applyFont="1" applyBorder="1"/>
    <xf numFmtId="6" fontId="27" fillId="14" borderId="16" xfId="0" applyNumberFormat="1" applyFont="1" applyFill="1" applyBorder="1"/>
    <xf numFmtId="6" fontId="27" fillId="14" borderId="16" xfId="0" applyNumberFormat="1" applyFont="1" applyFill="1" applyBorder="1" applyAlignment="1">
      <alignment wrapText="1"/>
    </xf>
    <xf numFmtId="0" fontId="26" fillId="13" borderId="13" xfId="0" applyFont="1" applyFill="1" applyBorder="1" applyAlignment="1">
      <alignment wrapText="1"/>
    </xf>
    <xf numFmtId="0" fontId="26" fillId="13" borderId="14" xfId="0" applyFont="1" applyFill="1" applyBorder="1" applyAlignment="1">
      <alignment wrapText="1"/>
    </xf>
    <xf numFmtId="0" fontId="2" fillId="6" borderId="0" xfId="0" applyFont="1" applyFill="1" applyAlignment="1">
      <alignment horizontal="left" vertical="top" wrapText="1"/>
    </xf>
    <xf numFmtId="0" fontId="5" fillId="2" borderId="0" xfId="0" applyFont="1" applyFill="1" applyAlignment="1">
      <alignment horizontal="left" vertical="top" wrapText="1"/>
    </xf>
    <xf numFmtId="172" fontId="2" fillId="6" borderId="0" xfId="0" applyNumberFormat="1" applyFont="1" applyFill="1" applyAlignment="1">
      <alignment vertical="top" wrapText="1"/>
    </xf>
    <xf numFmtId="44" fontId="2" fillId="0" borderId="0" xfId="0" applyNumberFormat="1" applyFont="1"/>
    <xf numFmtId="177" fontId="2" fillId="0" borderId="0" xfId="0" applyNumberFormat="1" applyFont="1"/>
    <xf numFmtId="0" fontId="0" fillId="0" borderId="0" xfId="0"/>
    <xf numFmtId="0" fontId="2" fillId="0" borderId="0" xfId="41" applyFont="1" applyBorder="1" applyAlignment="1">
      <alignment horizontal="left" vertical="center"/>
    </xf>
    <xf numFmtId="0" fontId="13" fillId="0" borderId="3" xfId="0" applyFont="1" applyFill="1" applyBorder="1" applyAlignment="1">
      <alignment horizontal="left"/>
    </xf>
    <xf numFmtId="0" fontId="13" fillId="0" borderId="18" xfId="0" applyFont="1" applyFill="1" applyBorder="1" applyAlignment="1">
      <alignment vertical="center"/>
    </xf>
    <xf numFmtId="0" fontId="13" fillId="0" borderId="2" xfId="0" applyFont="1" applyFill="1" applyBorder="1" applyAlignment="1">
      <alignment horizontal="center" vertical="center"/>
    </xf>
    <xf numFmtId="0" fontId="8" fillId="0" borderId="17" xfId="0" applyFont="1" applyFill="1" applyBorder="1" applyAlignment="1"/>
    <xf numFmtId="179" fontId="8" fillId="0" borderId="24" xfId="1" applyNumberFormat="1" applyFont="1" applyFill="1" applyBorder="1" applyAlignment="1">
      <alignment vertical="center"/>
    </xf>
    <xf numFmtId="180" fontId="8" fillId="0" borderId="24" xfId="1" applyNumberFormat="1"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xf numFmtId="169" fontId="2" fillId="0" borderId="0" xfId="41" applyNumberFormat="1" applyFont="1" applyAlignment="1">
      <alignment vertical="top" wrapText="1"/>
    </xf>
    <xf numFmtId="0" fontId="3" fillId="0" borderId="0" xfId="41" applyFont="1" applyBorder="1" applyAlignment="1">
      <alignment horizontal="left" vertical="center" wrapText="1"/>
    </xf>
    <xf numFmtId="0" fontId="3" fillId="0" borderId="0" xfId="41" applyFont="1" applyAlignment="1">
      <alignment vertical="center" wrapText="1"/>
    </xf>
    <xf numFmtId="169" fontId="2" fillId="0" borderId="0" xfId="41" applyNumberFormat="1" applyFont="1" applyAlignment="1">
      <alignment wrapText="1"/>
    </xf>
    <xf numFmtId="0" fontId="2" fillId="0" borderId="0" xfId="41" applyFont="1" applyBorder="1" applyAlignment="1">
      <alignment vertical="center"/>
    </xf>
    <xf numFmtId="0" fontId="2" fillId="0" borderId="21" xfId="41" applyFont="1" applyBorder="1" applyAlignment="1">
      <alignment vertical="center"/>
    </xf>
    <xf numFmtId="0" fontId="2" fillId="0" borderId="22" xfId="41" applyFont="1" applyBorder="1" applyAlignment="1">
      <alignment vertical="center"/>
    </xf>
    <xf numFmtId="0" fontId="2" fillId="0" borderId="23" xfId="41" applyFont="1" applyBorder="1" applyAlignment="1">
      <alignment vertical="center"/>
    </xf>
    <xf numFmtId="0" fontId="2" fillId="0" borderId="18" xfId="41" applyFont="1" applyBorder="1" applyAlignment="1">
      <alignment vertical="center"/>
    </xf>
    <xf numFmtId="0" fontId="2" fillId="0" borderId="19" xfId="41" applyFont="1" applyBorder="1" applyAlignment="1">
      <alignment vertical="center"/>
    </xf>
    <xf numFmtId="0" fontId="2" fillId="0" borderId="20" xfId="41" applyFont="1" applyBorder="1" applyAlignment="1">
      <alignment horizontal="left" vertical="center"/>
    </xf>
    <xf numFmtId="0" fontId="2" fillId="0" borderId="26" xfId="41" applyFont="1" applyBorder="1" applyAlignment="1">
      <alignment vertical="center"/>
    </xf>
    <xf numFmtId="0" fontId="2" fillId="0" borderId="25" xfId="41" applyFont="1" applyBorder="1"/>
    <xf numFmtId="0" fontId="2" fillId="0" borderId="2" xfId="41" applyFont="1" applyBorder="1" applyAlignment="1">
      <alignment wrapText="1"/>
    </xf>
    <xf numFmtId="0" fontId="5" fillId="2" borderId="0" xfId="41" applyFont="1" applyFill="1" applyAlignment="1">
      <alignment vertical="top"/>
    </xf>
    <xf numFmtId="0" fontId="0" fillId="0" borderId="0" xfId="0"/>
    <xf numFmtId="0" fontId="3" fillId="0" borderId="7" xfId="41" applyFont="1" applyBorder="1" applyAlignment="1">
      <alignment horizontal="center" vertical="top" wrapText="1"/>
    </xf>
    <xf numFmtId="169" fontId="2" fillId="0" borderId="27" xfId="1" applyNumberFormat="1" applyFont="1" applyBorder="1" applyAlignment="1">
      <alignment vertical="top" wrapText="1"/>
    </xf>
    <xf numFmtId="0" fontId="28" fillId="0" borderId="6" xfId="41" applyFont="1" applyBorder="1" applyAlignment="1">
      <alignment horizontal="center" vertical="center" wrapText="1"/>
    </xf>
    <xf numFmtId="0" fontId="28" fillId="0" borderId="6" xfId="41" applyFont="1" applyBorder="1" applyAlignment="1">
      <alignment horizontal="center" vertical="center"/>
    </xf>
    <xf numFmtId="0" fontId="29" fillId="0" borderId="6" xfId="41" applyFont="1" applyBorder="1" applyAlignment="1">
      <alignment vertical="top" wrapText="1"/>
    </xf>
    <xf numFmtId="169" fontId="29" fillId="0" borderId="6" xfId="1" applyNumberFormat="1" applyFont="1" applyBorder="1" applyAlignment="1">
      <alignment vertical="top" wrapText="1"/>
    </xf>
    <xf numFmtId="2" fontId="29" fillId="0" borderId="6" xfId="41" applyNumberFormat="1" applyFont="1" applyBorder="1" applyAlignment="1">
      <alignment vertical="top" wrapText="1"/>
    </xf>
    <xf numFmtId="1" fontId="2" fillId="0" borderId="8" xfId="41" applyNumberFormat="1" applyFont="1" applyBorder="1" applyAlignment="1">
      <alignment vertical="top" wrapText="1"/>
    </xf>
    <xf numFmtId="1" fontId="2" fillId="0" borderId="6" xfId="41" applyNumberFormat="1" applyFont="1" applyBorder="1" applyAlignment="1">
      <alignment vertical="top" wrapText="1"/>
    </xf>
    <xf numFmtId="0" fontId="1" fillId="0" borderId="0" xfId="28"/>
    <xf numFmtId="181" fontId="2" fillId="0" borderId="6" xfId="1" applyNumberFormat="1" applyFont="1" applyBorder="1" applyAlignment="1">
      <alignment vertical="top" wrapText="1"/>
    </xf>
    <xf numFmtId="0" fontId="28" fillId="2" borderId="0" xfId="0" applyFont="1" applyFill="1" applyAlignment="1">
      <alignment horizontal="left" vertical="top" wrapText="1"/>
    </xf>
    <xf numFmtId="0" fontId="29" fillId="0" borderId="0" xfId="0" applyFont="1"/>
    <xf numFmtId="0" fontId="29" fillId="0" borderId="0" xfId="0" applyFont="1" applyBorder="1"/>
    <xf numFmtId="0" fontId="28" fillId="0" borderId="7" xfId="41" applyFont="1" applyBorder="1" applyAlignment="1">
      <alignment vertical="top" wrapText="1"/>
    </xf>
    <xf numFmtId="0" fontId="28" fillId="0" borderId="7" xfId="0" applyFont="1" applyBorder="1" applyAlignment="1">
      <alignment vertical="top" wrapText="1"/>
    </xf>
    <xf numFmtId="0" fontId="28" fillId="0" borderId="7" xfId="41" applyFont="1" applyFill="1" applyBorder="1" applyAlignment="1">
      <alignment vertical="top" wrapText="1"/>
    </xf>
    <xf numFmtId="0" fontId="29" fillId="0" borderId="8" xfId="41" applyFont="1" applyBorder="1" applyAlignment="1">
      <alignment vertical="top" wrapText="1"/>
    </xf>
    <xf numFmtId="1" fontId="29" fillId="0" borderId="6" xfId="41" applyNumberFormat="1" applyFont="1" applyBorder="1" applyAlignment="1">
      <alignment vertical="top" wrapText="1"/>
    </xf>
    <xf numFmtId="175" fontId="29" fillId="0" borderId="8" xfId="0" applyNumberFormat="1" applyFont="1" applyBorder="1" applyAlignment="1">
      <alignment vertical="top" wrapText="1"/>
    </xf>
    <xf numFmtId="173" fontId="29" fillId="0" borderId="6" xfId="0" applyNumberFormat="1" applyFont="1" applyBorder="1" applyAlignment="1">
      <alignment vertical="top" wrapText="1"/>
    </xf>
    <xf numFmtId="1" fontId="2" fillId="0" borderId="6" xfId="45" applyNumberFormat="1" applyFont="1" applyBorder="1" applyAlignment="1">
      <alignment vertical="top" wrapText="1"/>
    </xf>
    <xf numFmtId="1" fontId="2" fillId="6" borderId="7" xfId="0" applyNumberFormat="1" applyFont="1" applyFill="1" applyBorder="1"/>
    <xf numFmtId="0" fontId="2" fillId="6" borderId="0" xfId="0" applyFont="1" applyFill="1" applyAlignment="1">
      <alignment horizontal="left" vertical="top" wrapText="1"/>
    </xf>
    <xf numFmtId="0" fontId="0" fillId="0" borderId="0" xfId="0"/>
    <xf numFmtId="0" fontId="5" fillId="2" borderId="0" xfId="0" applyFont="1" applyFill="1" applyAlignment="1">
      <alignment horizontal="left" vertical="top" wrapText="1"/>
    </xf>
    <xf numFmtId="44" fontId="2" fillId="0" borderId="0" xfId="45" applyFont="1"/>
    <xf numFmtId="0" fontId="0" fillId="0" borderId="0" xfId="0"/>
    <xf numFmtId="0" fontId="5" fillId="2" borderId="0" xfId="0" applyFont="1" applyFill="1" applyAlignment="1">
      <alignment horizontal="left" vertical="top" wrapText="1"/>
    </xf>
    <xf numFmtId="182" fontId="2" fillId="6" borderId="0" xfId="0" applyNumberFormat="1" applyFont="1" applyFill="1"/>
    <xf numFmtId="0" fontId="3" fillId="3" borderId="0" xfId="0" applyFont="1" applyFill="1" applyBorder="1" applyAlignment="1">
      <alignment vertical="top"/>
    </xf>
    <xf numFmtId="0" fontId="2" fillId="6" borderId="0" xfId="0" applyFont="1" applyFill="1" applyBorder="1" applyAlignment="1">
      <alignment horizontal="left"/>
    </xf>
    <xf numFmtId="173" fontId="2" fillId="6" borderId="0" xfId="0" applyNumberFormat="1" applyFont="1" applyFill="1" applyBorder="1"/>
    <xf numFmtId="44" fontId="2" fillId="6" borderId="0" xfId="45" applyFont="1" applyFill="1" applyBorder="1"/>
    <xf numFmtId="2" fontId="2" fillId="6" borderId="6" xfId="2" applyNumberFormat="1" applyFont="1" applyFill="1" applyBorder="1" applyAlignment="1">
      <alignment vertical="top" wrapText="1"/>
    </xf>
    <xf numFmtId="44" fontId="2" fillId="0" borderId="7" xfId="45" applyFont="1" applyBorder="1" applyAlignment="1">
      <alignment vertical="center" wrapText="1"/>
    </xf>
    <xf numFmtId="44" fontId="2" fillId="6" borderId="8" xfId="45" applyFont="1" applyFill="1" applyBorder="1" applyAlignment="1">
      <alignment vertical="center" wrapText="1"/>
    </xf>
    <xf numFmtId="8" fontId="2" fillId="6" borderId="6" xfId="2" applyNumberFormat="1" applyFont="1" applyFill="1" applyBorder="1" applyAlignment="1">
      <alignment vertical="top" wrapText="1"/>
    </xf>
    <xf numFmtId="6" fontId="16" fillId="6" borderId="6" xfId="2" applyNumberFormat="1" applyFont="1" applyFill="1" applyBorder="1" applyAlignment="1">
      <alignment vertical="top" wrapText="1"/>
    </xf>
    <xf numFmtId="6" fontId="2" fillId="6" borderId="6" xfId="45" applyNumberFormat="1" applyFont="1" applyFill="1" applyBorder="1" applyAlignment="1">
      <alignment vertical="top" wrapText="1"/>
    </xf>
    <xf numFmtId="6" fontId="2" fillId="6" borderId="6" xfId="2" applyNumberFormat="1" applyFont="1" applyFill="1" applyBorder="1" applyAlignment="1">
      <alignment vertical="top" wrapText="1"/>
    </xf>
    <xf numFmtId="1" fontId="2" fillId="6" borderId="6" xfId="2" applyNumberFormat="1" applyFont="1" applyFill="1" applyBorder="1" applyAlignment="1">
      <alignment vertical="top" wrapText="1"/>
    </xf>
    <xf numFmtId="8" fontId="14" fillId="6" borderId="6" xfId="2" applyNumberFormat="1" applyFont="1" applyFill="1" applyBorder="1" applyAlignment="1">
      <alignment vertical="top" wrapText="1"/>
    </xf>
    <xf numFmtId="9" fontId="3" fillId="6" borderId="6" xfId="2" applyFont="1" applyFill="1" applyBorder="1" applyAlignment="1">
      <alignment vertical="top" wrapText="1"/>
    </xf>
    <xf numFmtId="0" fontId="2" fillId="0" borderId="27" xfId="41" applyFont="1" applyBorder="1" applyAlignment="1">
      <alignment vertical="top" wrapText="1"/>
    </xf>
    <xf numFmtId="0" fontId="5" fillId="15" borderId="0" xfId="0" applyFont="1" applyFill="1" applyBorder="1" applyAlignment="1">
      <alignment vertical="top" wrapText="1"/>
    </xf>
    <xf numFmtId="0" fontId="31" fillId="0" borderId="0" xfId="0" applyFont="1"/>
    <xf numFmtId="0" fontId="31" fillId="0" borderId="0" xfId="0" applyFont="1" applyAlignment="1">
      <alignment vertical="top" wrapText="1"/>
    </xf>
    <xf numFmtId="173" fontId="14" fillId="0" borderId="7" xfId="0" applyNumberFormat="1" applyFont="1" applyBorder="1"/>
    <xf numFmtId="0" fontId="0" fillId="0" borderId="0" xfId="0"/>
    <xf numFmtId="169" fontId="2" fillId="0" borderId="0" xfId="41" applyNumberFormat="1" applyFont="1"/>
    <xf numFmtId="0" fontId="2" fillId="6" borderId="0" xfId="0" applyFont="1" applyFill="1" applyAlignment="1">
      <alignment horizontal="left" vertical="top" wrapText="1"/>
    </xf>
    <xf numFmtId="0" fontId="0" fillId="0" borderId="0" xfId="0"/>
    <xf numFmtId="0" fontId="3" fillId="0" borderId="7" xfId="41" applyFont="1" applyBorder="1" applyAlignment="1">
      <alignment horizontal="center" vertical="top" wrapText="1"/>
    </xf>
    <xf numFmtId="0" fontId="5" fillId="2" borderId="0" xfId="0" applyFont="1" applyFill="1" applyAlignment="1">
      <alignment horizontal="left" vertical="top" wrapText="1"/>
    </xf>
    <xf numFmtId="9" fontId="2" fillId="0" borderId="6" xfId="2" applyFont="1" applyBorder="1" applyAlignment="1">
      <alignment vertical="top" wrapText="1"/>
    </xf>
    <xf numFmtId="169" fontId="2" fillId="0" borderId="2" xfId="41" applyNumberFormat="1" applyFont="1" applyBorder="1" applyAlignment="1">
      <alignment wrapText="1"/>
    </xf>
    <xf numFmtId="1" fontId="2" fillId="0" borderId="6" xfId="2" applyNumberFormat="1" applyFont="1" applyBorder="1" applyAlignment="1">
      <alignment vertical="top" wrapText="1"/>
    </xf>
    <xf numFmtId="0" fontId="30" fillId="6" borderId="6" xfId="0" applyFont="1" applyFill="1" applyBorder="1" applyAlignment="1">
      <alignment vertical="top" wrapText="1"/>
    </xf>
    <xf numFmtId="183" fontId="14" fillId="6" borderId="6" xfId="2" applyNumberFormat="1" applyFont="1" applyFill="1" applyBorder="1" applyAlignment="1">
      <alignment vertical="top" wrapText="1"/>
    </xf>
    <xf numFmtId="0" fontId="34" fillId="0" borderId="0" xfId="0" applyFont="1" applyFill="1"/>
    <xf numFmtId="0" fontId="14" fillId="0" borderId="0" xfId="0" applyFont="1" applyAlignment="1">
      <alignment vertical="top" wrapText="1"/>
    </xf>
    <xf numFmtId="44" fontId="3" fillId="6" borderId="6" xfId="45" applyFont="1" applyFill="1" applyBorder="1" applyAlignment="1">
      <alignment vertical="top" wrapText="1"/>
    </xf>
    <xf numFmtId="8" fontId="2" fillId="6" borderId="0" xfId="2" applyNumberFormat="1" applyFont="1" applyFill="1" applyBorder="1" applyAlignment="1">
      <alignment vertical="top" wrapText="1"/>
    </xf>
    <xf numFmtId="44" fontId="2" fillId="6" borderId="6" xfId="45" applyFont="1" applyFill="1" applyBorder="1" applyAlignment="1">
      <alignment vertical="top" wrapText="1"/>
    </xf>
    <xf numFmtId="0" fontId="0" fillId="6" borderId="0" xfId="0" applyFill="1" applyBorder="1" applyAlignment="1">
      <alignment horizontal="left"/>
    </xf>
    <xf numFmtId="178" fontId="0" fillId="6" borderId="0" xfId="0" applyNumberFormat="1" applyFill="1" applyBorder="1"/>
    <xf numFmtId="0" fontId="19" fillId="6" borderId="0" xfId="0" applyFont="1" applyFill="1" applyBorder="1"/>
    <xf numFmtId="173" fontId="19" fillId="6" borderId="0" xfId="45" applyNumberFormat="1" applyFont="1" applyFill="1" applyBorder="1"/>
    <xf numFmtId="10" fontId="2" fillId="6" borderId="0" xfId="2" applyNumberFormat="1" applyFont="1" applyFill="1" applyBorder="1" applyAlignment="1">
      <alignment vertical="top" wrapText="1"/>
    </xf>
    <xf numFmtId="0" fontId="19" fillId="6" borderId="0" xfId="0" applyFont="1" applyFill="1" applyBorder="1" applyAlignment="1">
      <alignment horizontal="left"/>
    </xf>
    <xf numFmtId="0" fontId="0" fillId="6" borderId="0" xfId="0" applyFill="1" applyBorder="1" applyAlignment="1">
      <alignment wrapText="1"/>
    </xf>
    <xf numFmtId="2" fontId="2" fillId="6" borderId="6" xfId="45" applyNumberFormat="1" applyFont="1" applyFill="1" applyBorder="1" applyAlignment="1">
      <alignment vertical="top" wrapText="1"/>
    </xf>
    <xf numFmtId="9" fontId="3" fillId="6" borderId="0" xfId="2" applyFont="1" applyFill="1" applyBorder="1" applyAlignment="1">
      <alignment vertical="top" wrapText="1"/>
    </xf>
    <xf numFmtId="44" fontId="2" fillId="6" borderId="0" xfId="45" applyFont="1" applyFill="1" applyBorder="1" applyAlignment="1">
      <alignment vertical="top" wrapText="1"/>
    </xf>
    <xf numFmtId="2" fontId="2" fillId="6" borderId="0" xfId="45" applyNumberFormat="1" applyFont="1" applyFill="1" applyBorder="1" applyAlignment="1">
      <alignment vertical="top" wrapText="1"/>
    </xf>
    <xf numFmtId="173" fontId="3" fillId="6" borderId="6" xfId="0" applyNumberFormat="1" applyFont="1" applyFill="1" applyBorder="1" applyAlignment="1">
      <alignment vertical="top" wrapText="1"/>
    </xf>
    <xf numFmtId="176" fontId="2" fillId="6" borderId="6" xfId="45" applyNumberFormat="1" applyFont="1" applyFill="1" applyBorder="1" applyAlignment="1">
      <alignment vertical="top" wrapText="1"/>
    </xf>
    <xf numFmtId="176" fontId="3" fillId="6" borderId="6" xfId="45" applyNumberFormat="1" applyFont="1" applyFill="1" applyBorder="1" applyAlignment="1">
      <alignment vertical="top" wrapText="1"/>
    </xf>
    <xf numFmtId="169" fontId="2" fillId="6" borderId="6" xfId="1" applyNumberFormat="1" applyFont="1" applyFill="1" applyBorder="1" applyAlignment="1">
      <alignment vertical="top" wrapText="1"/>
    </xf>
    <xf numFmtId="1" fontId="2" fillId="6" borderId="0" xfId="2" applyNumberFormat="1" applyFont="1" applyFill="1" applyBorder="1" applyAlignment="1">
      <alignment vertical="top" wrapText="1"/>
    </xf>
    <xf numFmtId="169" fontId="2" fillId="6" borderId="0" xfId="1" applyNumberFormat="1" applyFont="1" applyFill="1" applyBorder="1" applyAlignment="1">
      <alignment vertical="top" wrapText="1"/>
    </xf>
    <xf numFmtId="2" fontId="2" fillId="0" borderId="6" xfId="2" applyNumberFormat="1" applyFont="1" applyBorder="1" applyAlignment="1">
      <alignment vertical="top" wrapText="1"/>
    </xf>
    <xf numFmtId="0" fontId="30" fillId="6" borderId="6" xfId="41" applyFont="1" applyFill="1" applyBorder="1" applyAlignment="1">
      <alignment horizontal="center" vertical="center"/>
    </xf>
    <xf numFmtId="2" fontId="14" fillId="6" borderId="6" xfId="41" applyNumberFormat="1" applyFont="1" applyFill="1" applyBorder="1" applyAlignment="1">
      <alignment vertical="top" wrapText="1"/>
    </xf>
    <xf numFmtId="169" fontId="14" fillId="6" borderId="27" xfId="1" applyNumberFormat="1" applyFont="1" applyFill="1" applyBorder="1" applyAlignment="1">
      <alignment vertical="top" wrapText="1"/>
    </xf>
    <xf numFmtId="0" fontId="3" fillId="0" borderId="0" xfId="41" applyFont="1" applyAlignment="1"/>
    <xf numFmtId="169" fontId="16" fillId="0" borderId="2" xfId="41" applyNumberFormat="1" applyFont="1" applyBorder="1" applyAlignment="1">
      <alignment wrapText="1"/>
    </xf>
    <xf numFmtId="0" fontId="16" fillId="0" borderId="0" xfId="41" applyFont="1" applyAlignment="1"/>
    <xf numFmtId="0" fontId="16" fillId="0" borderId="6" xfId="41" applyFont="1" applyBorder="1" applyAlignment="1">
      <alignment vertical="top" wrapText="1"/>
    </xf>
    <xf numFmtId="169" fontId="16" fillId="0" borderId="6" xfId="1" applyNumberFormat="1" applyFont="1" applyBorder="1" applyAlignment="1">
      <alignment vertical="top" wrapText="1"/>
    </xf>
    <xf numFmtId="2" fontId="16" fillId="6" borderId="6" xfId="41" applyNumberFormat="1" applyFont="1" applyFill="1" applyBorder="1" applyAlignment="1">
      <alignment vertical="top" wrapText="1"/>
    </xf>
    <xf numFmtId="2" fontId="16" fillId="0" borderId="6" xfId="2" applyNumberFormat="1" applyFont="1" applyBorder="1" applyAlignment="1">
      <alignment vertical="top" wrapText="1"/>
    </xf>
    <xf numFmtId="9" fontId="16" fillId="0" borderId="6" xfId="2" applyFont="1" applyBorder="1" applyAlignment="1">
      <alignment vertical="top" wrapText="1"/>
    </xf>
    <xf numFmtId="1" fontId="16" fillId="0" borderId="6" xfId="2" applyNumberFormat="1" applyFont="1" applyBorder="1" applyAlignment="1">
      <alignment vertical="top" wrapText="1"/>
    </xf>
    <xf numFmtId="169" fontId="3" fillId="0" borderId="6" xfId="1" applyNumberFormat="1" applyFont="1" applyBorder="1" applyAlignment="1">
      <alignment vertical="top" wrapText="1"/>
    </xf>
    <xf numFmtId="43" fontId="2" fillId="6" borderId="0" xfId="0" applyNumberFormat="1" applyFont="1" applyFill="1" applyAlignment="1">
      <alignment vertical="top" wrapText="1"/>
    </xf>
    <xf numFmtId="0" fontId="2" fillId="6" borderId="0" xfId="0" applyFont="1" applyFill="1" applyAlignment="1">
      <alignment vertical="top"/>
    </xf>
    <xf numFmtId="0" fontId="3" fillId="0" borderId="6" xfId="41" applyFont="1" applyBorder="1" applyAlignment="1">
      <alignment vertical="top" wrapText="1"/>
    </xf>
    <xf numFmtId="9" fontId="2" fillId="0" borderId="7" xfId="41" applyNumberFormat="1" applyFont="1" applyBorder="1" applyAlignment="1">
      <alignment vertical="center" wrapText="1"/>
    </xf>
    <xf numFmtId="173" fontId="14" fillId="6" borderId="6" xfId="0" applyNumberFormat="1" applyFont="1" applyFill="1" applyBorder="1" applyAlignment="1">
      <alignment vertical="top" wrapText="1"/>
    </xf>
    <xf numFmtId="2" fontId="29" fillId="6" borderId="6" xfId="0" applyNumberFormat="1" applyFont="1" applyFill="1" applyBorder="1" applyAlignment="1">
      <alignment vertical="top" wrapText="1"/>
    </xf>
    <xf numFmtId="0" fontId="3" fillId="6" borderId="7" xfId="41" applyFont="1" applyFill="1" applyBorder="1" applyAlignment="1">
      <alignment horizontal="center" vertical="top" wrapText="1"/>
    </xf>
    <xf numFmtId="0" fontId="3" fillId="6" borderId="8" xfId="41" applyFont="1" applyFill="1" applyBorder="1" applyAlignment="1">
      <alignment horizontal="center" vertical="center" wrapText="1"/>
    </xf>
    <xf numFmtId="169" fontId="2" fillId="6" borderId="27" xfId="1" applyNumberFormat="1" applyFont="1" applyFill="1" applyBorder="1" applyAlignment="1">
      <alignment vertical="top" wrapText="1"/>
    </xf>
    <xf numFmtId="0" fontId="2" fillId="6" borderId="0" xfId="41" applyFont="1" applyFill="1" applyAlignment="1">
      <alignment vertical="top" wrapText="1"/>
    </xf>
    <xf numFmtId="0" fontId="4" fillId="0" borderId="0" xfId="41" applyFont="1" applyAlignment="1">
      <alignment vertical="top" wrapText="1"/>
    </xf>
    <xf numFmtId="0" fontId="4" fillId="0" borderId="0" xfId="41" applyFont="1"/>
    <xf numFmtId="0" fontId="28" fillId="6" borderId="7" xfId="41" applyFont="1" applyFill="1" applyBorder="1" applyAlignment="1">
      <alignment vertical="top" wrapText="1"/>
    </xf>
    <xf numFmtId="1" fontId="29" fillId="0" borderId="8" xfId="41" applyNumberFormat="1" applyFont="1" applyBorder="1" applyAlignment="1">
      <alignment vertical="top" wrapText="1"/>
    </xf>
    <xf numFmtId="0" fontId="30" fillId="6" borderId="7" xfId="41" applyFont="1" applyFill="1" applyBorder="1" applyAlignment="1">
      <alignment vertical="top" wrapText="1"/>
    </xf>
    <xf numFmtId="1" fontId="14" fillId="0" borderId="8" xfId="41" applyNumberFormat="1" applyFont="1" applyBorder="1" applyAlignment="1">
      <alignment vertical="top" wrapText="1"/>
    </xf>
    <xf numFmtId="1" fontId="14" fillId="0" borderId="6" xfId="41" applyNumberFormat="1" applyFont="1" applyBorder="1" applyAlignment="1">
      <alignment vertical="top" wrapText="1"/>
    </xf>
    <xf numFmtId="165" fontId="2" fillId="6" borderId="6" xfId="1" applyFont="1" applyFill="1" applyBorder="1" applyAlignment="1">
      <alignment vertical="top" wrapText="1"/>
    </xf>
    <xf numFmtId="44" fontId="2" fillId="6" borderId="6" xfId="45" applyFont="1" applyFill="1" applyBorder="1" applyAlignment="1">
      <alignment vertical="center" wrapText="1"/>
    </xf>
    <xf numFmtId="10" fontId="2" fillId="6" borderId="7" xfId="0" applyNumberFormat="1" applyFont="1" applyFill="1" applyBorder="1"/>
    <xf numFmtId="172" fontId="2" fillId="6" borderId="6" xfId="0" applyNumberFormat="1" applyFont="1" applyFill="1" applyBorder="1" applyAlignment="1">
      <alignment vertical="top" wrapText="1"/>
    </xf>
    <xf numFmtId="173" fontId="2" fillId="6" borderId="6" xfId="0" applyNumberFormat="1" applyFont="1" applyFill="1" applyBorder="1" applyAlignment="1">
      <alignment wrapText="1"/>
    </xf>
    <xf numFmtId="44" fontId="2" fillId="6" borderId="7" xfId="45" applyFont="1" applyFill="1" applyBorder="1" applyAlignment="1"/>
    <xf numFmtId="10" fontId="2" fillId="6" borderId="7" xfId="2" applyNumberFormat="1" applyFont="1" applyFill="1" applyBorder="1" applyAlignment="1"/>
    <xf numFmtId="10" fontId="2" fillId="6" borderId="7" xfId="45" applyNumberFormat="1" applyFont="1" applyFill="1" applyBorder="1" applyAlignment="1"/>
    <xf numFmtId="10" fontId="2" fillId="6" borderId="6" xfId="2" applyNumberFormat="1" applyFont="1" applyFill="1" applyBorder="1" applyAlignment="1">
      <alignment wrapText="1"/>
    </xf>
    <xf numFmtId="0" fontId="0" fillId="0" borderId="0" xfId="0"/>
    <xf numFmtId="0" fontId="0" fillId="0" borderId="0" xfId="0"/>
    <xf numFmtId="0" fontId="0" fillId="6" borderId="0" xfId="0" applyFill="1"/>
    <xf numFmtId="0" fontId="3" fillId="6" borderId="7" xfId="0" applyFont="1" applyFill="1" applyBorder="1" applyAlignment="1">
      <alignment horizontal="center" vertical="center" wrapText="1"/>
    </xf>
    <xf numFmtId="0" fontId="2" fillId="6" borderId="7" xfId="0" applyFont="1" applyFill="1" applyBorder="1" applyAlignment="1">
      <alignment horizontal="left" vertical="center" wrapText="1"/>
    </xf>
    <xf numFmtId="10" fontId="14" fillId="16" borderId="6" xfId="2" applyNumberFormat="1" applyFont="1" applyFill="1" applyBorder="1" applyAlignment="1">
      <alignment vertical="top" wrapText="1"/>
    </xf>
    <xf numFmtId="10" fontId="2" fillId="16" borderId="6" xfId="2" applyNumberFormat="1" applyFont="1" applyFill="1" applyBorder="1" applyAlignment="1">
      <alignment vertical="top" wrapText="1"/>
    </xf>
    <xf numFmtId="176" fontId="2" fillId="16" borderId="6" xfId="45" applyNumberFormat="1" applyFont="1" applyFill="1" applyBorder="1" applyAlignment="1">
      <alignment vertical="top" wrapText="1"/>
    </xf>
    <xf numFmtId="169" fontId="2" fillId="16" borderId="6" xfId="1" applyNumberFormat="1" applyFont="1" applyFill="1" applyBorder="1" applyAlignment="1">
      <alignment vertical="top" wrapText="1"/>
    </xf>
    <xf numFmtId="169" fontId="2" fillId="16" borderId="27" xfId="1" applyNumberFormat="1" applyFont="1" applyFill="1" applyBorder="1" applyAlignment="1">
      <alignment vertical="top" wrapText="1"/>
    </xf>
    <xf numFmtId="169" fontId="16" fillId="16" borderId="6" xfId="1" applyNumberFormat="1" applyFont="1" applyFill="1" applyBorder="1" applyAlignment="1">
      <alignment vertical="top" wrapText="1"/>
    </xf>
    <xf numFmtId="0" fontId="2" fillId="0" borderId="2" xfId="41" applyFont="1" applyBorder="1"/>
    <xf numFmtId="169" fontId="3" fillId="0" borderId="2" xfId="41" applyNumberFormat="1" applyFont="1" applyBorder="1"/>
    <xf numFmtId="0" fontId="15" fillId="0" borderId="0" xfId="41"/>
    <xf numFmtId="0" fontId="30" fillId="0" borderId="7" xfId="0" applyFont="1" applyBorder="1"/>
    <xf numFmtId="0" fontId="8" fillId="6" borderId="0" xfId="0" applyFont="1" applyFill="1"/>
    <xf numFmtId="0" fontId="8" fillId="0" borderId="2" xfId="0" applyFont="1" applyFill="1" applyBorder="1" applyAlignment="1"/>
    <xf numFmtId="179" fontId="8" fillId="0" borderId="2" xfId="1" applyNumberFormat="1" applyFont="1" applyFill="1" applyBorder="1" applyAlignment="1">
      <alignment vertical="center"/>
    </xf>
    <xf numFmtId="0" fontId="8" fillId="0" borderId="0" xfId="0" applyFont="1" applyFill="1" applyBorder="1" applyAlignment="1"/>
    <xf numFmtId="180" fontId="8" fillId="0" borderId="0" xfId="1" applyNumberFormat="1" applyFont="1" applyFill="1" applyBorder="1" applyAlignment="1">
      <alignment vertical="center"/>
    </xf>
    <xf numFmtId="180" fontId="8" fillId="0" borderId="2" xfId="1" applyNumberFormat="1" applyFont="1" applyFill="1" applyBorder="1" applyAlignment="1">
      <alignment vertical="center"/>
    </xf>
    <xf numFmtId="180" fontId="8" fillId="6" borderId="24" xfId="1" applyNumberFormat="1" applyFont="1" applyFill="1" applyBorder="1" applyAlignment="1">
      <alignment vertical="center"/>
    </xf>
    <xf numFmtId="169" fontId="0" fillId="0" borderId="0" xfId="0" applyNumberFormat="1"/>
    <xf numFmtId="44" fontId="2" fillId="17" borderId="6" xfId="45" applyFont="1" applyFill="1" applyBorder="1" applyAlignment="1">
      <alignment vertical="top" wrapText="1"/>
    </xf>
    <xf numFmtId="44" fontId="3" fillId="17" borderId="6" xfId="45" applyFont="1" applyFill="1" applyBorder="1" applyAlignment="1">
      <alignment vertical="top" wrapText="1"/>
    </xf>
    <xf numFmtId="174" fontId="2" fillId="18" borderId="6" xfId="0" applyNumberFormat="1" applyFont="1" applyFill="1" applyBorder="1" applyAlignment="1">
      <alignment vertical="top" wrapText="1"/>
    </xf>
    <xf numFmtId="10" fontId="3" fillId="18" borderId="6" xfId="2" applyNumberFormat="1" applyFont="1" applyFill="1" applyBorder="1" applyAlignment="1">
      <alignment vertical="top" wrapText="1"/>
    </xf>
    <xf numFmtId="10" fontId="14" fillId="18" borderId="6" xfId="2" applyNumberFormat="1" applyFont="1" applyFill="1" applyBorder="1" applyAlignment="1">
      <alignment vertical="top" wrapText="1"/>
    </xf>
    <xf numFmtId="0" fontId="0" fillId="6" borderId="0" xfId="0" applyFill="1"/>
    <xf numFmtId="43" fontId="16" fillId="6" borderId="0" xfId="0" applyNumberFormat="1" applyFont="1" applyFill="1" applyAlignment="1">
      <alignment vertical="top" wrapText="1"/>
    </xf>
    <xf numFmtId="176" fontId="2" fillId="18" borderId="6" xfId="45" applyNumberFormat="1" applyFont="1" applyFill="1" applyBorder="1" applyAlignment="1">
      <alignment vertical="top" wrapText="1"/>
    </xf>
    <xf numFmtId="0" fontId="0" fillId="18" borderId="0" xfId="0" applyFill="1"/>
    <xf numFmtId="0" fontId="2" fillId="18" borderId="0" xfId="0" applyFont="1" applyFill="1"/>
    <xf numFmtId="9" fontId="2" fillId="18" borderId="0" xfId="0" applyNumberFormat="1" applyFont="1" applyFill="1"/>
    <xf numFmtId="0" fontId="2" fillId="18" borderId="0" xfId="0" applyFont="1" applyFill="1" applyAlignment="1">
      <alignment vertical="top" wrapText="1"/>
    </xf>
    <xf numFmtId="44" fontId="2" fillId="18" borderId="6" xfId="45" applyFont="1" applyFill="1" applyBorder="1" applyAlignment="1">
      <alignment vertical="top" wrapText="1"/>
    </xf>
    <xf numFmtId="44" fontId="3" fillId="18" borderId="6" xfId="45" applyFont="1" applyFill="1" applyBorder="1" applyAlignment="1">
      <alignment vertical="top" wrapText="1"/>
    </xf>
    <xf numFmtId="0" fontId="2" fillId="0" borderId="9" xfId="0" applyFont="1" applyBorder="1" applyAlignment="1">
      <alignment horizontal="center"/>
    </xf>
    <xf numFmtId="0" fontId="2" fillId="0" borderId="12" xfId="0" applyFont="1" applyBorder="1" applyAlignment="1">
      <alignment horizontal="center"/>
    </xf>
    <xf numFmtId="0" fontId="2" fillId="0" borderId="9" xfId="0" applyFont="1" applyFill="1" applyBorder="1" applyAlignment="1">
      <alignment horizontal="center"/>
    </xf>
    <xf numFmtId="0" fontId="2" fillId="0" borderId="12" xfId="0" applyFont="1" applyFill="1" applyBorder="1" applyAlignment="1">
      <alignment horizontal="center"/>
    </xf>
    <xf numFmtId="0" fontId="3" fillId="6" borderId="9" xfId="0" applyFont="1" applyFill="1" applyBorder="1" applyAlignment="1">
      <alignment horizontal="center" vertical="center" wrapText="1"/>
    </xf>
    <xf numFmtId="0" fontId="0" fillId="0" borderId="12" xfId="0" applyBorder="1" applyAlignment="1">
      <alignment vertical="center"/>
    </xf>
    <xf numFmtId="0" fontId="2" fillId="6" borderId="7" xfId="0" applyFont="1" applyFill="1" applyBorder="1" applyAlignment="1">
      <alignment horizontal="left" vertical="top" wrapText="1"/>
    </xf>
    <xf numFmtId="0" fontId="22" fillId="6" borderId="0" xfId="0" applyFont="1" applyFill="1" applyAlignment="1">
      <alignment horizontal="left" vertical="top" wrapText="1"/>
    </xf>
    <xf numFmtId="0" fontId="2" fillId="6" borderId="0" xfId="0" applyFont="1" applyFill="1" applyAlignment="1">
      <alignment horizontal="left" vertical="top" wrapText="1"/>
    </xf>
    <xf numFmtId="0" fontId="0" fillId="0" borderId="0" xfId="0"/>
    <xf numFmtId="0" fontId="3" fillId="3" borderId="0" xfId="0" applyFont="1" applyFill="1" applyBorder="1" applyAlignment="1">
      <alignment horizontal="left" vertical="top" wrapText="1"/>
    </xf>
    <xf numFmtId="0" fontId="2" fillId="6" borderId="10"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3" fillId="6" borderId="9"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2" fillId="6" borderId="9" xfId="0" applyFont="1" applyFill="1" applyBorder="1" applyAlignment="1">
      <alignment horizontal="left" vertical="top" wrapText="1"/>
    </xf>
    <xf numFmtId="0" fontId="2" fillId="6" borderId="12" xfId="0" applyFont="1" applyFill="1" applyBorder="1" applyAlignment="1">
      <alignment horizontal="left" vertical="top" wrapText="1"/>
    </xf>
    <xf numFmtId="0" fontId="2" fillId="6" borderId="10" xfId="0" applyFont="1" applyFill="1" applyBorder="1" applyAlignment="1">
      <alignment horizontal="left" vertical="center" wrapText="1"/>
    </xf>
    <xf numFmtId="0" fontId="2" fillId="6" borderId="28" xfId="0" applyFont="1" applyFill="1" applyBorder="1" applyAlignment="1">
      <alignment horizontal="left" vertical="center" wrapText="1"/>
    </xf>
    <xf numFmtId="0" fontId="5" fillId="15" borderId="0" xfId="0" applyFont="1" applyFill="1" applyBorder="1" applyAlignment="1">
      <alignment horizontal="right" vertical="top" wrapText="1"/>
    </xf>
    <xf numFmtId="0" fontId="3" fillId="3" borderId="0" xfId="0" applyFont="1" applyFill="1" applyBorder="1" applyAlignment="1">
      <alignment horizontal="right" vertical="top" wrapText="1"/>
    </xf>
    <xf numFmtId="0" fontId="0" fillId="6" borderId="0" xfId="0" applyFill="1" applyBorder="1" applyAlignment="1">
      <alignment horizontal="left" vertical="top" wrapText="1"/>
    </xf>
    <xf numFmtId="0" fontId="19" fillId="6" borderId="0" xfId="0" applyFont="1" applyFill="1" applyBorder="1" applyAlignment="1">
      <alignment horizontal="left"/>
    </xf>
    <xf numFmtId="0" fontId="0" fillId="6" borderId="0" xfId="0" applyFill="1" applyBorder="1" applyAlignment="1">
      <alignment horizontal="left" wrapText="1"/>
    </xf>
    <xf numFmtId="0" fontId="0" fillId="6" borderId="0" xfId="0" applyFill="1" applyBorder="1" applyAlignment="1">
      <alignment horizontal="left"/>
    </xf>
    <xf numFmtId="0" fontId="22" fillId="6" borderId="0" xfId="0" applyFont="1" applyFill="1" applyBorder="1" applyAlignment="1">
      <alignment horizontal="left" vertical="top" wrapText="1"/>
    </xf>
    <xf numFmtId="0" fontId="0" fillId="6" borderId="0" xfId="0" applyFill="1"/>
    <xf numFmtId="0" fontId="3" fillId="15" borderId="0" xfId="0" applyFont="1" applyFill="1" applyBorder="1" applyAlignment="1">
      <alignment horizontal="right" vertical="top" wrapText="1"/>
    </xf>
    <xf numFmtId="0" fontId="5" fillId="15" borderId="0" xfId="0" applyFont="1" applyFill="1" applyBorder="1" applyAlignment="1">
      <alignment horizontal="left" vertical="top" wrapText="1"/>
    </xf>
    <xf numFmtId="0" fontId="2" fillId="6" borderId="7" xfId="0" applyFont="1" applyFill="1" applyBorder="1" applyAlignment="1">
      <alignment vertical="top" wrapText="1"/>
    </xf>
    <xf numFmtId="0" fontId="5" fillId="2" borderId="0" xfId="41" applyFont="1" applyFill="1" applyAlignment="1">
      <alignment horizontal="left" vertical="top" wrapText="1"/>
    </xf>
    <xf numFmtId="0" fontId="5" fillId="2" borderId="0" xfId="0" applyFont="1" applyFill="1" applyAlignment="1">
      <alignment horizontal="left" vertical="top" wrapText="1"/>
    </xf>
    <xf numFmtId="0" fontId="22" fillId="0" borderId="0" xfId="0" applyFont="1" applyAlignment="1">
      <alignment horizontal="left" vertical="top" wrapText="1"/>
    </xf>
    <xf numFmtId="0" fontId="2" fillId="0" borderId="9"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5" fillId="2" borderId="0" xfId="41" applyFont="1" applyFill="1" applyAlignment="1">
      <alignment horizontal="left" vertical="top" wrapText="1"/>
    </xf>
    <xf numFmtId="0" fontId="2" fillId="0" borderId="0" xfId="41" applyFont="1" applyBorder="1" applyAlignment="1">
      <alignment horizontal="left" vertical="center"/>
    </xf>
    <xf numFmtId="0" fontId="2" fillId="0" borderId="25" xfId="41" applyFont="1" applyBorder="1" applyAlignment="1">
      <alignment horizontal="center" vertical="center"/>
    </xf>
    <xf numFmtId="0" fontId="3" fillId="0" borderId="9" xfId="41" applyFont="1" applyBorder="1" applyAlignment="1">
      <alignment horizontal="center" vertical="top" wrapText="1"/>
    </xf>
    <xf numFmtId="0" fontId="3" fillId="0" borderId="11" xfId="41" applyFont="1" applyBorder="1" applyAlignment="1">
      <alignment horizontal="center" vertical="top" wrapText="1"/>
    </xf>
    <xf numFmtId="0" fontId="1" fillId="0" borderId="0" xfId="28"/>
    <xf numFmtId="0" fontId="3" fillId="0" borderId="7" xfId="41" applyFont="1" applyBorder="1" applyAlignment="1">
      <alignment horizontal="center" vertical="top" wrapText="1"/>
    </xf>
    <xf numFmtId="0" fontId="3" fillId="0" borderId="0" xfId="41" applyFont="1" applyBorder="1" applyAlignment="1">
      <alignment horizontal="left" vertical="center"/>
    </xf>
    <xf numFmtId="10" fontId="2" fillId="0" borderId="0" xfId="41" applyNumberFormat="1" applyFont="1" applyBorder="1" applyAlignment="1">
      <alignment horizontal="left" vertical="center"/>
    </xf>
    <xf numFmtId="0" fontId="5" fillId="15" borderId="0" xfId="0" applyFont="1" applyFill="1" applyAlignment="1">
      <alignment horizontal="left" vertical="top" wrapText="1"/>
    </xf>
    <xf numFmtId="0" fontId="28" fillId="3" borderId="0"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4" xfId="0" applyFont="1" applyFill="1" applyBorder="1" applyAlignment="1">
      <alignment horizontal="left" vertical="top" wrapText="1"/>
    </xf>
    <xf numFmtId="0" fontId="2" fillId="6" borderId="11" xfId="0" applyFont="1" applyFill="1" applyBorder="1" applyAlignment="1">
      <alignment horizontal="left" vertical="top" wrapText="1"/>
    </xf>
    <xf numFmtId="0" fontId="13" fillId="0" borderId="3" xfId="0" applyFont="1" applyFill="1" applyBorder="1" applyAlignment="1">
      <alignment horizontal="center"/>
    </xf>
    <xf numFmtId="0" fontId="13" fillId="0" borderId="1" xfId="0" applyFont="1" applyFill="1" applyBorder="1" applyAlignment="1">
      <alignment horizontal="center"/>
    </xf>
    <xf numFmtId="0" fontId="13" fillId="0" borderId="4" xfId="0" applyFont="1" applyFill="1" applyBorder="1" applyAlignment="1">
      <alignment horizontal="center"/>
    </xf>
    <xf numFmtId="44" fontId="2" fillId="15" borderId="6" xfId="45" applyFont="1" applyFill="1" applyBorder="1" applyAlignment="1">
      <alignment vertical="top" wrapText="1"/>
    </xf>
  </cellXfs>
  <cellStyles count="52">
    <cellStyle name="_x000d__x000a_CCAPI200.DLL=W:\WINDOWS3\, Can't find CCAPI200.DLL_x000d__x000a_XLHELP.DLL=W:\MSOFFICE_x000d__x000a_MAINXL.HLP=W:\M" xfId="6"/>
    <cellStyle name="0,0_x000d__x000a_NA_x000d__x000a_" xfId="7"/>
    <cellStyle name="20% - Accent3 2" xfId="8"/>
    <cellStyle name="Blockout" xfId="9"/>
    <cellStyle name="Calculation 2" xfId="10"/>
    <cellStyle name="Comma" xfId="1" builtinId="3"/>
    <cellStyle name="Comma 2" xfId="11"/>
    <cellStyle name="Comma 3" xfId="12"/>
    <cellStyle name="Comma 4" xfId="13"/>
    <cellStyle name="Comma 5" xfId="14"/>
    <cellStyle name="Comma 6" xfId="15"/>
    <cellStyle name="Comma 7" xfId="4"/>
    <cellStyle name="Comma 8" xfId="43"/>
    <cellStyle name="Currency" xfId="45" builtinId="4"/>
    <cellStyle name="Currency 2" xfId="16"/>
    <cellStyle name="Currency 3" xfId="17"/>
    <cellStyle name="Currency 4" xfId="44"/>
    <cellStyle name="Followed Hyperlink" xfId="47" builtinId="9" hidden="1"/>
    <cellStyle name="Followed Hyperlink" xfId="49" builtinId="9" hidden="1"/>
    <cellStyle name="Followed Hyperlink" xfId="51" builtinId="9" hidden="1"/>
    <cellStyle name="Hyperlink" xfId="46" builtinId="8" hidden="1"/>
    <cellStyle name="Hyperlink" xfId="48" builtinId="8" hidden="1"/>
    <cellStyle name="Hyperlink" xfId="50" builtinId="8" hidden="1"/>
    <cellStyle name="Import" xfId="18"/>
    <cellStyle name="Import%" xfId="19"/>
    <cellStyle name="Input 2" xfId="20"/>
    <cellStyle name="Input1" xfId="21"/>
    <cellStyle name="Input1%" xfId="22"/>
    <cellStyle name="Input1default%" xfId="23"/>
    <cellStyle name="Input2" xfId="24"/>
    <cellStyle name="Input2%" xfId="25"/>
    <cellStyle name="Input3" xfId="26"/>
    <cellStyle name="Input3%" xfId="27"/>
    <cellStyle name="Normal" xfId="0" builtinId="0"/>
    <cellStyle name="Normal 2" xfId="28"/>
    <cellStyle name="Normal 2 2" xfId="29"/>
    <cellStyle name="Normal 3" xfId="30"/>
    <cellStyle name="Normal 4" xfId="31"/>
    <cellStyle name="Normal 5" xfId="32"/>
    <cellStyle name="Normal 6" xfId="33"/>
    <cellStyle name="Normal 7" xfId="34"/>
    <cellStyle name="Normal 8" xfId="3"/>
    <cellStyle name="Normal 9" xfId="41"/>
    <cellStyle name="Percent" xfId="2" builtinId="5"/>
    <cellStyle name="Percent 2" xfId="35"/>
    <cellStyle name="Percent 2 2" xfId="5"/>
    <cellStyle name="Percent 2 3" xfId="36"/>
    <cellStyle name="Percent 3" xfId="37"/>
    <cellStyle name="Percent 3 2" xfId="38"/>
    <cellStyle name="Percent 4" xfId="39"/>
    <cellStyle name="Percent 5" xfId="42"/>
    <cellStyle name="Style 1"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436311</xdr:colOff>
      <xdr:row>44</xdr:row>
      <xdr:rowOff>95250</xdr:rowOff>
    </xdr:to>
    <xdr:pic>
      <xdr:nvPicPr>
        <xdr:cNvPr id="10241" name="Picture 1"/>
        <xdr:cNvPicPr>
          <a:picLocks noChangeAspect="1" noChangeArrowheads="1"/>
        </xdr:cNvPicPr>
      </xdr:nvPicPr>
      <xdr:blipFill>
        <a:blip xmlns:r="http://schemas.openxmlformats.org/officeDocument/2006/relationships" r:embed="rId1"/>
        <a:srcRect/>
        <a:stretch>
          <a:fillRect/>
        </a:stretch>
      </xdr:blipFill>
      <xdr:spPr bwMode="auto">
        <a:xfrm>
          <a:off x="0" y="0"/>
          <a:ext cx="6532311" cy="84772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495301</xdr:colOff>
      <xdr:row>25</xdr:row>
      <xdr:rowOff>76200</xdr:rowOff>
    </xdr:from>
    <xdr:to>
      <xdr:col>1</xdr:col>
      <xdr:colOff>1581151</xdr:colOff>
      <xdr:row>25</xdr:row>
      <xdr:rowOff>352425</xdr:rowOff>
    </xdr:to>
    <xdr:sp macro="[0]!Goal_Seek" textlink="">
      <xdr:nvSpPr>
        <xdr:cNvPr id="2" name="Rounded Rectangle 1"/>
        <xdr:cNvSpPr/>
      </xdr:nvSpPr>
      <xdr:spPr>
        <a:xfrm>
          <a:off x="809626" y="6248400"/>
          <a:ext cx="1085850" cy="2762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AU" sz="1100" b="1"/>
            <a:t>Goal Seek</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tering%20PTRM%20-%20201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Reset1419/A%20Subprograms/Alternative%20Control%20Services/Metering%20Services%20Type%205%20and%206/Forecast%20Metering%20Capex/20140212%20Metering%20(Capex)%20Plan%20v13%20(cle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CS%20Dx%20PTRM%20-%202014-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puts/Type%205,6%20Metering%20Expenditure%20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X factor"/>
      <sheetName val="Chart 1-revenues"/>
      <sheetName val="Chart 2-Price path"/>
      <sheetName val="Chart 3-Building blocks"/>
    </sheetNames>
    <sheetDataSet>
      <sheetData sheetId="0"/>
      <sheetData sheetId="1">
        <row r="187">
          <cell r="G187">
            <v>2.5000000000000001E-2</v>
          </cell>
        </row>
      </sheetData>
      <sheetData sheetId="2">
        <row r="27">
          <cell r="F27">
            <v>8.832000000000001E-2</v>
          </cell>
        </row>
      </sheetData>
      <sheetData sheetId="3">
        <row r="474">
          <cell r="G474">
            <v>262.48860400677273</v>
          </cell>
          <cell r="H474">
            <v>260.54389015838376</v>
          </cell>
          <cell r="I474">
            <v>265.14555050478083</v>
          </cell>
          <cell r="J474">
            <v>271.32864261204929</v>
          </cell>
          <cell r="K474">
            <v>276.53522545015488</v>
          </cell>
        </row>
      </sheetData>
      <sheetData sheetId="4">
        <row r="7">
          <cell r="B7" t="str">
            <v>Inflation Assumption (CPI % increase)</v>
          </cell>
        </row>
      </sheetData>
      <sheetData sheetId="5">
        <row r="11">
          <cell r="E11">
            <v>23.031115900149921</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ised"/>
      <sheetName val="Hardware Configurations"/>
      <sheetName val="Meter Hardware Price"/>
      <sheetName val="NEW&amp;UPGRADE"/>
      <sheetName val="REPLACEMENT"/>
      <sheetName val="Total Meter Proportions"/>
      <sheetName val="2013-14 Capital Oct YTD"/>
      <sheetName val="2012-13 Capital"/>
      <sheetName val="Historical New &amp; Upgrade"/>
      <sheetName val="Projected Delta New NMI's"/>
      <sheetName val="Projected Proactive Replacement"/>
      <sheetName val="Historical Customer Numbers"/>
    </sheetNames>
    <sheetDataSet>
      <sheetData sheetId="0">
        <row r="11">
          <cell r="R11">
            <v>22.5</v>
          </cell>
          <cell r="S11">
            <v>93.75</v>
          </cell>
          <cell r="T11">
            <v>86.5</v>
          </cell>
          <cell r="U11">
            <v>143.66666666666666</v>
          </cell>
          <cell r="V11">
            <v>202</v>
          </cell>
          <cell r="W11">
            <v>519</v>
          </cell>
        </row>
        <row r="17">
          <cell r="E17">
            <v>54137.086545023041</v>
          </cell>
          <cell r="P17">
            <v>1635515.0036796597</v>
          </cell>
        </row>
        <row r="23">
          <cell r="E23">
            <v>82945.247215514042</v>
          </cell>
          <cell r="P23">
            <v>1640318.8467952674</v>
          </cell>
        </row>
        <row r="29">
          <cell r="E29">
            <v>84083.482007188752</v>
          </cell>
          <cell r="P29">
            <v>1501453.9731870517</v>
          </cell>
        </row>
        <row r="35">
          <cell r="E35">
            <v>57060.755752590921</v>
          </cell>
          <cell r="P35">
            <v>1304642.5295114154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Forecast revenues"/>
      <sheetName val="X factor"/>
      <sheetName val="Chart 1-revenues"/>
      <sheetName val="Chart 2-Price path"/>
      <sheetName val="Chart 3-Building blocks"/>
      <sheetName val="SCS Dx PTRM - 2014-19"/>
      <sheetName val="SCS Dx PTRM - 2014-19.xls"/>
    </sheetNames>
    <definedNames>
      <definedName name="rvanilla" refersTo="='WACC'!$F$28"/>
      <definedName name="vanilla" refersTo="='WACC'!$F$27"/>
    </definedNames>
    <sheetDataSet>
      <sheetData sheetId="0" refreshError="1"/>
      <sheetData sheetId="1" refreshError="1"/>
      <sheetData sheetId="2">
        <row r="11">
          <cell r="F11">
            <v>7.980000000000001E-2</v>
          </cell>
        </row>
        <row r="27">
          <cell r="F27">
            <v>8.832000000000001E-2</v>
          </cell>
        </row>
        <row r="28">
          <cell r="F28">
            <v>6.1775609756097749E-2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Sendout"/>
      <sheetName val="Type 5-6 Metering IT capex"/>
      <sheetName val="Metering Capex"/>
      <sheetName val="ICT metering opex"/>
      <sheetName val="Metering Opex"/>
      <sheetName val="Sheet1"/>
    </sheetNames>
    <sheetDataSet>
      <sheetData sheetId="0" refreshError="1">
        <row r="13">
          <cell r="A13" t="str">
            <v>Type 5 Metering Maintenance</v>
          </cell>
        </row>
        <row r="14">
          <cell r="A14" t="str">
            <v>Type 6 Metering Maintenance</v>
          </cell>
        </row>
        <row r="15">
          <cell r="A15" t="str">
            <v>Type 5 Metering Reading</v>
          </cell>
        </row>
        <row r="16">
          <cell r="A16" t="str">
            <v>Type 6 Metering Reading</v>
          </cell>
        </row>
        <row r="17">
          <cell r="A17" t="str">
            <v>Type 5 Metering Data Services</v>
          </cell>
        </row>
        <row r="18">
          <cell r="A18" t="str">
            <v>Type 6 Metering Data Services</v>
          </cell>
        </row>
        <row r="19">
          <cell r="A19" t="str">
            <v>Type 5 Metering ICT opex</v>
          </cell>
        </row>
        <row r="20">
          <cell r="A20" t="str">
            <v>Type 6 Metering ICT opex</v>
          </cell>
        </row>
        <row r="21">
          <cell r="A21" t="str">
            <v>Opex Overheads (Indirect)</v>
          </cell>
        </row>
        <row r="22">
          <cell r="A22" t="str">
            <v>Total</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5" sqref="F45"/>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5" tint="0.39997558519241921"/>
  </sheetPr>
  <dimension ref="A1:W418"/>
  <sheetViews>
    <sheetView showGridLines="0" workbookViewId="0">
      <selection activeCell="L81" sqref="L81"/>
    </sheetView>
  </sheetViews>
  <sheetFormatPr defaultColWidth="8.85546875" defaultRowHeight="12.75" x14ac:dyDescent="0.2"/>
  <cols>
    <col min="1" max="1" width="4.7109375" style="1" customWidth="1"/>
    <col min="2" max="2" width="27.85546875" style="3" customWidth="1"/>
    <col min="3" max="4" width="15.28515625" style="3" customWidth="1"/>
    <col min="5" max="5" width="15.7109375" style="3" customWidth="1"/>
    <col min="6" max="8" width="15.28515625" style="3" customWidth="1"/>
    <col min="9" max="9" width="14.28515625" style="23" customWidth="1"/>
    <col min="10" max="11" width="14.28515625" style="3" customWidth="1"/>
    <col min="12" max="12" width="22.85546875" style="3" customWidth="1"/>
    <col min="13" max="20" width="15" style="3" customWidth="1"/>
    <col min="21" max="16384" width="8.85546875" style="1"/>
  </cols>
  <sheetData>
    <row r="1" spans="1:23" s="66" customFormat="1" x14ac:dyDescent="0.2"/>
    <row r="2" spans="1:23" s="66" customFormat="1" ht="21" x14ac:dyDescent="0.2">
      <c r="B2" s="368" t="s">
        <v>89</v>
      </c>
      <c r="C2" s="368"/>
      <c r="D2" s="368"/>
      <c r="E2" s="368"/>
      <c r="F2" s="368"/>
      <c r="G2" s="368"/>
      <c r="H2" s="368"/>
    </row>
    <row r="3" spans="1:23" s="66" customFormat="1" x14ac:dyDescent="0.2">
      <c r="B3" s="65"/>
      <c r="C3" s="369"/>
      <c r="D3" s="369"/>
      <c r="E3" s="369"/>
      <c r="F3" s="369"/>
      <c r="G3" s="369"/>
      <c r="H3" s="369"/>
      <c r="I3" s="369"/>
      <c r="J3" s="369"/>
    </row>
    <row r="4" spans="1:23" s="66" customFormat="1" x14ac:dyDescent="0.2">
      <c r="A4" s="141"/>
      <c r="B4" s="131" t="s">
        <v>65</v>
      </c>
      <c r="C4" s="131"/>
      <c r="D4" s="131"/>
      <c r="E4" s="131"/>
      <c r="F4" s="131"/>
      <c r="G4" s="131"/>
      <c r="H4" s="131"/>
      <c r="I4" s="131"/>
      <c r="J4" s="65"/>
      <c r="K4" s="65"/>
      <c r="L4" s="65"/>
      <c r="M4" s="65"/>
      <c r="N4" s="65"/>
      <c r="O4" s="65"/>
      <c r="P4" s="65"/>
      <c r="Q4" s="65"/>
      <c r="R4" s="65"/>
    </row>
    <row r="5" spans="1:23" s="66" customFormat="1" x14ac:dyDescent="0.2">
      <c r="A5" s="141"/>
      <c r="J5" s="65"/>
      <c r="K5" s="65"/>
      <c r="L5" s="65"/>
      <c r="M5" s="65"/>
      <c r="N5" s="65"/>
      <c r="O5" s="65"/>
      <c r="P5" s="65"/>
      <c r="Q5" s="65"/>
      <c r="R5" s="65"/>
    </row>
    <row r="6" spans="1:23" s="66" customFormat="1" ht="29.25" customHeight="1" x14ac:dyDescent="0.2">
      <c r="B6" s="69" t="s">
        <v>71</v>
      </c>
      <c r="C6" s="367" t="s">
        <v>302</v>
      </c>
      <c r="D6" s="367"/>
      <c r="E6" s="367"/>
      <c r="F6" s="367"/>
      <c r="G6" s="367"/>
      <c r="H6" s="367"/>
      <c r="I6" s="367"/>
    </row>
    <row r="7" spans="1:23" s="66" customFormat="1" x14ac:dyDescent="0.2">
      <c r="B7" s="65"/>
      <c r="C7" s="65"/>
      <c r="D7" s="65"/>
      <c r="E7" s="65"/>
      <c r="F7" s="65"/>
      <c r="G7" s="65"/>
      <c r="H7" s="65"/>
      <c r="I7" s="130"/>
      <c r="J7" s="65"/>
      <c r="K7" s="65"/>
      <c r="L7" s="65"/>
      <c r="M7" s="65"/>
      <c r="N7" s="65"/>
      <c r="O7" s="65"/>
      <c r="P7" s="65"/>
      <c r="Q7" s="65"/>
      <c r="R7" s="65"/>
      <c r="S7" s="65"/>
    </row>
    <row r="8" spans="1:23" s="66" customFormat="1" ht="104.25" customHeight="1" x14ac:dyDescent="0.2">
      <c r="B8" s="69" t="s">
        <v>1</v>
      </c>
      <c r="C8" s="367" t="s">
        <v>300</v>
      </c>
      <c r="D8" s="367"/>
      <c r="E8" s="367"/>
      <c r="F8" s="367"/>
      <c r="G8" s="367"/>
      <c r="H8" s="367"/>
      <c r="I8" s="367"/>
    </row>
    <row r="9" spans="1:23" s="66" customFormat="1" x14ac:dyDescent="0.2">
      <c r="B9" s="74"/>
      <c r="C9" s="70"/>
      <c r="D9" s="70"/>
      <c r="E9" s="70"/>
      <c r="F9" s="70"/>
      <c r="G9" s="70"/>
      <c r="H9" s="70"/>
      <c r="I9" s="70"/>
    </row>
    <row r="10" spans="1:23" s="66" customFormat="1" x14ac:dyDescent="0.2">
      <c r="B10" s="74"/>
      <c r="C10" s="70"/>
      <c r="D10" s="70"/>
      <c r="E10" s="70"/>
      <c r="F10" s="70"/>
      <c r="G10" s="70"/>
      <c r="H10" s="70"/>
      <c r="I10" s="70"/>
    </row>
    <row r="11" spans="1:23" s="66" customFormat="1" x14ac:dyDescent="0.2">
      <c r="B11" s="134" t="s">
        <v>69</v>
      </c>
      <c r="C11" s="134"/>
      <c r="D11" s="134"/>
      <c r="E11" s="134"/>
      <c r="F11" s="134"/>
      <c r="G11" s="134"/>
      <c r="H11" s="134"/>
      <c r="I11" s="134"/>
    </row>
    <row r="14" spans="1:23" s="79" customFormat="1" ht="15" customHeight="1" x14ac:dyDescent="0.25">
      <c r="A14" s="66"/>
      <c r="B14" s="117" t="s">
        <v>111</v>
      </c>
      <c r="C14" s="117"/>
      <c r="D14" s="117"/>
      <c r="E14" s="117"/>
      <c r="F14" s="117"/>
      <c r="G14" s="117"/>
      <c r="H14" s="384" t="s">
        <v>274</v>
      </c>
      <c r="I14" s="384"/>
      <c r="L14" s="80"/>
      <c r="M14" s="80"/>
      <c r="N14" s="80"/>
      <c r="O14" s="80"/>
      <c r="P14" s="80"/>
      <c r="Q14" s="80"/>
      <c r="R14" s="80"/>
      <c r="S14" s="80"/>
      <c r="T14" s="80"/>
      <c r="U14" s="80"/>
      <c r="V14" s="80"/>
      <c r="W14" s="132"/>
    </row>
    <row r="15" spans="1:23" s="79" customFormat="1" ht="15" customHeight="1" x14ac:dyDescent="0.25">
      <c r="A15" s="66"/>
      <c r="B15" s="65"/>
      <c r="C15" s="65"/>
      <c r="D15" s="65"/>
      <c r="E15" s="65"/>
      <c r="F15" s="65"/>
      <c r="G15" s="65"/>
      <c r="H15" s="65"/>
      <c r="I15" s="65"/>
      <c r="J15" s="65"/>
      <c r="K15" s="65"/>
      <c r="L15" s="65"/>
      <c r="M15" s="80"/>
      <c r="N15" s="80"/>
      <c r="O15" s="80"/>
      <c r="P15" s="80"/>
      <c r="Q15" s="80"/>
      <c r="R15" s="80"/>
      <c r="S15" s="80"/>
      <c r="T15" s="80"/>
      <c r="U15" s="80"/>
      <c r="V15" s="80"/>
      <c r="W15" s="132"/>
    </row>
    <row r="16" spans="1:23" x14ac:dyDescent="0.2">
      <c r="B16" s="62"/>
      <c r="C16" s="63" t="s">
        <v>64</v>
      </c>
      <c r="D16" s="63" t="s">
        <v>42</v>
      </c>
      <c r="E16" s="63" t="s">
        <v>43</v>
      </c>
      <c r="F16" s="63" t="s">
        <v>44</v>
      </c>
      <c r="G16" s="63" t="s">
        <v>45</v>
      </c>
      <c r="H16" s="63" t="s">
        <v>46</v>
      </c>
    </row>
    <row r="17" spans="1:23" s="66" customFormat="1" x14ac:dyDescent="0.2">
      <c r="B17" s="63" t="s">
        <v>3</v>
      </c>
      <c r="C17" s="64">
        <f>SUM(C18:C19)</f>
        <v>7967147.038218746</v>
      </c>
      <c r="D17" s="64">
        <f t="shared" ref="D17:H17" si="0">SUM(D18:D19)</f>
        <v>6771422.2026488613</v>
      </c>
      <c r="E17" s="64">
        <f t="shared" si="0"/>
        <v>6837195.8026096746</v>
      </c>
      <c r="F17" s="64">
        <f t="shared" si="0"/>
        <v>6909673.1729630018</v>
      </c>
      <c r="G17" s="64">
        <f t="shared" si="0"/>
        <v>6987211.9632827863</v>
      </c>
      <c r="H17" s="64">
        <f t="shared" si="0"/>
        <v>7063975.920334613</v>
      </c>
      <c r="I17" s="65"/>
      <c r="J17" s="65"/>
      <c r="K17" s="65"/>
      <c r="L17" s="65"/>
    </row>
    <row r="18" spans="1:23" s="66" customFormat="1" x14ac:dyDescent="0.2">
      <c r="B18" s="62" t="s">
        <v>103</v>
      </c>
      <c r="C18" s="64">
        <f>'INPUT - Forecast Expenditure'!D42</f>
        <v>3237933.2385058627</v>
      </c>
      <c r="D18" s="64">
        <f>'INPUT - Forecast Expenditure'!E42</f>
        <v>2751977.9560658517</v>
      </c>
      <c r="E18" s="64">
        <f>'INPUT - Forecast Expenditure'!F42</f>
        <v>2778709.0461923019</v>
      </c>
      <c r="F18" s="64">
        <f>'INPUT - Forecast Expenditure'!G42</f>
        <v>2808164.6198601131</v>
      </c>
      <c r="G18" s="64">
        <f>'INPUT - Forecast Expenditure'!H42</f>
        <v>2839677.2083997242</v>
      </c>
      <c r="H18" s="64">
        <f>'INPUT - Forecast Expenditure'!I42</f>
        <v>2870874.8964635953</v>
      </c>
      <c r="I18" s="65"/>
      <c r="J18" s="65"/>
      <c r="K18" s="65"/>
      <c r="L18" s="65"/>
    </row>
    <row r="19" spans="1:23" s="66" customFormat="1" x14ac:dyDescent="0.2">
      <c r="B19" s="62" t="s">
        <v>104</v>
      </c>
      <c r="C19" s="64">
        <f>'INPUT - Forecast Expenditure'!D43</f>
        <v>4729213.7997128833</v>
      </c>
      <c r="D19" s="64">
        <f>'INPUT - Forecast Expenditure'!E43</f>
        <v>4019444.2465830096</v>
      </c>
      <c r="E19" s="64">
        <f>'INPUT - Forecast Expenditure'!F43</f>
        <v>4058486.7564173732</v>
      </c>
      <c r="F19" s="64">
        <f>'INPUT - Forecast Expenditure'!G43</f>
        <v>4101508.5531028886</v>
      </c>
      <c r="G19" s="64">
        <f>'INPUT - Forecast Expenditure'!H43</f>
        <v>4147534.7548830621</v>
      </c>
      <c r="H19" s="64">
        <f>'INPUT - Forecast Expenditure'!I43</f>
        <v>4193101.0238710172</v>
      </c>
      <c r="I19" s="65"/>
      <c r="J19" s="65"/>
      <c r="K19" s="65"/>
      <c r="L19" s="65"/>
    </row>
    <row r="20" spans="1:23" x14ac:dyDescent="0.2">
      <c r="B20" s="1"/>
      <c r="C20" s="1"/>
      <c r="D20" s="1"/>
      <c r="E20" s="1"/>
      <c r="F20" s="1"/>
      <c r="G20" s="1"/>
    </row>
    <row r="21" spans="1:23" s="79" customFormat="1" ht="15" customHeight="1" x14ac:dyDescent="0.25">
      <c r="A21" s="66"/>
      <c r="B21" s="371" t="s">
        <v>91</v>
      </c>
      <c r="C21" s="371"/>
      <c r="D21" s="371"/>
      <c r="E21" s="371"/>
      <c r="F21" s="371"/>
      <c r="G21" s="371"/>
      <c r="H21" s="371"/>
      <c r="I21" s="371"/>
      <c r="L21" s="80"/>
      <c r="M21" s="80"/>
      <c r="N21" s="80"/>
      <c r="O21" s="80"/>
      <c r="P21" s="80"/>
      <c r="Q21" s="80"/>
      <c r="R21" s="80"/>
      <c r="S21" s="80"/>
      <c r="T21" s="80"/>
      <c r="U21" s="80"/>
      <c r="V21" s="80"/>
      <c r="W21" s="132"/>
    </row>
    <row r="22" spans="1:23" s="79" customFormat="1" ht="15" customHeight="1" x14ac:dyDescent="0.25">
      <c r="A22" s="66"/>
      <c r="B22" s="3"/>
      <c r="C22" s="3"/>
      <c r="D22" s="3"/>
      <c r="E22" s="3"/>
      <c r="F22" s="3"/>
      <c r="G22" s="3"/>
      <c r="H22" s="3"/>
      <c r="I22" s="3"/>
      <c r="L22" s="80"/>
      <c r="M22" s="80"/>
      <c r="N22" s="80"/>
      <c r="O22" s="80"/>
      <c r="P22" s="80"/>
      <c r="Q22" s="80"/>
      <c r="R22" s="80"/>
      <c r="S22" s="80"/>
      <c r="T22" s="80"/>
      <c r="U22" s="80"/>
      <c r="V22" s="80"/>
      <c r="W22" s="132"/>
    </row>
    <row r="23" spans="1:23" x14ac:dyDescent="0.2">
      <c r="B23" s="72"/>
      <c r="C23" s="73"/>
      <c r="D23" s="72" t="str">
        <f>'INPUT - Forecast Expenditure'!D19</f>
        <v>FY14</v>
      </c>
      <c r="E23" s="72" t="str">
        <f>'INPUT - Forecast Expenditure'!E19</f>
        <v>FY15</v>
      </c>
      <c r="F23" s="72" t="str">
        <f>'INPUT - Forecast Expenditure'!F19</f>
        <v>FY16</v>
      </c>
      <c r="G23" s="72" t="str">
        <f>'INPUT - Forecast Expenditure'!G19</f>
        <v>FY17</v>
      </c>
      <c r="H23" s="72" t="str">
        <f>'INPUT - Forecast Expenditure'!H19</f>
        <v>FY18</v>
      </c>
      <c r="I23" s="72" t="str">
        <f>'INPUT - Forecast Expenditure'!I19</f>
        <v>FY19</v>
      </c>
    </row>
    <row r="24" spans="1:23" ht="25.5" x14ac:dyDescent="0.2">
      <c r="B24" s="72" t="str">
        <f>'INPUT - Forecast Expenditure'!B20</f>
        <v>Inflation Assumption (CPI % increase)</v>
      </c>
      <c r="C24" s="73"/>
      <c r="D24" s="88"/>
      <c r="E24" s="88">
        <v>2.5000000000000001E-2</v>
      </c>
      <c r="F24" s="88">
        <f>'INPUT - Forecast Expenditure'!F20</f>
        <v>2.5000000000000001E-2</v>
      </c>
      <c r="G24" s="88">
        <f>'INPUT - Forecast Expenditure'!G20</f>
        <v>2.5000000000000001E-2</v>
      </c>
      <c r="H24" s="88">
        <f>'INPUT - Forecast Expenditure'!H20</f>
        <v>2.5000000000000001E-2</v>
      </c>
      <c r="I24" s="88">
        <f>'INPUT - Forecast Expenditure'!I20</f>
        <v>2.5000000000000001E-2</v>
      </c>
    </row>
    <row r="25" spans="1:23" x14ac:dyDescent="0.2">
      <c r="B25" s="1"/>
      <c r="C25" s="1"/>
      <c r="D25" s="1"/>
      <c r="E25" s="1"/>
      <c r="F25" s="1"/>
      <c r="G25" s="1"/>
    </row>
    <row r="27" spans="1:23" s="66" customFormat="1" ht="12.75" customHeight="1" x14ac:dyDescent="0.2">
      <c r="B27" s="409" t="s">
        <v>75</v>
      </c>
      <c r="C27" s="409"/>
      <c r="D27" s="409"/>
      <c r="E27" s="409"/>
      <c r="F27" s="409"/>
      <c r="G27" s="409"/>
      <c r="H27" s="409"/>
      <c r="I27" s="409"/>
      <c r="J27" s="3"/>
    </row>
    <row r="28" spans="1:23" x14ac:dyDescent="0.2">
      <c r="B28" s="1"/>
      <c r="C28" s="1"/>
      <c r="D28" s="1"/>
      <c r="E28" s="1"/>
      <c r="F28" s="1"/>
      <c r="G28" s="1"/>
      <c r="H28" s="1"/>
      <c r="I28" s="1"/>
      <c r="K28" s="1"/>
      <c r="L28" s="1"/>
      <c r="M28" s="1"/>
      <c r="N28" s="1"/>
      <c r="O28" s="1"/>
      <c r="P28" s="1"/>
      <c r="Q28" s="1"/>
      <c r="R28" s="1"/>
      <c r="S28" s="1"/>
      <c r="T28" s="1"/>
    </row>
    <row r="29" spans="1:23" x14ac:dyDescent="0.2">
      <c r="B29" s="1"/>
      <c r="C29" s="1"/>
      <c r="D29" s="1"/>
      <c r="E29" s="1"/>
      <c r="F29" s="1"/>
      <c r="G29" s="1"/>
      <c r="H29" s="1"/>
      <c r="I29" s="1"/>
      <c r="K29" s="1"/>
      <c r="L29" s="1"/>
      <c r="M29" s="1"/>
      <c r="N29" s="1"/>
      <c r="O29" s="1"/>
      <c r="P29" s="1"/>
      <c r="Q29" s="1"/>
      <c r="R29" s="1"/>
      <c r="S29" s="1"/>
      <c r="T29" s="1"/>
    </row>
    <row r="30" spans="1:23" ht="25.5" x14ac:dyDescent="0.2">
      <c r="B30" s="43" t="s">
        <v>58</v>
      </c>
      <c r="C30" s="43" t="s">
        <v>13</v>
      </c>
      <c r="D30" s="44" t="s">
        <v>57</v>
      </c>
      <c r="E30" s="142" t="s">
        <v>42</v>
      </c>
      <c r="F30" s="142" t="s">
        <v>43</v>
      </c>
      <c r="G30" s="142" t="s">
        <v>44</v>
      </c>
      <c r="H30" s="142" t="s">
        <v>45</v>
      </c>
      <c r="I30" s="142" t="s">
        <v>46</v>
      </c>
      <c r="K30" s="1"/>
      <c r="L30" s="1"/>
      <c r="M30" s="1"/>
      <c r="N30" s="1"/>
      <c r="O30" s="1"/>
      <c r="P30" s="1"/>
      <c r="Q30" s="1"/>
      <c r="R30" s="1"/>
      <c r="S30" s="1"/>
      <c r="T30" s="1"/>
    </row>
    <row r="31" spans="1:23" x14ac:dyDescent="0.2">
      <c r="B31" s="137" t="s">
        <v>21</v>
      </c>
      <c r="C31" s="137" t="s">
        <v>20</v>
      </c>
      <c r="D31" s="137" t="s">
        <v>53</v>
      </c>
      <c r="E31" s="138">
        <f>((SUMPRODUCT(F44,H44)+SUMPRODUCT(F64,H64))/SUM(F44,F64))*(1+E$24)</f>
        <v>3.6066873582880064</v>
      </c>
      <c r="F31" s="138">
        <f>E31*(1+F$24)</f>
        <v>3.6968545422452062</v>
      </c>
      <c r="G31" s="138">
        <f t="shared" ref="G31:I31" si="1">F31*(1+G$24)</f>
        <v>3.7892759058013361</v>
      </c>
      <c r="H31" s="138">
        <f t="shared" si="1"/>
        <v>3.884007803446369</v>
      </c>
      <c r="I31" s="138">
        <f t="shared" si="1"/>
        <v>3.9811079985325279</v>
      </c>
      <c r="K31" s="1"/>
      <c r="L31" s="1"/>
      <c r="M31" s="1"/>
      <c r="N31" s="1"/>
      <c r="O31" s="1"/>
      <c r="P31" s="1"/>
      <c r="Q31" s="1"/>
      <c r="R31" s="1"/>
      <c r="S31" s="1"/>
      <c r="T31" s="1"/>
    </row>
    <row r="32" spans="1:23" x14ac:dyDescent="0.2">
      <c r="B32" s="139" t="s">
        <v>16</v>
      </c>
      <c r="C32" s="139" t="s">
        <v>15</v>
      </c>
      <c r="D32" s="139" t="s">
        <v>53</v>
      </c>
      <c r="E32" s="138">
        <f>((SUMPRODUCT(F45,H45)+SUMPRODUCT(F65,H65))/SUM(F45,F65))*(1+E$24)</f>
        <v>5.4239665593208537</v>
      </c>
      <c r="F32" s="138">
        <f t="shared" ref="F32:I37" si="2">E32*(1+F$24)</f>
        <v>5.5595657233038747</v>
      </c>
      <c r="G32" s="138">
        <f t="shared" si="2"/>
        <v>5.6985548663864707</v>
      </c>
      <c r="H32" s="138">
        <f t="shared" si="2"/>
        <v>5.8410187380461318</v>
      </c>
      <c r="I32" s="138">
        <f t="shared" si="2"/>
        <v>5.9870442064972842</v>
      </c>
      <c r="J32" s="1"/>
      <c r="K32" s="1"/>
      <c r="L32" s="1"/>
      <c r="M32" s="1"/>
      <c r="N32" s="1"/>
      <c r="O32" s="1"/>
      <c r="P32" s="1"/>
      <c r="Q32" s="1"/>
      <c r="R32" s="1"/>
      <c r="S32" s="1"/>
      <c r="T32" s="1"/>
    </row>
    <row r="33" spans="2:20" ht="25.5" x14ac:dyDescent="0.2">
      <c r="B33" s="139" t="s">
        <v>2</v>
      </c>
      <c r="C33" s="139" t="s">
        <v>39</v>
      </c>
      <c r="D33" s="139" t="s">
        <v>54</v>
      </c>
      <c r="E33" s="140">
        <f>(SUMPRODUCT(F46:F47,H46:H47)+SUMPRODUCT(F66:F67,H66:H67))/SUM(F46:F47,F66:F67)*(1+E$24)</f>
        <v>0</v>
      </c>
      <c r="F33" s="138">
        <f t="shared" si="2"/>
        <v>0</v>
      </c>
      <c r="G33" s="138">
        <f t="shared" si="2"/>
        <v>0</v>
      </c>
      <c r="H33" s="138">
        <f t="shared" si="2"/>
        <v>0</v>
      </c>
      <c r="I33" s="138">
        <f t="shared" si="2"/>
        <v>0</v>
      </c>
      <c r="J33" s="1"/>
      <c r="K33" s="1"/>
      <c r="L33" s="1"/>
      <c r="M33" s="143"/>
      <c r="N33" s="1"/>
      <c r="O33" s="1"/>
      <c r="P33" s="1"/>
      <c r="Q33" s="1"/>
      <c r="R33" s="1"/>
      <c r="S33" s="1"/>
      <c r="T33" s="1"/>
    </row>
    <row r="34" spans="2:20" x14ac:dyDescent="0.2">
      <c r="B34" s="139" t="s">
        <v>32</v>
      </c>
      <c r="C34" s="139" t="s">
        <v>31</v>
      </c>
      <c r="D34" s="139" t="s">
        <v>53</v>
      </c>
      <c r="E34" s="140">
        <f>(SUMPRODUCT(F48,H48)+SUMPRODUCT(F68,H68))/SUM(F48,F68)*(1+E$24)</f>
        <v>3.5606423581997837</v>
      </c>
      <c r="F34" s="138">
        <f t="shared" si="2"/>
        <v>3.6496584171547779</v>
      </c>
      <c r="G34" s="138">
        <f t="shared" si="2"/>
        <v>3.7408998775836468</v>
      </c>
      <c r="H34" s="138">
        <f t="shared" si="2"/>
        <v>3.8344223745232378</v>
      </c>
      <c r="I34" s="138">
        <f t="shared" si="2"/>
        <v>3.9302829338863186</v>
      </c>
      <c r="J34" s="1"/>
      <c r="K34" s="1"/>
      <c r="L34" s="1"/>
      <c r="M34" s="1"/>
      <c r="N34" s="1"/>
      <c r="O34" s="1"/>
      <c r="P34" s="1"/>
      <c r="Q34" s="1"/>
      <c r="R34" s="1"/>
      <c r="S34" s="1"/>
      <c r="T34" s="1"/>
    </row>
    <row r="35" spans="2:20" x14ac:dyDescent="0.2">
      <c r="B35" s="139" t="s">
        <v>19</v>
      </c>
      <c r="C35" s="139" t="s">
        <v>18</v>
      </c>
      <c r="D35" s="139" t="s">
        <v>53</v>
      </c>
      <c r="E35" s="140">
        <f>(SUMPRODUCT(F49,H49)+SUMPRODUCT(F69,H69))/SUM(F49,F69)*(1+E$24)</f>
        <v>5.4239665593208537</v>
      </c>
      <c r="F35" s="138">
        <f t="shared" si="2"/>
        <v>5.5595657233038747</v>
      </c>
      <c r="G35" s="138">
        <f t="shared" si="2"/>
        <v>5.6985548663864707</v>
      </c>
      <c r="H35" s="138">
        <f t="shared" si="2"/>
        <v>5.8410187380461318</v>
      </c>
      <c r="I35" s="138">
        <f t="shared" si="2"/>
        <v>5.9870442064972842</v>
      </c>
      <c r="J35" s="1"/>
      <c r="K35" s="1"/>
      <c r="L35" s="1"/>
      <c r="M35" s="1"/>
      <c r="N35" s="1"/>
      <c r="O35" s="1"/>
      <c r="P35" s="1"/>
      <c r="Q35" s="1"/>
      <c r="R35" s="1"/>
      <c r="S35" s="1"/>
      <c r="T35" s="1"/>
    </row>
    <row r="36" spans="2:20" x14ac:dyDescent="0.2">
      <c r="B36" s="139" t="s">
        <v>26</v>
      </c>
      <c r="C36" s="139" t="s">
        <v>25</v>
      </c>
      <c r="D36" s="139" t="s">
        <v>53</v>
      </c>
      <c r="E36" s="140">
        <f>(SUMPRODUCT(F51,H51)+SUMPRODUCT(F70,H70))/SUM(F51,F70)*(1+E$24)</f>
        <v>16.271899677962562</v>
      </c>
      <c r="F36" s="138">
        <f t="shared" si="2"/>
        <v>16.678697169911626</v>
      </c>
      <c r="G36" s="138">
        <f t="shared" si="2"/>
        <v>17.095664599159416</v>
      </c>
      <c r="H36" s="138">
        <f t="shared" si="2"/>
        <v>17.5230562141384</v>
      </c>
      <c r="I36" s="138">
        <f t="shared" si="2"/>
        <v>17.96113261949186</v>
      </c>
      <c r="J36" s="1"/>
      <c r="K36" s="1"/>
      <c r="L36" s="1"/>
      <c r="M36" s="1"/>
      <c r="N36" s="1"/>
      <c r="O36" s="1"/>
      <c r="P36" s="1"/>
      <c r="Q36" s="1"/>
      <c r="R36" s="1"/>
      <c r="S36" s="1"/>
      <c r="T36" s="1"/>
    </row>
    <row r="37" spans="2:20" ht="63.75" x14ac:dyDescent="0.2">
      <c r="B37" s="139" t="s">
        <v>41</v>
      </c>
      <c r="C37" s="139" t="s">
        <v>40</v>
      </c>
      <c r="D37" s="139" t="s">
        <v>54</v>
      </c>
      <c r="E37" s="140">
        <f>(SUMPRODUCT(F54:F58,H54:H58)+SUMPRODUCT(F72:F74,H72:H74))/SUM(F54:F58,F72:F74)*(1+E$24)</f>
        <v>0</v>
      </c>
      <c r="F37" s="138">
        <f t="shared" si="2"/>
        <v>0</v>
      </c>
      <c r="G37" s="138">
        <f t="shared" si="2"/>
        <v>0</v>
      </c>
      <c r="H37" s="138">
        <f t="shared" si="2"/>
        <v>0</v>
      </c>
      <c r="I37" s="138">
        <f t="shared" si="2"/>
        <v>0</v>
      </c>
      <c r="J37" s="1"/>
      <c r="K37" s="1"/>
      <c r="L37" s="1"/>
      <c r="M37" s="1"/>
      <c r="N37" s="1"/>
      <c r="O37" s="1"/>
      <c r="P37" s="1"/>
      <c r="Q37" s="1"/>
      <c r="R37" s="1"/>
      <c r="S37" s="1"/>
      <c r="T37" s="1"/>
    </row>
    <row r="38" spans="2:20" x14ac:dyDescent="0.2">
      <c r="B38" s="1"/>
      <c r="C38" s="1"/>
      <c r="D38" s="1"/>
      <c r="E38" s="1"/>
      <c r="F38" s="1"/>
      <c r="G38" s="1"/>
      <c r="H38" s="1"/>
      <c r="I38" s="1"/>
      <c r="J38" s="1"/>
      <c r="K38" s="1"/>
      <c r="L38" s="1"/>
      <c r="M38" s="1"/>
      <c r="N38" s="1"/>
      <c r="O38" s="1"/>
      <c r="P38" s="1"/>
      <c r="Q38" s="1"/>
      <c r="R38" s="1"/>
      <c r="S38" s="1"/>
      <c r="T38" s="1"/>
    </row>
    <row r="39" spans="2:20" x14ac:dyDescent="0.2">
      <c r="B39" s="395" t="s">
        <v>38</v>
      </c>
      <c r="C39" s="395"/>
      <c r="D39" s="395"/>
      <c r="E39" s="395"/>
      <c r="F39" s="395"/>
      <c r="G39" s="395"/>
      <c r="H39" s="395"/>
      <c r="I39" s="395"/>
      <c r="J39" s="1"/>
      <c r="K39" s="1"/>
      <c r="L39" s="1"/>
      <c r="M39" s="1"/>
      <c r="N39" s="1"/>
      <c r="O39" s="1"/>
      <c r="P39" s="1"/>
      <c r="Q39" s="1"/>
      <c r="R39" s="1"/>
      <c r="S39" s="1"/>
      <c r="T39" s="1"/>
    </row>
    <row r="40" spans="2:20" x14ac:dyDescent="0.2">
      <c r="B40" s="1"/>
      <c r="C40" s="1"/>
      <c r="D40" s="1"/>
      <c r="E40" s="1"/>
      <c r="F40" s="1"/>
      <c r="G40" s="1"/>
      <c r="H40" s="1"/>
      <c r="I40" s="1"/>
      <c r="J40" s="1"/>
      <c r="K40" s="1"/>
      <c r="L40" s="1"/>
      <c r="M40" s="1"/>
      <c r="N40" s="1"/>
      <c r="O40" s="1"/>
      <c r="P40" s="1"/>
      <c r="Q40" s="1"/>
      <c r="R40" s="1"/>
      <c r="S40" s="1"/>
      <c r="T40" s="1"/>
    </row>
    <row r="41" spans="2:20" x14ac:dyDescent="0.2">
      <c r="B41" s="371" t="s">
        <v>298</v>
      </c>
      <c r="C41" s="371"/>
      <c r="D41" s="371"/>
      <c r="E41" s="371"/>
      <c r="F41" s="371"/>
      <c r="G41" s="371"/>
      <c r="H41" s="371"/>
      <c r="I41" s="371"/>
      <c r="J41" s="1"/>
      <c r="K41" s="1"/>
      <c r="L41" s="1"/>
      <c r="M41" s="1"/>
      <c r="N41" s="1"/>
      <c r="O41" s="1"/>
      <c r="P41" s="1"/>
      <c r="Q41" s="1"/>
      <c r="R41" s="1"/>
      <c r="S41" s="1"/>
      <c r="T41" s="1"/>
    </row>
    <row r="42" spans="2:20" x14ac:dyDescent="0.2">
      <c r="B42" s="1"/>
      <c r="C42" s="1"/>
      <c r="D42" s="1"/>
      <c r="E42" s="1"/>
      <c r="F42" s="1"/>
      <c r="G42" s="1"/>
      <c r="H42" s="1"/>
      <c r="I42" s="1"/>
      <c r="J42" s="1"/>
      <c r="K42" s="1"/>
      <c r="L42" s="1"/>
      <c r="M42" s="1"/>
      <c r="N42" s="1"/>
      <c r="O42" s="1"/>
      <c r="P42" s="1"/>
      <c r="Q42" s="1"/>
      <c r="R42" s="1"/>
      <c r="S42" s="1"/>
      <c r="T42" s="1"/>
    </row>
    <row r="43" spans="2:20" ht="25.5" x14ac:dyDescent="0.2">
      <c r="B43" s="34" t="s">
        <v>12</v>
      </c>
      <c r="C43" s="34" t="s">
        <v>13</v>
      </c>
      <c r="D43" s="35" t="s">
        <v>57</v>
      </c>
      <c r="E43" s="34" t="s">
        <v>47</v>
      </c>
      <c r="F43" s="34" t="s">
        <v>51</v>
      </c>
      <c r="G43" s="38" t="s">
        <v>59</v>
      </c>
      <c r="H43" s="38" t="s">
        <v>81</v>
      </c>
      <c r="I43" s="1"/>
      <c r="J43" s="1"/>
      <c r="K43" s="25"/>
      <c r="L43" s="1"/>
      <c r="M43" s="1"/>
      <c r="N43" s="1"/>
      <c r="O43" s="1"/>
      <c r="P43" s="1"/>
      <c r="Q43" s="1"/>
      <c r="R43" s="1"/>
      <c r="S43" s="1"/>
      <c r="T43" s="1"/>
    </row>
    <row r="44" spans="2:20" x14ac:dyDescent="0.2">
      <c r="B44" s="33" t="s">
        <v>14</v>
      </c>
      <c r="C44" s="33" t="s">
        <v>20</v>
      </c>
      <c r="D44" s="33" t="str">
        <f>VLOOKUP(CONCATENATE(B44,"-",C44),'INPUT Customer #''s'!$B$17:$H$46,4,0)</f>
        <v>Primary</v>
      </c>
      <c r="E44" s="209">
        <f>VLOOKUP(CONCATENATE(B44,"-",C44),'INPUT Customer #''s'!$B$125:$T$155,7,0)</f>
        <v>39843.749288493229</v>
      </c>
      <c r="F44" s="209">
        <f>VLOOKUP(CONCATENATE(B44,"-",C44),'INPUT Customer #''s'!$B$125:$T$155,15,0)</f>
        <v>39843.749288493229</v>
      </c>
      <c r="G44" s="99">
        <f>IF(D44="Primary",IF(C44="EA302",2.2,1),0)</f>
        <v>1</v>
      </c>
      <c r="H44" s="37">
        <f>$D$18/SUMPRODUCT($F$44:$F$58,$G$44:$G$58)*G44</f>
        <v>5.2916746920203455</v>
      </c>
      <c r="I44" s="228"/>
      <c r="J44" s="12"/>
      <c r="K44" s="1"/>
      <c r="L44" s="1"/>
      <c r="M44" s="1"/>
      <c r="N44" s="1"/>
      <c r="O44" s="1"/>
      <c r="P44" s="1"/>
      <c r="Q44" s="1"/>
      <c r="R44" s="1"/>
      <c r="S44" s="1"/>
      <c r="T44" s="1"/>
    </row>
    <row r="45" spans="2:20" x14ac:dyDescent="0.2">
      <c r="B45" s="26" t="s">
        <v>14</v>
      </c>
      <c r="C45" s="26" t="s">
        <v>15</v>
      </c>
      <c r="D45" s="33" t="str">
        <f>VLOOKUP(CONCATENATE(B45,"-",C45),'INPUT Customer #''s'!$B$17:$H$46,4,0)</f>
        <v>Primary</v>
      </c>
      <c r="E45" s="209">
        <f>VLOOKUP(CONCATENATE(B45,"-",C45),'INPUT Customer #''s'!$B$125:$T$155,7,0)</f>
        <v>425380.44890065666</v>
      </c>
      <c r="F45" s="209">
        <f>VLOOKUP(CONCATENATE(B45,"-",C45),'INPUT Customer #''s'!$B$125:$T$155,15,0)</f>
        <v>330168.50871232874</v>
      </c>
      <c r="G45" s="99">
        <f t="shared" ref="G45:G58" si="3">IF(D45="Primary",IF(C45="EA302",2.2,1),0)</f>
        <v>1</v>
      </c>
      <c r="H45" s="37">
        <f t="shared" ref="H45:H58" si="4">$D$18/SUMPRODUCT($F$44:$F$58,$G$44:$G$58)*G45</f>
        <v>5.2916746920203455</v>
      </c>
      <c r="I45" s="1"/>
      <c r="J45" s="1"/>
      <c r="K45" s="1"/>
      <c r="L45" s="1"/>
      <c r="M45" s="1"/>
      <c r="N45" s="1"/>
      <c r="O45" s="1"/>
      <c r="P45" s="1"/>
      <c r="Q45" s="1"/>
      <c r="R45" s="1"/>
      <c r="S45" s="1"/>
      <c r="T45" s="1"/>
    </row>
    <row r="46" spans="2:20" x14ac:dyDescent="0.2">
      <c r="B46" s="26" t="s">
        <v>14</v>
      </c>
      <c r="C46" s="26" t="s">
        <v>17</v>
      </c>
      <c r="D46" s="33" t="str">
        <f>VLOOKUP(CONCATENATE(B46,"-",C46),'INPUT Customer #''s'!$B$17:$H$46,4,0)</f>
        <v>Secondary</v>
      </c>
      <c r="E46" s="209">
        <f>VLOOKUP(CONCATENATE(B46,"-",C46),'INPUT Customer #''s'!$B$125:$T$155,7,0)</f>
        <v>14037.270342565049</v>
      </c>
      <c r="F46" s="209">
        <f>VLOOKUP(CONCATENATE(B46,"-",C46),'INPUT Customer #''s'!$B$125:$T$155,15,0)</f>
        <v>86579.638542889981</v>
      </c>
      <c r="G46" s="99">
        <f t="shared" si="3"/>
        <v>0</v>
      </c>
      <c r="H46" s="37">
        <f t="shared" si="4"/>
        <v>0</v>
      </c>
      <c r="I46" s="1"/>
      <c r="J46" s="1"/>
      <c r="K46" s="1"/>
      <c r="L46" s="1"/>
      <c r="M46" s="1"/>
      <c r="N46" s="1"/>
      <c r="O46" s="1"/>
      <c r="P46" s="1"/>
      <c r="Q46" s="1"/>
      <c r="R46" s="1"/>
      <c r="S46" s="1"/>
      <c r="T46" s="1"/>
    </row>
    <row r="47" spans="2:20" x14ac:dyDescent="0.2">
      <c r="B47" s="26" t="s">
        <v>14</v>
      </c>
      <c r="C47" s="26" t="s">
        <v>23</v>
      </c>
      <c r="D47" s="33" t="str">
        <f>VLOOKUP(CONCATENATE(B47,"-",C47),'INPUT Customer #''s'!$B$17:$H$46,4,0)</f>
        <v>Secondary</v>
      </c>
      <c r="E47" s="209">
        <f>VLOOKUP(CONCATENATE(B47,"-",C47),'INPUT Customer #''s'!$B$125:$T$155,7,0)</f>
        <v>6177.5479242800739</v>
      </c>
      <c r="F47" s="209">
        <f>VLOOKUP(CONCATENATE(B47,"-",C47),'INPUT Customer #''s'!$B$125:$T$155,15,0)</f>
        <v>38102.127643985754</v>
      </c>
      <c r="G47" s="99">
        <f t="shared" si="3"/>
        <v>0</v>
      </c>
      <c r="H47" s="37">
        <f t="shared" si="4"/>
        <v>0</v>
      </c>
      <c r="I47" s="1"/>
      <c r="J47" s="1"/>
      <c r="K47" s="1"/>
      <c r="L47" s="1"/>
      <c r="M47" s="1"/>
      <c r="N47" s="1"/>
      <c r="O47" s="1"/>
      <c r="P47" s="1"/>
      <c r="Q47" s="1"/>
      <c r="R47" s="1"/>
      <c r="S47" s="1"/>
      <c r="T47" s="1"/>
    </row>
    <row r="48" spans="2:20" x14ac:dyDescent="0.2">
      <c r="B48" s="26" t="s">
        <v>14</v>
      </c>
      <c r="C48" s="26" t="s">
        <v>31</v>
      </c>
      <c r="D48" s="33" t="str">
        <f>VLOOKUP(CONCATENATE(B48,"-",C48),'INPUT Customer #''s'!$B$17:$H$46,4,0)</f>
        <v>Primary</v>
      </c>
      <c r="E48" s="209">
        <f>VLOOKUP(CONCATENATE(B48,"-",C48),'INPUT Customer #''s'!$B$125:$T$155,7,0)</f>
        <v>905.85537344938803</v>
      </c>
      <c r="F48" s="209">
        <f>VLOOKUP(CONCATENATE(B48,"-",C48),'INPUT Customer #''s'!$B$125:$T$155,15,0)</f>
        <v>732.74368981636428</v>
      </c>
      <c r="G48" s="99">
        <f t="shared" si="3"/>
        <v>1</v>
      </c>
      <c r="H48" s="37">
        <f t="shared" si="4"/>
        <v>5.2916746920203455</v>
      </c>
      <c r="I48" s="1"/>
      <c r="J48" s="1"/>
      <c r="K48" s="1"/>
      <c r="L48" s="1"/>
      <c r="M48" s="1"/>
      <c r="N48" s="1"/>
      <c r="O48" s="1"/>
      <c r="P48" s="1"/>
      <c r="Q48" s="1"/>
      <c r="R48" s="1"/>
      <c r="S48" s="1"/>
      <c r="T48" s="1"/>
    </row>
    <row r="49" spans="2:20" x14ac:dyDescent="0.2">
      <c r="B49" s="26" t="s">
        <v>14</v>
      </c>
      <c r="C49" s="26" t="s">
        <v>18</v>
      </c>
      <c r="D49" s="33" t="str">
        <f>VLOOKUP(CONCATENATE(B49,"-",C49),'INPUT Customer #''s'!$B$17:$H$46,4,0)</f>
        <v>Primary</v>
      </c>
      <c r="E49" s="209">
        <f>VLOOKUP(CONCATENATE(B49,"-",C49),'INPUT Customer #''s'!$B$125:$T$155,7,0)</f>
        <v>91939.326986250657</v>
      </c>
      <c r="F49" s="209">
        <f>VLOOKUP(CONCATENATE(B49,"-",C49),'INPUT Customer #''s'!$B$125:$T$155,15,0)</f>
        <v>74774.96656827438</v>
      </c>
      <c r="G49" s="99">
        <f t="shared" si="3"/>
        <v>1</v>
      </c>
      <c r="H49" s="37">
        <f t="shared" si="4"/>
        <v>5.2916746920203455</v>
      </c>
      <c r="I49" s="1"/>
      <c r="J49" s="1"/>
      <c r="K49" s="1"/>
      <c r="L49" s="1"/>
      <c r="M49" s="1"/>
      <c r="N49" s="1"/>
      <c r="O49" s="1"/>
      <c r="P49" s="1"/>
      <c r="Q49" s="1"/>
      <c r="R49" s="1"/>
      <c r="S49" s="1"/>
      <c r="T49" s="1"/>
    </row>
    <row r="50" spans="2:20" x14ac:dyDescent="0.2">
      <c r="B50" s="26" t="s">
        <v>14</v>
      </c>
      <c r="C50" s="26" t="s">
        <v>34</v>
      </c>
      <c r="D50" s="33" t="str">
        <f>VLOOKUP(CONCATENATE(B50,"-",C50),'INPUT Customer #''s'!$B$17:$H$46,4,0)</f>
        <v>NA</v>
      </c>
      <c r="E50" s="209">
        <f>VLOOKUP(CONCATENATE(B50,"-",C50),'INPUT Customer #''s'!$B$125:$T$155,7,0)</f>
        <v>0</v>
      </c>
      <c r="F50" s="209">
        <f>VLOOKUP(CONCATENATE(B50,"-",C50),'INPUT Customer #''s'!$B$125:$T$155,15,0)</f>
        <v>0</v>
      </c>
      <c r="G50" s="99">
        <f t="shared" si="3"/>
        <v>0</v>
      </c>
      <c r="H50" s="37">
        <f t="shared" si="4"/>
        <v>0</v>
      </c>
      <c r="I50" s="1"/>
      <c r="J50" s="1"/>
      <c r="K50" s="1"/>
      <c r="L50" s="1"/>
      <c r="M50" s="1"/>
      <c r="N50" s="1"/>
      <c r="O50" s="1"/>
      <c r="P50" s="1"/>
      <c r="Q50" s="1"/>
      <c r="R50" s="1"/>
      <c r="S50" s="1"/>
      <c r="T50" s="1"/>
    </row>
    <row r="51" spans="2:20" x14ac:dyDescent="0.2">
      <c r="B51" s="26" t="s">
        <v>14</v>
      </c>
      <c r="C51" s="26" t="s">
        <v>25</v>
      </c>
      <c r="D51" s="33" t="str">
        <f>VLOOKUP(CONCATENATE(B51,"-",C51),'INPUT Customer #''s'!$B$17:$H$46,4,0)</f>
        <v>Primary</v>
      </c>
      <c r="E51" s="209">
        <f>VLOOKUP(CONCATENATE(B51,"-",C51),'INPUT Customer #''s'!$B$125:$T$155,7,0)</f>
        <v>39781.373092674105</v>
      </c>
      <c r="F51" s="209">
        <f>VLOOKUP(CONCATENATE(B51,"-",C51),'INPUT Customer #''s'!$B$125:$T$155,15,0)</f>
        <v>24846.023121013324</v>
      </c>
      <c r="G51" s="99">
        <v>3</v>
      </c>
      <c r="H51" s="37">
        <f t="shared" si="4"/>
        <v>15.875024076061036</v>
      </c>
      <c r="I51" s="1"/>
      <c r="J51" s="1"/>
      <c r="K51" s="1"/>
      <c r="L51" s="1"/>
      <c r="M51" s="1"/>
      <c r="N51" s="1"/>
      <c r="O51" s="1"/>
      <c r="P51" s="1"/>
      <c r="Q51" s="1"/>
      <c r="R51" s="1"/>
      <c r="S51" s="1"/>
      <c r="T51" s="1"/>
    </row>
    <row r="52" spans="2:20" x14ac:dyDescent="0.2">
      <c r="B52" s="26" t="s">
        <v>14</v>
      </c>
      <c r="C52" s="26" t="s">
        <v>30</v>
      </c>
      <c r="D52" s="33" t="str">
        <f>VLOOKUP(CONCATENATE(B52,"-",C52),'INPUT Customer #''s'!$B$17:$H$46,4,0)</f>
        <v>NA</v>
      </c>
      <c r="E52" s="209">
        <f>VLOOKUP(CONCATENATE(B52,"-",C52),'INPUT Customer #''s'!$B$125:$T$155,7,0)</f>
        <v>0</v>
      </c>
      <c r="F52" s="209">
        <f>VLOOKUP(CONCATENATE(B52,"-",C52),'INPUT Customer #''s'!$B$125:$T$155,15,0)</f>
        <v>0</v>
      </c>
      <c r="G52" s="99">
        <f t="shared" si="3"/>
        <v>0</v>
      </c>
      <c r="H52" s="37">
        <f t="shared" si="4"/>
        <v>0</v>
      </c>
      <c r="I52" s="1"/>
      <c r="J52" s="1"/>
      <c r="K52" s="1"/>
      <c r="L52" s="1"/>
      <c r="M52" s="1"/>
      <c r="N52" s="1"/>
      <c r="O52" s="1"/>
      <c r="P52" s="1"/>
      <c r="Q52" s="1"/>
      <c r="R52" s="1"/>
      <c r="S52" s="1"/>
      <c r="T52" s="1"/>
    </row>
    <row r="53" spans="2:20" x14ac:dyDescent="0.2">
      <c r="B53" s="26" t="s">
        <v>14</v>
      </c>
      <c r="C53" s="26" t="s">
        <v>33</v>
      </c>
      <c r="D53" s="33" t="str">
        <f>VLOOKUP(CONCATENATE(B53,"-",C53),'INPUT Customer #''s'!$B$17:$H$46,4,0)</f>
        <v>NA</v>
      </c>
      <c r="E53" s="209">
        <f>VLOOKUP(CONCATENATE(B53,"-",C53),'INPUT Customer #''s'!$B$125:$T$155,7,0)</f>
        <v>0</v>
      </c>
      <c r="F53" s="209">
        <f>VLOOKUP(CONCATENATE(B53,"-",C53),'INPUT Customer #''s'!$B$125:$T$155,15,0)</f>
        <v>0</v>
      </c>
      <c r="G53" s="99">
        <f t="shared" si="3"/>
        <v>0</v>
      </c>
      <c r="H53" s="37">
        <f t="shared" si="4"/>
        <v>0</v>
      </c>
      <c r="I53" s="1"/>
      <c r="J53" s="1"/>
      <c r="K53" s="1"/>
      <c r="L53" s="1"/>
      <c r="M53" s="1"/>
      <c r="N53" s="1"/>
      <c r="O53" s="1"/>
      <c r="P53" s="1"/>
      <c r="Q53" s="1"/>
      <c r="R53" s="1"/>
      <c r="S53" s="1"/>
      <c r="T53" s="1"/>
    </row>
    <row r="54" spans="2:20" x14ac:dyDescent="0.2">
      <c r="B54" s="26" t="s">
        <v>14</v>
      </c>
      <c r="C54" s="26" t="s">
        <v>24</v>
      </c>
      <c r="D54" s="33" t="str">
        <f>VLOOKUP(CONCATENATE(B54,"-",C54),'INPUT Customer #''s'!$B$17:$H$46,4,0)</f>
        <v>Secondary</v>
      </c>
      <c r="E54" s="209">
        <f>VLOOKUP(CONCATENATE(B54,"-",C54),'INPUT Customer #''s'!$B$125:$T$155,7,0)</f>
        <v>10659.265139131094</v>
      </c>
      <c r="F54" s="209">
        <f>VLOOKUP(CONCATENATE(B54,"-",C54),'INPUT Customer #''s'!$B$125:$T$155,15,0)</f>
        <v>16068.200926994825</v>
      </c>
      <c r="G54" s="99">
        <f t="shared" si="3"/>
        <v>0</v>
      </c>
      <c r="H54" s="37">
        <f t="shared" si="4"/>
        <v>0</v>
      </c>
      <c r="I54" s="1"/>
      <c r="J54" s="1"/>
      <c r="K54" s="1"/>
      <c r="L54" s="1"/>
      <c r="M54" s="1"/>
      <c r="N54" s="1"/>
      <c r="O54" s="1"/>
      <c r="P54" s="1"/>
      <c r="Q54" s="1"/>
      <c r="R54" s="1"/>
      <c r="S54" s="1"/>
      <c r="T54" s="1"/>
    </row>
    <row r="55" spans="2:20" x14ac:dyDescent="0.2">
      <c r="B55" s="26" t="s">
        <v>14</v>
      </c>
      <c r="C55" s="26" t="s">
        <v>22</v>
      </c>
      <c r="D55" s="33" t="str">
        <f>VLOOKUP(CONCATENATE(B55,"-",C55),'INPUT Customer #''s'!$B$17:$H$46,4,0)</f>
        <v>Secondary</v>
      </c>
      <c r="E55" s="209">
        <f>VLOOKUP(CONCATENATE(B55,"-",C55),'INPUT Customer #''s'!$B$125:$T$155,7,0)</f>
        <v>10659.265139131094</v>
      </c>
      <c r="F55" s="209">
        <f>VLOOKUP(CONCATENATE(B55,"-",C55),'INPUT Customer #''s'!$B$125:$T$155,15,0)</f>
        <v>16068.200926994825</v>
      </c>
      <c r="G55" s="99">
        <f t="shared" si="3"/>
        <v>0</v>
      </c>
      <c r="H55" s="37">
        <f t="shared" si="4"/>
        <v>0</v>
      </c>
      <c r="I55" s="1"/>
      <c r="J55" s="1"/>
      <c r="K55" s="1"/>
      <c r="L55" s="1"/>
      <c r="M55" s="1"/>
      <c r="N55" s="1"/>
      <c r="O55" s="1"/>
      <c r="P55" s="1"/>
      <c r="Q55" s="1"/>
      <c r="R55" s="1"/>
      <c r="S55" s="1"/>
      <c r="T55" s="1"/>
    </row>
    <row r="56" spans="2:20" x14ac:dyDescent="0.2">
      <c r="B56" s="26" t="s">
        <v>14</v>
      </c>
      <c r="C56" s="26" t="s">
        <v>27</v>
      </c>
      <c r="D56" s="33" t="str">
        <f>VLOOKUP(CONCATENATE(B56,"-",C56),'INPUT Customer #''s'!$B$17:$H$46,4,0)</f>
        <v>Secondary</v>
      </c>
      <c r="E56" s="209">
        <f>VLOOKUP(CONCATENATE(B56,"-",C56),'INPUT Customer #''s'!$B$125:$T$155,7,0)</f>
        <v>10659.265139131094</v>
      </c>
      <c r="F56" s="209">
        <f>VLOOKUP(CONCATENATE(B56,"-",C56),'INPUT Customer #''s'!$B$125:$T$155,15,0)</f>
        <v>16068.200926994825</v>
      </c>
      <c r="G56" s="99">
        <f t="shared" si="3"/>
        <v>0</v>
      </c>
      <c r="H56" s="37">
        <f t="shared" si="4"/>
        <v>0</v>
      </c>
      <c r="I56" s="1"/>
      <c r="J56" s="1"/>
      <c r="K56" s="1"/>
      <c r="L56" s="1"/>
      <c r="M56" s="1"/>
      <c r="N56" s="1"/>
      <c r="O56" s="1"/>
      <c r="P56" s="1"/>
      <c r="Q56" s="1"/>
      <c r="R56" s="1"/>
      <c r="S56" s="1"/>
      <c r="T56" s="1"/>
    </row>
    <row r="57" spans="2:20" x14ac:dyDescent="0.2">
      <c r="B57" s="26" t="s">
        <v>14</v>
      </c>
      <c r="C57" s="26" t="s">
        <v>29</v>
      </c>
      <c r="D57" s="33" t="str">
        <f>VLOOKUP(CONCATENATE(B57,"-",C57),'INPUT Customer #''s'!$B$17:$H$46,4,0)</f>
        <v>Secondary</v>
      </c>
      <c r="E57" s="209">
        <f>VLOOKUP(CONCATENATE(B57,"-",C57),'INPUT Customer #''s'!$B$125:$T$155,7,0)</f>
        <v>10659.265139131094</v>
      </c>
      <c r="F57" s="209">
        <f>VLOOKUP(CONCATENATE(B57,"-",C57),'INPUT Customer #''s'!$B$125:$T$155,15,0)</f>
        <v>16068.200926994825</v>
      </c>
      <c r="G57" s="99">
        <f t="shared" si="3"/>
        <v>0</v>
      </c>
      <c r="H57" s="37">
        <f t="shared" si="4"/>
        <v>0</v>
      </c>
      <c r="I57" s="1"/>
      <c r="J57" s="1"/>
      <c r="K57" s="1"/>
      <c r="L57" s="1"/>
      <c r="M57" s="1"/>
      <c r="N57" s="1"/>
      <c r="O57" s="1"/>
      <c r="P57" s="1"/>
      <c r="Q57" s="1"/>
      <c r="R57" s="1"/>
      <c r="S57" s="1"/>
      <c r="T57" s="1"/>
    </row>
    <row r="58" spans="2:20" x14ac:dyDescent="0.2">
      <c r="B58" s="26" t="s">
        <v>14</v>
      </c>
      <c r="C58" s="26" t="s">
        <v>28</v>
      </c>
      <c r="D58" s="33" t="str">
        <f>VLOOKUP(CONCATENATE(B58,"-",C58),'INPUT Customer #''s'!$B$17:$H$46,4,0)</f>
        <v>Secondary</v>
      </c>
      <c r="E58" s="209">
        <f>VLOOKUP(CONCATENATE(B58,"-",C58),'INPUT Customer #''s'!$B$125:$T$155,7,0)</f>
        <v>10659.265139131094</v>
      </c>
      <c r="F58" s="209">
        <f>VLOOKUP(CONCATENATE(B58,"-",C58),'INPUT Customer #''s'!$B$125:$T$155,15,0)</f>
        <v>16068.200926994825</v>
      </c>
      <c r="G58" s="99">
        <f t="shared" si="3"/>
        <v>0</v>
      </c>
      <c r="H58" s="37">
        <f t="shared" si="4"/>
        <v>0</v>
      </c>
      <c r="I58" s="1"/>
      <c r="J58" s="1"/>
      <c r="K58" s="1"/>
      <c r="L58" s="1"/>
      <c r="M58" s="1"/>
      <c r="N58" s="1"/>
      <c r="O58" s="1"/>
      <c r="P58" s="1"/>
      <c r="Q58" s="1"/>
      <c r="R58" s="1"/>
      <c r="S58" s="1"/>
      <c r="T58" s="1"/>
    </row>
    <row r="59" spans="2:20" x14ac:dyDescent="0.2">
      <c r="B59" s="26" t="s">
        <v>14</v>
      </c>
      <c r="C59" s="26"/>
      <c r="D59" s="26"/>
      <c r="E59" s="210"/>
      <c r="F59" s="210"/>
      <c r="G59" s="30"/>
      <c r="H59" s="37"/>
      <c r="I59" s="1"/>
      <c r="J59" s="1"/>
      <c r="K59" s="1"/>
      <c r="L59" s="1"/>
      <c r="M59" s="1"/>
      <c r="N59" s="1"/>
      <c r="O59" s="1"/>
      <c r="P59" s="1"/>
      <c r="Q59" s="1"/>
      <c r="R59" s="1"/>
      <c r="S59" s="1"/>
      <c r="T59" s="1"/>
    </row>
    <row r="60" spans="2:20" x14ac:dyDescent="0.2">
      <c r="B60" s="32"/>
      <c r="C60" s="32"/>
      <c r="D60" s="32"/>
      <c r="E60" s="32"/>
      <c r="F60" s="32"/>
      <c r="G60" s="39"/>
      <c r="H60" s="40"/>
      <c r="I60" s="1"/>
      <c r="J60" s="1"/>
      <c r="K60" s="1"/>
      <c r="L60" s="1"/>
      <c r="M60" s="1"/>
      <c r="N60" s="1"/>
      <c r="O60" s="1"/>
      <c r="P60" s="1"/>
      <c r="Q60" s="1"/>
      <c r="R60" s="1"/>
      <c r="S60" s="1"/>
      <c r="T60" s="1"/>
    </row>
    <row r="61" spans="2:20" x14ac:dyDescent="0.2">
      <c r="B61" s="411" t="s">
        <v>299</v>
      </c>
      <c r="C61" s="412"/>
      <c r="D61" s="412"/>
      <c r="E61" s="412"/>
      <c r="F61" s="412"/>
      <c r="G61" s="412"/>
      <c r="H61" s="412"/>
      <c r="I61" s="413"/>
      <c r="J61" s="1"/>
      <c r="K61" s="1"/>
      <c r="L61" s="1"/>
      <c r="M61" s="1"/>
      <c r="N61" s="1"/>
      <c r="O61" s="1"/>
      <c r="P61" s="1"/>
      <c r="Q61" s="1"/>
      <c r="R61" s="1"/>
      <c r="S61" s="1"/>
      <c r="T61" s="1"/>
    </row>
    <row r="62" spans="2:20" x14ac:dyDescent="0.2">
      <c r="B62" s="1"/>
      <c r="C62" s="1"/>
      <c r="D62" s="1"/>
      <c r="E62" s="1"/>
      <c r="F62" s="1"/>
      <c r="G62" s="1"/>
      <c r="H62" s="1"/>
      <c r="I62" s="1"/>
      <c r="J62" s="1"/>
      <c r="K62" s="1"/>
      <c r="L62" s="1"/>
      <c r="M62" s="1"/>
      <c r="N62" s="1"/>
      <c r="O62" s="1"/>
      <c r="P62" s="1"/>
      <c r="Q62" s="1"/>
      <c r="R62" s="1"/>
      <c r="S62" s="1"/>
      <c r="T62" s="1"/>
    </row>
    <row r="63" spans="2:20" ht="25.5" x14ac:dyDescent="0.2">
      <c r="B63" s="34" t="s">
        <v>12</v>
      </c>
      <c r="C63" s="34" t="s">
        <v>13</v>
      </c>
      <c r="D63" s="35" t="s">
        <v>57</v>
      </c>
      <c r="E63" s="34" t="s">
        <v>47</v>
      </c>
      <c r="F63" s="34" t="s">
        <v>51</v>
      </c>
      <c r="G63" s="38" t="s">
        <v>59</v>
      </c>
      <c r="H63" s="38" t="s">
        <v>81</v>
      </c>
      <c r="I63" s="1"/>
      <c r="J63" s="1"/>
      <c r="K63" s="1"/>
      <c r="L63" s="1"/>
      <c r="M63" s="1"/>
      <c r="N63" s="1"/>
      <c r="O63" s="1"/>
      <c r="P63" s="1"/>
      <c r="Q63" s="1"/>
      <c r="R63" s="1"/>
      <c r="S63" s="1"/>
      <c r="T63" s="1"/>
    </row>
    <row r="64" spans="2:20" x14ac:dyDescent="0.2">
      <c r="B64" s="26" t="s">
        <v>35</v>
      </c>
      <c r="C64" s="26" t="s">
        <v>20</v>
      </c>
      <c r="D64" s="26" t="str">
        <f>VLOOKUP(CONCATENATE(B64,"-",C64),'INPUT Customer #''s'!$B$17:$H$46,4,0)</f>
        <v>Primary</v>
      </c>
      <c r="E64" s="210">
        <f>VLOOKUP(CONCATENATE(B64,"-",C64),'INPUT Customer #''s'!$B$125:$T$155,7,0)</f>
        <v>1274292.8314445654</v>
      </c>
      <c r="F64" s="210">
        <f>VLOOKUP(CONCATENATE(B64,"-",C64),'INPUT Customer #''s'!$B$125:$T$155,15,0)</f>
        <v>1095525.4748576791</v>
      </c>
      <c r="G64" s="156">
        <f>IF(D64="Primary",IF(C64="EA302",3,1),0)</f>
        <v>1</v>
      </c>
      <c r="H64" s="28">
        <f>$D$19/SUMPRODUCT($F$64:$F$75,$G$64:$G$75)*G64</f>
        <v>3.4542378179971616</v>
      </c>
      <c r="I64" s="1"/>
      <c r="J64" s="174"/>
      <c r="K64" s="175"/>
      <c r="L64" s="1"/>
      <c r="M64" s="1"/>
      <c r="N64" s="1"/>
      <c r="O64" s="1"/>
      <c r="P64" s="1"/>
      <c r="Q64" s="1"/>
      <c r="R64" s="1"/>
      <c r="S64" s="1"/>
      <c r="T64" s="1"/>
    </row>
    <row r="65" spans="2:20" x14ac:dyDescent="0.2">
      <c r="B65" s="26" t="s">
        <v>35</v>
      </c>
      <c r="C65" s="26" t="s">
        <v>15</v>
      </c>
      <c r="D65" s="26" t="str">
        <f>VLOOKUP(CONCATENATE(B65,"-",C65),'INPUT Customer #''s'!$B$17:$H$46,4,0)</f>
        <v>Primary</v>
      </c>
      <c r="E65" s="210">
        <f>VLOOKUP(CONCATENATE(B65,"-",C65),'INPUT Customer #''s'!$B$125:$T$155,7,0)</f>
        <v>0</v>
      </c>
      <c r="F65" s="210">
        <f>VLOOKUP(CONCATENATE(B65,"-",C65),'INPUT Customer #''s'!$B$125:$T$155,15,0)</f>
        <v>0</v>
      </c>
      <c r="G65" s="156">
        <f t="shared" ref="G65:G75" si="5">IF(D65="Primary",IF(C65="EA302",3,1),0)</f>
        <v>1</v>
      </c>
      <c r="H65" s="28">
        <f t="shared" ref="H65:H75" si="6">$D$19/SUMPRODUCT($F$64:$F$75,$G$64:$G$75)*G65</f>
        <v>3.4542378179971616</v>
      </c>
      <c r="I65" s="1"/>
      <c r="J65" s="1"/>
      <c r="K65" s="1"/>
      <c r="L65" s="1"/>
      <c r="M65" s="1"/>
      <c r="N65" s="1"/>
      <c r="O65" s="1"/>
      <c r="P65" s="1"/>
      <c r="Q65" s="1"/>
      <c r="R65" s="1"/>
      <c r="S65" s="1"/>
      <c r="T65" s="1"/>
    </row>
    <row r="66" spans="2:20" x14ac:dyDescent="0.2">
      <c r="B66" s="26" t="s">
        <v>35</v>
      </c>
      <c r="C66" s="26" t="s">
        <v>17</v>
      </c>
      <c r="D66" s="26" t="str">
        <f>VLOOKUP(CONCATENATE(B66,"-",C66),'INPUT Customer #''s'!$B$17:$H$46,4,0)</f>
        <v>Secondary</v>
      </c>
      <c r="E66" s="210">
        <f>VLOOKUP(CONCATENATE(B66,"-",C66),'INPUT Customer #''s'!$B$125:$T$155,7,0)</f>
        <v>209468.29019710267</v>
      </c>
      <c r="F66" s="210">
        <f>VLOOKUP(CONCATENATE(B66,"-",C66),'INPUT Customer #''s'!$B$125:$T$155,15,0)</f>
        <v>260988.75560763554</v>
      </c>
      <c r="G66" s="156">
        <f t="shared" si="5"/>
        <v>0</v>
      </c>
      <c r="H66" s="28">
        <f t="shared" si="6"/>
        <v>0</v>
      </c>
      <c r="I66" s="1"/>
      <c r="J66" s="1"/>
      <c r="K66" s="1"/>
      <c r="L66" s="1"/>
      <c r="M66" s="1"/>
      <c r="N66" s="1"/>
      <c r="O66" s="1"/>
      <c r="P66" s="1"/>
      <c r="Q66" s="1"/>
      <c r="R66" s="1"/>
      <c r="S66" s="1"/>
      <c r="T66" s="1"/>
    </row>
    <row r="67" spans="2:20" x14ac:dyDescent="0.2">
      <c r="B67" s="26" t="s">
        <v>35</v>
      </c>
      <c r="C67" s="26" t="s">
        <v>23</v>
      </c>
      <c r="D67" s="26" t="str">
        <f>VLOOKUP(CONCATENATE(B67,"-",C67),'INPUT Customer #''s'!$B$17:$H$46,4,0)</f>
        <v>Secondary</v>
      </c>
      <c r="E67" s="210">
        <f>VLOOKUP(CONCATENATE(B67,"-",C67),'INPUT Customer #''s'!$B$125:$T$155,7,0)</f>
        <v>92183.193009101335</v>
      </c>
      <c r="F67" s="210">
        <f>VLOOKUP(CONCATENATE(B67,"-",C67),'INPUT Customer #''s'!$B$125:$T$155,15,0)</f>
        <v>114856.41482414994</v>
      </c>
      <c r="G67" s="156">
        <f t="shared" si="5"/>
        <v>0</v>
      </c>
      <c r="H67" s="28">
        <f t="shared" si="6"/>
        <v>0</v>
      </c>
      <c r="I67" s="1"/>
      <c r="J67" s="1"/>
      <c r="K67" s="1"/>
      <c r="L67" s="1"/>
      <c r="M67" s="1"/>
      <c r="N67" s="1"/>
      <c r="O67" s="1"/>
      <c r="P67" s="1"/>
      <c r="Q67" s="1"/>
      <c r="R67" s="1"/>
      <c r="S67" s="1"/>
      <c r="T67" s="1"/>
    </row>
    <row r="68" spans="2:20" x14ac:dyDescent="0.2">
      <c r="B68" s="26" t="s">
        <v>35</v>
      </c>
      <c r="C68" s="26" t="s">
        <v>31</v>
      </c>
      <c r="D68" s="26" t="str">
        <f>VLOOKUP(CONCATENATE(B68,"-",C68),'INPUT Customer #''s'!$B$17:$H$46,4,0)</f>
        <v>Primary</v>
      </c>
      <c r="E68" s="210">
        <f>VLOOKUP(CONCATENATE(B68,"-",C68),'INPUT Customer #''s'!$B$125:$T$155,7,0)</f>
        <v>120895.06166722349</v>
      </c>
      <c r="F68" s="210">
        <f>VLOOKUP(CONCATENATE(B68,"-",C68),'INPUT Customer #''s'!$B$125:$T$155,15,0)</f>
        <v>68101.48378455083</v>
      </c>
      <c r="G68" s="156">
        <f t="shared" si="5"/>
        <v>1</v>
      </c>
      <c r="H68" s="28">
        <f t="shared" si="6"/>
        <v>3.4542378179971616</v>
      </c>
      <c r="I68" s="1"/>
      <c r="J68" s="1"/>
      <c r="K68" s="1"/>
      <c r="L68" s="1"/>
      <c r="M68" s="1"/>
      <c r="N68" s="1"/>
      <c r="O68" s="1"/>
      <c r="P68" s="1"/>
      <c r="Q68" s="1"/>
      <c r="R68" s="1"/>
      <c r="S68" s="1"/>
      <c r="T68" s="1"/>
    </row>
    <row r="69" spans="2:20" x14ac:dyDescent="0.2">
      <c r="B69" s="26" t="s">
        <v>35</v>
      </c>
      <c r="C69" s="26" t="s">
        <v>18</v>
      </c>
      <c r="D69" s="26" t="str">
        <f>VLOOKUP(CONCATENATE(B69,"-",C69),'INPUT Customer #''s'!$B$17:$H$46,4,0)</f>
        <v>Primary</v>
      </c>
      <c r="E69" s="210">
        <f>VLOOKUP(CONCATENATE(B69,"-",C69),'INPUT Customer #''s'!$B$125:$T$155,7,0)</f>
        <v>0</v>
      </c>
      <c r="F69" s="210">
        <f>VLOOKUP(CONCATENATE(B69,"-",C69),'INPUT Customer #''s'!$B$125:$T$155,15,0)</f>
        <v>0</v>
      </c>
      <c r="G69" s="156">
        <f t="shared" si="5"/>
        <v>1</v>
      </c>
      <c r="H69" s="28">
        <f t="shared" si="6"/>
        <v>3.4542378179971616</v>
      </c>
      <c r="I69" s="1"/>
      <c r="J69" s="1"/>
      <c r="K69" s="1"/>
      <c r="L69" s="1"/>
      <c r="M69" s="1"/>
      <c r="N69" s="1"/>
      <c r="O69" s="1"/>
      <c r="P69" s="1"/>
      <c r="Q69" s="1"/>
      <c r="R69" s="1"/>
      <c r="S69" s="1"/>
      <c r="T69" s="1"/>
    </row>
    <row r="70" spans="2:20" x14ac:dyDescent="0.2">
      <c r="B70" s="26" t="s">
        <v>35</v>
      </c>
      <c r="C70" s="26" t="s">
        <v>25</v>
      </c>
      <c r="D70" s="26" t="str">
        <f>VLOOKUP(CONCATENATE(B70,"-",C70),'INPUT Customer #''s'!$B$17:$H$46,4,0)</f>
        <v>Primary</v>
      </c>
      <c r="E70" s="210">
        <f>VLOOKUP(CONCATENATE(B70,"-",C70),'INPUT Customer #''s'!$B$125:$T$155,7,0)</f>
        <v>0</v>
      </c>
      <c r="F70" s="210">
        <f>VLOOKUP(CONCATENATE(B70,"-",C70),'INPUT Customer #''s'!$B$125:$T$155,15,0)</f>
        <v>0</v>
      </c>
      <c r="G70" s="156">
        <f t="shared" si="5"/>
        <v>3</v>
      </c>
      <c r="H70" s="28">
        <f t="shared" si="6"/>
        <v>10.362713453991486</v>
      </c>
      <c r="I70" s="1"/>
      <c r="J70" s="1"/>
      <c r="K70" s="1"/>
      <c r="L70" s="1"/>
      <c r="M70" s="1"/>
      <c r="N70" s="1"/>
      <c r="O70" s="1"/>
      <c r="P70" s="1"/>
      <c r="Q70" s="1"/>
      <c r="R70" s="1"/>
      <c r="S70" s="1"/>
      <c r="T70" s="1"/>
    </row>
    <row r="71" spans="2:20" x14ac:dyDescent="0.2">
      <c r="B71" s="26" t="s">
        <v>35</v>
      </c>
      <c r="C71" s="26" t="s">
        <v>37</v>
      </c>
      <c r="D71" s="26" t="str">
        <f>VLOOKUP(CONCATENATE(B71,"-",C71),'INPUT Customer #''s'!$B$17:$H$46,4,0)</f>
        <v>NA</v>
      </c>
      <c r="E71" s="210">
        <f>VLOOKUP(CONCATENATE(B71,"-",C71),'INPUT Customer #''s'!$B$125:$T$155,7,0)</f>
        <v>0</v>
      </c>
      <c r="F71" s="210">
        <f>VLOOKUP(CONCATENATE(B71,"-",C71),'INPUT Customer #''s'!$B$125:$T$155,15,0)</f>
        <v>0</v>
      </c>
      <c r="G71" s="156">
        <f t="shared" si="5"/>
        <v>0</v>
      </c>
      <c r="H71" s="28">
        <f t="shared" si="6"/>
        <v>0</v>
      </c>
      <c r="I71" s="1"/>
      <c r="J71" s="1"/>
      <c r="K71" s="1"/>
      <c r="L71" s="1"/>
      <c r="M71" s="1"/>
      <c r="N71" s="1"/>
      <c r="O71" s="1"/>
      <c r="P71" s="1"/>
      <c r="Q71" s="1"/>
      <c r="R71" s="1"/>
      <c r="S71" s="1"/>
      <c r="T71" s="1"/>
    </row>
    <row r="72" spans="2:20" x14ac:dyDescent="0.2">
      <c r="B72" s="26" t="s">
        <v>35</v>
      </c>
      <c r="C72" s="26" t="s">
        <v>24</v>
      </c>
      <c r="D72" s="26" t="str">
        <f>VLOOKUP(CONCATENATE(B72,"-",C72),'INPUT Customer #''s'!$B$17:$H$46,4,0)</f>
        <v>Secondary</v>
      </c>
      <c r="E72" s="210">
        <f>VLOOKUP(CONCATENATE(B72,"-",C72),'INPUT Customer #''s'!$B$125:$T$155,7,0)</f>
        <v>0</v>
      </c>
      <c r="F72" s="210">
        <f>VLOOKUP(CONCATENATE(B72,"-",C72),'INPUT Customer #''s'!$B$125:$T$155,15,0)</f>
        <v>0</v>
      </c>
      <c r="G72" s="156">
        <f t="shared" si="5"/>
        <v>0</v>
      </c>
      <c r="H72" s="28">
        <f t="shared" si="6"/>
        <v>0</v>
      </c>
      <c r="I72" s="1"/>
      <c r="J72" s="1"/>
      <c r="K72" s="1"/>
      <c r="L72" s="1"/>
      <c r="M72" s="1"/>
      <c r="N72" s="1"/>
      <c r="O72" s="1"/>
      <c r="P72" s="1"/>
      <c r="Q72" s="1"/>
      <c r="R72" s="1"/>
      <c r="S72" s="1"/>
      <c r="T72" s="1"/>
    </row>
    <row r="73" spans="2:20" x14ac:dyDescent="0.2">
      <c r="B73" s="26" t="s">
        <v>35</v>
      </c>
      <c r="C73" s="26" t="s">
        <v>22</v>
      </c>
      <c r="D73" s="26" t="str">
        <f>VLOOKUP(CONCATENATE(B73,"-",C73),'INPUT Customer #''s'!$B$17:$H$46,4,0)</f>
        <v>Secondary</v>
      </c>
      <c r="E73" s="210">
        <f>VLOOKUP(CONCATENATE(B73,"-",C73),'INPUT Customer #''s'!$B$125:$T$155,7,0)</f>
        <v>0</v>
      </c>
      <c r="F73" s="210">
        <f>VLOOKUP(CONCATENATE(B73,"-",C73),'INPUT Customer #''s'!$B$125:$T$155,15,0)</f>
        <v>0</v>
      </c>
      <c r="G73" s="156">
        <f t="shared" si="5"/>
        <v>0</v>
      </c>
      <c r="H73" s="28">
        <f t="shared" si="6"/>
        <v>0</v>
      </c>
      <c r="I73" s="1"/>
      <c r="J73" s="1"/>
      <c r="K73" s="1"/>
      <c r="L73" s="1"/>
      <c r="M73" s="1"/>
      <c r="N73" s="1"/>
      <c r="O73" s="1"/>
      <c r="P73" s="1"/>
      <c r="Q73" s="1"/>
      <c r="R73" s="1"/>
      <c r="S73" s="1"/>
      <c r="T73" s="1"/>
    </row>
    <row r="74" spans="2:20" x14ac:dyDescent="0.2">
      <c r="B74" s="26" t="s">
        <v>35</v>
      </c>
      <c r="C74" s="26" t="s">
        <v>29</v>
      </c>
      <c r="D74" s="26" t="str">
        <f>VLOOKUP(CONCATENATE(B74,"-",C74),'INPUT Customer #''s'!$B$17:$H$46,4,0)</f>
        <v>Secondary</v>
      </c>
      <c r="E74" s="210">
        <f>VLOOKUP(CONCATENATE(B74,"-",C74),'INPUT Customer #''s'!$B$125:$T$155,7,0)</f>
        <v>0</v>
      </c>
      <c r="F74" s="210">
        <f>VLOOKUP(CONCATENATE(B74,"-",C74),'INPUT Customer #''s'!$B$125:$T$155,15,0)</f>
        <v>0</v>
      </c>
      <c r="G74" s="156">
        <f t="shared" si="5"/>
        <v>0</v>
      </c>
      <c r="H74" s="28">
        <f t="shared" si="6"/>
        <v>0</v>
      </c>
      <c r="I74" s="1"/>
      <c r="J74" s="1"/>
      <c r="K74" s="1"/>
      <c r="L74" s="1"/>
      <c r="M74" s="1"/>
      <c r="N74" s="1"/>
      <c r="O74" s="1"/>
      <c r="P74" s="1"/>
      <c r="Q74" s="1"/>
      <c r="R74" s="1"/>
      <c r="S74" s="1"/>
      <c r="T74" s="1"/>
    </row>
    <row r="75" spans="2:20" x14ac:dyDescent="0.2">
      <c r="B75" s="26" t="s">
        <v>35</v>
      </c>
      <c r="C75" s="26" t="s">
        <v>36</v>
      </c>
      <c r="D75" s="26" t="str">
        <f>VLOOKUP(CONCATENATE(B75,"-",C75),'INPUT Customer #''s'!$B$17:$H$46,4,0)</f>
        <v>NA</v>
      </c>
      <c r="E75" s="210">
        <f>VLOOKUP(CONCATENATE(B75,"-",C75),'INPUT Customer #''s'!$B$125:$T$155,7,0)</f>
        <v>0</v>
      </c>
      <c r="F75" s="210">
        <f>VLOOKUP(CONCATENATE(B75,"-",C75),'INPUT Customer #''s'!$B$125:$T$155,15,0)</f>
        <v>0</v>
      </c>
      <c r="G75" s="156">
        <f t="shared" si="5"/>
        <v>0</v>
      </c>
      <c r="H75" s="28">
        <f t="shared" si="6"/>
        <v>0</v>
      </c>
      <c r="I75" s="1"/>
      <c r="J75" s="1"/>
      <c r="K75" s="1"/>
      <c r="L75" s="1"/>
      <c r="M75" s="1"/>
      <c r="N75" s="1"/>
      <c r="O75" s="1"/>
      <c r="P75" s="1"/>
      <c r="Q75" s="1"/>
      <c r="R75" s="1"/>
      <c r="S75" s="1"/>
      <c r="T75" s="1"/>
    </row>
    <row r="76" spans="2:20" x14ac:dyDescent="0.2">
      <c r="B76" s="1"/>
      <c r="C76" s="1"/>
      <c r="D76" s="1"/>
      <c r="E76" s="1"/>
      <c r="F76" s="1"/>
      <c r="G76" s="1"/>
      <c r="H76" s="1"/>
      <c r="I76" s="1"/>
      <c r="J76" s="1"/>
      <c r="K76" s="1"/>
      <c r="L76" s="1"/>
      <c r="M76" s="1"/>
      <c r="N76" s="1"/>
      <c r="O76" s="1"/>
      <c r="P76" s="1"/>
      <c r="Q76" s="1"/>
      <c r="R76" s="1"/>
      <c r="S76" s="1"/>
      <c r="T76" s="1"/>
    </row>
    <row r="77" spans="2:20" x14ac:dyDescent="0.2">
      <c r="B77" s="1"/>
      <c r="C77" s="1"/>
      <c r="D77" s="1"/>
      <c r="E77" s="1"/>
      <c r="F77" s="1"/>
      <c r="G77" s="1"/>
      <c r="H77" s="1"/>
      <c r="I77" s="1"/>
      <c r="J77" s="1"/>
      <c r="K77" s="1"/>
      <c r="L77" s="1"/>
      <c r="M77" s="1"/>
      <c r="N77" s="1"/>
      <c r="O77" s="1"/>
      <c r="P77" s="1"/>
      <c r="Q77" s="1"/>
      <c r="R77" s="1"/>
      <c r="S77" s="1"/>
      <c r="T77" s="1"/>
    </row>
    <row r="78" spans="2:20" ht="15" x14ac:dyDescent="0.25">
      <c r="B78" s="325"/>
      <c r="C78" s="325"/>
      <c r="D78" s="325"/>
      <c r="E78" s="325"/>
      <c r="F78" s="325"/>
      <c r="G78" s="325"/>
      <c r="H78" s="325"/>
      <c r="I78" s="325"/>
      <c r="J78" s="1"/>
      <c r="K78" s="1"/>
      <c r="L78" s="1"/>
      <c r="M78" s="1"/>
      <c r="N78" s="1"/>
      <c r="O78" s="1"/>
      <c r="P78" s="1"/>
      <c r="Q78" s="1"/>
      <c r="R78" s="1"/>
      <c r="S78" s="1"/>
      <c r="T78" s="1"/>
    </row>
    <row r="79" spans="2:20" ht="15" x14ac:dyDescent="0.25">
      <c r="B79" s="325"/>
      <c r="C79" s="325"/>
      <c r="D79" s="325"/>
      <c r="E79" s="325"/>
      <c r="F79" s="325"/>
      <c r="G79" s="325"/>
      <c r="H79" s="325"/>
      <c r="I79" s="325"/>
      <c r="J79" s="1"/>
      <c r="K79" s="1"/>
      <c r="L79" s="1"/>
      <c r="M79" s="1"/>
      <c r="N79" s="1"/>
      <c r="O79" s="1"/>
      <c r="P79" s="1"/>
      <c r="Q79" s="1"/>
      <c r="R79" s="1"/>
      <c r="S79" s="1"/>
      <c r="T79" s="1"/>
    </row>
    <row r="80" spans="2:20" ht="15" x14ac:dyDescent="0.25">
      <c r="B80" s="325"/>
      <c r="C80" s="325"/>
      <c r="D80" s="325"/>
      <c r="E80" s="325"/>
      <c r="F80" s="325"/>
      <c r="G80" s="325"/>
      <c r="H80" s="325"/>
      <c r="I80" s="325"/>
      <c r="J80" s="1"/>
      <c r="K80" s="1"/>
      <c r="L80" s="1"/>
      <c r="M80" s="1"/>
      <c r="N80" s="1"/>
      <c r="O80" s="1"/>
      <c r="P80" s="1"/>
      <c r="Q80" s="1"/>
      <c r="R80" s="1"/>
      <c r="S80" s="1"/>
      <c r="T80" s="1"/>
    </row>
    <row r="81" spans="2:20" ht="15" x14ac:dyDescent="0.25">
      <c r="B81" s="325"/>
      <c r="C81" s="325"/>
      <c r="D81" s="325"/>
      <c r="E81" s="325"/>
      <c r="F81" s="325"/>
      <c r="G81" s="325"/>
      <c r="H81" s="325"/>
      <c r="I81" s="325"/>
      <c r="J81" s="1"/>
      <c r="K81" s="1"/>
      <c r="L81" s="1"/>
      <c r="M81" s="1"/>
      <c r="N81" s="1"/>
      <c r="O81" s="1"/>
      <c r="P81" s="1"/>
      <c r="Q81" s="1"/>
      <c r="R81" s="1"/>
      <c r="S81" s="1"/>
      <c r="T81" s="1"/>
    </row>
    <row r="82" spans="2:20" ht="15" x14ac:dyDescent="0.25">
      <c r="B82" s="325"/>
      <c r="C82" s="325"/>
      <c r="D82" s="325"/>
      <c r="E82" s="325"/>
      <c r="F82" s="325"/>
      <c r="G82" s="325"/>
      <c r="H82" s="325"/>
      <c r="I82" s="325"/>
      <c r="J82" s="1"/>
      <c r="K82" s="1"/>
      <c r="L82" s="1"/>
      <c r="M82" s="1"/>
      <c r="N82" s="1"/>
      <c r="O82" s="1"/>
      <c r="P82" s="1"/>
      <c r="Q82" s="1"/>
      <c r="R82" s="1"/>
      <c r="S82" s="1"/>
      <c r="T82" s="1"/>
    </row>
    <row r="83" spans="2:20" ht="15" x14ac:dyDescent="0.25">
      <c r="B83" s="325"/>
      <c r="C83" s="325"/>
      <c r="D83" s="325"/>
      <c r="E83" s="325"/>
      <c r="F83" s="325"/>
      <c r="G83" s="325"/>
      <c r="H83" s="325"/>
      <c r="I83" s="325"/>
      <c r="J83" s="1"/>
      <c r="K83" s="1"/>
      <c r="L83" s="1"/>
      <c r="M83" s="1"/>
      <c r="N83" s="1"/>
      <c r="O83" s="1"/>
      <c r="P83" s="1"/>
      <c r="Q83" s="1"/>
      <c r="R83" s="1"/>
      <c r="S83" s="1"/>
      <c r="T83" s="1"/>
    </row>
    <row r="84" spans="2:20" ht="15" x14ac:dyDescent="0.25">
      <c r="B84" s="325"/>
      <c r="C84" s="325"/>
      <c r="D84" s="325"/>
      <c r="E84" s="325"/>
      <c r="F84" s="325"/>
      <c r="G84" s="325"/>
      <c r="H84" s="325"/>
      <c r="I84" s="325"/>
      <c r="J84" s="1"/>
      <c r="K84" s="1"/>
      <c r="L84" s="1"/>
      <c r="M84" s="1"/>
      <c r="N84" s="1"/>
      <c r="O84" s="1"/>
      <c r="P84" s="1"/>
      <c r="Q84" s="1"/>
      <c r="R84" s="1"/>
      <c r="S84" s="1"/>
      <c r="T84" s="1"/>
    </row>
    <row r="85" spans="2:20" x14ac:dyDescent="0.2">
      <c r="I85" s="1"/>
      <c r="J85" s="1"/>
      <c r="K85" s="1"/>
      <c r="L85" s="1"/>
      <c r="M85" s="1"/>
      <c r="N85" s="1"/>
      <c r="O85" s="1"/>
      <c r="P85" s="1"/>
      <c r="Q85" s="1"/>
      <c r="R85" s="1"/>
      <c r="S85" s="1"/>
      <c r="T85" s="1"/>
    </row>
    <row r="86" spans="2:20" x14ac:dyDescent="0.2">
      <c r="I86" s="1"/>
      <c r="J86" s="1"/>
      <c r="K86" s="1"/>
      <c r="L86" s="1"/>
      <c r="M86" s="1"/>
      <c r="N86" s="1"/>
      <c r="O86" s="1"/>
      <c r="P86" s="1"/>
      <c r="Q86" s="1"/>
      <c r="R86" s="1"/>
      <c r="S86" s="1"/>
      <c r="T86" s="1"/>
    </row>
    <row r="87" spans="2:20" x14ac:dyDescent="0.2">
      <c r="I87" s="1"/>
      <c r="J87" s="1"/>
      <c r="K87" s="1"/>
      <c r="L87" s="1"/>
      <c r="M87" s="1"/>
      <c r="N87" s="1"/>
      <c r="O87" s="1"/>
      <c r="P87" s="1"/>
      <c r="Q87" s="1"/>
      <c r="R87" s="1"/>
      <c r="S87" s="1"/>
      <c r="T87" s="1"/>
    </row>
    <row r="88" spans="2:20" x14ac:dyDescent="0.2">
      <c r="I88" s="1"/>
      <c r="J88" s="1"/>
      <c r="K88" s="1"/>
      <c r="L88" s="1"/>
      <c r="M88" s="1"/>
      <c r="N88" s="1"/>
      <c r="O88" s="1"/>
      <c r="P88" s="1"/>
      <c r="Q88" s="1"/>
      <c r="R88" s="1"/>
      <c r="S88" s="1"/>
      <c r="T88" s="1"/>
    </row>
    <row r="89" spans="2:20" x14ac:dyDescent="0.2">
      <c r="B89" s="1"/>
      <c r="C89" s="1"/>
      <c r="D89" s="1"/>
      <c r="E89" s="1"/>
      <c r="F89" s="1"/>
      <c r="G89" s="1"/>
      <c r="H89" s="1"/>
      <c r="I89" s="1"/>
      <c r="J89" s="1"/>
      <c r="K89" s="1"/>
      <c r="L89" s="1"/>
      <c r="M89" s="1"/>
      <c r="N89" s="1"/>
      <c r="O89" s="1"/>
      <c r="P89" s="1"/>
      <c r="Q89" s="1"/>
      <c r="R89" s="1"/>
      <c r="S89" s="1"/>
      <c r="T89" s="1"/>
    </row>
    <row r="90" spans="2:20" x14ac:dyDescent="0.2">
      <c r="B90" s="1"/>
      <c r="C90" s="1"/>
      <c r="D90" s="1"/>
      <c r="E90" s="1"/>
      <c r="F90" s="1"/>
      <c r="G90" s="1"/>
      <c r="H90" s="1"/>
      <c r="I90" s="1"/>
      <c r="J90" s="1"/>
      <c r="K90" s="1"/>
      <c r="L90" s="1"/>
      <c r="M90" s="1"/>
      <c r="N90" s="1"/>
      <c r="O90" s="1"/>
      <c r="P90" s="1"/>
      <c r="Q90" s="1"/>
      <c r="R90" s="1"/>
      <c r="S90" s="1"/>
      <c r="T90" s="1"/>
    </row>
    <row r="91" spans="2:20" x14ac:dyDescent="0.2">
      <c r="B91" s="1"/>
      <c r="C91" s="1"/>
      <c r="D91" s="1"/>
      <c r="E91" s="1"/>
      <c r="F91" s="1"/>
      <c r="G91" s="1"/>
      <c r="H91" s="1"/>
      <c r="I91" s="1"/>
      <c r="J91" s="1"/>
      <c r="K91" s="1"/>
      <c r="L91" s="1"/>
      <c r="M91" s="1"/>
      <c r="N91" s="1"/>
      <c r="O91" s="1"/>
      <c r="P91" s="1"/>
      <c r="Q91" s="1"/>
      <c r="R91" s="1"/>
      <c r="S91" s="1"/>
      <c r="T91" s="1"/>
    </row>
    <row r="92" spans="2:20" x14ac:dyDescent="0.2">
      <c r="B92" s="1"/>
      <c r="C92" s="1"/>
      <c r="D92" s="1"/>
      <c r="E92" s="1"/>
      <c r="F92" s="1"/>
      <c r="G92" s="1"/>
      <c r="H92" s="1"/>
      <c r="I92" s="1"/>
      <c r="J92" s="1"/>
      <c r="K92" s="1"/>
      <c r="L92" s="1"/>
      <c r="M92" s="1"/>
      <c r="N92" s="1"/>
      <c r="O92" s="1"/>
      <c r="P92" s="1"/>
      <c r="Q92" s="1"/>
      <c r="R92" s="1"/>
      <c r="S92" s="1"/>
      <c r="T92" s="1"/>
    </row>
    <row r="93" spans="2:20" x14ac:dyDescent="0.2">
      <c r="B93" s="1"/>
      <c r="C93" s="1"/>
      <c r="D93" s="1"/>
      <c r="E93" s="1"/>
      <c r="F93" s="1"/>
      <c r="G93" s="1"/>
      <c r="H93" s="1"/>
      <c r="I93" s="1"/>
      <c r="J93" s="1"/>
      <c r="K93" s="1"/>
      <c r="L93" s="1"/>
      <c r="M93" s="1"/>
      <c r="N93" s="1"/>
      <c r="O93" s="1"/>
      <c r="P93" s="1"/>
      <c r="Q93" s="1"/>
      <c r="R93" s="1"/>
      <c r="S93" s="1"/>
      <c r="T93" s="1"/>
    </row>
    <row r="94" spans="2:20" x14ac:dyDescent="0.2">
      <c r="B94" s="1"/>
      <c r="C94" s="1"/>
      <c r="D94" s="1"/>
      <c r="E94" s="1"/>
      <c r="F94" s="1"/>
      <c r="G94" s="1"/>
      <c r="H94" s="1"/>
      <c r="I94" s="1"/>
      <c r="J94" s="1"/>
      <c r="K94" s="1"/>
      <c r="L94" s="1"/>
      <c r="M94" s="1"/>
      <c r="N94" s="1"/>
      <c r="O94" s="1"/>
      <c r="P94" s="1"/>
      <c r="Q94" s="1"/>
      <c r="R94" s="1"/>
      <c r="S94" s="1"/>
      <c r="T94" s="1"/>
    </row>
    <row r="95" spans="2:20" x14ac:dyDescent="0.2">
      <c r="B95" s="1"/>
      <c r="C95" s="1"/>
      <c r="D95" s="1"/>
      <c r="E95" s="1"/>
      <c r="F95" s="1"/>
      <c r="G95" s="1"/>
      <c r="H95" s="1"/>
      <c r="I95" s="1"/>
      <c r="J95" s="1"/>
      <c r="K95" s="1"/>
      <c r="L95" s="1"/>
      <c r="M95" s="1"/>
      <c r="N95" s="1"/>
      <c r="O95" s="1"/>
      <c r="P95" s="1"/>
      <c r="Q95" s="1"/>
      <c r="R95" s="1"/>
      <c r="S95" s="1"/>
      <c r="T95" s="1"/>
    </row>
    <row r="96" spans="2:20" x14ac:dyDescent="0.2">
      <c r="B96" s="1"/>
      <c r="C96" s="1"/>
      <c r="D96" s="1"/>
      <c r="E96" s="1"/>
      <c r="F96" s="1"/>
      <c r="G96" s="1"/>
      <c r="H96" s="1"/>
      <c r="I96" s="1"/>
      <c r="J96" s="1"/>
      <c r="K96" s="1"/>
      <c r="L96" s="1"/>
      <c r="M96" s="1"/>
      <c r="N96" s="1"/>
      <c r="O96" s="1"/>
      <c r="P96" s="1"/>
      <c r="Q96" s="1"/>
      <c r="R96" s="1"/>
      <c r="S96" s="1"/>
      <c r="T96" s="1"/>
    </row>
    <row r="97" spans="2:20" x14ac:dyDescent="0.2">
      <c r="B97" s="1"/>
      <c r="C97" s="1"/>
      <c r="D97" s="1"/>
      <c r="E97" s="1"/>
      <c r="F97" s="1"/>
      <c r="G97" s="1"/>
      <c r="H97" s="1"/>
      <c r="I97" s="1"/>
      <c r="J97" s="1"/>
      <c r="K97" s="1"/>
      <c r="L97" s="1"/>
      <c r="M97" s="1"/>
      <c r="N97" s="1"/>
      <c r="O97" s="1"/>
      <c r="P97" s="1"/>
      <c r="Q97" s="1"/>
      <c r="R97" s="1"/>
      <c r="S97" s="1"/>
      <c r="T97" s="1"/>
    </row>
    <row r="98" spans="2:20" x14ac:dyDescent="0.2">
      <c r="B98" s="1"/>
      <c r="C98" s="1"/>
      <c r="D98" s="1"/>
      <c r="E98" s="1"/>
      <c r="F98" s="1"/>
      <c r="G98" s="1"/>
      <c r="H98" s="1"/>
      <c r="I98" s="1"/>
      <c r="J98" s="1"/>
      <c r="K98" s="1"/>
      <c r="L98" s="1"/>
      <c r="M98" s="1"/>
      <c r="N98" s="1"/>
      <c r="O98" s="1"/>
      <c r="P98" s="1"/>
      <c r="Q98" s="1"/>
      <c r="R98" s="1"/>
      <c r="S98" s="1"/>
      <c r="T98" s="1"/>
    </row>
    <row r="99" spans="2:20" x14ac:dyDescent="0.2">
      <c r="B99" s="1"/>
      <c r="C99" s="1"/>
      <c r="D99" s="1"/>
      <c r="E99" s="1"/>
      <c r="F99" s="1"/>
      <c r="G99" s="1"/>
      <c r="H99" s="1"/>
      <c r="I99" s="1"/>
      <c r="J99" s="1"/>
      <c r="K99" s="1"/>
      <c r="L99" s="1"/>
      <c r="M99" s="1"/>
      <c r="N99" s="1"/>
      <c r="O99" s="1"/>
      <c r="P99" s="1"/>
      <c r="Q99" s="1"/>
      <c r="R99" s="1"/>
      <c r="S99" s="1"/>
      <c r="T99" s="1"/>
    </row>
    <row r="100" spans="2:20" x14ac:dyDescent="0.2">
      <c r="B100" s="1"/>
      <c r="C100" s="1"/>
      <c r="D100" s="1"/>
      <c r="E100" s="1"/>
      <c r="F100" s="1"/>
      <c r="G100" s="1"/>
      <c r="H100" s="1"/>
      <c r="I100" s="1"/>
      <c r="J100" s="1"/>
      <c r="K100" s="1"/>
      <c r="L100" s="1"/>
      <c r="M100" s="1"/>
      <c r="N100" s="1"/>
      <c r="O100" s="1"/>
      <c r="P100" s="1"/>
      <c r="Q100" s="1"/>
      <c r="R100" s="1"/>
      <c r="S100" s="1"/>
      <c r="T100" s="1"/>
    </row>
    <row r="101" spans="2:20" x14ac:dyDescent="0.2">
      <c r="B101" s="1"/>
      <c r="C101" s="1"/>
      <c r="D101" s="1"/>
      <c r="E101" s="1"/>
      <c r="F101" s="1"/>
      <c r="G101" s="1"/>
      <c r="H101" s="1"/>
      <c r="I101" s="1"/>
      <c r="J101" s="1"/>
      <c r="K101" s="1"/>
      <c r="L101" s="1"/>
      <c r="M101" s="1"/>
      <c r="N101" s="1"/>
      <c r="O101" s="1"/>
      <c r="P101" s="1"/>
      <c r="Q101" s="1"/>
      <c r="R101" s="1"/>
      <c r="S101" s="1"/>
      <c r="T101" s="1"/>
    </row>
    <row r="102" spans="2:20" x14ac:dyDescent="0.2">
      <c r="B102" s="1"/>
      <c r="C102" s="1"/>
      <c r="D102" s="1"/>
      <c r="E102" s="1"/>
      <c r="F102" s="1"/>
      <c r="G102" s="1"/>
      <c r="H102" s="1"/>
      <c r="I102" s="1"/>
      <c r="J102" s="1"/>
      <c r="K102" s="1"/>
      <c r="L102" s="1"/>
      <c r="M102" s="1"/>
      <c r="N102" s="1"/>
      <c r="O102" s="1"/>
      <c r="P102" s="1"/>
      <c r="Q102" s="1"/>
      <c r="R102" s="1"/>
      <c r="S102" s="1"/>
      <c r="T102" s="1"/>
    </row>
    <row r="103" spans="2:20" x14ac:dyDescent="0.2">
      <c r="B103" s="1"/>
      <c r="C103" s="1"/>
      <c r="D103" s="1"/>
      <c r="E103" s="1"/>
      <c r="F103" s="1"/>
      <c r="G103" s="1"/>
      <c r="H103" s="1"/>
      <c r="I103" s="1"/>
      <c r="J103" s="1"/>
      <c r="K103" s="1"/>
      <c r="L103" s="1"/>
      <c r="M103" s="1"/>
      <c r="N103" s="1"/>
      <c r="O103" s="1"/>
      <c r="P103" s="1"/>
      <c r="Q103" s="1"/>
      <c r="R103" s="1"/>
      <c r="S103" s="1"/>
      <c r="T103" s="1"/>
    </row>
    <row r="104" spans="2:20" x14ac:dyDescent="0.2">
      <c r="B104" s="1"/>
      <c r="C104" s="1"/>
      <c r="D104" s="1"/>
      <c r="E104" s="1"/>
      <c r="F104" s="1"/>
      <c r="G104" s="1"/>
      <c r="H104" s="1"/>
      <c r="I104" s="1"/>
      <c r="J104" s="1"/>
      <c r="K104" s="1"/>
      <c r="L104" s="1"/>
      <c r="M104" s="1"/>
      <c r="N104" s="1"/>
      <c r="O104" s="1"/>
      <c r="P104" s="1"/>
      <c r="Q104" s="1"/>
      <c r="R104" s="1"/>
      <c r="S104" s="1"/>
      <c r="T104" s="1"/>
    </row>
    <row r="105" spans="2:20" x14ac:dyDescent="0.2">
      <c r="B105" s="1"/>
      <c r="C105" s="1"/>
      <c r="D105" s="1"/>
      <c r="E105" s="1"/>
      <c r="F105" s="1"/>
      <c r="G105" s="1"/>
      <c r="H105" s="1"/>
      <c r="I105" s="1"/>
      <c r="J105" s="1"/>
      <c r="K105" s="1"/>
      <c r="L105" s="1"/>
      <c r="M105" s="1"/>
      <c r="N105" s="1"/>
      <c r="O105" s="1"/>
      <c r="P105" s="1"/>
      <c r="Q105" s="1"/>
      <c r="R105" s="1"/>
      <c r="S105" s="1"/>
      <c r="T105" s="1"/>
    </row>
    <row r="106" spans="2:20" x14ac:dyDescent="0.2">
      <c r="B106" s="1"/>
      <c r="C106" s="1"/>
      <c r="D106" s="1"/>
      <c r="E106" s="1"/>
      <c r="F106" s="1"/>
      <c r="G106" s="1"/>
      <c r="H106" s="1"/>
      <c r="I106" s="1"/>
      <c r="J106" s="1"/>
      <c r="K106" s="1"/>
      <c r="L106" s="1"/>
      <c r="M106" s="1"/>
      <c r="N106" s="1"/>
      <c r="O106" s="1"/>
      <c r="P106" s="1"/>
      <c r="Q106" s="1"/>
      <c r="R106" s="1"/>
      <c r="S106" s="1"/>
      <c r="T106" s="1"/>
    </row>
    <row r="107" spans="2:20" x14ac:dyDescent="0.2">
      <c r="B107" s="1"/>
      <c r="C107" s="1"/>
      <c r="D107" s="1"/>
      <c r="E107" s="1"/>
      <c r="F107" s="1"/>
      <c r="G107" s="1"/>
      <c r="H107" s="1"/>
      <c r="I107" s="1"/>
      <c r="J107" s="1"/>
      <c r="K107" s="1"/>
      <c r="L107" s="1"/>
      <c r="M107" s="1"/>
      <c r="N107" s="1"/>
      <c r="O107" s="1"/>
      <c r="P107" s="1"/>
      <c r="Q107" s="1"/>
      <c r="R107" s="1"/>
      <c r="S107" s="1"/>
      <c r="T107" s="1"/>
    </row>
    <row r="108" spans="2:20" x14ac:dyDescent="0.2">
      <c r="B108" s="1"/>
      <c r="C108" s="1"/>
      <c r="D108" s="1"/>
      <c r="E108" s="1"/>
      <c r="F108" s="1"/>
      <c r="G108" s="1"/>
      <c r="H108" s="1"/>
      <c r="I108" s="1"/>
      <c r="J108" s="1"/>
      <c r="K108" s="1"/>
      <c r="L108" s="1"/>
      <c r="M108" s="1"/>
      <c r="N108" s="1"/>
      <c r="O108" s="1"/>
      <c r="P108" s="1"/>
      <c r="Q108" s="1"/>
      <c r="R108" s="1"/>
      <c r="S108" s="1"/>
      <c r="T108" s="1"/>
    </row>
    <row r="109" spans="2:20" x14ac:dyDescent="0.2">
      <c r="B109" s="1"/>
      <c r="C109" s="1"/>
      <c r="D109" s="1"/>
      <c r="E109" s="1"/>
      <c r="F109" s="1"/>
      <c r="G109" s="1"/>
      <c r="H109" s="1"/>
      <c r="I109" s="1"/>
      <c r="J109" s="1"/>
      <c r="K109" s="1"/>
      <c r="L109" s="1"/>
      <c r="M109" s="1"/>
      <c r="N109" s="1"/>
      <c r="O109" s="1"/>
      <c r="P109" s="1"/>
      <c r="Q109" s="1"/>
      <c r="R109" s="1"/>
      <c r="S109" s="1"/>
      <c r="T109" s="1"/>
    </row>
    <row r="110" spans="2:20" x14ac:dyDescent="0.2">
      <c r="B110" s="1"/>
      <c r="C110" s="1"/>
      <c r="D110" s="1"/>
      <c r="E110" s="1"/>
      <c r="F110" s="1"/>
      <c r="G110" s="1"/>
      <c r="H110" s="1"/>
      <c r="I110" s="1"/>
      <c r="J110" s="1"/>
      <c r="K110" s="1"/>
      <c r="L110" s="1"/>
      <c r="M110" s="1"/>
      <c r="N110" s="1"/>
      <c r="O110" s="1"/>
      <c r="P110" s="1"/>
      <c r="Q110" s="1"/>
      <c r="R110" s="1"/>
      <c r="S110" s="1"/>
      <c r="T110" s="1"/>
    </row>
    <row r="111" spans="2:20" x14ac:dyDescent="0.2">
      <c r="B111" s="1"/>
      <c r="C111" s="1"/>
      <c r="D111" s="1"/>
      <c r="E111" s="1"/>
      <c r="F111" s="1"/>
      <c r="G111" s="1"/>
      <c r="H111" s="1"/>
      <c r="I111" s="1"/>
      <c r="J111" s="1"/>
      <c r="K111" s="1"/>
      <c r="L111" s="1"/>
      <c r="M111" s="1"/>
      <c r="N111" s="1"/>
      <c r="O111" s="1"/>
      <c r="P111" s="1"/>
      <c r="Q111" s="1"/>
      <c r="R111" s="1"/>
      <c r="S111" s="1"/>
      <c r="T111" s="1"/>
    </row>
    <row r="112" spans="2:20" x14ac:dyDescent="0.2">
      <c r="B112" s="1"/>
      <c r="C112" s="1"/>
      <c r="D112" s="1"/>
      <c r="E112" s="1"/>
      <c r="F112" s="1"/>
      <c r="G112" s="1"/>
      <c r="H112" s="1"/>
      <c r="I112" s="1"/>
      <c r="J112" s="1"/>
      <c r="K112" s="1"/>
      <c r="L112" s="1"/>
      <c r="M112" s="1"/>
      <c r="N112" s="1"/>
      <c r="O112" s="1"/>
      <c r="P112" s="1"/>
      <c r="Q112" s="1"/>
      <c r="R112" s="1"/>
      <c r="S112" s="1"/>
      <c r="T112" s="1"/>
    </row>
    <row r="113" spans="2:20" x14ac:dyDescent="0.2">
      <c r="B113" s="1"/>
      <c r="C113" s="1"/>
      <c r="D113" s="1"/>
      <c r="E113" s="1"/>
      <c r="F113" s="1"/>
      <c r="G113" s="1"/>
      <c r="H113" s="1"/>
      <c r="I113" s="1"/>
      <c r="J113" s="1"/>
      <c r="K113" s="1"/>
      <c r="L113" s="1"/>
      <c r="M113" s="1"/>
      <c r="N113" s="1"/>
      <c r="O113" s="1"/>
      <c r="P113" s="1"/>
      <c r="Q113" s="1"/>
      <c r="R113" s="1"/>
      <c r="S113" s="1"/>
      <c r="T113" s="1"/>
    </row>
    <row r="114" spans="2:20" x14ac:dyDescent="0.2">
      <c r="B114" s="1"/>
      <c r="C114" s="1"/>
      <c r="D114" s="1"/>
      <c r="E114" s="1"/>
      <c r="F114" s="1"/>
      <c r="G114" s="1"/>
      <c r="H114" s="1"/>
      <c r="I114" s="1"/>
      <c r="J114" s="1"/>
      <c r="K114" s="1"/>
      <c r="L114" s="1"/>
      <c r="M114" s="1"/>
      <c r="N114" s="1"/>
      <c r="O114" s="1"/>
      <c r="P114" s="1"/>
      <c r="Q114" s="1"/>
      <c r="R114" s="1"/>
      <c r="S114" s="1"/>
      <c r="T114" s="1"/>
    </row>
    <row r="115" spans="2:20" x14ac:dyDescent="0.2">
      <c r="B115" s="1"/>
      <c r="C115" s="1"/>
      <c r="D115" s="1"/>
      <c r="E115" s="1"/>
      <c r="F115" s="1"/>
      <c r="G115" s="1"/>
      <c r="H115" s="1"/>
      <c r="I115" s="1"/>
      <c r="J115" s="1"/>
      <c r="K115" s="1"/>
      <c r="L115" s="1"/>
      <c r="M115" s="1"/>
      <c r="N115" s="1"/>
      <c r="O115" s="1"/>
      <c r="P115" s="1"/>
      <c r="Q115" s="1"/>
      <c r="R115" s="1"/>
      <c r="S115" s="1"/>
      <c r="T115" s="1"/>
    </row>
    <row r="116" spans="2:20" x14ac:dyDescent="0.2">
      <c r="B116" s="1"/>
      <c r="C116" s="1"/>
      <c r="D116" s="1"/>
      <c r="E116" s="1"/>
      <c r="F116" s="1"/>
      <c r="G116" s="1"/>
      <c r="H116" s="1"/>
      <c r="I116" s="1"/>
      <c r="J116" s="1"/>
      <c r="K116" s="1"/>
      <c r="L116" s="1"/>
      <c r="M116" s="1"/>
      <c r="N116" s="1"/>
      <c r="O116" s="1"/>
      <c r="P116" s="1"/>
      <c r="Q116" s="1"/>
      <c r="R116" s="1"/>
      <c r="S116" s="1"/>
      <c r="T116" s="1"/>
    </row>
    <row r="117" spans="2:20" x14ac:dyDescent="0.2">
      <c r="B117" s="1"/>
      <c r="C117" s="1"/>
      <c r="D117" s="1"/>
      <c r="E117" s="1"/>
      <c r="F117" s="1"/>
      <c r="G117" s="1"/>
      <c r="H117" s="1"/>
      <c r="I117" s="1"/>
      <c r="J117" s="1"/>
      <c r="K117" s="1"/>
      <c r="L117" s="1"/>
      <c r="M117" s="1"/>
      <c r="N117" s="1"/>
      <c r="O117" s="1"/>
      <c r="P117" s="1"/>
      <c r="Q117" s="1"/>
      <c r="R117" s="1"/>
      <c r="S117" s="1"/>
      <c r="T117" s="1"/>
    </row>
    <row r="118" spans="2:20" x14ac:dyDescent="0.2">
      <c r="B118" s="1"/>
      <c r="C118" s="1"/>
      <c r="D118" s="1"/>
      <c r="E118" s="1"/>
      <c r="F118" s="1"/>
      <c r="G118" s="1"/>
      <c r="H118" s="1"/>
      <c r="I118" s="1"/>
      <c r="J118" s="1"/>
      <c r="K118" s="1"/>
      <c r="L118" s="1"/>
      <c r="M118" s="1"/>
      <c r="N118" s="1"/>
      <c r="O118" s="1"/>
      <c r="P118" s="1"/>
      <c r="Q118" s="1"/>
      <c r="R118" s="1"/>
      <c r="S118" s="1"/>
      <c r="T118" s="1"/>
    </row>
    <row r="119" spans="2:20" x14ac:dyDescent="0.2">
      <c r="B119" s="1"/>
      <c r="C119" s="1"/>
      <c r="D119" s="1"/>
      <c r="E119" s="1"/>
      <c r="F119" s="1"/>
      <c r="G119" s="1"/>
      <c r="H119" s="1"/>
      <c r="I119" s="1"/>
      <c r="J119" s="1"/>
      <c r="K119" s="1"/>
      <c r="L119" s="1"/>
      <c r="M119" s="1"/>
      <c r="N119" s="1"/>
      <c r="O119" s="1"/>
      <c r="P119" s="1"/>
      <c r="Q119" s="1"/>
      <c r="R119" s="1"/>
      <c r="S119" s="1"/>
      <c r="T119" s="1"/>
    </row>
    <row r="120" spans="2:20" x14ac:dyDescent="0.2">
      <c r="B120" s="1"/>
      <c r="C120" s="1"/>
      <c r="D120" s="1"/>
      <c r="E120" s="1"/>
      <c r="F120" s="1"/>
      <c r="G120" s="1"/>
      <c r="H120" s="1"/>
      <c r="I120" s="1"/>
      <c r="J120" s="1"/>
      <c r="K120" s="1"/>
      <c r="L120" s="1"/>
      <c r="M120" s="1"/>
      <c r="N120" s="1"/>
      <c r="O120" s="1"/>
      <c r="P120" s="1"/>
      <c r="Q120" s="1"/>
      <c r="R120" s="1"/>
      <c r="S120" s="1"/>
      <c r="T120" s="1"/>
    </row>
    <row r="121" spans="2:20" x14ac:dyDescent="0.2">
      <c r="B121" s="1"/>
      <c r="C121" s="1"/>
      <c r="D121" s="1"/>
      <c r="E121" s="1"/>
      <c r="F121" s="1"/>
      <c r="G121" s="1"/>
      <c r="H121" s="1"/>
      <c r="I121" s="1"/>
      <c r="J121" s="1"/>
      <c r="K121" s="1"/>
      <c r="L121" s="1"/>
      <c r="M121" s="1"/>
      <c r="N121" s="1"/>
      <c r="O121" s="1"/>
      <c r="P121" s="1"/>
      <c r="Q121" s="1"/>
      <c r="R121" s="1"/>
      <c r="S121" s="1"/>
      <c r="T121" s="1"/>
    </row>
    <row r="122" spans="2:20" x14ac:dyDescent="0.2">
      <c r="B122" s="1"/>
      <c r="C122" s="1"/>
      <c r="D122" s="1"/>
      <c r="E122" s="1"/>
      <c r="F122" s="1"/>
      <c r="G122" s="1"/>
      <c r="H122" s="1"/>
      <c r="I122" s="1"/>
      <c r="J122" s="1"/>
      <c r="K122" s="1"/>
      <c r="L122" s="1"/>
      <c r="M122" s="1"/>
      <c r="N122" s="1"/>
      <c r="O122" s="1"/>
      <c r="P122" s="1"/>
      <c r="Q122" s="1"/>
      <c r="R122" s="1"/>
      <c r="S122" s="1"/>
      <c r="T122" s="1"/>
    </row>
    <row r="123" spans="2:20" x14ac:dyDescent="0.2">
      <c r="B123" s="1"/>
      <c r="C123" s="1"/>
      <c r="D123" s="1"/>
      <c r="E123" s="1"/>
      <c r="F123" s="1"/>
      <c r="G123" s="1"/>
      <c r="H123" s="1"/>
      <c r="I123" s="1"/>
      <c r="J123" s="1"/>
      <c r="K123" s="1"/>
      <c r="L123" s="1"/>
      <c r="M123" s="1"/>
      <c r="N123" s="1"/>
      <c r="O123" s="1"/>
      <c r="P123" s="1"/>
      <c r="Q123" s="1"/>
      <c r="R123" s="1"/>
      <c r="S123" s="1"/>
      <c r="T123" s="1"/>
    </row>
    <row r="124" spans="2:20" x14ac:dyDescent="0.2">
      <c r="B124" s="1"/>
      <c r="C124" s="1"/>
      <c r="D124" s="1"/>
      <c r="E124" s="1"/>
      <c r="F124" s="1"/>
      <c r="G124" s="1"/>
      <c r="H124" s="1"/>
      <c r="I124" s="1"/>
      <c r="J124" s="1"/>
      <c r="K124" s="1"/>
      <c r="L124" s="1"/>
      <c r="M124" s="1"/>
      <c r="N124" s="1"/>
      <c r="O124" s="1"/>
      <c r="P124" s="1"/>
      <c r="Q124" s="1"/>
      <c r="R124" s="1"/>
      <c r="S124" s="1"/>
      <c r="T124" s="1"/>
    </row>
    <row r="125" spans="2:20" x14ac:dyDescent="0.2">
      <c r="B125" s="1"/>
      <c r="C125" s="1"/>
      <c r="D125" s="1"/>
      <c r="E125" s="1"/>
      <c r="F125" s="1"/>
      <c r="G125" s="1"/>
      <c r="H125" s="1"/>
      <c r="I125" s="1"/>
      <c r="J125" s="1"/>
      <c r="K125" s="1"/>
      <c r="L125" s="1"/>
      <c r="M125" s="1"/>
      <c r="N125" s="1"/>
      <c r="O125" s="1"/>
      <c r="P125" s="1"/>
      <c r="Q125" s="1"/>
      <c r="R125" s="1"/>
      <c r="S125" s="1"/>
      <c r="T125" s="1"/>
    </row>
    <row r="126" spans="2:20" x14ac:dyDescent="0.2">
      <c r="B126" s="1"/>
      <c r="C126" s="1"/>
      <c r="D126" s="1"/>
      <c r="E126" s="1"/>
      <c r="F126" s="1"/>
      <c r="G126" s="1"/>
      <c r="H126" s="1"/>
      <c r="I126" s="1"/>
      <c r="J126" s="1"/>
      <c r="K126" s="1"/>
      <c r="L126" s="1"/>
      <c r="M126" s="1"/>
      <c r="N126" s="1"/>
      <c r="O126" s="1"/>
      <c r="P126" s="1"/>
      <c r="Q126" s="1"/>
      <c r="R126" s="1"/>
      <c r="S126" s="1"/>
      <c r="T126" s="1"/>
    </row>
    <row r="127" spans="2:20" x14ac:dyDescent="0.2">
      <c r="B127" s="1"/>
      <c r="C127" s="1"/>
      <c r="D127" s="1"/>
      <c r="E127" s="1"/>
      <c r="F127" s="1"/>
      <c r="G127" s="1"/>
      <c r="H127" s="1"/>
      <c r="I127" s="1"/>
      <c r="J127" s="1"/>
      <c r="K127" s="1"/>
      <c r="L127" s="1"/>
      <c r="M127" s="1"/>
      <c r="N127" s="1"/>
      <c r="O127" s="1"/>
      <c r="P127" s="1"/>
      <c r="Q127" s="1"/>
      <c r="R127" s="1"/>
      <c r="S127" s="1"/>
      <c r="T127" s="1"/>
    </row>
    <row r="128" spans="2:20" x14ac:dyDescent="0.2">
      <c r="B128" s="1"/>
      <c r="C128" s="1"/>
      <c r="D128" s="1"/>
      <c r="E128" s="1"/>
      <c r="F128" s="1"/>
      <c r="G128" s="1"/>
      <c r="H128" s="1"/>
      <c r="I128" s="1"/>
      <c r="J128" s="1"/>
      <c r="K128" s="1"/>
      <c r="L128" s="1"/>
      <c r="M128" s="1"/>
      <c r="N128" s="1"/>
      <c r="O128" s="1"/>
      <c r="P128" s="1"/>
      <c r="Q128" s="1"/>
      <c r="R128" s="1"/>
      <c r="S128" s="1"/>
      <c r="T128" s="1"/>
    </row>
    <row r="129" spans="2:20" x14ac:dyDescent="0.2">
      <c r="B129" s="1"/>
      <c r="C129" s="1"/>
      <c r="D129" s="1"/>
      <c r="E129" s="1"/>
      <c r="F129" s="1"/>
      <c r="G129" s="1"/>
      <c r="H129" s="1"/>
      <c r="I129" s="1"/>
      <c r="J129" s="1"/>
      <c r="K129" s="1"/>
      <c r="L129" s="1"/>
      <c r="M129" s="1"/>
      <c r="N129" s="1"/>
      <c r="O129" s="1"/>
      <c r="P129" s="1"/>
      <c r="Q129" s="1"/>
      <c r="R129" s="1"/>
      <c r="S129" s="1"/>
      <c r="T129" s="1"/>
    </row>
    <row r="130" spans="2:20" x14ac:dyDescent="0.2">
      <c r="B130" s="1"/>
      <c r="C130" s="1"/>
      <c r="D130" s="1"/>
      <c r="E130" s="1"/>
      <c r="F130" s="1"/>
      <c r="G130" s="1"/>
      <c r="H130" s="1"/>
      <c r="I130" s="1"/>
      <c r="J130" s="1"/>
      <c r="K130" s="1"/>
      <c r="L130" s="1"/>
      <c r="M130" s="1"/>
      <c r="N130" s="1"/>
      <c r="O130" s="1"/>
      <c r="P130" s="1"/>
      <c r="Q130" s="1"/>
      <c r="R130" s="1"/>
      <c r="S130" s="1"/>
      <c r="T130" s="1"/>
    </row>
    <row r="131" spans="2:20" x14ac:dyDescent="0.2">
      <c r="B131" s="1"/>
      <c r="C131" s="1"/>
      <c r="D131" s="1"/>
      <c r="E131" s="1"/>
      <c r="F131" s="1"/>
      <c r="G131" s="1"/>
      <c r="H131" s="1"/>
      <c r="I131" s="1"/>
      <c r="J131" s="1"/>
      <c r="K131" s="1"/>
      <c r="L131" s="1"/>
      <c r="M131" s="1"/>
      <c r="N131" s="1"/>
      <c r="O131" s="1"/>
      <c r="P131" s="1"/>
      <c r="Q131" s="1"/>
      <c r="R131" s="1"/>
      <c r="S131" s="1"/>
      <c r="T131" s="1"/>
    </row>
    <row r="132" spans="2:20" x14ac:dyDescent="0.2">
      <c r="B132" s="1"/>
      <c r="C132" s="1"/>
      <c r="D132" s="1"/>
      <c r="E132" s="1"/>
      <c r="F132" s="1"/>
      <c r="G132" s="1"/>
      <c r="H132" s="1"/>
      <c r="I132" s="1"/>
      <c r="J132" s="1"/>
      <c r="K132" s="1"/>
      <c r="L132" s="1"/>
      <c r="M132" s="1"/>
      <c r="N132" s="1"/>
      <c r="O132" s="1"/>
      <c r="P132" s="1"/>
      <c r="Q132" s="1"/>
      <c r="R132" s="1"/>
      <c r="S132" s="1"/>
      <c r="T132" s="1"/>
    </row>
    <row r="133" spans="2:20" x14ac:dyDescent="0.2">
      <c r="B133" s="1"/>
      <c r="C133" s="1"/>
      <c r="D133" s="1"/>
      <c r="E133" s="1"/>
      <c r="F133" s="1"/>
      <c r="G133" s="1"/>
      <c r="H133" s="1"/>
      <c r="I133" s="1"/>
      <c r="J133" s="1"/>
      <c r="K133" s="1"/>
      <c r="L133" s="1"/>
      <c r="M133" s="1"/>
      <c r="N133" s="1"/>
      <c r="O133" s="1"/>
      <c r="P133" s="1"/>
      <c r="Q133" s="1"/>
      <c r="R133" s="1"/>
      <c r="S133" s="1"/>
      <c r="T133" s="1"/>
    </row>
    <row r="134" spans="2:20" x14ac:dyDescent="0.2">
      <c r="B134" s="1"/>
      <c r="C134" s="1"/>
      <c r="D134" s="1"/>
      <c r="E134" s="1"/>
      <c r="F134" s="1"/>
      <c r="G134" s="1"/>
      <c r="H134" s="1"/>
      <c r="I134" s="1"/>
      <c r="J134" s="1"/>
      <c r="K134" s="1"/>
      <c r="L134" s="1"/>
      <c r="M134" s="1"/>
      <c r="N134" s="1"/>
      <c r="O134" s="1"/>
      <c r="P134" s="1"/>
      <c r="Q134" s="1"/>
      <c r="R134" s="1"/>
      <c r="S134" s="1"/>
      <c r="T134" s="1"/>
    </row>
    <row r="135" spans="2:20" x14ac:dyDescent="0.2">
      <c r="B135" s="1"/>
      <c r="C135" s="1"/>
      <c r="D135" s="1"/>
      <c r="E135" s="1"/>
      <c r="F135" s="1"/>
      <c r="G135" s="1"/>
      <c r="H135" s="1"/>
      <c r="I135" s="1"/>
      <c r="J135" s="1"/>
      <c r="K135" s="1"/>
      <c r="L135" s="1"/>
      <c r="M135" s="1"/>
      <c r="N135" s="1"/>
      <c r="O135" s="1"/>
      <c r="P135" s="1"/>
      <c r="Q135" s="1"/>
      <c r="R135" s="1"/>
      <c r="S135" s="1"/>
      <c r="T135" s="1"/>
    </row>
    <row r="136" spans="2:20" x14ac:dyDescent="0.2">
      <c r="B136" s="1"/>
      <c r="C136" s="1"/>
      <c r="D136" s="1"/>
      <c r="E136" s="1"/>
      <c r="F136" s="1"/>
      <c r="G136" s="1"/>
      <c r="H136" s="1"/>
      <c r="I136" s="1"/>
      <c r="J136" s="1"/>
      <c r="K136" s="1"/>
      <c r="L136" s="1"/>
      <c r="M136" s="1"/>
      <c r="N136" s="1"/>
      <c r="O136" s="1"/>
      <c r="P136" s="1"/>
      <c r="Q136" s="1"/>
      <c r="R136" s="1"/>
      <c r="S136" s="1"/>
      <c r="T136" s="1"/>
    </row>
    <row r="137" spans="2:20" x14ac:dyDescent="0.2">
      <c r="B137" s="1"/>
      <c r="C137" s="1"/>
      <c r="D137" s="1"/>
      <c r="E137" s="1"/>
      <c r="F137" s="1"/>
      <c r="G137" s="1"/>
      <c r="H137" s="1"/>
      <c r="I137" s="1"/>
      <c r="J137" s="1"/>
      <c r="K137" s="1"/>
      <c r="L137" s="1"/>
      <c r="M137" s="1"/>
      <c r="N137" s="1"/>
      <c r="O137" s="1"/>
      <c r="P137" s="1"/>
      <c r="Q137" s="1"/>
      <c r="R137" s="1"/>
      <c r="S137" s="1"/>
      <c r="T137" s="1"/>
    </row>
    <row r="138" spans="2:20" x14ac:dyDescent="0.2">
      <c r="B138" s="1"/>
      <c r="C138" s="1"/>
      <c r="D138" s="1"/>
      <c r="E138" s="1"/>
      <c r="F138" s="1"/>
      <c r="G138" s="1"/>
      <c r="H138" s="1"/>
      <c r="I138" s="1"/>
      <c r="J138" s="1"/>
      <c r="K138" s="1"/>
      <c r="L138" s="1"/>
      <c r="M138" s="1"/>
      <c r="N138" s="1"/>
      <c r="O138" s="1"/>
      <c r="P138" s="1"/>
      <c r="Q138" s="1"/>
      <c r="R138" s="1"/>
      <c r="S138" s="1"/>
      <c r="T138" s="1"/>
    </row>
    <row r="139" spans="2:20" x14ac:dyDescent="0.2">
      <c r="B139" s="1"/>
      <c r="C139" s="1"/>
      <c r="D139" s="1"/>
      <c r="E139" s="1"/>
      <c r="F139" s="1"/>
      <c r="G139" s="1"/>
      <c r="H139" s="1"/>
      <c r="I139" s="1"/>
      <c r="J139" s="1"/>
      <c r="K139" s="1"/>
      <c r="L139" s="1"/>
      <c r="M139" s="1"/>
      <c r="N139" s="1"/>
      <c r="O139" s="1"/>
      <c r="P139" s="1"/>
      <c r="Q139" s="1"/>
      <c r="R139" s="1"/>
      <c r="S139" s="1"/>
      <c r="T139" s="1"/>
    </row>
    <row r="140" spans="2:20" x14ac:dyDescent="0.2">
      <c r="B140" s="1"/>
      <c r="C140" s="1"/>
      <c r="D140" s="1"/>
      <c r="E140" s="1"/>
      <c r="F140" s="1"/>
      <c r="G140" s="1"/>
      <c r="H140" s="1"/>
      <c r="I140" s="1"/>
      <c r="J140" s="1"/>
      <c r="K140" s="1"/>
      <c r="L140" s="1"/>
      <c r="M140" s="1"/>
      <c r="N140" s="1"/>
      <c r="O140" s="1"/>
      <c r="P140" s="1"/>
      <c r="Q140" s="1"/>
      <c r="R140" s="1"/>
      <c r="S140" s="1"/>
      <c r="T140" s="1"/>
    </row>
    <row r="141" spans="2:20" x14ac:dyDescent="0.2">
      <c r="B141" s="1"/>
      <c r="C141" s="1"/>
      <c r="D141" s="1"/>
      <c r="E141" s="1"/>
      <c r="F141" s="1"/>
      <c r="G141" s="1"/>
      <c r="H141" s="1"/>
      <c r="I141" s="1"/>
      <c r="J141" s="1"/>
      <c r="K141" s="1"/>
      <c r="L141" s="1"/>
      <c r="M141" s="1"/>
      <c r="N141" s="1"/>
      <c r="O141" s="1"/>
      <c r="P141" s="1"/>
      <c r="Q141" s="1"/>
      <c r="R141" s="1"/>
      <c r="S141" s="1"/>
      <c r="T141" s="1"/>
    </row>
    <row r="142" spans="2:20" x14ac:dyDescent="0.2">
      <c r="B142" s="1"/>
      <c r="C142" s="1"/>
      <c r="D142" s="1"/>
      <c r="E142" s="1"/>
      <c r="F142" s="1"/>
      <c r="G142" s="1"/>
      <c r="H142" s="1"/>
      <c r="I142" s="1"/>
      <c r="J142" s="1"/>
      <c r="K142" s="1"/>
      <c r="L142" s="1"/>
      <c r="M142" s="1"/>
      <c r="N142" s="1"/>
      <c r="O142" s="1"/>
      <c r="P142" s="1"/>
      <c r="Q142" s="1"/>
      <c r="R142" s="1"/>
      <c r="S142" s="1"/>
      <c r="T142" s="1"/>
    </row>
    <row r="143" spans="2:20" x14ac:dyDescent="0.2">
      <c r="B143" s="1"/>
      <c r="C143" s="1"/>
      <c r="D143" s="1"/>
      <c r="E143" s="1"/>
      <c r="F143" s="1"/>
      <c r="G143" s="1"/>
      <c r="H143" s="1"/>
      <c r="I143" s="1"/>
      <c r="J143" s="1"/>
      <c r="K143" s="1"/>
      <c r="L143" s="1"/>
      <c r="M143" s="1"/>
      <c r="N143" s="1"/>
      <c r="O143" s="1"/>
      <c r="P143" s="1"/>
      <c r="Q143" s="1"/>
      <c r="R143" s="1"/>
      <c r="S143" s="1"/>
      <c r="T143" s="1"/>
    </row>
    <row r="144" spans="2:20" x14ac:dyDescent="0.2">
      <c r="B144" s="1"/>
      <c r="C144" s="1"/>
      <c r="D144" s="1"/>
      <c r="E144" s="1"/>
      <c r="F144" s="1"/>
      <c r="G144" s="1"/>
      <c r="H144" s="1"/>
      <c r="I144" s="1"/>
      <c r="J144" s="1"/>
      <c r="K144" s="1"/>
      <c r="L144" s="1"/>
      <c r="M144" s="1"/>
      <c r="N144" s="1"/>
      <c r="O144" s="1"/>
      <c r="P144" s="1"/>
      <c r="Q144" s="1"/>
      <c r="R144" s="1"/>
      <c r="S144" s="1"/>
      <c r="T144" s="1"/>
    </row>
    <row r="145" spans="2:20" x14ac:dyDescent="0.2">
      <c r="B145" s="1"/>
      <c r="C145" s="1"/>
      <c r="D145" s="1"/>
      <c r="E145" s="1"/>
      <c r="F145" s="1"/>
      <c r="G145" s="1"/>
      <c r="H145" s="1"/>
      <c r="I145" s="1"/>
      <c r="J145" s="1"/>
      <c r="K145" s="1"/>
      <c r="L145" s="1"/>
      <c r="M145" s="1"/>
      <c r="N145" s="1"/>
      <c r="O145" s="1"/>
      <c r="P145" s="1"/>
      <c r="Q145" s="1"/>
      <c r="R145" s="1"/>
      <c r="S145" s="1"/>
      <c r="T145" s="1"/>
    </row>
    <row r="146" spans="2:20" x14ac:dyDescent="0.2">
      <c r="B146" s="1"/>
      <c r="C146" s="1"/>
      <c r="D146" s="1"/>
      <c r="E146" s="1"/>
      <c r="F146" s="1"/>
      <c r="G146" s="1"/>
      <c r="H146" s="1"/>
      <c r="I146" s="1"/>
      <c r="J146" s="1"/>
      <c r="K146" s="1"/>
      <c r="L146" s="1"/>
      <c r="M146" s="1"/>
      <c r="N146" s="1"/>
      <c r="O146" s="1"/>
      <c r="P146" s="1"/>
      <c r="Q146" s="1"/>
      <c r="R146" s="1"/>
      <c r="S146" s="1"/>
      <c r="T146" s="1"/>
    </row>
    <row r="147" spans="2:20" x14ac:dyDescent="0.2">
      <c r="B147" s="1"/>
      <c r="C147" s="1"/>
      <c r="D147" s="1"/>
      <c r="E147" s="1"/>
      <c r="F147" s="1"/>
      <c r="G147" s="1"/>
      <c r="H147" s="1"/>
      <c r="I147" s="1"/>
      <c r="J147" s="1"/>
      <c r="K147" s="1"/>
      <c r="L147" s="1"/>
      <c r="M147" s="1"/>
      <c r="N147" s="1"/>
      <c r="O147" s="1"/>
      <c r="P147" s="1"/>
      <c r="Q147" s="1"/>
      <c r="R147" s="1"/>
      <c r="S147" s="1"/>
      <c r="T147" s="1"/>
    </row>
    <row r="148" spans="2:20" x14ac:dyDescent="0.2">
      <c r="B148" s="1"/>
      <c r="C148" s="1"/>
      <c r="D148" s="1"/>
      <c r="E148" s="1"/>
      <c r="F148" s="1"/>
      <c r="G148" s="1"/>
      <c r="H148" s="1"/>
      <c r="I148" s="1"/>
      <c r="J148" s="1"/>
      <c r="K148" s="1"/>
      <c r="L148" s="1"/>
      <c r="M148" s="1"/>
      <c r="N148" s="1"/>
      <c r="O148" s="1"/>
      <c r="P148" s="1"/>
      <c r="Q148" s="1"/>
      <c r="R148" s="1"/>
      <c r="S148" s="1"/>
      <c r="T148" s="1"/>
    </row>
    <row r="149" spans="2:20" x14ac:dyDescent="0.2">
      <c r="B149" s="1"/>
      <c r="C149" s="1"/>
      <c r="D149" s="1"/>
      <c r="E149" s="1"/>
      <c r="F149" s="1"/>
      <c r="G149" s="1"/>
      <c r="H149" s="1"/>
      <c r="I149" s="1"/>
      <c r="J149" s="1"/>
      <c r="K149" s="1"/>
      <c r="L149" s="1"/>
      <c r="M149" s="1"/>
      <c r="N149" s="1"/>
      <c r="O149" s="1"/>
      <c r="P149" s="1"/>
      <c r="Q149" s="1"/>
      <c r="R149" s="1"/>
      <c r="S149" s="1"/>
      <c r="T149" s="1"/>
    </row>
    <row r="150" spans="2:20" x14ac:dyDescent="0.2">
      <c r="B150" s="1"/>
      <c r="C150" s="1"/>
      <c r="D150" s="1"/>
      <c r="E150" s="1"/>
      <c r="F150" s="1"/>
      <c r="G150" s="1"/>
      <c r="H150" s="1"/>
      <c r="I150" s="1"/>
      <c r="J150" s="1"/>
      <c r="K150" s="1"/>
      <c r="L150" s="1"/>
      <c r="M150" s="1"/>
      <c r="N150" s="1"/>
      <c r="O150" s="1"/>
      <c r="P150" s="1"/>
      <c r="Q150" s="1"/>
      <c r="R150" s="1"/>
      <c r="S150" s="1"/>
      <c r="T150" s="1"/>
    </row>
    <row r="151" spans="2:20" x14ac:dyDescent="0.2">
      <c r="B151" s="1"/>
      <c r="C151" s="1"/>
      <c r="D151" s="1"/>
      <c r="E151" s="1"/>
      <c r="F151" s="1"/>
      <c r="G151" s="1"/>
      <c r="H151" s="1"/>
      <c r="I151" s="1"/>
      <c r="J151" s="1"/>
      <c r="K151" s="1"/>
      <c r="L151" s="1"/>
      <c r="M151" s="1"/>
      <c r="N151" s="1"/>
      <c r="O151" s="1"/>
      <c r="P151" s="1"/>
      <c r="Q151" s="1"/>
      <c r="R151" s="1"/>
      <c r="S151" s="1"/>
      <c r="T151" s="1"/>
    </row>
    <row r="152" spans="2:20" x14ac:dyDescent="0.2">
      <c r="B152" s="1"/>
      <c r="C152" s="1"/>
      <c r="D152" s="1"/>
      <c r="E152" s="1"/>
      <c r="F152" s="1"/>
      <c r="G152" s="1"/>
      <c r="H152" s="1"/>
      <c r="I152" s="1"/>
      <c r="J152" s="1"/>
      <c r="K152" s="1"/>
      <c r="L152" s="1"/>
      <c r="M152" s="1"/>
      <c r="N152" s="1"/>
      <c r="O152" s="1"/>
      <c r="P152" s="1"/>
      <c r="Q152" s="1"/>
      <c r="R152" s="1"/>
      <c r="S152" s="1"/>
      <c r="T152" s="1"/>
    </row>
    <row r="153" spans="2:20" x14ac:dyDescent="0.2">
      <c r="B153" s="1"/>
      <c r="C153" s="1"/>
      <c r="D153" s="1"/>
      <c r="E153" s="1"/>
      <c r="F153" s="1"/>
      <c r="G153" s="1"/>
      <c r="H153" s="1"/>
      <c r="I153" s="1"/>
      <c r="J153" s="1"/>
      <c r="K153" s="1"/>
      <c r="L153" s="1"/>
      <c r="M153" s="1"/>
      <c r="N153" s="1"/>
      <c r="O153" s="1"/>
      <c r="P153" s="1"/>
      <c r="Q153" s="1"/>
      <c r="R153" s="1"/>
      <c r="S153" s="1"/>
      <c r="T153" s="1"/>
    </row>
    <row r="154" spans="2:20" x14ac:dyDescent="0.2">
      <c r="B154" s="1"/>
      <c r="C154" s="1"/>
      <c r="D154" s="1"/>
      <c r="E154" s="1"/>
      <c r="F154" s="1"/>
      <c r="G154" s="1"/>
      <c r="H154" s="1"/>
      <c r="I154" s="1"/>
      <c r="J154" s="1"/>
      <c r="K154" s="1"/>
      <c r="L154" s="1"/>
      <c r="M154" s="1"/>
      <c r="N154" s="1"/>
      <c r="O154" s="1"/>
      <c r="P154" s="1"/>
      <c r="Q154" s="1"/>
      <c r="R154" s="1"/>
      <c r="S154" s="1"/>
      <c r="T154" s="1"/>
    </row>
    <row r="155" spans="2:20" x14ac:dyDescent="0.2">
      <c r="B155" s="1"/>
      <c r="C155" s="1"/>
      <c r="D155" s="1"/>
      <c r="E155" s="1"/>
      <c r="F155" s="1"/>
      <c r="G155" s="1"/>
      <c r="H155" s="1"/>
      <c r="I155" s="1"/>
      <c r="J155" s="1"/>
      <c r="K155" s="1"/>
      <c r="L155" s="1"/>
      <c r="M155" s="1"/>
      <c r="N155" s="1"/>
      <c r="O155" s="1"/>
      <c r="P155" s="1"/>
      <c r="Q155" s="1"/>
      <c r="R155" s="1"/>
      <c r="S155" s="1"/>
      <c r="T155" s="1"/>
    </row>
    <row r="156" spans="2:20" x14ac:dyDescent="0.2">
      <c r="B156" s="1"/>
      <c r="C156" s="1"/>
      <c r="D156" s="1"/>
      <c r="E156" s="1"/>
      <c r="F156" s="1"/>
      <c r="G156" s="1"/>
      <c r="H156" s="1"/>
      <c r="I156" s="1"/>
      <c r="J156" s="1"/>
      <c r="K156" s="1"/>
      <c r="L156" s="1"/>
      <c r="M156" s="1"/>
      <c r="N156" s="1"/>
      <c r="O156" s="1"/>
      <c r="P156" s="1"/>
      <c r="Q156" s="1"/>
      <c r="R156" s="1"/>
      <c r="S156" s="1"/>
      <c r="T156" s="1"/>
    </row>
    <row r="157" spans="2:20" x14ac:dyDescent="0.2">
      <c r="B157" s="1"/>
      <c r="C157" s="1"/>
      <c r="D157" s="1"/>
      <c r="E157" s="1"/>
      <c r="F157" s="1"/>
      <c r="G157" s="1"/>
      <c r="H157" s="1"/>
      <c r="I157" s="1"/>
      <c r="J157" s="1"/>
      <c r="K157" s="1"/>
      <c r="L157" s="1"/>
      <c r="M157" s="1"/>
      <c r="N157" s="1"/>
      <c r="O157" s="1"/>
      <c r="P157" s="1"/>
      <c r="Q157" s="1"/>
      <c r="R157" s="1"/>
      <c r="S157" s="1"/>
      <c r="T157" s="1"/>
    </row>
    <row r="158" spans="2:20" x14ac:dyDescent="0.2">
      <c r="B158" s="1"/>
      <c r="C158" s="1"/>
      <c r="D158" s="1"/>
      <c r="E158" s="1"/>
      <c r="F158" s="1"/>
      <c r="G158" s="1"/>
      <c r="H158" s="1"/>
      <c r="I158" s="1"/>
      <c r="J158" s="1"/>
      <c r="K158" s="1"/>
      <c r="L158" s="1"/>
      <c r="M158" s="1"/>
      <c r="N158" s="1"/>
      <c r="O158" s="1"/>
      <c r="P158" s="1"/>
      <c r="Q158" s="1"/>
      <c r="R158" s="1"/>
      <c r="S158" s="1"/>
      <c r="T158" s="1"/>
    </row>
    <row r="159" spans="2:20" x14ac:dyDescent="0.2">
      <c r="B159" s="1"/>
      <c r="C159" s="1"/>
      <c r="D159" s="1"/>
      <c r="E159" s="1"/>
      <c r="F159" s="1"/>
      <c r="G159" s="1"/>
      <c r="H159" s="1"/>
      <c r="I159" s="1"/>
      <c r="J159" s="1"/>
      <c r="K159" s="1"/>
      <c r="L159" s="1"/>
      <c r="M159" s="1"/>
      <c r="N159" s="1"/>
      <c r="O159" s="1"/>
      <c r="P159" s="1"/>
      <c r="Q159" s="1"/>
      <c r="R159" s="1"/>
      <c r="S159" s="1"/>
      <c r="T159" s="1"/>
    </row>
    <row r="160" spans="2:20" x14ac:dyDescent="0.2">
      <c r="B160" s="1"/>
      <c r="C160" s="1"/>
      <c r="D160" s="1"/>
      <c r="E160" s="1"/>
      <c r="F160" s="1"/>
      <c r="G160" s="1"/>
      <c r="H160" s="1"/>
      <c r="I160" s="1"/>
      <c r="J160" s="1"/>
      <c r="K160" s="1"/>
      <c r="L160" s="1"/>
      <c r="M160" s="1"/>
      <c r="N160" s="1"/>
      <c r="O160" s="1"/>
      <c r="P160" s="1"/>
      <c r="Q160" s="1"/>
      <c r="R160" s="1"/>
      <c r="S160" s="1"/>
      <c r="T160" s="1"/>
    </row>
    <row r="161" spans="2:20" x14ac:dyDescent="0.2">
      <c r="B161" s="1"/>
      <c r="C161" s="1"/>
      <c r="D161" s="1"/>
      <c r="E161" s="1"/>
      <c r="F161" s="1"/>
      <c r="G161" s="1"/>
      <c r="H161" s="1"/>
      <c r="I161" s="1"/>
      <c r="J161" s="1"/>
      <c r="K161" s="1"/>
      <c r="L161" s="1"/>
      <c r="M161" s="1"/>
      <c r="N161" s="1"/>
      <c r="O161" s="1"/>
      <c r="P161" s="1"/>
      <c r="Q161" s="1"/>
      <c r="R161" s="1"/>
      <c r="S161" s="1"/>
      <c r="T161" s="1"/>
    </row>
    <row r="162" spans="2:20" x14ac:dyDescent="0.2">
      <c r="B162" s="1"/>
      <c r="C162" s="1"/>
      <c r="D162" s="1"/>
      <c r="E162" s="1"/>
      <c r="F162" s="1"/>
      <c r="G162" s="1"/>
      <c r="H162" s="1"/>
      <c r="I162" s="1"/>
      <c r="J162" s="1"/>
      <c r="K162" s="1"/>
      <c r="L162" s="1"/>
      <c r="M162" s="1"/>
      <c r="N162" s="1"/>
      <c r="O162" s="1"/>
      <c r="P162" s="1"/>
      <c r="Q162" s="1"/>
      <c r="R162" s="1"/>
      <c r="S162" s="1"/>
      <c r="T162" s="1"/>
    </row>
    <row r="163" spans="2:20" x14ac:dyDescent="0.2">
      <c r="B163" s="1"/>
      <c r="C163" s="1"/>
      <c r="D163" s="1"/>
      <c r="E163" s="1"/>
      <c r="F163" s="1"/>
      <c r="G163" s="1"/>
      <c r="H163" s="1"/>
      <c r="I163" s="1"/>
      <c r="J163" s="1"/>
      <c r="K163" s="1"/>
      <c r="L163" s="1"/>
      <c r="M163" s="1"/>
      <c r="N163" s="1"/>
      <c r="O163" s="1"/>
      <c r="P163" s="1"/>
      <c r="Q163" s="1"/>
      <c r="R163" s="1"/>
      <c r="S163" s="1"/>
      <c r="T163" s="1"/>
    </row>
    <row r="164" spans="2:20" x14ac:dyDescent="0.2">
      <c r="B164" s="1"/>
      <c r="C164" s="1"/>
      <c r="D164" s="1"/>
      <c r="E164" s="1"/>
      <c r="F164" s="1"/>
      <c r="G164" s="1"/>
      <c r="H164" s="1"/>
      <c r="I164" s="1"/>
      <c r="J164" s="1"/>
      <c r="K164" s="1"/>
      <c r="L164" s="1"/>
      <c r="M164" s="1"/>
      <c r="N164" s="1"/>
      <c r="O164" s="1"/>
      <c r="P164" s="1"/>
      <c r="Q164" s="1"/>
      <c r="R164" s="1"/>
      <c r="S164" s="1"/>
      <c r="T164" s="1"/>
    </row>
    <row r="165" spans="2:20" x14ac:dyDescent="0.2">
      <c r="B165" s="1"/>
      <c r="C165" s="1"/>
      <c r="D165" s="1"/>
      <c r="E165" s="1"/>
      <c r="F165" s="1"/>
      <c r="G165" s="1"/>
      <c r="H165" s="1"/>
      <c r="I165" s="1"/>
      <c r="J165" s="1"/>
      <c r="K165" s="1"/>
      <c r="L165" s="1"/>
      <c r="M165" s="1"/>
      <c r="N165" s="1"/>
      <c r="O165" s="1"/>
      <c r="P165" s="1"/>
      <c r="Q165" s="1"/>
      <c r="R165" s="1"/>
      <c r="S165" s="1"/>
      <c r="T165" s="1"/>
    </row>
    <row r="166" spans="2:20" x14ac:dyDescent="0.2">
      <c r="B166" s="1"/>
      <c r="C166" s="1"/>
      <c r="D166" s="1"/>
      <c r="E166" s="1"/>
      <c r="F166" s="1"/>
      <c r="G166" s="1"/>
      <c r="H166" s="1"/>
      <c r="I166" s="1"/>
      <c r="J166" s="1"/>
      <c r="K166" s="1"/>
      <c r="L166" s="1"/>
      <c r="M166" s="1"/>
      <c r="N166" s="1"/>
      <c r="O166" s="1"/>
      <c r="P166" s="1"/>
      <c r="Q166" s="1"/>
      <c r="R166" s="1"/>
      <c r="S166" s="1"/>
      <c r="T166" s="1"/>
    </row>
    <row r="167" spans="2:20" x14ac:dyDescent="0.2">
      <c r="B167" s="1"/>
      <c r="C167" s="1"/>
      <c r="D167" s="1"/>
      <c r="E167" s="1"/>
      <c r="F167" s="1"/>
      <c r="G167" s="1"/>
      <c r="H167" s="1"/>
      <c r="I167" s="1"/>
      <c r="J167" s="1"/>
      <c r="K167" s="1"/>
      <c r="L167" s="1"/>
      <c r="M167" s="1"/>
      <c r="N167" s="1"/>
      <c r="O167" s="1"/>
      <c r="P167" s="1"/>
      <c r="Q167" s="1"/>
      <c r="R167" s="1"/>
      <c r="S167" s="1"/>
      <c r="T167" s="1"/>
    </row>
    <row r="168" spans="2:20" x14ac:dyDescent="0.2">
      <c r="B168" s="1"/>
      <c r="C168" s="1"/>
      <c r="D168" s="1"/>
      <c r="E168" s="1"/>
      <c r="F168" s="1"/>
      <c r="G168" s="1"/>
      <c r="H168" s="1"/>
      <c r="I168" s="1"/>
      <c r="J168" s="1"/>
      <c r="K168" s="1"/>
      <c r="L168" s="1"/>
      <c r="M168" s="1"/>
      <c r="N168" s="1"/>
      <c r="O168" s="1"/>
      <c r="P168" s="1"/>
      <c r="Q168" s="1"/>
      <c r="R168" s="1"/>
      <c r="S168" s="1"/>
      <c r="T168" s="1"/>
    </row>
    <row r="169" spans="2:20" x14ac:dyDescent="0.2">
      <c r="B169" s="1"/>
      <c r="C169" s="1"/>
      <c r="D169" s="1"/>
      <c r="E169" s="1"/>
      <c r="F169" s="1"/>
      <c r="G169" s="1"/>
      <c r="H169" s="1"/>
      <c r="I169" s="1"/>
      <c r="J169" s="1"/>
      <c r="K169" s="1"/>
      <c r="L169" s="1"/>
      <c r="M169" s="1"/>
      <c r="N169" s="1"/>
      <c r="O169" s="1"/>
      <c r="P169" s="1"/>
      <c r="Q169" s="1"/>
      <c r="R169" s="1"/>
      <c r="S169" s="1"/>
      <c r="T169" s="1"/>
    </row>
    <row r="170" spans="2:20" x14ac:dyDescent="0.2">
      <c r="B170" s="1"/>
      <c r="C170" s="1"/>
      <c r="D170" s="1"/>
      <c r="E170" s="1"/>
      <c r="F170" s="1"/>
      <c r="G170" s="1"/>
      <c r="H170" s="1"/>
      <c r="I170" s="1"/>
      <c r="J170" s="1"/>
      <c r="K170" s="1"/>
      <c r="L170" s="1"/>
      <c r="M170" s="1"/>
      <c r="N170" s="1"/>
      <c r="O170" s="1"/>
      <c r="P170" s="1"/>
      <c r="Q170" s="1"/>
      <c r="R170" s="1"/>
      <c r="S170" s="1"/>
      <c r="T170" s="1"/>
    </row>
    <row r="171" spans="2:20" x14ac:dyDescent="0.2">
      <c r="B171" s="1"/>
      <c r="C171" s="1"/>
      <c r="D171" s="1"/>
      <c r="E171" s="1"/>
      <c r="F171" s="1"/>
      <c r="G171" s="1"/>
      <c r="H171" s="1"/>
      <c r="I171" s="1"/>
      <c r="J171" s="1"/>
      <c r="K171" s="1"/>
      <c r="L171" s="1"/>
      <c r="M171" s="1"/>
      <c r="N171" s="1"/>
      <c r="O171" s="1"/>
      <c r="P171" s="1"/>
      <c r="Q171" s="1"/>
      <c r="R171" s="1"/>
      <c r="S171" s="1"/>
      <c r="T171" s="1"/>
    </row>
    <row r="172" spans="2:20" x14ac:dyDescent="0.2">
      <c r="B172" s="1"/>
      <c r="C172" s="1"/>
      <c r="D172" s="1"/>
      <c r="E172" s="1"/>
      <c r="F172" s="1"/>
      <c r="G172" s="1"/>
      <c r="H172" s="1"/>
      <c r="I172" s="1"/>
      <c r="J172" s="1"/>
      <c r="K172" s="1"/>
      <c r="L172" s="1"/>
      <c r="M172" s="1"/>
      <c r="N172" s="1"/>
      <c r="O172" s="1"/>
      <c r="P172" s="1"/>
      <c r="Q172" s="1"/>
      <c r="R172" s="1"/>
      <c r="S172" s="1"/>
      <c r="T172" s="1"/>
    </row>
    <row r="173" spans="2:20" x14ac:dyDescent="0.2">
      <c r="B173" s="1"/>
      <c r="C173" s="1"/>
      <c r="D173" s="1"/>
      <c r="E173" s="1"/>
      <c r="F173" s="1"/>
      <c r="G173" s="1"/>
      <c r="H173" s="1"/>
      <c r="I173" s="1"/>
      <c r="J173" s="1"/>
      <c r="K173" s="1"/>
      <c r="L173" s="1"/>
      <c r="M173" s="1"/>
      <c r="N173" s="1"/>
      <c r="O173" s="1"/>
      <c r="P173" s="1"/>
      <c r="Q173" s="1"/>
      <c r="R173" s="1"/>
      <c r="S173" s="1"/>
      <c r="T173" s="1"/>
    </row>
    <row r="174" spans="2:20" x14ac:dyDescent="0.2">
      <c r="B174" s="1"/>
      <c r="C174" s="1"/>
      <c r="D174" s="1"/>
      <c r="E174" s="1"/>
      <c r="F174" s="1"/>
      <c r="G174" s="1"/>
      <c r="H174" s="1"/>
      <c r="I174" s="1"/>
      <c r="J174" s="1"/>
      <c r="K174" s="1"/>
      <c r="L174" s="1"/>
      <c r="M174" s="1"/>
      <c r="N174" s="1"/>
      <c r="O174" s="1"/>
      <c r="P174" s="1"/>
      <c r="Q174" s="1"/>
      <c r="R174" s="1"/>
      <c r="S174" s="1"/>
      <c r="T174" s="1"/>
    </row>
    <row r="175" spans="2:20" x14ac:dyDescent="0.2">
      <c r="B175" s="1"/>
      <c r="C175" s="1"/>
      <c r="D175" s="1"/>
      <c r="E175" s="1"/>
      <c r="F175" s="1"/>
      <c r="G175" s="1"/>
      <c r="H175" s="1"/>
      <c r="I175" s="1"/>
      <c r="J175" s="1"/>
      <c r="K175" s="1"/>
      <c r="L175" s="1"/>
      <c r="M175" s="1"/>
      <c r="N175" s="1"/>
      <c r="O175" s="1"/>
      <c r="P175" s="1"/>
      <c r="Q175" s="1"/>
      <c r="R175" s="1"/>
      <c r="S175" s="1"/>
      <c r="T175" s="1"/>
    </row>
    <row r="176" spans="2:20" x14ac:dyDescent="0.2">
      <c r="B176" s="1"/>
      <c r="C176" s="1"/>
      <c r="D176" s="1"/>
      <c r="E176" s="1"/>
      <c r="F176" s="1"/>
      <c r="G176" s="1"/>
      <c r="H176" s="1"/>
      <c r="I176" s="1"/>
      <c r="J176" s="1"/>
      <c r="K176" s="1"/>
      <c r="L176" s="1"/>
      <c r="M176" s="1"/>
      <c r="N176" s="1"/>
      <c r="O176" s="1"/>
      <c r="P176" s="1"/>
      <c r="Q176" s="1"/>
      <c r="R176" s="1"/>
      <c r="S176" s="1"/>
      <c r="T176" s="1"/>
    </row>
    <row r="177" spans="2:20" x14ac:dyDescent="0.2">
      <c r="B177" s="1"/>
      <c r="C177" s="1"/>
      <c r="D177" s="1"/>
      <c r="E177" s="1"/>
      <c r="F177" s="1"/>
      <c r="G177" s="1"/>
      <c r="H177" s="1"/>
      <c r="I177" s="1"/>
      <c r="J177" s="1"/>
      <c r="K177" s="1"/>
      <c r="L177" s="1"/>
      <c r="M177" s="1"/>
      <c r="N177" s="1"/>
      <c r="O177" s="1"/>
      <c r="P177" s="1"/>
      <c r="Q177" s="1"/>
      <c r="R177" s="1"/>
      <c r="S177" s="1"/>
      <c r="T177" s="1"/>
    </row>
    <row r="178" spans="2:20" x14ac:dyDescent="0.2">
      <c r="B178" s="1"/>
      <c r="C178" s="1"/>
      <c r="D178" s="1"/>
      <c r="E178" s="1"/>
      <c r="F178" s="1"/>
      <c r="G178" s="1"/>
      <c r="H178" s="1"/>
      <c r="I178" s="1"/>
      <c r="J178" s="1"/>
      <c r="K178" s="1"/>
      <c r="L178" s="1"/>
      <c r="M178" s="1"/>
      <c r="N178" s="1"/>
      <c r="O178" s="1"/>
      <c r="P178" s="1"/>
      <c r="Q178" s="1"/>
      <c r="R178" s="1"/>
      <c r="S178" s="1"/>
      <c r="T178" s="1"/>
    </row>
    <row r="179" spans="2:20" x14ac:dyDescent="0.2">
      <c r="B179" s="1"/>
      <c r="C179" s="1"/>
      <c r="D179" s="1"/>
      <c r="E179" s="1"/>
      <c r="F179" s="1"/>
      <c r="G179" s="1"/>
      <c r="H179" s="1"/>
      <c r="I179" s="1"/>
      <c r="J179" s="1"/>
      <c r="K179" s="1"/>
      <c r="L179" s="1"/>
      <c r="M179" s="1"/>
      <c r="N179" s="1"/>
      <c r="O179" s="1"/>
      <c r="P179" s="1"/>
      <c r="Q179" s="1"/>
      <c r="R179" s="1"/>
      <c r="S179" s="1"/>
      <c r="T179" s="1"/>
    </row>
    <row r="180" spans="2:20" x14ac:dyDescent="0.2">
      <c r="B180" s="1"/>
      <c r="C180" s="1"/>
      <c r="D180" s="1"/>
      <c r="E180" s="1"/>
      <c r="F180" s="1"/>
      <c r="G180" s="1"/>
      <c r="H180" s="1"/>
      <c r="I180" s="1"/>
      <c r="J180" s="1"/>
      <c r="K180" s="1"/>
      <c r="L180" s="1"/>
      <c r="M180" s="1"/>
      <c r="N180" s="1"/>
      <c r="O180" s="1"/>
      <c r="P180" s="1"/>
      <c r="Q180" s="1"/>
      <c r="R180" s="1"/>
      <c r="S180" s="1"/>
      <c r="T180" s="1"/>
    </row>
    <row r="181" spans="2:20" x14ac:dyDescent="0.2">
      <c r="B181" s="1"/>
      <c r="C181" s="1"/>
      <c r="D181" s="1"/>
      <c r="E181" s="1"/>
      <c r="F181" s="1"/>
      <c r="G181" s="1"/>
      <c r="H181" s="1"/>
      <c r="I181" s="1"/>
      <c r="J181" s="1"/>
      <c r="K181" s="1"/>
      <c r="L181" s="1"/>
      <c r="M181" s="1"/>
      <c r="N181" s="1"/>
      <c r="O181" s="1"/>
      <c r="P181" s="1"/>
      <c r="Q181" s="1"/>
      <c r="R181" s="1"/>
      <c r="S181" s="1"/>
      <c r="T181" s="1"/>
    </row>
    <row r="182" spans="2:20" x14ac:dyDescent="0.2">
      <c r="B182" s="1"/>
      <c r="C182" s="1"/>
      <c r="D182" s="1"/>
      <c r="E182" s="1"/>
      <c r="F182" s="1"/>
      <c r="G182" s="1"/>
      <c r="H182" s="1"/>
      <c r="I182" s="1"/>
      <c r="J182" s="1"/>
      <c r="K182" s="1"/>
      <c r="L182" s="1"/>
      <c r="M182" s="1"/>
      <c r="N182" s="1"/>
      <c r="O182" s="1"/>
      <c r="P182" s="1"/>
      <c r="Q182" s="1"/>
      <c r="R182" s="1"/>
      <c r="S182" s="1"/>
      <c r="T182" s="1"/>
    </row>
    <row r="183" spans="2:20" x14ac:dyDescent="0.2">
      <c r="B183" s="1"/>
      <c r="C183" s="1"/>
      <c r="D183" s="1"/>
      <c r="E183" s="1"/>
      <c r="F183" s="1"/>
      <c r="G183" s="1"/>
      <c r="H183" s="1"/>
      <c r="I183" s="1"/>
      <c r="J183" s="1"/>
      <c r="K183" s="1"/>
      <c r="L183" s="1"/>
      <c r="M183" s="1"/>
      <c r="N183" s="1"/>
      <c r="O183" s="1"/>
      <c r="P183" s="1"/>
      <c r="Q183" s="1"/>
      <c r="R183" s="1"/>
      <c r="S183" s="1"/>
      <c r="T183" s="1"/>
    </row>
    <row r="184" spans="2:20" x14ac:dyDescent="0.2">
      <c r="B184" s="1"/>
      <c r="C184" s="1"/>
      <c r="D184" s="1"/>
      <c r="E184" s="1"/>
      <c r="F184" s="1"/>
      <c r="G184" s="1"/>
      <c r="H184" s="1"/>
      <c r="I184" s="1"/>
      <c r="J184" s="1"/>
      <c r="K184" s="1"/>
      <c r="L184" s="1"/>
      <c r="M184" s="1"/>
      <c r="N184" s="1"/>
      <c r="O184" s="1"/>
      <c r="P184" s="1"/>
      <c r="Q184" s="1"/>
      <c r="R184" s="1"/>
      <c r="S184" s="1"/>
      <c r="T184" s="1"/>
    </row>
    <row r="185" spans="2:20" x14ac:dyDescent="0.2">
      <c r="B185" s="1"/>
      <c r="C185" s="1"/>
      <c r="D185" s="1"/>
      <c r="E185" s="1"/>
      <c r="F185" s="1"/>
      <c r="G185" s="1"/>
      <c r="H185" s="1"/>
      <c r="I185" s="1"/>
      <c r="J185" s="1"/>
      <c r="K185" s="1"/>
      <c r="L185" s="1"/>
      <c r="M185" s="1"/>
      <c r="N185" s="1"/>
      <c r="O185" s="1"/>
      <c r="P185" s="1"/>
      <c r="Q185" s="1"/>
      <c r="R185" s="1"/>
      <c r="S185" s="1"/>
      <c r="T185" s="1"/>
    </row>
    <row r="186" spans="2:20" x14ac:dyDescent="0.2">
      <c r="B186" s="1"/>
      <c r="C186" s="1"/>
      <c r="D186" s="1"/>
      <c r="E186" s="1"/>
      <c r="F186" s="1"/>
      <c r="G186" s="1"/>
      <c r="H186" s="1"/>
      <c r="I186" s="1"/>
      <c r="J186" s="1"/>
      <c r="K186" s="1"/>
      <c r="L186" s="1"/>
      <c r="M186" s="1"/>
      <c r="N186" s="1"/>
      <c r="O186" s="1"/>
      <c r="P186" s="1"/>
      <c r="Q186" s="1"/>
      <c r="R186" s="1"/>
      <c r="S186" s="1"/>
      <c r="T186" s="1"/>
    </row>
    <row r="187" spans="2:20" x14ac:dyDescent="0.2">
      <c r="B187" s="1"/>
      <c r="C187" s="1"/>
      <c r="D187" s="1"/>
      <c r="E187" s="1"/>
      <c r="F187" s="1"/>
      <c r="G187" s="1"/>
      <c r="H187" s="1"/>
      <c r="I187" s="1"/>
      <c r="J187" s="1"/>
      <c r="K187" s="1"/>
      <c r="L187" s="1"/>
      <c r="M187" s="1"/>
      <c r="N187" s="1"/>
      <c r="O187" s="1"/>
      <c r="P187" s="1"/>
      <c r="Q187" s="1"/>
      <c r="R187" s="1"/>
      <c r="S187" s="1"/>
      <c r="T187" s="1"/>
    </row>
    <row r="188" spans="2:20" x14ac:dyDescent="0.2">
      <c r="B188" s="1"/>
      <c r="C188" s="1"/>
      <c r="D188" s="1"/>
      <c r="E188" s="1"/>
      <c r="F188" s="1"/>
      <c r="G188" s="1"/>
      <c r="H188" s="1"/>
      <c r="I188" s="1"/>
      <c r="J188" s="1"/>
      <c r="K188" s="1"/>
      <c r="L188" s="1"/>
      <c r="M188" s="1"/>
      <c r="N188" s="1"/>
      <c r="O188" s="1"/>
      <c r="P188" s="1"/>
      <c r="Q188" s="1"/>
      <c r="R188" s="1"/>
      <c r="S188" s="1"/>
      <c r="T188" s="1"/>
    </row>
    <row r="189" spans="2:20" x14ac:dyDescent="0.2">
      <c r="B189" s="1"/>
      <c r="C189" s="1"/>
      <c r="D189" s="1"/>
      <c r="E189" s="1"/>
      <c r="F189" s="1"/>
      <c r="G189" s="1"/>
      <c r="H189" s="1"/>
      <c r="I189" s="1"/>
      <c r="J189" s="1"/>
      <c r="K189" s="1"/>
      <c r="L189" s="1"/>
      <c r="M189" s="1"/>
      <c r="N189" s="1"/>
      <c r="O189" s="1"/>
      <c r="P189" s="1"/>
      <c r="Q189" s="1"/>
      <c r="R189" s="1"/>
      <c r="S189" s="1"/>
      <c r="T189" s="1"/>
    </row>
    <row r="190" spans="2:20" x14ac:dyDescent="0.2">
      <c r="B190" s="1"/>
      <c r="C190" s="1"/>
      <c r="D190" s="1"/>
      <c r="E190" s="1"/>
      <c r="F190" s="1"/>
      <c r="G190" s="1"/>
      <c r="H190" s="1"/>
      <c r="I190" s="1"/>
      <c r="J190" s="1"/>
      <c r="K190" s="1"/>
      <c r="L190" s="1"/>
      <c r="M190" s="1"/>
      <c r="N190" s="1"/>
      <c r="O190" s="1"/>
      <c r="P190" s="1"/>
      <c r="Q190" s="1"/>
      <c r="R190" s="1"/>
      <c r="S190" s="1"/>
      <c r="T190" s="1"/>
    </row>
    <row r="191" spans="2:20" x14ac:dyDescent="0.2">
      <c r="B191" s="1"/>
      <c r="C191" s="1"/>
      <c r="D191" s="1"/>
      <c r="E191" s="1"/>
      <c r="F191" s="1"/>
      <c r="G191" s="1"/>
      <c r="H191" s="1"/>
      <c r="I191" s="1"/>
      <c r="J191" s="1"/>
      <c r="K191" s="1"/>
      <c r="L191" s="1"/>
      <c r="M191" s="1"/>
      <c r="N191" s="1"/>
      <c r="O191" s="1"/>
      <c r="P191" s="1"/>
      <c r="Q191" s="1"/>
      <c r="R191" s="1"/>
      <c r="S191" s="1"/>
      <c r="T191" s="1"/>
    </row>
    <row r="192" spans="2:20" x14ac:dyDescent="0.2">
      <c r="B192" s="1"/>
      <c r="C192" s="1"/>
      <c r="D192" s="1"/>
      <c r="E192" s="1"/>
      <c r="F192" s="1"/>
      <c r="G192" s="1"/>
      <c r="H192" s="1"/>
      <c r="I192" s="1"/>
      <c r="J192" s="1"/>
      <c r="K192" s="1"/>
      <c r="L192" s="1"/>
      <c r="M192" s="1"/>
      <c r="N192" s="1"/>
      <c r="O192" s="1"/>
      <c r="P192" s="1"/>
      <c r="Q192" s="1"/>
      <c r="R192" s="1"/>
      <c r="S192" s="1"/>
      <c r="T192" s="1"/>
    </row>
    <row r="193" spans="2:20" x14ac:dyDescent="0.2">
      <c r="B193" s="1"/>
      <c r="C193" s="1"/>
      <c r="D193" s="1"/>
      <c r="E193" s="1"/>
      <c r="F193" s="1"/>
      <c r="G193" s="1"/>
      <c r="H193" s="1"/>
      <c r="I193" s="1"/>
      <c r="J193" s="1"/>
      <c r="K193" s="1"/>
      <c r="L193" s="1"/>
      <c r="M193" s="1"/>
      <c r="N193" s="1"/>
      <c r="O193" s="1"/>
      <c r="P193" s="1"/>
      <c r="Q193" s="1"/>
      <c r="R193" s="1"/>
      <c r="S193" s="1"/>
      <c r="T193" s="1"/>
    </row>
    <row r="194" spans="2:20" x14ac:dyDescent="0.2">
      <c r="B194" s="1"/>
      <c r="C194" s="1"/>
      <c r="D194" s="1"/>
      <c r="E194" s="1"/>
      <c r="F194" s="1"/>
      <c r="G194" s="1"/>
      <c r="H194" s="1"/>
      <c r="I194" s="1"/>
      <c r="J194" s="1"/>
      <c r="K194" s="1"/>
      <c r="L194" s="1"/>
      <c r="M194" s="1"/>
      <c r="N194" s="1"/>
      <c r="O194" s="1"/>
      <c r="P194" s="1"/>
      <c r="Q194" s="1"/>
      <c r="R194" s="1"/>
      <c r="S194" s="1"/>
      <c r="T194" s="1"/>
    </row>
    <row r="195" spans="2:20" x14ac:dyDescent="0.2">
      <c r="B195" s="1"/>
      <c r="C195" s="1"/>
      <c r="D195" s="1"/>
      <c r="E195" s="1"/>
      <c r="F195" s="1"/>
      <c r="G195" s="1"/>
      <c r="H195" s="1"/>
      <c r="I195" s="1"/>
      <c r="J195" s="1"/>
      <c r="K195" s="1"/>
      <c r="L195" s="1"/>
      <c r="M195" s="1"/>
      <c r="N195" s="1"/>
      <c r="O195" s="1"/>
      <c r="P195" s="1"/>
      <c r="Q195" s="1"/>
      <c r="R195" s="1"/>
      <c r="S195" s="1"/>
      <c r="T195" s="1"/>
    </row>
    <row r="196" spans="2:20" x14ac:dyDescent="0.2">
      <c r="B196" s="1"/>
      <c r="C196" s="1"/>
      <c r="D196" s="1"/>
      <c r="E196" s="1"/>
      <c r="F196" s="1"/>
      <c r="G196" s="1"/>
      <c r="H196" s="1"/>
      <c r="I196" s="1"/>
      <c r="J196" s="1"/>
      <c r="K196" s="1"/>
      <c r="L196" s="1"/>
      <c r="M196" s="1"/>
      <c r="N196" s="1"/>
      <c r="O196" s="1"/>
      <c r="P196" s="1"/>
      <c r="Q196" s="1"/>
      <c r="R196" s="1"/>
      <c r="S196" s="1"/>
      <c r="T196" s="1"/>
    </row>
    <row r="197" spans="2:20" x14ac:dyDescent="0.2">
      <c r="B197" s="1"/>
      <c r="C197" s="1"/>
      <c r="D197" s="1"/>
      <c r="E197" s="1"/>
      <c r="F197" s="1"/>
      <c r="G197" s="1"/>
      <c r="H197" s="1"/>
      <c r="I197" s="1"/>
      <c r="J197" s="1"/>
      <c r="K197" s="1"/>
      <c r="L197" s="1"/>
      <c r="M197" s="1"/>
      <c r="N197" s="1"/>
      <c r="O197" s="1"/>
      <c r="P197" s="1"/>
      <c r="Q197" s="1"/>
      <c r="R197" s="1"/>
      <c r="S197" s="1"/>
      <c r="T197" s="1"/>
    </row>
    <row r="198" spans="2:20" x14ac:dyDescent="0.2">
      <c r="B198" s="1"/>
      <c r="C198" s="1"/>
      <c r="D198" s="1"/>
      <c r="E198" s="1"/>
      <c r="F198" s="1"/>
      <c r="G198" s="1"/>
      <c r="H198" s="1"/>
      <c r="I198" s="1"/>
      <c r="J198" s="1"/>
      <c r="K198" s="1"/>
      <c r="L198" s="1"/>
      <c r="M198" s="1"/>
      <c r="N198" s="1"/>
      <c r="O198" s="1"/>
      <c r="P198" s="1"/>
      <c r="Q198" s="1"/>
      <c r="R198" s="1"/>
      <c r="S198" s="1"/>
      <c r="T198" s="1"/>
    </row>
    <row r="199" spans="2:20" x14ac:dyDescent="0.2">
      <c r="B199" s="1"/>
      <c r="C199" s="1"/>
      <c r="D199" s="1"/>
      <c r="E199" s="1"/>
      <c r="F199" s="1"/>
      <c r="G199" s="1"/>
      <c r="H199" s="1"/>
      <c r="I199" s="1"/>
      <c r="J199" s="1"/>
      <c r="K199" s="1"/>
      <c r="L199" s="1"/>
      <c r="M199" s="1"/>
      <c r="N199" s="1"/>
      <c r="O199" s="1"/>
      <c r="P199" s="1"/>
      <c r="Q199" s="1"/>
      <c r="R199" s="1"/>
      <c r="S199" s="1"/>
      <c r="T199" s="1"/>
    </row>
    <row r="200" spans="2:20" x14ac:dyDescent="0.2">
      <c r="B200" s="1"/>
      <c r="C200" s="1"/>
      <c r="D200" s="1"/>
      <c r="E200" s="1"/>
      <c r="F200" s="1"/>
      <c r="G200" s="1"/>
      <c r="H200" s="1"/>
      <c r="I200" s="1"/>
      <c r="J200" s="1"/>
      <c r="K200" s="1"/>
      <c r="L200" s="1"/>
      <c r="M200" s="1"/>
      <c r="N200" s="1"/>
      <c r="O200" s="1"/>
      <c r="P200" s="1"/>
      <c r="Q200" s="1"/>
      <c r="R200" s="1"/>
      <c r="S200" s="1"/>
      <c r="T200" s="1"/>
    </row>
    <row r="201" spans="2:20" x14ac:dyDescent="0.2">
      <c r="B201" s="1"/>
      <c r="C201" s="1"/>
      <c r="D201" s="1"/>
      <c r="E201" s="1"/>
      <c r="F201" s="1"/>
      <c r="G201" s="1"/>
      <c r="H201" s="1"/>
      <c r="I201" s="1"/>
      <c r="J201" s="1"/>
      <c r="K201" s="1"/>
      <c r="L201" s="1"/>
      <c r="M201" s="1"/>
      <c r="N201" s="1"/>
      <c r="O201" s="1"/>
      <c r="P201" s="1"/>
      <c r="Q201" s="1"/>
      <c r="R201" s="1"/>
      <c r="S201" s="1"/>
      <c r="T201" s="1"/>
    </row>
    <row r="202" spans="2:20" x14ac:dyDescent="0.2">
      <c r="B202" s="1"/>
      <c r="C202" s="1"/>
      <c r="D202" s="1"/>
      <c r="E202" s="1"/>
      <c r="F202" s="1"/>
      <c r="G202" s="1"/>
      <c r="H202" s="1"/>
      <c r="I202" s="1"/>
      <c r="J202" s="1"/>
      <c r="K202" s="1"/>
      <c r="L202" s="1"/>
      <c r="M202" s="1"/>
      <c r="N202" s="1"/>
      <c r="O202" s="1"/>
      <c r="P202" s="1"/>
      <c r="Q202" s="1"/>
      <c r="R202" s="1"/>
      <c r="S202" s="1"/>
      <c r="T202" s="1"/>
    </row>
    <row r="203" spans="2:20" x14ac:dyDescent="0.2">
      <c r="B203" s="1"/>
      <c r="C203" s="1"/>
      <c r="D203" s="1"/>
      <c r="E203" s="1"/>
      <c r="F203" s="1"/>
      <c r="G203" s="1"/>
      <c r="H203" s="1"/>
      <c r="I203" s="1"/>
      <c r="J203" s="1"/>
      <c r="K203" s="1"/>
      <c r="L203" s="1"/>
      <c r="M203" s="1"/>
      <c r="N203" s="1"/>
      <c r="O203" s="1"/>
      <c r="P203" s="1"/>
      <c r="Q203" s="1"/>
      <c r="R203" s="1"/>
      <c r="S203" s="1"/>
      <c r="T203" s="1"/>
    </row>
    <row r="204" spans="2:20" x14ac:dyDescent="0.2">
      <c r="B204" s="1"/>
      <c r="C204" s="1"/>
      <c r="D204" s="1"/>
      <c r="E204" s="1"/>
      <c r="F204" s="1"/>
      <c r="G204" s="1"/>
      <c r="H204" s="1"/>
      <c r="I204" s="1"/>
      <c r="J204" s="1"/>
      <c r="K204" s="1"/>
      <c r="L204" s="1"/>
      <c r="M204" s="1"/>
      <c r="N204" s="1"/>
      <c r="O204" s="1"/>
      <c r="P204" s="1"/>
      <c r="Q204" s="1"/>
      <c r="R204" s="1"/>
      <c r="S204" s="1"/>
      <c r="T204" s="1"/>
    </row>
    <row r="205" spans="2:20" x14ac:dyDescent="0.2">
      <c r="B205" s="1"/>
      <c r="C205" s="1"/>
      <c r="D205" s="1"/>
      <c r="E205" s="1"/>
      <c r="F205" s="1"/>
      <c r="G205" s="1"/>
      <c r="H205" s="1"/>
      <c r="I205" s="1"/>
      <c r="J205" s="1"/>
      <c r="K205" s="1"/>
      <c r="L205" s="1"/>
      <c r="M205" s="1"/>
      <c r="N205" s="1"/>
      <c r="O205" s="1"/>
      <c r="P205" s="1"/>
      <c r="Q205" s="1"/>
      <c r="R205" s="1"/>
      <c r="S205" s="1"/>
      <c r="T205" s="1"/>
    </row>
    <row r="206" spans="2:20" x14ac:dyDescent="0.2">
      <c r="B206" s="1"/>
      <c r="C206" s="1"/>
      <c r="D206" s="1"/>
      <c r="E206" s="1"/>
      <c r="F206" s="1"/>
      <c r="G206" s="1"/>
      <c r="H206" s="1"/>
      <c r="I206" s="1"/>
      <c r="J206" s="1"/>
      <c r="K206" s="1"/>
      <c r="L206" s="1"/>
      <c r="M206" s="1"/>
      <c r="N206" s="1"/>
      <c r="O206" s="1"/>
      <c r="P206" s="1"/>
      <c r="Q206" s="1"/>
      <c r="R206" s="1"/>
      <c r="S206" s="1"/>
      <c r="T206" s="1"/>
    </row>
    <row r="207" spans="2:20" x14ac:dyDescent="0.2">
      <c r="B207" s="1"/>
      <c r="C207" s="1"/>
      <c r="D207" s="1"/>
      <c r="E207" s="1"/>
      <c r="F207" s="1"/>
      <c r="G207" s="1"/>
      <c r="H207" s="1"/>
      <c r="I207" s="1"/>
      <c r="J207" s="1"/>
      <c r="K207" s="1"/>
      <c r="L207" s="1"/>
      <c r="M207" s="1"/>
      <c r="N207" s="1"/>
      <c r="O207" s="1"/>
      <c r="P207" s="1"/>
      <c r="Q207" s="1"/>
      <c r="R207" s="1"/>
      <c r="S207" s="1"/>
      <c r="T207" s="1"/>
    </row>
    <row r="208" spans="2:20" x14ac:dyDescent="0.2">
      <c r="B208" s="1"/>
      <c r="C208" s="1"/>
      <c r="D208" s="1"/>
      <c r="E208" s="1"/>
      <c r="F208" s="1"/>
      <c r="G208" s="1"/>
      <c r="H208" s="1"/>
      <c r="I208" s="1"/>
      <c r="J208" s="1"/>
      <c r="K208" s="1"/>
      <c r="L208" s="1"/>
      <c r="M208" s="1"/>
      <c r="N208" s="1"/>
      <c r="O208" s="1"/>
      <c r="P208" s="1"/>
      <c r="Q208" s="1"/>
      <c r="R208" s="1"/>
      <c r="S208" s="1"/>
      <c r="T208" s="1"/>
    </row>
    <row r="209" spans="2:20" x14ac:dyDescent="0.2">
      <c r="B209" s="1"/>
      <c r="C209" s="1"/>
      <c r="D209" s="1"/>
      <c r="E209" s="1"/>
      <c r="F209" s="1"/>
      <c r="G209" s="1"/>
      <c r="H209" s="1"/>
      <c r="I209" s="1"/>
      <c r="J209" s="1"/>
      <c r="K209" s="1"/>
      <c r="L209" s="1"/>
      <c r="M209" s="1"/>
      <c r="N209" s="1"/>
      <c r="O209" s="1"/>
      <c r="P209" s="1"/>
      <c r="Q209" s="1"/>
      <c r="R209" s="1"/>
      <c r="S209" s="1"/>
      <c r="T209" s="1"/>
    </row>
    <row r="210" spans="2:20" x14ac:dyDescent="0.2">
      <c r="B210" s="1"/>
      <c r="C210" s="1"/>
      <c r="D210" s="1"/>
      <c r="E210" s="1"/>
      <c r="F210" s="1"/>
      <c r="G210" s="1"/>
      <c r="H210" s="1"/>
      <c r="I210" s="1"/>
      <c r="J210" s="1"/>
      <c r="K210" s="1"/>
      <c r="L210" s="1"/>
      <c r="M210" s="1"/>
      <c r="N210" s="1"/>
      <c r="O210" s="1"/>
      <c r="P210" s="1"/>
      <c r="Q210" s="1"/>
      <c r="R210" s="1"/>
      <c r="S210" s="1"/>
      <c r="T210" s="1"/>
    </row>
    <row r="211" spans="2:20" x14ac:dyDescent="0.2">
      <c r="B211" s="1"/>
      <c r="C211" s="1"/>
      <c r="D211" s="1"/>
      <c r="E211" s="1"/>
      <c r="F211" s="1"/>
      <c r="G211" s="1"/>
      <c r="H211" s="1"/>
      <c r="I211" s="1"/>
      <c r="J211" s="1"/>
      <c r="K211" s="1"/>
      <c r="L211" s="1"/>
      <c r="M211" s="1"/>
      <c r="N211" s="1"/>
      <c r="O211" s="1"/>
      <c r="P211" s="1"/>
      <c r="Q211" s="1"/>
      <c r="R211" s="1"/>
      <c r="S211" s="1"/>
      <c r="T211" s="1"/>
    </row>
    <row r="212" spans="2:20" x14ac:dyDescent="0.2">
      <c r="B212" s="1"/>
      <c r="C212" s="1"/>
      <c r="D212" s="1"/>
      <c r="E212" s="1"/>
      <c r="F212" s="1"/>
      <c r="G212" s="1"/>
      <c r="H212" s="1"/>
      <c r="I212" s="1"/>
      <c r="J212" s="1"/>
      <c r="K212" s="1"/>
      <c r="L212" s="1"/>
      <c r="M212" s="1"/>
      <c r="N212" s="1"/>
      <c r="O212" s="1"/>
      <c r="P212" s="1"/>
      <c r="Q212" s="1"/>
      <c r="R212" s="1"/>
      <c r="S212" s="1"/>
      <c r="T212" s="1"/>
    </row>
    <row r="213" spans="2:20" x14ac:dyDescent="0.2">
      <c r="B213" s="1"/>
      <c r="C213" s="1"/>
      <c r="D213" s="1"/>
      <c r="E213" s="1"/>
      <c r="F213" s="1"/>
      <c r="G213" s="1"/>
      <c r="H213" s="1"/>
      <c r="I213" s="1"/>
      <c r="J213" s="1"/>
      <c r="K213" s="1"/>
      <c r="L213" s="1"/>
      <c r="M213" s="1"/>
      <c r="N213" s="1"/>
      <c r="O213" s="1"/>
      <c r="P213" s="1"/>
      <c r="Q213" s="1"/>
      <c r="R213" s="1"/>
      <c r="S213" s="1"/>
      <c r="T213" s="1"/>
    </row>
    <row r="214" spans="2:20" x14ac:dyDescent="0.2">
      <c r="B214" s="1"/>
      <c r="C214" s="1"/>
      <c r="D214" s="1"/>
      <c r="E214" s="1"/>
      <c r="F214" s="1"/>
      <c r="G214" s="1"/>
      <c r="H214" s="1"/>
      <c r="I214" s="1"/>
      <c r="J214" s="1"/>
      <c r="K214" s="1"/>
      <c r="L214" s="1"/>
      <c r="M214" s="1"/>
      <c r="N214" s="1"/>
      <c r="O214" s="1"/>
      <c r="P214" s="1"/>
      <c r="Q214" s="1"/>
      <c r="R214" s="1"/>
      <c r="S214" s="1"/>
      <c r="T214" s="1"/>
    </row>
    <row r="215" spans="2:20" x14ac:dyDescent="0.2">
      <c r="B215" s="1"/>
      <c r="C215" s="1"/>
      <c r="D215" s="1"/>
      <c r="E215" s="1"/>
      <c r="F215" s="1"/>
      <c r="G215" s="1"/>
      <c r="H215" s="1"/>
      <c r="I215" s="1"/>
      <c r="J215" s="1"/>
      <c r="K215" s="1"/>
      <c r="L215" s="1"/>
      <c r="M215" s="1"/>
      <c r="N215" s="1"/>
      <c r="O215" s="1"/>
      <c r="P215" s="1"/>
      <c r="Q215" s="1"/>
      <c r="R215" s="1"/>
      <c r="S215" s="1"/>
      <c r="T215" s="1"/>
    </row>
    <row r="216" spans="2:20" x14ac:dyDescent="0.2">
      <c r="B216" s="1"/>
      <c r="C216" s="1"/>
      <c r="D216" s="1"/>
      <c r="E216" s="1"/>
      <c r="F216" s="1"/>
      <c r="G216" s="1"/>
      <c r="H216" s="1"/>
      <c r="I216" s="1"/>
      <c r="J216" s="1"/>
      <c r="K216" s="1"/>
      <c r="L216" s="1"/>
      <c r="M216" s="1"/>
      <c r="N216" s="1"/>
      <c r="O216" s="1"/>
      <c r="P216" s="1"/>
      <c r="Q216" s="1"/>
      <c r="R216" s="1"/>
      <c r="S216" s="1"/>
      <c r="T216" s="1"/>
    </row>
    <row r="217" spans="2:20" x14ac:dyDescent="0.2">
      <c r="B217" s="1"/>
      <c r="C217" s="1"/>
      <c r="D217" s="1"/>
      <c r="E217" s="1"/>
      <c r="F217" s="1"/>
      <c r="G217" s="1"/>
      <c r="H217" s="1"/>
      <c r="I217" s="1"/>
      <c r="J217" s="1"/>
      <c r="K217" s="1"/>
      <c r="L217" s="1"/>
      <c r="M217" s="1"/>
      <c r="N217" s="1"/>
      <c r="O217" s="1"/>
      <c r="P217" s="1"/>
      <c r="Q217" s="1"/>
      <c r="R217" s="1"/>
      <c r="S217" s="1"/>
      <c r="T217" s="1"/>
    </row>
    <row r="218" spans="2:20" x14ac:dyDescent="0.2">
      <c r="B218" s="1"/>
      <c r="C218" s="1"/>
      <c r="D218" s="1"/>
      <c r="E218" s="1"/>
      <c r="F218" s="1"/>
      <c r="G218" s="1"/>
      <c r="H218" s="1"/>
      <c r="I218" s="1"/>
      <c r="J218" s="1"/>
      <c r="K218" s="1"/>
      <c r="L218" s="1"/>
      <c r="M218" s="1"/>
      <c r="N218" s="1"/>
      <c r="O218" s="1"/>
      <c r="P218" s="1"/>
      <c r="Q218" s="1"/>
      <c r="R218" s="1"/>
      <c r="S218" s="1"/>
      <c r="T218" s="1"/>
    </row>
    <row r="219" spans="2:20" x14ac:dyDescent="0.2">
      <c r="B219" s="1"/>
      <c r="C219" s="1"/>
      <c r="D219" s="1"/>
      <c r="E219" s="1"/>
      <c r="F219" s="1"/>
      <c r="G219" s="1"/>
      <c r="H219" s="1"/>
      <c r="I219" s="1"/>
      <c r="J219" s="1"/>
      <c r="K219" s="1"/>
      <c r="L219" s="1"/>
      <c r="M219" s="1"/>
      <c r="N219" s="1"/>
      <c r="O219" s="1"/>
      <c r="P219" s="1"/>
      <c r="Q219" s="1"/>
      <c r="R219" s="1"/>
      <c r="S219" s="1"/>
      <c r="T219" s="1"/>
    </row>
    <row r="220" spans="2:20" x14ac:dyDescent="0.2">
      <c r="B220" s="1"/>
      <c r="C220" s="1"/>
      <c r="D220" s="1"/>
      <c r="E220" s="1"/>
      <c r="F220" s="1"/>
      <c r="G220" s="1"/>
      <c r="H220" s="1"/>
      <c r="I220" s="1"/>
      <c r="J220" s="1"/>
      <c r="K220" s="1"/>
      <c r="L220" s="1"/>
      <c r="M220" s="1"/>
      <c r="N220" s="1"/>
      <c r="O220" s="1"/>
      <c r="P220" s="1"/>
      <c r="Q220" s="1"/>
      <c r="R220" s="1"/>
      <c r="S220" s="1"/>
      <c r="T220" s="1"/>
    </row>
    <row r="221" spans="2:20" x14ac:dyDescent="0.2">
      <c r="B221" s="1"/>
      <c r="C221" s="1"/>
      <c r="D221" s="1"/>
      <c r="E221" s="1"/>
      <c r="F221" s="1"/>
      <c r="G221" s="1"/>
      <c r="H221" s="1"/>
      <c r="I221" s="1"/>
      <c r="J221" s="1"/>
      <c r="K221" s="1"/>
      <c r="L221" s="1"/>
      <c r="M221" s="1"/>
      <c r="N221" s="1"/>
      <c r="O221" s="1"/>
      <c r="P221" s="1"/>
      <c r="Q221" s="1"/>
      <c r="R221" s="1"/>
      <c r="S221" s="1"/>
      <c r="T221" s="1"/>
    </row>
    <row r="222" spans="2:20" x14ac:dyDescent="0.2">
      <c r="B222" s="1"/>
      <c r="C222" s="1"/>
      <c r="D222" s="1"/>
      <c r="E222" s="1"/>
      <c r="F222" s="1"/>
      <c r="G222" s="1"/>
      <c r="H222" s="1"/>
      <c r="I222" s="1"/>
      <c r="J222" s="1"/>
      <c r="K222" s="1"/>
      <c r="L222" s="1"/>
      <c r="M222" s="1"/>
      <c r="N222" s="1"/>
      <c r="O222" s="1"/>
      <c r="P222" s="1"/>
      <c r="Q222" s="1"/>
      <c r="R222" s="1"/>
      <c r="S222" s="1"/>
      <c r="T222" s="1"/>
    </row>
    <row r="223" spans="2:20" x14ac:dyDescent="0.2">
      <c r="B223" s="1"/>
      <c r="C223" s="1"/>
      <c r="D223" s="1"/>
      <c r="E223" s="1"/>
      <c r="F223" s="1"/>
      <c r="G223" s="1"/>
      <c r="H223" s="1"/>
      <c r="I223" s="1"/>
      <c r="J223" s="1"/>
      <c r="K223" s="1"/>
      <c r="L223" s="1"/>
      <c r="M223" s="1"/>
      <c r="N223" s="1"/>
      <c r="O223" s="1"/>
      <c r="P223" s="1"/>
      <c r="Q223" s="1"/>
      <c r="R223" s="1"/>
      <c r="S223" s="1"/>
      <c r="T223" s="1"/>
    </row>
    <row r="224" spans="2:20" x14ac:dyDescent="0.2">
      <c r="B224" s="1"/>
      <c r="C224" s="1"/>
      <c r="D224" s="1"/>
      <c r="E224" s="1"/>
      <c r="F224" s="1"/>
      <c r="G224" s="1"/>
      <c r="H224" s="1"/>
      <c r="I224" s="1"/>
      <c r="J224" s="1"/>
      <c r="K224" s="1"/>
      <c r="L224" s="1"/>
      <c r="M224" s="1"/>
      <c r="N224" s="1"/>
      <c r="O224" s="1"/>
      <c r="P224" s="1"/>
      <c r="Q224" s="1"/>
      <c r="R224" s="1"/>
      <c r="S224" s="1"/>
      <c r="T224" s="1"/>
    </row>
    <row r="225" spans="2:20" x14ac:dyDescent="0.2">
      <c r="B225" s="1"/>
      <c r="C225" s="1"/>
      <c r="D225" s="1"/>
      <c r="E225" s="1"/>
      <c r="F225" s="1"/>
      <c r="G225" s="1"/>
      <c r="H225" s="1"/>
      <c r="I225" s="1"/>
      <c r="J225" s="1"/>
      <c r="K225" s="1"/>
      <c r="L225" s="1"/>
      <c r="M225" s="1"/>
      <c r="N225" s="1"/>
      <c r="O225" s="1"/>
      <c r="P225" s="1"/>
      <c r="Q225" s="1"/>
      <c r="R225" s="1"/>
      <c r="S225" s="1"/>
      <c r="T225" s="1"/>
    </row>
    <row r="226" spans="2:20" x14ac:dyDescent="0.2">
      <c r="B226" s="1"/>
      <c r="C226" s="1"/>
      <c r="D226" s="1"/>
      <c r="E226" s="1"/>
      <c r="F226" s="1"/>
      <c r="G226" s="1"/>
      <c r="H226" s="1"/>
      <c r="I226" s="1"/>
      <c r="J226" s="1"/>
      <c r="K226" s="1"/>
      <c r="L226" s="1"/>
      <c r="M226" s="1"/>
      <c r="N226" s="1"/>
      <c r="O226" s="1"/>
      <c r="P226" s="1"/>
      <c r="Q226" s="1"/>
      <c r="R226" s="1"/>
      <c r="S226" s="1"/>
      <c r="T226" s="1"/>
    </row>
    <row r="227" spans="2:20" x14ac:dyDescent="0.2">
      <c r="B227" s="1"/>
      <c r="C227" s="1"/>
      <c r="D227" s="1"/>
      <c r="E227" s="1"/>
      <c r="F227" s="1"/>
      <c r="G227" s="1"/>
      <c r="H227" s="1"/>
      <c r="I227" s="1"/>
      <c r="J227" s="1"/>
      <c r="K227" s="1"/>
      <c r="L227" s="1"/>
      <c r="M227" s="1"/>
      <c r="N227" s="1"/>
      <c r="O227" s="1"/>
      <c r="P227" s="1"/>
      <c r="Q227" s="1"/>
      <c r="R227" s="1"/>
      <c r="S227" s="1"/>
      <c r="T227" s="1"/>
    </row>
    <row r="228" spans="2:20" x14ac:dyDescent="0.2">
      <c r="B228" s="1"/>
      <c r="C228" s="1"/>
      <c r="D228" s="1"/>
      <c r="E228" s="1"/>
      <c r="F228" s="1"/>
      <c r="G228" s="1"/>
      <c r="H228" s="1"/>
      <c r="I228" s="1"/>
      <c r="J228" s="1"/>
      <c r="K228" s="1"/>
      <c r="L228" s="1"/>
      <c r="M228" s="1"/>
      <c r="N228" s="1"/>
      <c r="O228" s="1"/>
      <c r="P228" s="1"/>
      <c r="Q228" s="1"/>
      <c r="R228" s="1"/>
      <c r="S228" s="1"/>
      <c r="T228" s="1"/>
    </row>
    <row r="229" spans="2:20" x14ac:dyDescent="0.2">
      <c r="B229" s="1"/>
      <c r="C229" s="1"/>
      <c r="D229" s="1"/>
      <c r="E229" s="1"/>
      <c r="F229" s="1"/>
      <c r="G229" s="1"/>
      <c r="H229" s="1"/>
      <c r="I229" s="1"/>
      <c r="J229" s="1"/>
      <c r="K229" s="1"/>
      <c r="L229" s="1"/>
      <c r="M229" s="1"/>
      <c r="N229" s="1"/>
      <c r="O229" s="1"/>
      <c r="P229" s="1"/>
      <c r="Q229" s="1"/>
      <c r="R229" s="1"/>
      <c r="S229" s="1"/>
      <c r="T229" s="1"/>
    </row>
    <row r="230" spans="2:20" x14ac:dyDescent="0.2">
      <c r="B230" s="1"/>
      <c r="C230" s="1"/>
      <c r="D230" s="1"/>
      <c r="E230" s="1"/>
      <c r="F230" s="1"/>
      <c r="G230" s="1"/>
      <c r="H230" s="1"/>
      <c r="I230" s="1"/>
      <c r="J230" s="1"/>
      <c r="K230" s="1"/>
      <c r="L230" s="1"/>
      <c r="M230" s="1"/>
      <c r="N230" s="1"/>
      <c r="O230" s="1"/>
      <c r="P230" s="1"/>
      <c r="Q230" s="1"/>
      <c r="R230" s="1"/>
      <c r="S230" s="1"/>
      <c r="T230" s="1"/>
    </row>
    <row r="231" spans="2:20" x14ac:dyDescent="0.2">
      <c r="B231" s="1"/>
      <c r="C231" s="1"/>
      <c r="D231" s="1"/>
      <c r="E231" s="1"/>
      <c r="F231" s="1"/>
      <c r="G231" s="1"/>
      <c r="H231" s="1"/>
      <c r="I231" s="1"/>
      <c r="J231" s="1"/>
      <c r="K231" s="1"/>
      <c r="L231" s="1"/>
      <c r="M231" s="1"/>
      <c r="N231" s="1"/>
      <c r="O231" s="1"/>
      <c r="P231" s="1"/>
      <c r="Q231" s="1"/>
      <c r="R231" s="1"/>
      <c r="S231" s="1"/>
      <c r="T231" s="1"/>
    </row>
    <row r="232" spans="2:20" x14ac:dyDescent="0.2">
      <c r="B232" s="1"/>
      <c r="C232" s="1"/>
      <c r="D232" s="1"/>
      <c r="E232" s="1"/>
      <c r="F232" s="1"/>
      <c r="G232" s="1"/>
      <c r="H232" s="1"/>
      <c r="I232" s="1"/>
      <c r="J232" s="1"/>
      <c r="K232" s="1"/>
      <c r="L232" s="1"/>
      <c r="M232" s="1"/>
      <c r="N232" s="1"/>
      <c r="O232" s="1"/>
      <c r="P232" s="1"/>
      <c r="Q232" s="1"/>
      <c r="R232" s="1"/>
      <c r="S232" s="1"/>
      <c r="T232" s="1"/>
    </row>
    <row r="233" spans="2:20" x14ac:dyDescent="0.2">
      <c r="B233" s="1"/>
      <c r="C233" s="1"/>
      <c r="D233" s="1"/>
      <c r="E233" s="1"/>
      <c r="F233" s="1"/>
      <c r="G233" s="1"/>
      <c r="H233" s="1"/>
      <c r="I233" s="1"/>
      <c r="J233" s="1"/>
      <c r="K233" s="1"/>
      <c r="L233" s="1"/>
      <c r="M233" s="1"/>
      <c r="N233" s="1"/>
      <c r="O233" s="1"/>
      <c r="P233" s="1"/>
      <c r="Q233" s="1"/>
      <c r="R233" s="1"/>
      <c r="S233" s="1"/>
      <c r="T233" s="1"/>
    </row>
    <row r="234" spans="2:20" x14ac:dyDescent="0.2">
      <c r="B234" s="1"/>
      <c r="C234" s="1"/>
      <c r="D234" s="1"/>
      <c r="E234" s="1"/>
      <c r="F234" s="1"/>
      <c r="G234" s="1"/>
      <c r="H234" s="1"/>
      <c r="I234" s="1"/>
      <c r="J234" s="1"/>
      <c r="K234" s="1"/>
      <c r="L234" s="1"/>
      <c r="M234" s="1"/>
      <c r="N234" s="1"/>
      <c r="O234" s="1"/>
      <c r="P234" s="1"/>
      <c r="Q234" s="1"/>
      <c r="R234" s="1"/>
      <c r="S234" s="1"/>
      <c r="T234" s="1"/>
    </row>
    <row r="235" spans="2:20" x14ac:dyDescent="0.2">
      <c r="B235" s="1"/>
      <c r="C235" s="1"/>
      <c r="D235" s="1"/>
      <c r="E235" s="1"/>
      <c r="F235" s="1"/>
      <c r="G235" s="1"/>
      <c r="H235" s="1"/>
      <c r="I235" s="1"/>
      <c r="J235" s="1"/>
      <c r="K235" s="1"/>
      <c r="L235" s="1"/>
      <c r="M235" s="1"/>
      <c r="N235" s="1"/>
      <c r="O235" s="1"/>
      <c r="P235" s="1"/>
      <c r="Q235" s="1"/>
      <c r="R235" s="1"/>
      <c r="S235" s="1"/>
      <c r="T235" s="1"/>
    </row>
    <row r="236" spans="2:20" x14ac:dyDescent="0.2">
      <c r="B236" s="1"/>
      <c r="C236" s="1"/>
      <c r="D236" s="1"/>
      <c r="E236" s="1"/>
      <c r="F236" s="1"/>
      <c r="G236" s="1"/>
      <c r="H236" s="1"/>
      <c r="I236" s="1"/>
      <c r="J236" s="1"/>
      <c r="K236" s="1"/>
      <c r="L236" s="1"/>
      <c r="M236" s="1"/>
      <c r="N236" s="1"/>
      <c r="O236" s="1"/>
      <c r="P236" s="1"/>
      <c r="Q236" s="1"/>
      <c r="R236" s="1"/>
      <c r="S236" s="1"/>
      <c r="T236" s="1"/>
    </row>
    <row r="237" spans="2:20" x14ac:dyDescent="0.2">
      <c r="B237" s="1"/>
      <c r="C237" s="1"/>
      <c r="D237" s="1"/>
      <c r="E237" s="1"/>
      <c r="F237" s="1"/>
      <c r="G237" s="1"/>
      <c r="H237" s="1"/>
      <c r="I237" s="1"/>
      <c r="J237" s="1"/>
      <c r="K237" s="1"/>
      <c r="L237" s="1"/>
      <c r="M237" s="1"/>
      <c r="N237" s="1"/>
      <c r="O237" s="1"/>
      <c r="P237" s="1"/>
      <c r="Q237" s="1"/>
      <c r="R237" s="1"/>
      <c r="S237" s="1"/>
      <c r="T237" s="1"/>
    </row>
    <row r="238" spans="2:20" x14ac:dyDescent="0.2">
      <c r="B238" s="1"/>
      <c r="C238" s="1"/>
      <c r="D238" s="1"/>
      <c r="E238" s="1"/>
      <c r="F238" s="1"/>
      <c r="G238" s="1"/>
      <c r="H238" s="1"/>
      <c r="I238" s="1"/>
      <c r="J238" s="1"/>
      <c r="K238" s="1"/>
      <c r="L238" s="1"/>
      <c r="M238" s="1"/>
      <c r="N238" s="1"/>
      <c r="O238" s="1"/>
      <c r="P238" s="1"/>
      <c r="Q238" s="1"/>
      <c r="R238" s="1"/>
      <c r="S238" s="1"/>
      <c r="T238" s="1"/>
    </row>
    <row r="239" spans="2:20" x14ac:dyDescent="0.2">
      <c r="B239" s="1"/>
      <c r="C239" s="1"/>
      <c r="D239" s="1"/>
      <c r="E239" s="1"/>
      <c r="F239" s="1"/>
      <c r="G239" s="1"/>
      <c r="H239" s="1"/>
      <c r="I239" s="1"/>
      <c r="J239" s="1"/>
      <c r="K239" s="1"/>
      <c r="L239" s="1"/>
      <c r="M239" s="1"/>
      <c r="N239" s="1"/>
      <c r="O239" s="1"/>
      <c r="P239" s="1"/>
      <c r="Q239" s="1"/>
      <c r="R239" s="1"/>
      <c r="S239" s="1"/>
      <c r="T239" s="1"/>
    </row>
    <row r="240" spans="2:20" x14ac:dyDescent="0.2">
      <c r="B240" s="1"/>
      <c r="C240" s="1"/>
      <c r="D240" s="1"/>
      <c r="E240" s="1"/>
      <c r="F240" s="1"/>
      <c r="G240" s="1"/>
      <c r="H240" s="1"/>
      <c r="I240" s="1"/>
      <c r="J240" s="1"/>
      <c r="K240" s="1"/>
      <c r="L240" s="1"/>
      <c r="M240" s="1"/>
      <c r="N240" s="1"/>
      <c r="O240" s="1"/>
      <c r="P240" s="1"/>
      <c r="Q240" s="1"/>
      <c r="R240" s="1"/>
      <c r="S240" s="1"/>
      <c r="T240" s="1"/>
    </row>
    <row r="241" spans="2:20" x14ac:dyDescent="0.2">
      <c r="B241" s="1"/>
      <c r="C241" s="1"/>
      <c r="D241" s="1"/>
      <c r="E241" s="1"/>
      <c r="F241" s="1"/>
      <c r="G241" s="1"/>
      <c r="H241" s="1"/>
      <c r="I241" s="1"/>
      <c r="J241" s="1"/>
      <c r="K241" s="1"/>
      <c r="L241" s="1"/>
      <c r="M241" s="1"/>
      <c r="N241" s="1"/>
      <c r="O241" s="1"/>
      <c r="P241" s="1"/>
      <c r="Q241" s="1"/>
      <c r="R241" s="1"/>
      <c r="S241" s="1"/>
      <c r="T241" s="1"/>
    </row>
    <row r="242" spans="2:20" x14ac:dyDescent="0.2">
      <c r="B242" s="1"/>
      <c r="C242" s="1"/>
      <c r="D242" s="1"/>
      <c r="E242" s="1"/>
      <c r="F242" s="1"/>
      <c r="G242" s="1"/>
      <c r="H242" s="1"/>
      <c r="I242" s="1"/>
      <c r="J242" s="1"/>
      <c r="K242" s="1"/>
      <c r="L242" s="1"/>
      <c r="M242" s="1"/>
      <c r="N242" s="1"/>
      <c r="O242" s="1"/>
      <c r="P242" s="1"/>
      <c r="Q242" s="1"/>
      <c r="R242" s="1"/>
      <c r="S242" s="1"/>
      <c r="T242" s="1"/>
    </row>
    <row r="243" spans="2:20" x14ac:dyDescent="0.2">
      <c r="B243" s="1"/>
      <c r="C243" s="1"/>
      <c r="D243" s="1"/>
      <c r="E243" s="1"/>
      <c r="F243" s="1"/>
      <c r="G243" s="1"/>
      <c r="H243" s="1"/>
      <c r="I243" s="1"/>
      <c r="J243" s="1"/>
      <c r="K243" s="1"/>
      <c r="L243" s="1"/>
      <c r="M243" s="1"/>
      <c r="N243" s="1"/>
      <c r="O243" s="1"/>
      <c r="P243" s="1"/>
      <c r="Q243" s="1"/>
      <c r="R243" s="1"/>
      <c r="S243" s="1"/>
      <c r="T243" s="1"/>
    </row>
    <row r="244" spans="2:20" x14ac:dyDescent="0.2">
      <c r="B244" s="1"/>
      <c r="C244" s="1"/>
      <c r="D244" s="1"/>
      <c r="E244" s="1"/>
      <c r="F244" s="1"/>
      <c r="G244" s="1"/>
      <c r="H244" s="1"/>
      <c r="I244" s="1"/>
      <c r="J244" s="1"/>
      <c r="K244" s="1"/>
      <c r="L244" s="1"/>
      <c r="M244" s="1"/>
      <c r="N244" s="1"/>
      <c r="O244" s="1"/>
      <c r="P244" s="1"/>
      <c r="Q244" s="1"/>
      <c r="R244" s="1"/>
      <c r="S244" s="1"/>
      <c r="T244" s="1"/>
    </row>
    <row r="245" spans="2:20" x14ac:dyDescent="0.2">
      <c r="B245" s="1"/>
      <c r="C245" s="1"/>
      <c r="D245" s="1"/>
      <c r="E245" s="1"/>
      <c r="F245" s="1"/>
      <c r="G245" s="1"/>
      <c r="H245" s="1"/>
      <c r="I245" s="1"/>
      <c r="J245" s="1"/>
      <c r="K245" s="1"/>
      <c r="L245" s="1"/>
      <c r="M245" s="1"/>
      <c r="N245" s="1"/>
      <c r="O245" s="1"/>
      <c r="P245" s="1"/>
      <c r="Q245" s="1"/>
      <c r="R245" s="1"/>
      <c r="S245" s="1"/>
      <c r="T245" s="1"/>
    </row>
    <row r="246" spans="2:20" x14ac:dyDescent="0.2">
      <c r="B246" s="1"/>
      <c r="C246" s="1"/>
      <c r="D246" s="1"/>
      <c r="E246" s="1"/>
      <c r="F246" s="1"/>
      <c r="G246" s="1"/>
      <c r="H246" s="1"/>
      <c r="I246" s="1"/>
      <c r="J246" s="1"/>
      <c r="K246" s="1"/>
      <c r="L246" s="1"/>
      <c r="M246" s="1"/>
      <c r="N246" s="1"/>
      <c r="O246" s="1"/>
      <c r="P246" s="1"/>
      <c r="Q246" s="1"/>
      <c r="R246" s="1"/>
      <c r="S246" s="1"/>
      <c r="T246" s="1"/>
    </row>
    <row r="247" spans="2:20" x14ac:dyDescent="0.2">
      <c r="B247" s="1"/>
      <c r="C247" s="1"/>
      <c r="D247" s="1"/>
      <c r="E247" s="1"/>
      <c r="F247" s="1"/>
      <c r="G247" s="1"/>
      <c r="H247" s="1"/>
      <c r="I247" s="1"/>
      <c r="J247" s="1"/>
      <c r="K247" s="1"/>
      <c r="L247" s="1"/>
      <c r="M247" s="1"/>
      <c r="N247" s="1"/>
      <c r="O247" s="1"/>
      <c r="P247" s="1"/>
      <c r="Q247" s="1"/>
      <c r="R247" s="1"/>
      <c r="S247" s="1"/>
      <c r="T247" s="1"/>
    </row>
    <row r="248" spans="2:20" x14ac:dyDescent="0.2">
      <c r="B248" s="1"/>
      <c r="C248" s="1"/>
      <c r="D248" s="1"/>
      <c r="E248" s="1"/>
      <c r="F248" s="1"/>
      <c r="G248" s="1"/>
      <c r="H248" s="1"/>
      <c r="I248" s="1"/>
      <c r="J248" s="1"/>
      <c r="K248" s="1"/>
      <c r="L248" s="1"/>
      <c r="M248" s="1"/>
      <c r="N248" s="1"/>
      <c r="O248" s="1"/>
      <c r="P248" s="1"/>
      <c r="Q248" s="1"/>
      <c r="R248" s="1"/>
      <c r="S248" s="1"/>
      <c r="T248" s="1"/>
    </row>
    <row r="249" spans="2:20" x14ac:dyDescent="0.2">
      <c r="B249" s="1"/>
      <c r="C249" s="1"/>
      <c r="D249" s="1"/>
      <c r="E249" s="1"/>
      <c r="F249" s="1"/>
      <c r="G249" s="1"/>
      <c r="H249" s="1"/>
      <c r="I249" s="1"/>
      <c r="J249" s="1"/>
      <c r="K249" s="1"/>
      <c r="L249" s="1"/>
      <c r="M249" s="1"/>
      <c r="N249" s="1"/>
      <c r="O249" s="1"/>
      <c r="P249" s="1"/>
      <c r="Q249" s="1"/>
      <c r="R249" s="1"/>
      <c r="S249" s="1"/>
      <c r="T249" s="1"/>
    </row>
    <row r="250" spans="2:20" x14ac:dyDescent="0.2">
      <c r="B250" s="1"/>
      <c r="C250" s="1"/>
      <c r="D250" s="1"/>
      <c r="E250" s="1"/>
      <c r="F250" s="1"/>
      <c r="G250" s="1"/>
      <c r="H250" s="1"/>
      <c r="I250" s="1"/>
      <c r="J250" s="1"/>
      <c r="K250" s="1"/>
      <c r="L250" s="1"/>
      <c r="M250" s="1"/>
      <c r="N250" s="1"/>
      <c r="O250" s="1"/>
      <c r="P250" s="1"/>
      <c r="Q250" s="1"/>
      <c r="R250" s="1"/>
      <c r="S250" s="1"/>
      <c r="T250" s="1"/>
    </row>
    <row r="251" spans="2:20" x14ac:dyDescent="0.2">
      <c r="B251" s="1"/>
      <c r="C251" s="1"/>
      <c r="D251" s="1"/>
      <c r="E251" s="1"/>
      <c r="F251" s="1"/>
      <c r="G251" s="1"/>
      <c r="H251" s="1"/>
      <c r="I251" s="1"/>
      <c r="J251" s="1"/>
      <c r="K251" s="1"/>
      <c r="L251" s="1"/>
      <c r="M251" s="1"/>
      <c r="N251" s="1"/>
      <c r="O251" s="1"/>
      <c r="P251" s="1"/>
      <c r="Q251" s="1"/>
      <c r="R251" s="1"/>
      <c r="S251" s="1"/>
      <c r="T251" s="1"/>
    </row>
    <row r="252" spans="2:20" x14ac:dyDescent="0.2">
      <c r="B252" s="1"/>
      <c r="C252" s="1"/>
      <c r="D252" s="1"/>
      <c r="E252" s="1"/>
      <c r="F252" s="1"/>
      <c r="G252" s="1"/>
      <c r="H252" s="1"/>
      <c r="I252" s="1"/>
      <c r="J252" s="1"/>
      <c r="K252" s="1"/>
      <c r="L252" s="1"/>
      <c r="M252" s="1"/>
      <c r="N252" s="1"/>
      <c r="O252" s="1"/>
      <c r="P252" s="1"/>
      <c r="Q252" s="1"/>
      <c r="R252" s="1"/>
      <c r="S252" s="1"/>
      <c r="T252" s="1"/>
    </row>
    <row r="253" spans="2:20" x14ac:dyDescent="0.2">
      <c r="B253" s="1"/>
      <c r="C253" s="1"/>
      <c r="D253" s="1"/>
      <c r="E253" s="1"/>
      <c r="F253" s="1"/>
      <c r="G253" s="1"/>
      <c r="H253" s="1"/>
      <c r="I253" s="1"/>
      <c r="J253" s="1"/>
      <c r="K253" s="1"/>
      <c r="L253" s="1"/>
      <c r="M253" s="1"/>
      <c r="N253" s="1"/>
      <c r="O253" s="1"/>
      <c r="P253" s="1"/>
      <c r="Q253" s="1"/>
      <c r="R253" s="1"/>
      <c r="S253" s="1"/>
      <c r="T253" s="1"/>
    </row>
    <row r="254" spans="2:20" x14ac:dyDescent="0.2">
      <c r="B254" s="1"/>
      <c r="C254" s="1"/>
      <c r="D254" s="1"/>
      <c r="E254" s="1"/>
      <c r="F254" s="1"/>
      <c r="G254" s="1"/>
      <c r="H254" s="1"/>
      <c r="I254" s="1"/>
      <c r="J254" s="1"/>
      <c r="K254" s="1"/>
      <c r="L254" s="1"/>
      <c r="M254" s="1"/>
      <c r="N254" s="1"/>
      <c r="O254" s="1"/>
      <c r="P254" s="1"/>
      <c r="Q254" s="1"/>
      <c r="R254" s="1"/>
      <c r="S254" s="1"/>
      <c r="T254" s="1"/>
    </row>
    <row r="255" spans="2:20" x14ac:dyDescent="0.2">
      <c r="B255" s="1"/>
      <c r="C255" s="1"/>
      <c r="D255" s="1"/>
      <c r="E255" s="1"/>
      <c r="F255" s="1"/>
      <c r="G255" s="1"/>
      <c r="H255" s="1"/>
      <c r="I255" s="1"/>
      <c r="J255" s="1"/>
      <c r="K255" s="1"/>
      <c r="L255" s="1"/>
      <c r="M255" s="1"/>
      <c r="N255" s="1"/>
      <c r="O255" s="1"/>
      <c r="P255" s="1"/>
      <c r="Q255" s="1"/>
      <c r="R255" s="1"/>
      <c r="S255" s="1"/>
      <c r="T255" s="1"/>
    </row>
    <row r="256" spans="2:20" x14ac:dyDescent="0.2">
      <c r="B256" s="1"/>
      <c r="C256" s="1"/>
      <c r="D256" s="1"/>
      <c r="E256" s="1"/>
      <c r="F256" s="1"/>
      <c r="G256" s="1"/>
      <c r="H256" s="1"/>
      <c r="I256" s="1"/>
      <c r="J256" s="1"/>
      <c r="K256" s="1"/>
      <c r="L256" s="1"/>
      <c r="M256" s="1"/>
      <c r="N256" s="1"/>
      <c r="O256" s="1"/>
      <c r="P256" s="1"/>
      <c r="Q256" s="1"/>
      <c r="R256" s="1"/>
      <c r="S256" s="1"/>
      <c r="T256" s="1"/>
    </row>
    <row r="257" spans="2:20" x14ac:dyDescent="0.2">
      <c r="B257" s="1"/>
      <c r="C257" s="1"/>
      <c r="D257" s="1"/>
      <c r="E257" s="1"/>
      <c r="F257" s="1"/>
      <c r="G257" s="1"/>
      <c r="H257" s="1"/>
      <c r="I257" s="1"/>
      <c r="J257" s="1"/>
      <c r="K257" s="1"/>
      <c r="L257" s="1"/>
      <c r="M257" s="1"/>
      <c r="N257" s="1"/>
      <c r="O257" s="1"/>
      <c r="P257" s="1"/>
      <c r="Q257" s="1"/>
      <c r="R257" s="1"/>
      <c r="S257" s="1"/>
      <c r="T257" s="1"/>
    </row>
    <row r="258" spans="2:20" x14ac:dyDescent="0.2">
      <c r="B258" s="1"/>
      <c r="C258" s="1"/>
      <c r="D258" s="1"/>
      <c r="E258" s="1"/>
      <c r="F258" s="1"/>
      <c r="G258" s="1"/>
      <c r="H258" s="1"/>
      <c r="I258" s="1"/>
      <c r="J258" s="1"/>
      <c r="K258" s="1"/>
      <c r="L258" s="1"/>
      <c r="M258" s="1"/>
      <c r="N258" s="1"/>
      <c r="O258" s="1"/>
      <c r="P258" s="1"/>
      <c r="Q258" s="1"/>
      <c r="R258" s="1"/>
      <c r="S258" s="1"/>
      <c r="T258" s="1"/>
    </row>
    <row r="259" spans="2:20" x14ac:dyDescent="0.2">
      <c r="B259" s="1"/>
      <c r="C259" s="1"/>
      <c r="D259" s="1"/>
      <c r="E259" s="1"/>
      <c r="F259" s="1"/>
      <c r="G259" s="1"/>
      <c r="H259" s="1"/>
      <c r="I259" s="1"/>
      <c r="J259" s="1"/>
      <c r="K259" s="1"/>
      <c r="L259" s="1"/>
      <c r="M259" s="1"/>
      <c r="N259" s="1"/>
      <c r="O259" s="1"/>
      <c r="P259" s="1"/>
      <c r="Q259" s="1"/>
      <c r="R259" s="1"/>
      <c r="S259" s="1"/>
      <c r="T259" s="1"/>
    </row>
    <row r="260" spans="2:20" x14ac:dyDescent="0.2">
      <c r="B260" s="1"/>
      <c r="C260" s="1"/>
      <c r="D260" s="1"/>
      <c r="E260" s="1"/>
      <c r="F260" s="1"/>
      <c r="G260" s="1"/>
      <c r="H260" s="1"/>
      <c r="I260" s="1"/>
      <c r="J260" s="1"/>
      <c r="K260" s="1"/>
      <c r="L260" s="1"/>
      <c r="M260" s="1"/>
      <c r="N260" s="1"/>
      <c r="O260" s="1"/>
      <c r="P260" s="1"/>
      <c r="Q260" s="1"/>
      <c r="R260" s="1"/>
      <c r="S260" s="1"/>
      <c r="T260" s="1"/>
    </row>
    <row r="261" spans="2:20" x14ac:dyDescent="0.2">
      <c r="B261" s="1"/>
      <c r="C261" s="1"/>
      <c r="D261" s="1"/>
      <c r="E261" s="1"/>
      <c r="F261" s="1"/>
      <c r="G261" s="1"/>
      <c r="H261" s="1"/>
      <c r="I261" s="1"/>
      <c r="J261" s="1"/>
      <c r="K261" s="1"/>
      <c r="L261" s="1"/>
      <c r="M261" s="1"/>
      <c r="N261" s="1"/>
      <c r="O261" s="1"/>
      <c r="P261" s="1"/>
      <c r="Q261" s="1"/>
      <c r="R261" s="1"/>
      <c r="S261" s="1"/>
      <c r="T261" s="1"/>
    </row>
    <row r="262" spans="2:20" x14ac:dyDescent="0.2">
      <c r="B262" s="1"/>
      <c r="C262" s="1"/>
      <c r="D262" s="1"/>
      <c r="E262" s="1"/>
      <c r="F262" s="1"/>
      <c r="G262" s="1"/>
      <c r="H262" s="1"/>
      <c r="I262" s="1"/>
      <c r="J262" s="1"/>
      <c r="K262" s="1"/>
      <c r="L262" s="1"/>
      <c r="M262" s="1"/>
      <c r="N262" s="1"/>
      <c r="O262" s="1"/>
      <c r="P262" s="1"/>
      <c r="Q262" s="1"/>
      <c r="R262" s="1"/>
      <c r="S262" s="1"/>
      <c r="T262" s="1"/>
    </row>
    <row r="263" spans="2:20" x14ac:dyDescent="0.2">
      <c r="B263" s="1"/>
      <c r="C263" s="1"/>
      <c r="D263" s="1"/>
      <c r="E263" s="1"/>
      <c r="F263" s="1"/>
      <c r="G263" s="1"/>
      <c r="H263" s="1"/>
      <c r="I263" s="1"/>
      <c r="J263" s="1"/>
      <c r="K263" s="1"/>
      <c r="L263" s="1"/>
      <c r="M263" s="1"/>
      <c r="N263" s="1"/>
      <c r="O263" s="1"/>
      <c r="P263" s="1"/>
      <c r="Q263" s="1"/>
      <c r="R263" s="1"/>
      <c r="S263" s="1"/>
      <c r="T263" s="1"/>
    </row>
    <row r="264" spans="2:20" x14ac:dyDescent="0.2">
      <c r="B264" s="1"/>
      <c r="C264" s="1"/>
      <c r="D264" s="1"/>
      <c r="E264" s="1"/>
      <c r="F264" s="1"/>
      <c r="G264" s="1"/>
      <c r="H264" s="1"/>
      <c r="I264" s="1"/>
      <c r="J264" s="1"/>
      <c r="K264" s="1"/>
      <c r="L264" s="1"/>
      <c r="M264" s="1"/>
      <c r="N264" s="1"/>
      <c r="O264" s="1"/>
      <c r="P264" s="1"/>
      <c r="Q264" s="1"/>
      <c r="R264" s="1"/>
      <c r="S264" s="1"/>
      <c r="T264" s="1"/>
    </row>
    <row r="265" spans="2:20" x14ac:dyDescent="0.2">
      <c r="B265" s="1"/>
      <c r="C265" s="1"/>
      <c r="D265" s="1"/>
      <c r="E265" s="1"/>
      <c r="F265" s="1"/>
      <c r="G265" s="1"/>
      <c r="H265" s="1"/>
      <c r="I265" s="1"/>
      <c r="J265" s="1"/>
      <c r="K265" s="1"/>
      <c r="L265" s="1"/>
      <c r="M265" s="1"/>
      <c r="N265" s="1"/>
      <c r="O265" s="1"/>
      <c r="P265" s="1"/>
      <c r="Q265" s="1"/>
      <c r="R265" s="1"/>
      <c r="S265" s="1"/>
      <c r="T265" s="1"/>
    </row>
    <row r="266" spans="2:20" x14ac:dyDescent="0.2">
      <c r="B266" s="1"/>
      <c r="C266" s="1"/>
      <c r="D266" s="1"/>
      <c r="E266" s="1"/>
      <c r="F266" s="1"/>
      <c r="G266" s="1"/>
      <c r="H266" s="1"/>
      <c r="I266" s="1"/>
      <c r="J266" s="1"/>
      <c r="K266" s="1"/>
      <c r="L266" s="1"/>
      <c r="M266" s="1"/>
      <c r="N266" s="1"/>
      <c r="O266" s="1"/>
      <c r="P266" s="1"/>
      <c r="Q266" s="1"/>
      <c r="R266" s="1"/>
      <c r="S266" s="1"/>
      <c r="T266" s="1"/>
    </row>
    <row r="267" spans="2:20" x14ac:dyDescent="0.2">
      <c r="B267" s="1"/>
      <c r="C267" s="1"/>
      <c r="D267" s="1"/>
      <c r="E267" s="1"/>
      <c r="F267" s="1"/>
      <c r="G267" s="1"/>
      <c r="H267" s="1"/>
      <c r="I267" s="1"/>
      <c r="J267" s="1"/>
      <c r="K267" s="1"/>
      <c r="L267" s="1"/>
      <c r="M267" s="1"/>
      <c r="N267" s="1"/>
      <c r="O267" s="1"/>
      <c r="P267" s="1"/>
      <c r="Q267" s="1"/>
      <c r="R267" s="1"/>
      <c r="S267" s="1"/>
      <c r="T267" s="1"/>
    </row>
    <row r="268" spans="2:20" x14ac:dyDescent="0.2">
      <c r="B268" s="1"/>
      <c r="C268" s="1"/>
      <c r="D268" s="1"/>
      <c r="E268" s="1"/>
      <c r="F268" s="1"/>
      <c r="G268" s="1"/>
      <c r="H268" s="1"/>
      <c r="I268" s="1"/>
      <c r="J268" s="1"/>
      <c r="K268" s="1"/>
      <c r="L268" s="1"/>
      <c r="M268" s="1"/>
      <c r="N268" s="1"/>
      <c r="O268" s="1"/>
      <c r="P268" s="1"/>
      <c r="Q268" s="1"/>
      <c r="R268" s="1"/>
      <c r="S268" s="1"/>
      <c r="T268" s="1"/>
    </row>
    <row r="269" spans="2:20" x14ac:dyDescent="0.2">
      <c r="B269" s="1"/>
      <c r="C269" s="1"/>
      <c r="D269" s="1"/>
      <c r="E269" s="1"/>
      <c r="F269" s="1"/>
      <c r="G269" s="1"/>
      <c r="H269" s="1"/>
      <c r="I269" s="1"/>
      <c r="J269" s="1"/>
      <c r="K269" s="1"/>
      <c r="L269" s="1"/>
      <c r="M269" s="1"/>
      <c r="N269" s="1"/>
      <c r="O269" s="1"/>
      <c r="P269" s="1"/>
      <c r="Q269" s="1"/>
      <c r="R269" s="1"/>
      <c r="S269" s="1"/>
      <c r="T269" s="1"/>
    </row>
    <row r="270" spans="2:20" x14ac:dyDescent="0.2">
      <c r="B270" s="1"/>
      <c r="C270" s="1"/>
      <c r="D270" s="1"/>
      <c r="E270" s="1"/>
      <c r="F270" s="1"/>
      <c r="G270" s="1"/>
      <c r="H270" s="1"/>
      <c r="I270" s="1"/>
      <c r="J270" s="1"/>
      <c r="K270" s="1"/>
      <c r="L270" s="1"/>
      <c r="M270" s="1"/>
      <c r="N270" s="1"/>
      <c r="O270" s="1"/>
      <c r="P270" s="1"/>
      <c r="Q270" s="1"/>
      <c r="R270" s="1"/>
      <c r="S270" s="1"/>
      <c r="T270" s="1"/>
    </row>
    <row r="271" spans="2:20" x14ac:dyDescent="0.2">
      <c r="B271" s="1"/>
      <c r="C271" s="1"/>
      <c r="D271" s="1"/>
      <c r="E271" s="1"/>
      <c r="F271" s="1"/>
      <c r="G271" s="1"/>
      <c r="H271" s="1"/>
      <c r="I271" s="1"/>
      <c r="J271" s="1"/>
      <c r="K271" s="1"/>
      <c r="L271" s="1"/>
      <c r="M271" s="1"/>
      <c r="N271" s="1"/>
      <c r="O271" s="1"/>
      <c r="P271" s="1"/>
      <c r="Q271" s="1"/>
      <c r="R271" s="1"/>
      <c r="S271" s="1"/>
      <c r="T271" s="1"/>
    </row>
    <row r="272" spans="2:20" x14ac:dyDescent="0.2">
      <c r="B272" s="1"/>
      <c r="C272" s="1"/>
      <c r="D272" s="1"/>
      <c r="E272" s="1"/>
      <c r="F272" s="1"/>
      <c r="G272" s="1"/>
      <c r="H272" s="1"/>
      <c r="I272" s="1"/>
      <c r="J272" s="1"/>
      <c r="K272" s="1"/>
      <c r="L272" s="1"/>
      <c r="M272" s="1"/>
      <c r="N272" s="1"/>
      <c r="O272" s="1"/>
      <c r="P272" s="1"/>
      <c r="Q272" s="1"/>
      <c r="R272" s="1"/>
      <c r="S272" s="1"/>
      <c r="T272" s="1"/>
    </row>
    <row r="273" spans="2:20" x14ac:dyDescent="0.2">
      <c r="B273" s="1"/>
      <c r="C273" s="1"/>
      <c r="D273" s="1"/>
      <c r="E273" s="1"/>
      <c r="F273" s="1"/>
      <c r="G273" s="1"/>
      <c r="H273" s="1"/>
      <c r="I273" s="1"/>
      <c r="J273" s="1"/>
      <c r="K273" s="1"/>
      <c r="L273" s="1"/>
      <c r="M273" s="1"/>
      <c r="N273" s="1"/>
      <c r="O273" s="1"/>
      <c r="P273" s="1"/>
      <c r="Q273" s="1"/>
      <c r="R273" s="1"/>
      <c r="S273" s="1"/>
      <c r="T273" s="1"/>
    </row>
    <row r="274" spans="2:20" x14ac:dyDescent="0.2">
      <c r="B274" s="1"/>
      <c r="C274" s="1"/>
      <c r="D274" s="1"/>
      <c r="E274" s="1"/>
      <c r="F274" s="1"/>
      <c r="G274" s="1"/>
      <c r="H274" s="1"/>
      <c r="I274" s="1"/>
      <c r="J274" s="1"/>
      <c r="K274" s="1"/>
      <c r="L274" s="1"/>
      <c r="M274" s="1"/>
      <c r="N274" s="1"/>
      <c r="O274" s="1"/>
      <c r="P274" s="1"/>
      <c r="Q274" s="1"/>
      <c r="R274" s="1"/>
      <c r="S274" s="1"/>
      <c r="T274" s="1"/>
    </row>
    <row r="275" spans="2:20" x14ac:dyDescent="0.2">
      <c r="B275" s="1"/>
      <c r="C275" s="1"/>
      <c r="D275" s="1"/>
      <c r="E275" s="1"/>
      <c r="F275" s="1"/>
      <c r="G275" s="1"/>
      <c r="H275" s="1"/>
      <c r="I275" s="1"/>
      <c r="J275" s="1"/>
      <c r="K275" s="1"/>
      <c r="L275" s="1"/>
      <c r="M275" s="1"/>
      <c r="N275" s="1"/>
      <c r="O275" s="1"/>
      <c r="P275" s="1"/>
      <c r="Q275" s="1"/>
      <c r="R275" s="1"/>
      <c r="S275" s="1"/>
      <c r="T275" s="1"/>
    </row>
    <row r="276" spans="2:20" x14ac:dyDescent="0.2">
      <c r="B276" s="1"/>
      <c r="C276" s="1"/>
      <c r="D276" s="1"/>
      <c r="E276" s="1"/>
      <c r="F276" s="1"/>
      <c r="G276" s="1"/>
      <c r="H276" s="1"/>
      <c r="I276" s="1"/>
      <c r="J276" s="1"/>
      <c r="K276" s="1"/>
      <c r="L276" s="1"/>
      <c r="M276" s="1"/>
      <c r="N276" s="1"/>
      <c r="O276" s="1"/>
      <c r="P276" s="1"/>
      <c r="Q276" s="1"/>
      <c r="R276" s="1"/>
      <c r="S276" s="1"/>
      <c r="T276" s="1"/>
    </row>
    <row r="277" spans="2:20" x14ac:dyDescent="0.2">
      <c r="B277" s="1"/>
      <c r="C277" s="1"/>
      <c r="D277" s="1"/>
      <c r="E277" s="1"/>
      <c r="F277" s="1"/>
      <c r="G277" s="1"/>
      <c r="H277" s="1"/>
      <c r="I277" s="1"/>
      <c r="J277" s="1"/>
      <c r="K277" s="1"/>
      <c r="L277" s="1"/>
      <c r="M277" s="1"/>
      <c r="N277" s="1"/>
      <c r="O277" s="1"/>
      <c r="P277" s="1"/>
      <c r="Q277" s="1"/>
      <c r="R277" s="1"/>
      <c r="S277" s="1"/>
      <c r="T277" s="1"/>
    </row>
    <row r="278" spans="2:20" x14ac:dyDescent="0.2">
      <c r="B278" s="1"/>
      <c r="C278" s="1"/>
      <c r="D278" s="1"/>
      <c r="E278" s="1"/>
      <c r="F278" s="1"/>
      <c r="G278" s="1"/>
      <c r="H278" s="1"/>
      <c r="I278" s="1"/>
      <c r="J278" s="1"/>
      <c r="K278" s="1"/>
      <c r="L278" s="1"/>
      <c r="M278" s="1"/>
      <c r="N278" s="1"/>
      <c r="O278" s="1"/>
      <c r="P278" s="1"/>
      <c r="Q278" s="1"/>
      <c r="R278" s="1"/>
      <c r="S278" s="1"/>
      <c r="T278" s="1"/>
    </row>
    <row r="279" spans="2:20" x14ac:dyDescent="0.2">
      <c r="B279" s="1"/>
      <c r="C279" s="1"/>
      <c r="D279" s="1"/>
      <c r="E279" s="1"/>
      <c r="F279" s="1"/>
      <c r="G279" s="1"/>
      <c r="H279" s="1"/>
      <c r="I279" s="1"/>
      <c r="J279" s="1"/>
      <c r="K279" s="1"/>
      <c r="L279" s="1"/>
      <c r="M279" s="1"/>
      <c r="N279" s="1"/>
      <c r="O279" s="1"/>
      <c r="P279" s="1"/>
      <c r="Q279" s="1"/>
      <c r="R279" s="1"/>
      <c r="S279" s="1"/>
      <c r="T279" s="1"/>
    </row>
    <row r="280" spans="2:20" x14ac:dyDescent="0.2">
      <c r="B280" s="1"/>
      <c r="C280" s="1"/>
      <c r="D280" s="1"/>
      <c r="E280" s="1"/>
      <c r="F280" s="1"/>
      <c r="G280" s="1"/>
      <c r="H280" s="1"/>
      <c r="I280" s="1"/>
      <c r="J280" s="1"/>
      <c r="K280" s="1"/>
      <c r="L280" s="1"/>
      <c r="M280" s="1"/>
      <c r="N280" s="1"/>
      <c r="O280" s="1"/>
      <c r="P280" s="1"/>
      <c r="Q280" s="1"/>
      <c r="R280" s="1"/>
      <c r="S280" s="1"/>
      <c r="T280" s="1"/>
    </row>
    <row r="281" spans="2:20" x14ac:dyDescent="0.2">
      <c r="B281" s="1"/>
      <c r="C281" s="1"/>
      <c r="D281" s="1"/>
      <c r="E281" s="1"/>
      <c r="F281" s="1"/>
      <c r="G281" s="1"/>
      <c r="H281" s="1"/>
      <c r="I281" s="1"/>
      <c r="J281" s="1"/>
      <c r="K281" s="1"/>
      <c r="L281" s="1"/>
      <c r="M281" s="1"/>
      <c r="N281" s="1"/>
      <c r="O281" s="1"/>
      <c r="P281" s="1"/>
      <c r="Q281" s="1"/>
      <c r="R281" s="1"/>
      <c r="S281" s="1"/>
      <c r="T281" s="1"/>
    </row>
    <row r="282" spans="2:20" x14ac:dyDescent="0.2">
      <c r="B282" s="1"/>
      <c r="C282" s="1"/>
      <c r="D282" s="1"/>
      <c r="E282" s="1"/>
      <c r="F282" s="1"/>
      <c r="G282" s="1"/>
      <c r="H282" s="1"/>
      <c r="I282" s="1"/>
      <c r="J282" s="1"/>
      <c r="K282" s="1"/>
      <c r="L282" s="1"/>
      <c r="M282" s="1"/>
      <c r="N282" s="1"/>
      <c r="O282" s="1"/>
      <c r="P282" s="1"/>
      <c r="Q282" s="1"/>
      <c r="R282" s="1"/>
      <c r="S282" s="1"/>
      <c r="T282" s="1"/>
    </row>
    <row r="283" spans="2:20" x14ac:dyDescent="0.2">
      <c r="B283" s="1"/>
      <c r="C283" s="1"/>
      <c r="D283" s="1"/>
      <c r="E283" s="1"/>
      <c r="F283" s="1"/>
      <c r="G283" s="1"/>
      <c r="H283" s="1"/>
      <c r="I283" s="1"/>
      <c r="J283" s="1"/>
      <c r="K283" s="1"/>
      <c r="L283" s="1"/>
      <c r="M283" s="1"/>
      <c r="N283" s="1"/>
      <c r="O283" s="1"/>
      <c r="P283" s="1"/>
      <c r="Q283" s="1"/>
      <c r="R283" s="1"/>
      <c r="S283" s="1"/>
      <c r="T283" s="1"/>
    </row>
    <row r="284" spans="2:20" x14ac:dyDescent="0.2">
      <c r="B284" s="1"/>
      <c r="C284" s="1"/>
      <c r="D284" s="1"/>
      <c r="E284" s="1"/>
      <c r="F284" s="1"/>
      <c r="G284" s="1"/>
      <c r="H284" s="1"/>
      <c r="I284" s="1"/>
      <c r="J284" s="1"/>
      <c r="K284" s="1"/>
      <c r="L284" s="1"/>
      <c r="M284" s="1"/>
      <c r="N284" s="1"/>
      <c r="O284" s="1"/>
      <c r="P284" s="1"/>
      <c r="Q284" s="1"/>
      <c r="R284" s="1"/>
      <c r="S284" s="1"/>
      <c r="T284" s="1"/>
    </row>
    <row r="285" spans="2:20" x14ac:dyDescent="0.2">
      <c r="B285" s="1"/>
      <c r="C285" s="1"/>
      <c r="D285" s="1"/>
      <c r="E285" s="1"/>
      <c r="F285" s="1"/>
      <c r="G285" s="1"/>
      <c r="H285" s="1"/>
      <c r="I285" s="1"/>
      <c r="J285" s="1"/>
      <c r="K285" s="1"/>
      <c r="L285" s="1"/>
      <c r="M285" s="1"/>
      <c r="N285" s="1"/>
      <c r="O285" s="1"/>
      <c r="P285" s="1"/>
      <c r="Q285" s="1"/>
      <c r="R285" s="1"/>
      <c r="S285" s="1"/>
      <c r="T285" s="1"/>
    </row>
    <row r="286" spans="2:20" x14ac:dyDescent="0.2">
      <c r="B286" s="1"/>
      <c r="C286" s="1"/>
      <c r="D286" s="1"/>
      <c r="E286" s="1"/>
      <c r="F286" s="1"/>
      <c r="G286" s="1"/>
      <c r="H286" s="1"/>
      <c r="I286" s="1"/>
      <c r="J286" s="1"/>
      <c r="K286" s="1"/>
      <c r="L286" s="1"/>
      <c r="M286" s="1"/>
      <c r="N286" s="1"/>
      <c r="O286" s="1"/>
      <c r="P286" s="1"/>
      <c r="Q286" s="1"/>
      <c r="R286" s="1"/>
      <c r="S286" s="1"/>
      <c r="T286" s="1"/>
    </row>
    <row r="287" spans="2:20" x14ac:dyDescent="0.2">
      <c r="B287" s="1"/>
      <c r="C287" s="1"/>
      <c r="D287" s="1"/>
      <c r="E287" s="1"/>
      <c r="F287" s="1"/>
      <c r="G287" s="1"/>
      <c r="H287" s="1"/>
      <c r="I287" s="1"/>
      <c r="J287" s="1"/>
      <c r="K287" s="1"/>
      <c r="L287" s="1"/>
      <c r="M287" s="1"/>
      <c r="N287" s="1"/>
      <c r="O287" s="1"/>
      <c r="P287" s="1"/>
      <c r="Q287" s="1"/>
      <c r="R287" s="1"/>
      <c r="S287" s="1"/>
      <c r="T287" s="1"/>
    </row>
    <row r="288" spans="2:20" x14ac:dyDescent="0.2">
      <c r="B288" s="1"/>
      <c r="C288" s="1"/>
      <c r="D288" s="1"/>
      <c r="E288" s="1"/>
      <c r="F288" s="1"/>
      <c r="G288" s="1"/>
      <c r="H288" s="1"/>
      <c r="I288" s="1"/>
      <c r="J288" s="1"/>
      <c r="K288" s="1"/>
      <c r="L288" s="1"/>
      <c r="M288" s="1"/>
      <c r="N288" s="1"/>
      <c r="O288" s="1"/>
      <c r="P288" s="1"/>
      <c r="Q288" s="1"/>
      <c r="R288" s="1"/>
      <c r="S288" s="1"/>
      <c r="T288" s="1"/>
    </row>
    <row r="289" spans="2:20" x14ac:dyDescent="0.2">
      <c r="B289" s="1"/>
      <c r="C289" s="1"/>
      <c r="D289" s="1"/>
      <c r="E289" s="1"/>
      <c r="F289" s="1"/>
      <c r="G289" s="1"/>
      <c r="H289" s="1"/>
      <c r="I289" s="1"/>
      <c r="J289" s="1"/>
      <c r="K289" s="1"/>
      <c r="L289" s="1"/>
      <c r="M289" s="1"/>
      <c r="N289" s="1"/>
      <c r="O289" s="1"/>
      <c r="P289" s="1"/>
      <c r="Q289" s="1"/>
      <c r="R289" s="1"/>
      <c r="S289" s="1"/>
      <c r="T289" s="1"/>
    </row>
    <row r="290" spans="2:20" x14ac:dyDescent="0.2">
      <c r="B290" s="1"/>
      <c r="C290" s="1"/>
      <c r="D290" s="1"/>
      <c r="E290" s="1"/>
      <c r="F290" s="1"/>
      <c r="G290" s="1"/>
      <c r="H290" s="1"/>
      <c r="I290" s="1"/>
      <c r="J290" s="1"/>
      <c r="K290" s="1"/>
      <c r="L290" s="1"/>
      <c r="M290" s="1"/>
      <c r="N290" s="1"/>
      <c r="O290" s="1"/>
      <c r="P290" s="1"/>
      <c r="Q290" s="1"/>
      <c r="R290" s="1"/>
      <c r="S290" s="1"/>
      <c r="T290" s="1"/>
    </row>
    <row r="291" spans="2:20" x14ac:dyDescent="0.2">
      <c r="B291" s="1"/>
      <c r="C291" s="1"/>
      <c r="D291" s="1"/>
      <c r="E291" s="1"/>
      <c r="F291" s="1"/>
      <c r="G291" s="1"/>
      <c r="H291" s="1"/>
      <c r="I291" s="1"/>
      <c r="J291" s="1"/>
      <c r="K291" s="1"/>
      <c r="L291" s="1"/>
      <c r="M291" s="1"/>
      <c r="N291" s="1"/>
      <c r="O291" s="1"/>
      <c r="P291" s="1"/>
      <c r="Q291" s="1"/>
      <c r="R291" s="1"/>
      <c r="S291" s="1"/>
      <c r="T291" s="1"/>
    </row>
    <row r="292" spans="2:20" x14ac:dyDescent="0.2">
      <c r="B292" s="1"/>
      <c r="C292" s="1"/>
      <c r="D292" s="1"/>
      <c r="E292" s="1"/>
      <c r="F292" s="1"/>
      <c r="G292" s="1"/>
      <c r="H292" s="1"/>
      <c r="I292" s="1"/>
      <c r="J292" s="1"/>
      <c r="K292" s="1"/>
      <c r="L292" s="1"/>
      <c r="M292" s="1"/>
      <c r="N292" s="1"/>
      <c r="O292" s="1"/>
      <c r="P292" s="1"/>
      <c r="Q292" s="1"/>
      <c r="R292" s="1"/>
      <c r="S292" s="1"/>
      <c r="T292" s="1"/>
    </row>
    <row r="293" spans="2:20" x14ac:dyDescent="0.2">
      <c r="B293" s="1"/>
      <c r="C293" s="1"/>
      <c r="D293" s="1"/>
      <c r="E293" s="1"/>
      <c r="F293" s="1"/>
      <c r="G293" s="1"/>
      <c r="H293" s="1"/>
      <c r="I293" s="1"/>
      <c r="J293" s="1"/>
      <c r="K293" s="1"/>
      <c r="L293" s="1"/>
      <c r="M293" s="1"/>
      <c r="N293" s="1"/>
      <c r="O293" s="1"/>
      <c r="P293" s="1"/>
      <c r="Q293" s="1"/>
      <c r="R293" s="1"/>
      <c r="S293" s="1"/>
      <c r="T293" s="1"/>
    </row>
    <row r="294" spans="2:20" x14ac:dyDescent="0.2">
      <c r="B294" s="1"/>
      <c r="C294" s="1"/>
      <c r="D294" s="1"/>
      <c r="E294" s="1"/>
      <c r="F294" s="1"/>
      <c r="G294" s="1"/>
      <c r="H294" s="1"/>
      <c r="I294" s="1"/>
      <c r="J294" s="1"/>
      <c r="K294" s="1"/>
      <c r="L294" s="1"/>
      <c r="M294" s="1"/>
      <c r="N294" s="1"/>
      <c r="O294" s="1"/>
      <c r="P294" s="1"/>
      <c r="Q294" s="1"/>
      <c r="R294" s="1"/>
      <c r="S294" s="1"/>
      <c r="T294" s="1"/>
    </row>
    <row r="295" spans="2:20" x14ac:dyDescent="0.2">
      <c r="B295" s="1"/>
      <c r="C295" s="1"/>
      <c r="D295" s="1"/>
      <c r="E295" s="1"/>
      <c r="F295" s="1"/>
      <c r="G295" s="1"/>
      <c r="H295" s="1"/>
      <c r="I295" s="1"/>
      <c r="J295" s="1"/>
      <c r="K295" s="1"/>
      <c r="L295" s="1"/>
      <c r="M295" s="1"/>
      <c r="N295" s="1"/>
      <c r="O295" s="1"/>
      <c r="P295" s="1"/>
      <c r="Q295" s="1"/>
      <c r="R295" s="1"/>
      <c r="S295" s="1"/>
      <c r="T295" s="1"/>
    </row>
    <row r="296" spans="2:20" x14ac:dyDescent="0.2">
      <c r="B296" s="1"/>
      <c r="C296" s="1"/>
      <c r="D296" s="1"/>
      <c r="E296" s="1"/>
      <c r="F296" s="1"/>
      <c r="G296" s="1"/>
      <c r="H296" s="1"/>
      <c r="I296" s="1"/>
      <c r="J296" s="1"/>
      <c r="K296" s="1"/>
      <c r="L296" s="1"/>
      <c r="M296" s="1"/>
      <c r="N296" s="1"/>
      <c r="O296" s="1"/>
      <c r="P296" s="1"/>
      <c r="Q296" s="1"/>
      <c r="R296" s="1"/>
      <c r="S296" s="1"/>
      <c r="T296" s="1"/>
    </row>
    <row r="297" spans="2:20" x14ac:dyDescent="0.2">
      <c r="B297" s="1"/>
      <c r="C297" s="1"/>
      <c r="D297" s="1"/>
      <c r="E297" s="1"/>
      <c r="F297" s="1"/>
      <c r="G297" s="1"/>
      <c r="H297" s="1"/>
      <c r="I297" s="1"/>
      <c r="J297" s="1"/>
      <c r="K297" s="1"/>
      <c r="L297" s="1"/>
      <c r="M297" s="1"/>
      <c r="N297" s="1"/>
      <c r="O297" s="1"/>
      <c r="P297" s="1"/>
      <c r="Q297" s="1"/>
      <c r="R297" s="1"/>
      <c r="S297" s="1"/>
      <c r="T297" s="1"/>
    </row>
    <row r="298" spans="2:20" x14ac:dyDescent="0.2">
      <c r="B298" s="1"/>
      <c r="C298" s="1"/>
      <c r="D298" s="1"/>
      <c r="E298" s="1"/>
      <c r="F298" s="1"/>
      <c r="G298" s="1"/>
      <c r="H298" s="1"/>
      <c r="I298" s="1"/>
      <c r="J298" s="1"/>
      <c r="K298" s="1"/>
      <c r="L298" s="1"/>
      <c r="M298" s="1"/>
      <c r="N298" s="1"/>
      <c r="O298" s="1"/>
      <c r="P298" s="1"/>
      <c r="Q298" s="1"/>
      <c r="R298" s="1"/>
      <c r="S298" s="1"/>
      <c r="T298" s="1"/>
    </row>
    <row r="299" spans="2:20" x14ac:dyDescent="0.2">
      <c r="B299" s="1"/>
      <c r="C299" s="1"/>
      <c r="D299" s="1"/>
      <c r="E299" s="1"/>
      <c r="F299" s="1"/>
      <c r="G299" s="1"/>
      <c r="H299" s="1"/>
      <c r="I299" s="1"/>
      <c r="J299" s="1"/>
      <c r="K299" s="1"/>
      <c r="L299" s="1"/>
      <c r="M299" s="1"/>
      <c r="N299" s="1"/>
      <c r="O299" s="1"/>
      <c r="P299" s="1"/>
      <c r="Q299" s="1"/>
      <c r="R299" s="1"/>
      <c r="S299" s="1"/>
      <c r="T299" s="1"/>
    </row>
    <row r="300" spans="2:20" x14ac:dyDescent="0.2">
      <c r="B300" s="1"/>
      <c r="C300" s="1"/>
      <c r="D300" s="1"/>
      <c r="E300" s="1"/>
      <c r="F300" s="1"/>
      <c r="G300" s="1"/>
      <c r="H300" s="1"/>
      <c r="I300" s="1"/>
      <c r="J300" s="1"/>
      <c r="K300" s="1"/>
      <c r="L300" s="1"/>
      <c r="M300" s="1"/>
      <c r="N300" s="1"/>
      <c r="O300" s="1"/>
      <c r="P300" s="1"/>
      <c r="Q300" s="1"/>
      <c r="R300" s="1"/>
      <c r="S300" s="1"/>
      <c r="T300" s="1"/>
    </row>
    <row r="301" spans="2:20" x14ac:dyDescent="0.2">
      <c r="B301" s="1"/>
      <c r="C301" s="1"/>
      <c r="D301" s="1"/>
      <c r="E301" s="1"/>
      <c r="F301" s="1"/>
      <c r="G301" s="1"/>
      <c r="H301" s="1"/>
      <c r="I301" s="1"/>
      <c r="J301" s="1"/>
      <c r="K301" s="1"/>
      <c r="L301" s="1"/>
      <c r="M301" s="1"/>
      <c r="N301" s="1"/>
      <c r="O301" s="1"/>
      <c r="P301" s="1"/>
      <c r="Q301" s="1"/>
      <c r="R301" s="1"/>
      <c r="S301" s="1"/>
      <c r="T301" s="1"/>
    </row>
    <row r="302" spans="2:20" x14ac:dyDescent="0.2">
      <c r="B302" s="1"/>
      <c r="C302" s="1"/>
      <c r="D302" s="1"/>
      <c r="E302" s="1"/>
      <c r="F302" s="1"/>
      <c r="G302" s="1"/>
      <c r="H302" s="1"/>
      <c r="I302" s="1"/>
      <c r="J302" s="1"/>
      <c r="K302" s="1"/>
      <c r="L302" s="1"/>
      <c r="M302" s="1"/>
      <c r="N302" s="1"/>
      <c r="O302" s="1"/>
      <c r="P302" s="1"/>
      <c r="Q302" s="1"/>
      <c r="R302" s="1"/>
      <c r="S302" s="1"/>
      <c r="T302" s="1"/>
    </row>
    <row r="303" spans="2:20" x14ac:dyDescent="0.2">
      <c r="B303" s="1"/>
      <c r="C303" s="1"/>
      <c r="D303" s="1"/>
      <c r="E303" s="1"/>
      <c r="F303" s="1"/>
      <c r="G303" s="1"/>
      <c r="H303" s="1"/>
      <c r="I303" s="1"/>
      <c r="J303" s="1"/>
      <c r="K303" s="1"/>
      <c r="L303" s="1"/>
      <c r="M303" s="1"/>
      <c r="N303" s="1"/>
      <c r="O303" s="1"/>
      <c r="P303" s="1"/>
      <c r="Q303" s="1"/>
      <c r="R303" s="1"/>
      <c r="S303" s="1"/>
      <c r="T303" s="1"/>
    </row>
    <row r="304" spans="2:20" x14ac:dyDescent="0.2">
      <c r="B304" s="1"/>
      <c r="C304" s="1"/>
      <c r="D304" s="1"/>
      <c r="E304" s="1"/>
      <c r="F304" s="1"/>
      <c r="G304" s="1"/>
      <c r="H304" s="1"/>
      <c r="I304" s="1"/>
      <c r="J304" s="1"/>
      <c r="K304" s="1"/>
      <c r="L304" s="1"/>
      <c r="M304" s="1"/>
      <c r="N304" s="1"/>
      <c r="O304" s="1"/>
      <c r="P304" s="1"/>
      <c r="Q304" s="1"/>
      <c r="R304" s="1"/>
      <c r="S304" s="1"/>
      <c r="T304" s="1"/>
    </row>
    <row r="305" spans="2:20" x14ac:dyDescent="0.2">
      <c r="B305" s="1"/>
      <c r="C305" s="1"/>
      <c r="D305" s="1"/>
      <c r="E305" s="1"/>
      <c r="F305" s="1"/>
      <c r="G305" s="1"/>
      <c r="H305" s="1"/>
      <c r="I305" s="1"/>
      <c r="J305" s="1"/>
      <c r="K305" s="1"/>
      <c r="L305" s="1"/>
      <c r="M305" s="1"/>
      <c r="N305" s="1"/>
      <c r="O305" s="1"/>
      <c r="P305" s="1"/>
      <c r="Q305" s="1"/>
      <c r="R305" s="1"/>
      <c r="S305" s="1"/>
      <c r="T305" s="1"/>
    </row>
    <row r="306" spans="2:20" x14ac:dyDescent="0.2">
      <c r="B306" s="1"/>
      <c r="C306" s="1"/>
      <c r="D306" s="1"/>
      <c r="E306" s="1"/>
      <c r="F306" s="1"/>
      <c r="G306" s="1"/>
      <c r="H306" s="1"/>
      <c r="I306" s="1"/>
      <c r="J306" s="1"/>
      <c r="K306" s="1"/>
      <c r="L306" s="1"/>
      <c r="M306" s="1"/>
      <c r="N306" s="1"/>
      <c r="O306" s="1"/>
      <c r="P306" s="1"/>
      <c r="Q306" s="1"/>
      <c r="R306" s="1"/>
      <c r="S306" s="1"/>
      <c r="T306" s="1"/>
    </row>
    <row r="307" spans="2:20" x14ac:dyDescent="0.2">
      <c r="B307" s="1"/>
      <c r="C307" s="1"/>
      <c r="D307" s="1"/>
      <c r="E307" s="1"/>
      <c r="F307" s="1"/>
      <c r="G307" s="1"/>
      <c r="H307" s="1"/>
      <c r="I307" s="1"/>
      <c r="J307" s="1"/>
      <c r="K307" s="1"/>
      <c r="L307" s="1"/>
      <c r="M307" s="1"/>
      <c r="N307" s="1"/>
      <c r="O307" s="1"/>
      <c r="P307" s="1"/>
      <c r="Q307" s="1"/>
      <c r="R307" s="1"/>
      <c r="S307" s="1"/>
      <c r="T307" s="1"/>
    </row>
    <row r="308" spans="2:20" x14ac:dyDescent="0.2">
      <c r="B308" s="1"/>
      <c r="C308" s="1"/>
      <c r="D308" s="1"/>
      <c r="E308" s="1"/>
      <c r="F308" s="1"/>
      <c r="G308" s="1"/>
      <c r="H308" s="1"/>
      <c r="I308" s="1"/>
      <c r="J308" s="1"/>
      <c r="K308" s="1"/>
      <c r="L308" s="1"/>
      <c r="M308" s="1"/>
      <c r="N308" s="1"/>
      <c r="O308" s="1"/>
      <c r="P308" s="1"/>
      <c r="Q308" s="1"/>
      <c r="R308" s="1"/>
      <c r="S308" s="1"/>
      <c r="T308" s="1"/>
    </row>
    <row r="309" spans="2:20" x14ac:dyDescent="0.2">
      <c r="B309" s="1"/>
      <c r="C309" s="1"/>
      <c r="D309" s="1"/>
      <c r="E309" s="1"/>
      <c r="F309" s="1"/>
      <c r="G309" s="1"/>
      <c r="H309" s="1"/>
      <c r="I309" s="1"/>
      <c r="J309" s="1"/>
      <c r="K309" s="1"/>
      <c r="L309" s="1"/>
      <c r="M309" s="1"/>
      <c r="N309" s="1"/>
      <c r="O309" s="1"/>
      <c r="P309" s="1"/>
      <c r="Q309" s="1"/>
      <c r="R309" s="1"/>
      <c r="S309" s="1"/>
      <c r="T309" s="1"/>
    </row>
    <row r="310" spans="2:20" x14ac:dyDescent="0.2">
      <c r="B310" s="1"/>
      <c r="C310" s="1"/>
      <c r="D310" s="1"/>
      <c r="E310" s="1"/>
      <c r="F310" s="1"/>
      <c r="G310" s="1"/>
      <c r="H310" s="1"/>
      <c r="I310" s="1"/>
      <c r="J310" s="1"/>
      <c r="K310" s="1"/>
      <c r="L310" s="1"/>
      <c r="M310" s="1"/>
      <c r="N310" s="1"/>
      <c r="O310" s="1"/>
      <c r="P310" s="1"/>
      <c r="Q310" s="1"/>
      <c r="R310" s="1"/>
      <c r="S310" s="1"/>
      <c r="T310" s="1"/>
    </row>
    <row r="311" spans="2:20" x14ac:dyDescent="0.2">
      <c r="B311" s="1"/>
      <c r="C311" s="1"/>
      <c r="D311" s="1"/>
      <c r="E311" s="1"/>
      <c r="F311" s="1"/>
      <c r="G311" s="1"/>
      <c r="H311" s="1"/>
      <c r="I311" s="1"/>
      <c r="J311" s="1"/>
      <c r="K311" s="1"/>
      <c r="L311" s="1"/>
      <c r="M311" s="1"/>
      <c r="N311" s="1"/>
      <c r="O311" s="1"/>
      <c r="P311" s="1"/>
      <c r="Q311" s="1"/>
      <c r="R311" s="1"/>
      <c r="S311" s="1"/>
      <c r="T311" s="1"/>
    </row>
    <row r="312" spans="2:20" x14ac:dyDescent="0.2">
      <c r="B312" s="1"/>
      <c r="C312" s="1"/>
      <c r="D312" s="1"/>
      <c r="E312" s="1"/>
      <c r="F312" s="1"/>
      <c r="G312" s="1"/>
      <c r="H312" s="1"/>
      <c r="I312" s="1"/>
      <c r="J312" s="1"/>
      <c r="K312" s="1"/>
      <c r="L312" s="1"/>
      <c r="M312" s="1"/>
      <c r="N312" s="1"/>
      <c r="O312" s="1"/>
      <c r="P312" s="1"/>
      <c r="Q312" s="1"/>
      <c r="R312" s="1"/>
      <c r="S312" s="1"/>
      <c r="T312" s="1"/>
    </row>
    <row r="313" spans="2:20" x14ac:dyDescent="0.2">
      <c r="B313" s="1"/>
      <c r="C313" s="1"/>
      <c r="D313" s="1"/>
      <c r="E313" s="1"/>
      <c r="F313" s="1"/>
      <c r="G313" s="1"/>
      <c r="H313" s="1"/>
      <c r="I313" s="1"/>
      <c r="J313" s="1"/>
      <c r="K313" s="1"/>
      <c r="L313" s="1"/>
      <c r="M313" s="1"/>
      <c r="N313" s="1"/>
      <c r="O313" s="1"/>
      <c r="P313" s="1"/>
      <c r="Q313" s="1"/>
      <c r="R313" s="1"/>
      <c r="S313" s="1"/>
      <c r="T313" s="1"/>
    </row>
    <row r="314" spans="2:20" x14ac:dyDescent="0.2">
      <c r="B314" s="1"/>
      <c r="C314" s="1"/>
      <c r="D314" s="1"/>
      <c r="E314" s="1"/>
      <c r="F314" s="1"/>
      <c r="G314" s="1"/>
      <c r="H314" s="1"/>
      <c r="I314" s="1"/>
      <c r="J314" s="1"/>
      <c r="K314" s="1"/>
      <c r="L314" s="1"/>
      <c r="M314" s="1"/>
      <c r="N314" s="1"/>
      <c r="O314" s="1"/>
      <c r="P314" s="1"/>
      <c r="Q314" s="1"/>
      <c r="R314" s="1"/>
      <c r="S314" s="1"/>
      <c r="T314" s="1"/>
    </row>
    <row r="315" spans="2:20" x14ac:dyDescent="0.2">
      <c r="B315" s="1"/>
      <c r="C315" s="1"/>
      <c r="D315" s="1"/>
      <c r="E315" s="1"/>
      <c r="F315" s="1"/>
      <c r="G315" s="1"/>
      <c r="H315" s="1"/>
      <c r="I315" s="1"/>
      <c r="J315" s="1"/>
      <c r="K315" s="1"/>
      <c r="L315" s="1"/>
      <c r="M315" s="1"/>
      <c r="N315" s="1"/>
      <c r="O315" s="1"/>
      <c r="P315" s="1"/>
      <c r="Q315" s="1"/>
      <c r="R315" s="1"/>
      <c r="S315" s="1"/>
      <c r="T315" s="1"/>
    </row>
    <row r="316" spans="2:20" x14ac:dyDescent="0.2">
      <c r="B316" s="1"/>
      <c r="C316" s="1"/>
      <c r="D316" s="1"/>
      <c r="E316" s="1"/>
      <c r="F316" s="1"/>
      <c r="G316" s="1"/>
      <c r="H316" s="1"/>
      <c r="I316" s="1"/>
      <c r="J316" s="1"/>
      <c r="K316" s="1"/>
      <c r="L316" s="1"/>
      <c r="M316" s="1"/>
      <c r="N316" s="1"/>
      <c r="O316" s="1"/>
      <c r="P316" s="1"/>
      <c r="Q316" s="1"/>
      <c r="R316" s="1"/>
      <c r="S316" s="1"/>
      <c r="T316" s="1"/>
    </row>
    <row r="317" spans="2:20" x14ac:dyDescent="0.2">
      <c r="B317" s="1"/>
      <c r="C317" s="1"/>
      <c r="D317" s="1"/>
      <c r="E317" s="1"/>
      <c r="F317" s="1"/>
      <c r="G317" s="1"/>
      <c r="H317" s="1"/>
      <c r="I317" s="1"/>
      <c r="J317" s="1"/>
      <c r="K317" s="1"/>
      <c r="L317" s="1"/>
      <c r="M317" s="1"/>
      <c r="N317" s="1"/>
      <c r="O317" s="1"/>
      <c r="P317" s="1"/>
      <c r="Q317" s="1"/>
      <c r="R317" s="1"/>
      <c r="S317" s="1"/>
      <c r="T317" s="1"/>
    </row>
    <row r="318" spans="2:20" x14ac:dyDescent="0.2">
      <c r="B318" s="1"/>
      <c r="C318" s="1"/>
      <c r="D318" s="1"/>
      <c r="E318" s="1"/>
      <c r="F318" s="1"/>
      <c r="G318" s="1"/>
      <c r="H318" s="1"/>
      <c r="I318" s="1"/>
      <c r="J318" s="1"/>
      <c r="K318" s="1"/>
      <c r="L318" s="1"/>
      <c r="M318" s="1"/>
      <c r="N318" s="1"/>
      <c r="O318" s="1"/>
      <c r="P318" s="1"/>
      <c r="Q318" s="1"/>
      <c r="R318" s="1"/>
      <c r="S318" s="1"/>
      <c r="T318" s="1"/>
    </row>
    <row r="319" spans="2:20" x14ac:dyDescent="0.2">
      <c r="B319" s="1"/>
      <c r="C319" s="1"/>
      <c r="D319" s="1"/>
      <c r="E319" s="1"/>
      <c r="F319" s="1"/>
      <c r="G319" s="1"/>
      <c r="H319" s="1"/>
      <c r="I319" s="1"/>
      <c r="J319" s="1"/>
      <c r="K319" s="1"/>
      <c r="L319" s="1"/>
      <c r="M319" s="1"/>
      <c r="N319" s="1"/>
      <c r="O319" s="1"/>
      <c r="P319" s="1"/>
      <c r="Q319" s="1"/>
      <c r="R319" s="1"/>
      <c r="S319" s="1"/>
      <c r="T319" s="1"/>
    </row>
    <row r="320" spans="2:20" x14ac:dyDescent="0.2">
      <c r="B320" s="1"/>
      <c r="C320" s="1"/>
      <c r="D320" s="1"/>
      <c r="E320" s="1"/>
      <c r="F320" s="1"/>
      <c r="G320" s="1"/>
      <c r="H320" s="1"/>
      <c r="I320" s="1"/>
      <c r="J320" s="1"/>
      <c r="K320" s="1"/>
      <c r="L320" s="1"/>
      <c r="M320" s="1"/>
      <c r="N320" s="1"/>
      <c r="O320" s="1"/>
      <c r="P320" s="1"/>
      <c r="Q320" s="1"/>
      <c r="R320" s="1"/>
      <c r="S320" s="1"/>
      <c r="T320" s="1"/>
    </row>
    <row r="321" spans="2:20" x14ac:dyDescent="0.2">
      <c r="B321" s="1"/>
      <c r="C321" s="1"/>
      <c r="D321" s="1"/>
      <c r="E321" s="1"/>
      <c r="F321" s="1"/>
      <c r="G321" s="1"/>
      <c r="H321" s="1"/>
      <c r="I321" s="1"/>
      <c r="J321" s="1"/>
      <c r="K321" s="1"/>
      <c r="L321" s="1"/>
      <c r="M321" s="1"/>
      <c r="N321" s="1"/>
      <c r="O321" s="1"/>
      <c r="P321" s="1"/>
      <c r="Q321" s="1"/>
      <c r="R321" s="1"/>
      <c r="S321" s="1"/>
      <c r="T321" s="1"/>
    </row>
    <row r="322" spans="2:20" x14ac:dyDescent="0.2">
      <c r="B322" s="1"/>
      <c r="C322" s="1"/>
      <c r="D322" s="1"/>
      <c r="E322" s="1"/>
      <c r="F322" s="1"/>
      <c r="G322" s="1"/>
      <c r="H322" s="1"/>
      <c r="I322" s="1"/>
      <c r="J322" s="1"/>
      <c r="K322" s="1"/>
      <c r="L322" s="1"/>
      <c r="M322" s="1"/>
      <c r="N322" s="1"/>
      <c r="O322" s="1"/>
      <c r="P322" s="1"/>
      <c r="Q322" s="1"/>
      <c r="R322" s="1"/>
      <c r="S322" s="1"/>
      <c r="T322" s="1"/>
    </row>
    <row r="323" spans="2:20" x14ac:dyDescent="0.2">
      <c r="B323" s="1"/>
      <c r="C323" s="1"/>
      <c r="D323" s="1"/>
      <c r="E323" s="1"/>
      <c r="F323" s="1"/>
      <c r="G323" s="1"/>
      <c r="H323" s="1"/>
      <c r="I323" s="1"/>
      <c r="J323" s="1"/>
      <c r="K323" s="1"/>
      <c r="L323" s="1"/>
      <c r="M323" s="1"/>
      <c r="N323" s="1"/>
      <c r="O323" s="1"/>
      <c r="P323" s="1"/>
      <c r="Q323" s="1"/>
      <c r="R323" s="1"/>
      <c r="S323" s="1"/>
      <c r="T323" s="1"/>
    </row>
    <row r="324" spans="2:20" x14ac:dyDescent="0.2">
      <c r="B324" s="1"/>
      <c r="C324" s="1"/>
      <c r="D324" s="1"/>
      <c r="E324" s="1"/>
      <c r="F324" s="1"/>
      <c r="G324" s="1"/>
      <c r="H324" s="1"/>
      <c r="I324" s="1"/>
      <c r="J324" s="1"/>
      <c r="K324" s="1"/>
      <c r="L324" s="1"/>
      <c r="M324" s="1"/>
      <c r="N324" s="1"/>
      <c r="O324" s="1"/>
      <c r="P324" s="1"/>
      <c r="Q324" s="1"/>
      <c r="R324" s="1"/>
      <c r="S324" s="1"/>
      <c r="T324" s="1"/>
    </row>
    <row r="325" spans="2:20" x14ac:dyDescent="0.2">
      <c r="B325" s="1"/>
      <c r="C325" s="1"/>
      <c r="D325" s="1"/>
      <c r="E325" s="1"/>
      <c r="F325" s="1"/>
      <c r="G325" s="1"/>
      <c r="H325" s="1"/>
      <c r="I325" s="1"/>
      <c r="J325" s="1"/>
      <c r="K325" s="1"/>
      <c r="L325" s="1"/>
      <c r="M325" s="1"/>
      <c r="N325" s="1"/>
      <c r="O325" s="1"/>
      <c r="P325" s="1"/>
      <c r="Q325" s="1"/>
      <c r="R325" s="1"/>
      <c r="S325" s="1"/>
      <c r="T325" s="1"/>
    </row>
    <row r="326" spans="2:20" x14ac:dyDescent="0.2">
      <c r="B326" s="1"/>
      <c r="C326" s="1"/>
      <c r="D326" s="1"/>
      <c r="E326" s="1"/>
      <c r="F326" s="1"/>
      <c r="G326" s="1"/>
      <c r="H326" s="1"/>
      <c r="I326" s="1"/>
      <c r="J326" s="1"/>
      <c r="K326" s="1"/>
      <c r="L326" s="1"/>
      <c r="M326" s="1"/>
      <c r="N326" s="1"/>
      <c r="O326" s="1"/>
      <c r="P326" s="1"/>
      <c r="Q326" s="1"/>
      <c r="R326" s="1"/>
      <c r="S326" s="1"/>
      <c r="T326" s="1"/>
    </row>
    <row r="327" spans="2:20" x14ac:dyDescent="0.2">
      <c r="B327" s="1"/>
      <c r="C327" s="1"/>
      <c r="D327" s="1"/>
      <c r="E327" s="1"/>
      <c r="F327" s="1"/>
      <c r="G327" s="1"/>
      <c r="H327" s="1"/>
      <c r="I327" s="1"/>
      <c r="J327" s="1"/>
      <c r="K327" s="1"/>
      <c r="L327" s="1"/>
      <c r="M327" s="1"/>
      <c r="N327" s="1"/>
      <c r="O327" s="1"/>
      <c r="P327" s="1"/>
      <c r="Q327" s="1"/>
      <c r="R327" s="1"/>
      <c r="S327" s="1"/>
      <c r="T327" s="1"/>
    </row>
    <row r="328" spans="2:20" x14ac:dyDescent="0.2">
      <c r="B328" s="1"/>
      <c r="C328" s="1"/>
      <c r="D328" s="1"/>
      <c r="E328" s="1"/>
      <c r="F328" s="1"/>
      <c r="G328" s="1"/>
      <c r="H328" s="1"/>
      <c r="I328" s="1"/>
      <c r="J328" s="1"/>
      <c r="K328" s="1"/>
      <c r="L328" s="1"/>
      <c r="M328" s="1"/>
      <c r="N328" s="1"/>
      <c r="O328" s="1"/>
      <c r="P328" s="1"/>
      <c r="Q328" s="1"/>
      <c r="R328" s="1"/>
      <c r="S328" s="1"/>
      <c r="T328" s="1"/>
    </row>
    <row r="329" spans="2:20" x14ac:dyDescent="0.2">
      <c r="B329" s="1"/>
      <c r="C329" s="1"/>
      <c r="D329" s="1"/>
      <c r="E329" s="1"/>
      <c r="F329" s="1"/>
      <c r="G329" s="1"/>
      <c r="H329" s="1"/>
      <c r="I329" s="1"/>
      <c r="J329" s="1"/>
      <c r="K329" s="1"/>
      <c r="L329" s="1"/>
      <c r="M329" s="1"/>
      <c r="N329" s="1"/>
      <c r="O329" s="1"/>
      <c r="P329" s="1"/>
      <c r="Q329" s="1"/>
      <c r="R329" s="1"/>
      <c r="S329" s="1"/>
      <c r="T329" s="1"/>
    </row>
    <row r="330" spans="2:20" x14ac:dyDescent="0.2">
      <c r="B330" s="1"/>
      <c r="C330" s="1"/>
      <c r="D330" s="1"/>
      <c r="E330" s="1"/>
      <c r="F330" s="1"/>
      <c r="G330" s="1"/>
      <c r="H330" s="1"/>
      <c r="I330" s="1"/>
      <c r="J330" s="1"/>
      <c r="K330" s="1"/>
      <c r="L330" s="1"/>
      <c r="M330" s="1"/>
      <c r="N330" s="1"/>
      <c r="O330" s="1"/>
      <c r="P330" s="1"/>
      <c r="Q330" s="1"/>
      <c r="R330" s="1"/>
      <c r="S330" s="1"/>
      <c r="T330" s="1"/>
    </row>
    <row r="331" spans="2:20" x14ac:dyDescent="0.2">
      <c r="B331" s="1"/>
      <c r="C331" s="1"/>
      <c r="D331" s="1"/>
      <c r="E331" s="1"/>
      <c r="F331" s="1"/>
      <c r="G331" s="1"/>
      <c r="H331" s="1"/>
      <c r="I331" s="1"/>
      <c r="J331" s="1"/>
      <c r="K331" s="1"/>
      <c r="L331" s="1"/>
      <c r="M331" s="1"/>
      <c r="N331" s="1"/>
      <c r="O331" s="1"/>
      <c r="P331" s="1"/>
      <c r="Q331" s="1"/>
      <c r="R331" s="1"/>
      <c r="S331" s="1"/>
      <c r="T331" s="1"/>
    </row>
    <row r="332" spans="2:20" x14ac:dyDescent="0.2">
      <c r="B332" s="1"/>
      <c r="C332" s="1"/>
      <c r="D332" s="1"/>
      <c r="E332" s="1"/>
      <c r="F332" s="1"/>
      <c r="G332" s="1"/>
      <c r="H332" s="1"/>
      <c r="I332" s="1"/>
      <c r="J332" s="1"/>
      <c r="K332" s="1"/>
      <c r="L332" s="1"/>
      <c r="M332" s="1"/>
      <c r="N332" s="1"/>
      <c r="O332" s="1"/>
      <c r="P332" s="1"/>
      <c r="Q332" s="1"/>
      <c r="R332" s="1"/>
      <c r="S332" s="1"/>
      <c r="T332" s="1"/>
    </row>
    <row r="333" spans="2:20" x14ac:dyDescent="0.2">
      <c r="B333" s="1"/>
      <c r="C333" s="1"/>
      <c r="D333" s="1"/>
      <c r="E333" s="1"/>
      <c r="F333" s="1"/>
      <c r="G333" s="1"/>
      <c r="H333" s="1"/>
      <c r="I333" s="1"/>
      <c r="J333" s="1"/>
      <c r="K333" s="1"/>
      <c r="L333" s="1"/>
      <c r="M333" s="1"/>
      <c r="N333" s="1"/>
      <c r="O333" s="1"/>
      <c r="P333" s="1"/>
      <c r="Q333" s="1"/>
      <c r="R333" s="1"/>
      <c r="S333" s="1"/>
      <c r="T333" s="1"/>
    </row>
    <row r="334" spans="2:20" x14ac:dyDescent="0.2">
      <c r="B334" s="1"/>
      <c r="C334" s="1"/>
      <c r="D334" s="1"/>
      <c r="E334" s="1"/>
      <c r="F334" s="1"/>
      <c r="G334" s="1"/>
      <c r="H334" s="1"/>
      <c r="I334" s="1"/>
      <c r="J334" s="1"/>
      <c r="K334" s="1"/>
      <c r="L334" s="1"/>
      <c r="M334" s="1"/>
      <c r="N334" s="1"/>
      <c r="O334" s="1"/>
      <c r="P334" s="1"/>
      <c r="Q334" s="1"/>
      <c r="R334" s="1"/>
      <c r="S334" s="1"/>
      <c r="T334" s="1"/>
    </row>
    <row r="335" spans="2:20" x14ac:dyDescent="0.2">
      <c r="B335" s="1"/>
      <c r="C335" s="1"/>
      <c r="D335" s="1"/>
      <c r="E335" s="1"/>
      <c r="F335" s="1"/>
      <c r="G335" s="1"/>
      <c r="H335" s="1"/>
      <c r="I335" s="1"/>
      <c r="J335" s="1"/>
      <c r="K335" s="1"/>
      <c r="L335" s="1"/>
      <c r="M335" s="1"/>
      <c r="N335" s="1"/>
      <c r="O335" s="1"/>
      <c r="P335" s="1"/>
      <c r="Q335" s="1"/>
      <c r="R335" s="1"/>
      <c r="S335" s="1"/>
      <c r="T335" s="1"/>
    </row>
    <row r="336" spans="2:20" x14ac:dyDescent="0.2">
      <c r="B336" s="1"/>
      <c r="C336" s="1"/>
      <c r="D336" s="1"/>
      <c r="E336" s="1"/>
      <c r="F336" s="1"/>
      <c r="G336" s="1"/>
      <c r="H336" s="1"/>
      <c r="I336" s="1"/>
      <c r="J336" s="1"/>
      <c r="K336" s="1"/>
      <c r="L336" s="1"/>
      <c r="M336" s="1"/>
      <c r="N336" s="1"/>
      <c r="O336" s="1"/>
      <c r="P336" s="1"/>
      <c r="Q336" s="1"/>
      <c r="R336" s="1"/>
      <c r="S336" s="1"/>
      <c r="T336" s="1"/>
    </row>
    <row r="337" spans="2:20" x14ac:dyDescent="0.2">
      <c r="B337" s="1"/>
      <c r="C337" s="1"/>
      <c r="D337" s="1"/>
      <c r="E337" s="1"/>
      <c r="F337" s="1"/>
      <c r="G337" s="1"/>
      <c r="H337" s="1"/>
      <c r="I337" s="1"/>
      <c r="J337" s="1"/>
      <c r="K337" s="1"/>
      <c r="L337" s="1"/>
      <c r="M337" s="1"/>
      <c r="N337" s="1"/>
      <c r="O337" s="1"/>
      <c r="P337" s="1"/>
      <c r="Q337" s="1"/>
      <c r="R337" s="1"/>
      <c r="S337" s="1"/>
      <c r="T337" s="1"/>
    </row>
    <row r="338" spans="2:20" x14ac:dyDescent="0.2">
      <c r="B338" s="1"/>
      <c r="C338" s="1"/>
      <c r="D338" s="1"/>
      <c r="E338" s="1"/>
      <c r="F338" s="1"/>
      <c r="G338" s="1"/>
      <c r="H338" s="1"/>
      <c r="I338" s="1"/>
      <c r="J338" s="1"/>
      <c r="K338" s="1"/>
      <c r="L338" s="1"/>
      <c r="M338" s="1"/>
      <c r="N338" s="1"/>
      <c r="O338" s="1"/>
      <c r="P338" s="1"/>
      <c r="Q338" s="1"/>
      <c r="R338" s="1"/>
      <c r="S338" s="1"/>
      <c r="T338" s="1"/>
    </row>
    <row r="339" spans="2:20" x14ac:dyDescent="0.2">
      <c r="B339" s="1"/>
      <c r="C339" s="1"/>
      <c r="D339" s="1"/>
      <c r="E339" s="1"/>
      <c r="F339" s="1"/>
      <c r="G339" s="1"/>
      <c r="H339" s="1"/>
      <c r="I339" s="1"/>
      <c r="J339" s="1"/>
      <c r="K339" s="1"/>
      <c r="L339" s="1"/>
      <c r="M339" s="1"/>
      <c r="N339" s="1"/>
      <c r="O339" s="1"/>
      <c r="P339" s="1"/>
      <c r="Q339" s="1"/>
      <c r="R339" s="1"/>
      <c r="S339" s="1"/>
      <c r="T339" s="1"/>
    </row>
    <row r="340" spans="2:20" x14ac:dyDescent="0.2">
      <c r="B340" s="1"/>
      <c r="C340" s="1"/>
      <c r="D340" s="1"/>
      <c r="E340" s="1"/>
      <c r="F340" s="1"/>
      <c r="G340" s="1"/>
      <c r="H340" s="1"/>
      <c r="I340" s="1"/>
      <c r="J340" s="1"/>
      <c r="K340" s="1"/>
      <c r="L340" s="1"/>
      <c r="M340" s="1"/>
      <c r="N340" s="1"/>
      <c r="O340" s="1"/>
      <c r="P340" s="1"/>
      <c r="Q340" s="1"/>
      <c r="R340" s="1"/>
      <c r="S340" s="1"/>
      <c r="T340" s="1"/>
    </row>
    <row r="341" spans="2:20" x14ac:dyDescent="0.2">
      <c r="B341" s="1"/>
      <c r="C341" s="1"/>
      <c r="D341" s="1"/>
      <c r="E341" s="1"/>
      <c r="F341" s="1"/>
      <c r="G341" s="1"/>
      <c r="H341" s="1"/>
      <c r="I341" s="1"/>
      <c r="J341" s="1"/>
      <c r="K341" s="1"/>
      <c r="L341" s="1"/>
      <c r="M341" s="1"/>
      <c r="N341" s="1"/>
      <c r="O341" s="1"/>
      <c r="P341" s="1"/>
      <c r="Q341" s="1"/>
      <c r="R341" s="1"/>
      <c r="S341" s="1"/>
      <c r="T341" s="1"/>
    </row>
    <row r="342" spans="2:20" x14ac:dyDescent="0.2">
      <c r="B342" s="1"/>
      <c r="C342" s="1"/>
      <c r="D342" s="1"/>
      <c r="E342" s="1"/>
      <c r="F342" s="1"/>
      <c r="G342" s="1"/>
      <c r="H342" s="1"/>
      <c r="I342" s="1"/>
      <c r="J342" s="1"/>
      <c r="K342" s="1"/>
      <c r="L342" s="1"/>
      <c r="M342" s="1"/>
      <c r="N342" s="1"/>
      <c r="O342" s="1"/>
      <c r="P342" s="1"/>
      <c r="Q342" s="1"/>
      <c r="R342" s="1"/>
      <c r="S342" s="1"/>
      <c r="T342" s="1"/>
    </row>
    <row r="343" spans="2:20" x14ac:dyDescent="0.2">
      <c r="B343" s="1"/>
      <c r="C343" s="1"/>
      <c r="D343" s="1"/>
      <c r="E343" s="1"/>
      <c r="F343" s="1"/>
      <c r="G343" s="1"/>
      <c r="H343" s="1"/>
      <c r="I343" s="1"/>
      <c r="J343" s="1"/>
      <c r="K343" s="1"/>
      <c r="L343" s="1"/>
      <c r="M343" s="1"/>
      <c r="N343" s="1"/>
      <c r="O343" s="1"/>
      <c r="P343" s="1"/>
      <c r="Q343" s="1"/>
      <c r="R343" s="1"/>
      <c r="S343" s="1"/>
      <c r="T343" s="1"/>
    </row>
    <row r="344" spans="2:20" x14ac:dyDescent="0.2">
      <c r="B344" s="1"/>
      <c r="C344" s="1"/>
      <c r="D344" s="1"/>
      <c r="E344" s="1"/>
      <c r="F344" s="1"/>
      <c r="G344" s="1"/>
      <c r="H344" s="1"/>
      <c r="I344" s="1"/>
      <c r="J344" s="1"/>
      <c r="K344" s="1"/>
      <c r="L344" s="1"/>
      <c r="M344" s="1"/>
      <c r="N344" s="1"/>
      <c r="O344" s="1"/>
      <c r="P344" s="1"/>
      <c r="Q344" s="1"/>
      <c r="R344" s="1"/>
      <c r="S344" s="1"/>
      <c r="T344" s="1"/>
    </row>
    <row r="345" spans="2:20" x14ac:dyDescent="0.2">
      <c r="B345" s="1"/>
      <c r="C345" s="1"/>
      <c r="D345" s="1"/>
      <c r="E345" s="1"/>
      <c r="F345" s="1"/>
      <c r="G345" s="1"/>
      <c r="H345" s="1"/>
      <c r="I345" s="1"/>
      <c r="J345" s="1"/>
      <c r="K345" s="1"/>
      <c r="L345" s="1"/>
      <c r="M345" s="1"/>
      <c r="N345" s="1"/>
      <c r="O345" s="1"/>
      <c r="P345" s="1"/>
      <c r="Q345" s="1"/>
      <c r="R345" s="1"/>
      <c r="S345" s="1"/>
      <c r="T345" s="1"/>
    </row>
    <row r="346" spans="2:20" x14ac:dyDescent="0.2">
      <c r="B346" s="1"/>
      <c r="C346" s="1"/>
      <c r="D346" s="1"/>
      <c r="E346" s="1"/>
      <c r="F346" s="1"/>
      <c r="G346" s="1"/>
      <c r="H346" s="1"/>
      <c r="I346" s="1"/>
      <c r="J346" s="1"/>
      <c r="K346" s="1"/>
      <c r="L346" s="1"/>
      <c r="M346" s="1"/>
      <c r="N346" s="1"/>
      <c r="O346" s="1"/>
      <c r="P346" s="1"/>
      <c r="Q346" s="1"/>
      <c r="R346" s="1"/>
      <c r="S346" s="1"/>
      <c r="T346" s="1"/>
    </row>
    <row r="347" spans="2:20" x14ac:dyDescent="0.2">
      <c r="B347" s="1"/>
      <c r="C347" s="1"/>
      <c r="D347" s="1"/>
      <c r="E347" s="1"/>
      <c r="F347" s="1"/>
      <c r="G347" s="1"/>
      <c r="H347" s="1"/>
      <c r="I347" s="1"/>
      <c r="J347" s="1"/>
      <c r="K347" s="1"/>
      <c r="L347" s="1"/>
      <c r="M347" s="1"/>
      <c r="N347" s="1"/>
      <c r="O347" s="1"/>
      <c r="P347" s="1"/>
      <c r="Q347" s="1"/>
      <c r="R347" s="1"/>
      <c r="S347" s="1"/>
      <c r="T347" s="1"/>
    </row>
    <row r="348" spans="2:20" x14ac:dyDescent="0.2">
      <c r="B348" s="1"/>
      <c r="C348" s="1"/>
      <c r="D348" s="1"/>
      <c r="E348" s="1"/>
      <c r="F348" s="1"/>
      <c r="G348" s="1"/>
      <c r="H348" s="1"/>
      <c r="I348" s="1"/>
      <c r="J348" s="1"/>
      <c r="K348" s="1"/>
      <c r="L348" s="1"/>
      <c r="M348" s="1"/>
      <c r="N348" s="1"/>
      <c r="O348" s="1"/>
      <c r="P348" s="1"/>
      <c r="Q348" s="1"/>
      <c r="R348" s="1"/>
      <c r="S348" s="1"/>
      <c r="T348" s="1"/>
    </row>
    <row r="349" spans="2:20" x14ac:dyDescent="0.2">
      <c r="B349" s="1"/>
      <c r="C349" s="1"/>
      <c r="D349" s="1"/>
      <c r="E349" s="1"/>
      <c r="F349" s="1"/>
      <c r="G349" s="1"/>
      <c r="H349" s="1"/>
      <c r="I349" s="1"/>
      <c r="J349" s="1"/>
      <c r="K349" s="1"/>
      <c r="L349" s="1"/>
      <c r="M349" s="1"/>
      <c r="N349" s="1"/>
      <c r="O349" s="1"/>
      <c r="P349" s="1"/>
      <c r="Q349" s="1"/>
      <c r="R349" s="1"/>
      <c r="S349" s="1"/>
      <c r="T349" s="1"/>
    </row>
    <row r="350" spans="2:20" x14ac:dyDescent="0.2">
      <c r="B350" s="1"/>
      <c r="C350" s="1"/>
      <c r="D350" s="1"/>
      <c r="E350" s="1"/>
      <c r="F350" s="1"/>
      <c r="G350" s="1"/>
      <c r="H350" s="1"/>
      <c r="I350" s="1"/>
      <c r="J350" s="1"/>
      <c r="K350" s="1"/>
      <c r="L350" s="1"/>
      <c r="M350" s="1"/>
      <c r="N350" s="1"/>
      <c r="O350" s="1"/>
      <c r="P350" s="1"/>
      <c r="Q350" s="1"/>
      <c r="R350" s="1"/>
      <c r="S350" s="1"/>
      <c r="T350" s="1"/>
    </row>
    <row r="351" spans="2:20" x14ac:dyDescent="0.2">
      <c r="B351" s="1"/>
      <c r="C351" s="1"/>
      <c r="D351" s="1"/>
      <c r="E351" s="1"/>
      <c r="F351" s="1"/>
      <c r="G351" s="1"/>
      <c r="H351" s="1"/>
      <c r="I351" s="1"/>
      <c r="J351" s="1"/>
      <c r="K351" s="1"/>
      <c r="L351" s="1"/>
      <c r="M351" s="1"/>
      <c r="N351" s="1"/>
      <c r="O351" s="1"/>
      <c r="P351" s="1"/>
      <c r="Q351" s="1"/>
      <c r="R351" s="1"/>
      <c r="S351" s="1"/>
      <c r="T351" s="1"/>
    </row>
    <row r="352" spans="2:20" x14ac:dyDescent="0.2">
      <c r="B352" s="1"/>
      <c r="C352" s="1"/>
      <c r="D352" s="1"/>
      <c r="E352" s="1"/>
      <c r="F352" s="1"/>
      <c r="G352" s="1"/>
      <c r="H352" s="1"/>
      <c r="I352" s="1"/>
      <c r="J352" s="1"/>
      <c r="K352" s="1"/>
      <c r="L352" s="1"/>
      <c r="M352" s="1"/>
      <c r="N352" s="1"/>
      <c r="O352" s="1"/>
      <c r="P352" s="1"/>
      <c r="Q352" s="1"/>
      <c r="R352" s="1"/>
      <c r="S352" s="1"/>
      <c r="T352" s="1"/>
    </row>
    <row r="353" spans="2:20" x14ac:dyDescent="0.2">
      <c r="B353" s="1"/>
      <c r="C353" s="1"/>
      <c r="D353" s="1"/>
      <c r="E353" s="1"/>
      <c r="F353" s="1"/>
      <c r="G353" s="1"/>
      <c r="H353" s="1"/>
      <c r="I353" s="1"/>
      <c r="J353" s="1"/>
      <c r="K353" s="1"/>
      <c r="L353" s="1"/>
      <c r="M353" s="1"/>
      <c r="N353" s="1"/>
      <c r="O353" s="1"/>
      <c r="P353" s="1"/>
      <c r="Q353" s="1"/>
      <c r="R353" s="1"/>
      <c r="S353" s="1"/>
      <c r="T353" s="1"/>
    </row>
    <row r="354" spans="2:20" x14ac:dyDescent="0.2">
      <c r="B354" s="1"/>
      <c r="C354" s="1"/>
      <c r="D354" s="1"/>
      <c r="E354" s="1"/>
      <c r="F354" s="1"/>
      <c r="G354" s="1"/>
      <c r="H354" s="1"/>
      <c r="I354" s="1"/>
      <c r="J354" s="1"/>
      <c r="K354" s="1"/>
      <c r="L354" s="1"/>
      <c r="M354" s="1"/>
      <c r="N354" s="1"/>
      <c r="O354" s="1"/>
      <c r="P354" s="1"/>
      <c r="Q354" s="1"/>
      <c r="R354" s="1"/>
      <c r="S354" s="1"/>
      <c r="T354" s="1"/>
    </row>
    <row r="355" spans="2:20" x14ac:dyDescent="0.2">
      <c r="B355" s="1"/>
      <c r="C355" s="1"/>
      <c r="D355" s="1"/>
      <c r="E355" s="1"/>
      <c r="F355" s="1"/>
      <c r="G355" s="1"/>
      <c r="H355" s="1"/>
      <c r="I355" s="1"/>
      <c r="J355" s="1"/>
      <c r="K355" s="1"/>
      <c r="L355" s="1"/>
      <c r="M355" s="1"/>
      <c r="N355" s="1"/>
      <c r="O355" s="1"/>
      <c r="P355" s="1"/>
      <c r="Q355" s="1"/>
      <c r="R355" s="1"/>
      <c r="S355" s="1"/>
      <c r="T355" s="1"/>
    </row>
    <row r="356" spans="2:20" x14ac:dyDescent="0.2">
      <c r="B356" s="1"/>
      <c r="C356" s="1"/>
      <c r="D356" s="1"/>
      <c r="E356" s="1"/>
      <c r="F356" s="1"/>
      <c r="G356" s="1"/>
      <c r="H356" s="1"/>
      <c r="I356" s="1"/>
      <c r="J356" s="1"/>
      <c r="K356" s="1"/>
      <c r="L356" s="1"/>
      <c r="M356" s="1"/>
      <c r="N356" s="1"/>
      <c r="O356" s="1"/>
      <c r="P356" s="1"/>
      <c r="Q356" s="1"/>
      <c r="R356" s="1"/>
      <c r="S356" s="1"/>
      <c r="T356" s="1"/>
    </row>
    <row r="357" spans="2:20" x14ac:dyDescent="0.2">
      <c r="B357" s="1"/>
      <c r="C357" s="1"/>
      <c r="D357" s="1"/>
      <c r="E357" s="1"/>
      <c r="F357" s="1"/>
      <c r="G357" s="1"/>
      <c r="H357" s="1"/>
      <c r="I357" s="1"/>
      <c r="J357" s="1"/>
      <c r="K357" s="1"/>
      <c r="L357" s="1"/>
      <c r="M357" s="1"/>
      <c r="N357" s="1"/>
      <c r="O357" s="1"/>
      <c r="P357" s="1"/>
      <c r="Q357" s="1"/>
      <c r="R357" s="1"/>
      <c r="S357" s="1"/>
      <c r="T357" s="1"/>
    </row>
    <row r="358" spans="2:20" x14ac:dyDescent="0.2">
      <c r="B358" s="1"/>
      <c r="C358" s="1"/>
      <c r="D358" s="1"/>
      <c r="E358" s="1"/>
      <c r="F358" s="1"/>
      <c r="G358" s="1"/>
      <c r="H358" s="1"/>
      <c r="I358" s="1"/>
      <c r="J358" s="1"/>
      <c r="K358" s="1"/>
      <c r="L358" s="1"/>
      <c r="M358" s="1"/>
      <c r="N358" s="1"/>
      <c r="O358" s="1"/>
      <c r="P358" s="1"/>
      <c r="Q358" s="1"/>
      <c r="R358" s="1"/>
      <c r="S358" s="1"/>
      <c r="T358" s="1"/>
    </row>
    <row r="359" spans="2:20" x14ac:dyDescent="0.2">
      <c r="B359" s="1"/>
      <c r="C359" s="1"/>
      <c r="D359" s="1"/>
      <c r="E359" s="1"/>
      <c r="F359" s="1"/>
      <c r="G359" s="1"/>
      <c r="H359" s="1"/>
      <c r="I359" s="1"/>
      <c r="J359" s="1"/>
      <c r="K359" s="1"/>
      <c r="L359" s="1"/>
      <c r="M359" s="1"/>
      <c r="N359" s="1"/>
      <c r="O359" s="1"/>
      <c r="P359" s="1"/>
      <c r="Q359" s="1"/>
      <c r="R359" s="1"/>
      <c r="S359" s="1"/>
      <c r="T359" s="1"/>
    </row>
    <row r="360" spans="2:20" x14ac:dyDescent="0.2">
      <c r="B360" s="1"/>
      <c r="C360" s="1"/>
      <c r="D360" s="1"/>
      <c r="E360" s="1"/>
      <c r="F360" s="1"/>
      <c r="G360" s="1"/>
      <c r="H360" s="1"/>
      <c r="I360" s="1"/>
      <c r="J360" s="1"/>
      <c r="K360" s="1"/>
      <c r="L360" s="1"/>
      <c r="M360" s="1"/>
      <c r="N360" s="1"/>
      <c r="O360" s="1"/>
      <c r="P360" s="1"/>
      <c r="Q360" s="1"/>
      <c r="R360" s="1"/>
      <c r="S360" s="1"/>
      <c r="T360" s="1"/>
    </row>
    <row r="361" spans="2:20" x14ac:dyDescent="0.2">
      <c r="B361" s="1"/>
      <c r="C361" s="1"/>
      <c r="D361" s="1"/>
      <c r="E361" s="1"/>
      <c r="F361" s="1"/>
      <c r="G361" s="1"/>
      <c r="H361" s="1"/>
      <c r="I361" s="1"/>
      <c r="J361" s="1"/>
      <c r="K361" s="1"/>
      <c r="L361" s="1"/>
      <c r="M361" s="1"/>
      <c r="N361" s="1"/>
      <c r="O361" s="1"/>
      <c r="P361" s="1"/>
      <c r="Q361" s="1"/>
      <c r="R361" s="1"/>
      <c r="S361" s="1"/>
      <c r="T361" s="1"/>
    </row>
    <row r="362" spans="2:20" x14ac:dyDescent="0.2">
      <c r="B362" s="1"/>
      <c r="C362" s="1"/>
      <c r="D362" s="1"/>
      <c r="E362" s="1"/>
      <c r="F362" s="1"/>
      <c r="G362" s="1"/>
      <c r="H362" s="1"/>
      <c r="I362" s="1"/>
      <c r="J362" s="1"/>
      <c r="K362" s="1"/>
      <c r="L362" s="1"/>
      <c r="M362" s="1"/>
      <c r="N362" s="1"/>
      <c r="O362" s="1"/>
      <c r="P362" s="1"/>
      <c r="Q362" s="1"/>
      <c r="R362" s="1"/>
      <c r="S362" s="1"/>
      <c r="T362" s="1"/>
    </row>
    <row r="363" spans="2:20" x14ac:dyDescent="0.2">
      <c r="B363" s="1"/>
      <c r="C363" s="1"/>
      <c r="D363" s="1"/>
      <c r="E363" s="1"/>
      <c r="F363" s="1"/>
      <c r="G363" s="1"/>
      <c r="H363" s="1"/>
      <c r="I363" s="1"/>
      <c r="J363" s="1"/>
      <c r="K363" s="1"/>
      <c r="L363" s="1"/>
      <c r="M363" s="1"/>
      <c r="N363" s="1"/>
      <c r="O363" s="1"/>
      <c r="P363" s="1"/>
      <c r="Q363" s="1"/>
      <c r="R363" s="1"/>
      <c r="S363" s="1"/>
      <c r="T363" s="1"/>
    </row>
    <row r="364" spans="2:20" x14ac:dyDescent="0.2">
      <c r="B364" s="1"/>
      <c r="C364" s="1"/>
      <c r="D364" s="1"/>
      <c r="E364" s="1"/>
      <c r="F364" s="1"/>
      <c r="G364" s="1"/>
      <c r="H364" s="1"/>
      <c r="I364" s="1"/>
      <c r="J364" s="1"/>
      <c r="K364" s="1"/>
      <c r="L364" s="1"/>
      <c r="M364" s="1"/>
      <c r="N364" s="1"/>
      <c r="O364" s="1"/>
      <c r="P364" s="1"/>
      <c r="Q364" s="1"/>
      <c r="R364" s="1"/>
      <c r="S364" s="1"/>
      <c r="T364" s="1"/>
    </row>
    <row r="365" spans="2:20" x14ac:dyDescent="0.2">
      <c r="B365" s="1"/>
      <c r="C365" s="1"/>
      <c r="D365" s="1"/>
      <c r="E365" s="1"/>
      <c r="F365" s="1"/>
      <c r="G365" s="1"/>
      <c r="H365" s="1"/>
      <c r="I365" s="1"/>
      <c r="J365" s="1"/>
      <c r="K365" s="1"/>
      <c r="L365" s="1"/>
      <c r="M365" s="1"/>
      <c r="N365" s="1"/>
      <c r="O365" s="1"/>
      <c r="P365" s="1"/>
      <c r="Q365" s="1"/>
      <c r="R365" s="1"/>
      <c r="S365" s="1"/>
      <c r="T365" s="1"/>
    </row>
    <row r="366" spans="2:20" x14ac:dyDescent="0.2">
      <c r="B366" s="1"/>
      <c r="C366" s="1"/>
      <c r="D366" s="1"/>
      <c r="E366" s="1"/>
      <c r="F366" s="1"/>
      <c r="G366" s="1"/>
      <c r="H366" s="1"/>
      <c r="I366" s="1"/>
      <c r="J366" s="1"/>
      <c r="K366" s="1"/>
      <c r="L366" s="1"/>
      <c r="M366" s="1"/>
      <c r="N366" s="1"/>
      <c r="O366" s="1"/>
      <c r="P366" s="1"/>
      <c r="Q366" s="1"/>
      <c r="R366" s="1"/>
      <c r="S366" s="1"/>
      <c r="T366" s="1"/>
    </row>
    <row r="367" spans="2:20" x14ac:dyDescent="0.2">
      <c r="B367" s="1"/>
      <c r="C367" s="1"/>
      <c r="D367" s="1"/>
      <c r="E367" s="1"/>
      <c r="F367" s="1"/>
      <c r="G367" s="1"/>
      <c r="H367" s="1"/>
      <c r="I367" s="1"/>
      <c r="J367" s="1"/>
      <c r="K367" s="1"/>
      <c r="L367" s="1"/>
      <c r="M367" s="1"/>
      <c r="N367" s="1"/>
      <c r="O367" s="1"/>
      <c r="P367" s="1"/>
      <c r="Q367" s="1"/>
      <c r="R367" s="1"/>
      <c r="S367" s="1"/>
      <c r="T367" s="1"/>
    </row>
    <row r="368" spans="2:20" x14ac:dyDescent="0.2">
      <c r="B368" s="1"/>
      <c r="C368" s="1"/>
      <c r="D368" s="1"/>
      <c r="E368" s="1"/>
      <c r="F368" s="1"/>
      <c r="G368" s="1"/>
      <c r="H368" s="1"/>
      <c r="I368" s="1"/>
      <c r="J368" s="1"/>
      <c r="K368" s="1"/>
      <c r="L368" s="1"/>
      <c r="M368" s="1"/>
      <c r="N368" s="1"/>
      <c r="O368" s="1"/>
      <c r="P368" s="1"/>
      <c r="Q368" s="1"/>
      <c r="R368" s="1"/>
      <c r="S368" s="1"/>
      <c r="T368" s="1"/>
    </row>
    <row r="369" spans="1:20" x14ac:dyDescent="0.2">
      <c r="B369" s="1"/>
      <c r="C369" s="1"/>
      <c r="D369" s="1"/>
      <c r="E369" s="1"/>
      <c r="F369" s="1"/>
      <c r="G369" s="1"/>
      <c r="H369" s="1"/>
      <c r="I369" s="1"/>
      <c r="J369" s="1"/>
      <c r="K369" s="1"/>
      <c r="L369" s="1"/>
      <c r="M369" s="1"/>
      <c r="N369" s="1"/>
      <c r="O369" s="1"/>
      <c r="P369" s="1"/>
      <c r="Q369" s="1"/>
      <c r="R369" s="1"/>
      <c r="S369" s="1"/>
      <c r="T369" s="1"/>
    </row>
    <row r="370" spans="1:20" x14ac:dyDescent="0.2">
      <c r="B370" s="1"/>
      <c r="C370" s="1"/>
      <c r="D370" s="1"/>
      <c r="E370" s="1"/>
      <c r="F370" s="1"/>
      <c r="G370" s="1"/>
      <c r="H370" s="1"/>
      <c r="I370" s="1"/>
      <c r="J370" s="1"/>
      <c r="K370" s="1"/>
      <c r="L370" s="1"/>
      <c r="M370" s="1"/>
      <c r="N370" s="1"/>
      <c r="O370" s="1"/>
      <c r="P370" s="1"/>
      <c r="Q370" s="1"/>
      <c r="R370" s="1"/>
      <c r="S370" s="1"/>
      <c r="T370" s="1"/>
    </row>
    <row r="371" spans="1:20" x14ac:dyDescent="0.2">
      <c r="B371" s="1"/>
      <c r="C371" s="1"/>
      <c r="D371" s="1"/>
      <c r="E371" s="1"/>
      <c r="F371" s="1"/>
      <c r="G371" s="1"/>
      <c r="H371" s="1"/>
      <c r="I371" s="1"/>
      <c r="J371" s="1"/>
      <c r="K371" s="1"/>
      <c r="L371" s="1"/>
      <c r="M371" s="1"/>
      <c r="N371" s="1"/>
      <c r="O371" s="1"/>
      <c r="P371" s="1"/>
      <c r="Q371" s="1"/>
      <c r="R371" s="1"/>
      <c r="S371" s="1"/>
      <c r="T371" s="1"/>
    </row>
    <row r="372" spans="1:20" x14ac:dyDescent="0.2">
      <c r="B372" s="1"/>
      <c r="C372" s="1"/>
      <c r="D372" s="1"/>
      <c r="E372" s="1"/>
      <c r="F372" s="1"/>
      <c r="G372" s="1"/>
      <c r="H372" s="1"/>
      <c r="I372" s="1"/>
      <c r="J372" s="1"/>
      <c r="K372" s="1"/>
      <c r="L372" s="1"/>
      <c r="M372" s="1"/>
      <c r="N372" s="1"/>
      <c r="O372" s="1"/>
      <c r="P372" s="1"/>
      <c r="Q372" s="1"/>
      <c r="R372" s="1"/>
      <c r="S372" s="1"/>
      <c r="T372" s="1"/>
    </row>
    <row r="373" spans="1:20" x14ac:dyDescent="0.2">
      <c r="B373" s="1"/>
      <c r="C373" s="1"/>
      <c r="D373" s="1"/>
      <c r="E373" s="1"/>
      <c r="F373" s="1"/>
      <c r="G373" s="1"/>
      <c r="H373" s="1"/>
      <c r="I373" s="1"/>
      <c r="J373" s="1"/>
      <c r="K373" s="1"/>
      <c r="L373" s="1"/>
      <c r="M373" s="1"/>
      <c r="N373" s="1"/>
      <c r="O373" s="1"/>
      <c r="P373" s="1"/>
      <c r="Q373" s="1"/>
      <c r="R373" s="1"/>
      <c r="S373" s="1"/>
      <c r="T373" s="1"/>
    </row>
    <row r="374" spans="1:20" x14ac:dyDescent="0.2">
      <c r="B374" s="1"/>
      <c r="C374" s="1"/>
      <c r="D374" s="1"/>
      <c r="E374" s="1"/>
      <c r="F374" s="1"/>
      <c r="G374" s="1"/>
      <c r="H374" s="1"/>
      <c r="I374" s="1"/>
      <c r="J374" s="1"/>
      <c r="K374" s="1"/>
      <c r="L374" s="1"/>
      <c r="M374" s="1"/>
      <c r="N374" s="1"/>
      <c r="O374" s="1"/>
      <c r="P374" s="1"/>
      <c r="Q374" s="1"/>
      <c r="R374" s="1"/>
      <c r="S374" s="1"/>
      <c r="T374" s="1"/>
    </row>
    <row r="375" spans="1:20" x14ac:dyDescent="0.2">
      <c r="B375" s="1"/>
      <c r="C375" s="1"/>
      <c r="D375" s="1"/>
      <c r="E375" s="1"/>
      <c r="F375" s="1"/>
      <c r="G375" s="1"/>
      <c r="H375" s="1"/>
      <c r="I375" s="1"/>
      <c r="J375" s="1"/>
      <c r="K375" s="1"/>
      <c r="L375" s="1"/>
      <c r="M375" s="1"/>
      <c r="N375" s="1"/>
      <c r="O375" s="1"/>
      <c r="P375" s="1"/>
      <c r="Q375" s="1"/>
      <c r="R375" s="1"/>
      <c r="S375" s="1"/>
      <c r="T375" s="1"/>
    </row>
    <row r="376" spans="1:20" x14ac:dyDescent="0.2">
      <c r="B376" s="1"/>
      <c r="C376" s="1"/>
      <c r="D376" s="1"/>
      <c r="E376" s="1"/>
      <c r="F376" s="1"/>
      <c r="G376" s="1"/>
      <c r="H376" s="1"/>
      <c r="I376" s="1"/>
      <c r="J376" s="1"/>
      <c r="K376" s="1"/>
      <c r="L376" s="1"/>
      <c r="M376" s="1"/>
      <c r="N376" s="1"/>
      <c r="O376" s="1"/>
      <c r="P376" s="1"/>
      <c r="Q376" s="1"/>
      <c r="R376" s="1"/>
      <c r="S376" s="1"/>
      <c r="T376" s="1"/>
    </row>
    <row r="377" spans="1:20" x14ac:dyDescent="0.2">
      <c r="B377" s="1"/>
      <c r="C377" s="1"/>
      <c r="D377" s="1"/>
      <c r="E377" s="1"/>
      <c r="F377" s="1"/>
      <c r="G377" s="1"/>
      <c r="H377" s="1"/>
      <c r="I377" s="1"/>
      <c r="J377" s="1"/>
      <c r="K377" s="1"/>
      <c r="L377" s="1"/>
      <c r="M377" s="1"/>
      <c r="N377" s="1"/>
      <c r="O377" s="1"/>
      <c r="P377" s="1"/>
      <c r="Q377" s="1"/>
      <c r="R377" s="1"/>
      <c r="S377" s="1"/>
      <c r="T377" s="1"/>
    </row>
    <row r="378" spans="1:20" x14ac:dyDescent="0.2">
      <c r="B378" s="1"/>
      <c r="C378" s="1"/>
      <c r="D378" s="1"/>
      <c r="E378" s="1"/>
      <c r="F378" s="1"/>
      <c r="G378" s="1"/>
      <c r="H378" s="1"/>
      <c r="I378" s="1"/>
      <c r="J378" s="1"/>
      <c r="K378" s="1"/>
      <c r="L378" s="1"/>
      <c r="M378" s="1"/>
      <c r="N378" s="1"/>
      <c r="O378" s="1"/>
      <c r="P378" s="1"/>
      <c r="Q378" s="1"/>
      <c r="R378" s="1"/>
      <c r="S378" s="1"/>
      <c r="T378" s="1"/>
    </row>
    <row r="379" spans="1:20" x14ac:dyDescent="0.2">
      <c r="B379" s="1"/>
      <c r="C379" s="1"/>
      <c r="D379" s="1"/>
      <c r="E379" s="1"/>
      <c r="F379" s="1"/>
      <c r="G379" s="1"/>
      <c r="H379" s="1"/>
      <c r="I379" s="1"/>
      <c r="J379" s="1"/>
      <c r="K379" s="1"/>
      <c r="L379" s="1"/>
      <c r="M379" s="1"/>
      <c r="N379" s="1"/>
      <c r="O379" s="1"/>
      <c r="P379" s="1"/>
      <c r="Q379" s="1"/>
      <c r="R379" s="1"/>
      <c r="S379" s="1"/>
      <c r="T379" s="1"/>
    </row>
    <row r="380" spans="1:20" x14ac:dyDescent="0.2">
      <c r="B380" s="1"/>
      <c r="C380" s="1"/>
      <c r="D380" s="1"/>
      <c r="E380" s="1"/>
      <c r="F380" s="1"/>
      <c r="G380" s="1"/>
      <c r="H380" s="1"/>
      <c r="I380" s="1"/>
      <c r="J380" s="1"/>
      <c r="K380" s="1"/>
      <c r="L380" s="1"/>
      <c r="M380" s="1"/>
      <c r="N380" s="1"/>
      <c r="O380" s="1"/>
      <c r="P380" s="1"/>
      <c r="Q380" s="1"/>
      <c r="R380" s="1"/>
      <c r="S380" s="1"/>
      <c r="T380" s="1"/>
    </row>
    <row r="381" spans="1:20" x14ac:dyDescent="0.2">
      <c r="B381" s="1"/>
      <c r="C381" s="1"/>
      <c r="D381" s="1"/>
      <c r="E381" s="1"/>
      <c r="F381" s="1"/>
      <c r="G381" s="1"/>
      <c r="H381" s="1"/>
      <c r="I381" s="1"/>
      <c r="J381" s="1"/>
      <c r="K381" s="1"/>
      <c r="L381" s="1"/>
      <c r="M381" s="1"/>
      <c r="N381" s="1"/>
      <c r="O381" s="1"/>
      <c r="P381" s="1"/>
      <c r="Q381" s="1"/>
      <c r="R381" s="1"/>
      <c r="S381" s="1"/>
      <c r="T381" s="1"/>
    </row>
    <row r="382" spans="1:20" x14ac:dyDescent="0.2">
      <c r="B382" s="1"/>
      <c r="C382" s="1"/>
      <c r="D382" s="1"/>
      <c r="E382" s="1"/>
      <c r="F382" s="1"/>
      <c r="G382" s="1"/>
      <c r="H382" s="1"/>
      <c r="I382" s="1"/>
      <c r="J382" s="1"/>
      <c r="K382" s="1"/>
      <c r="L382" s="1"/>
      <c r="M382" s="1"/>
      <c r="N382" s="1"/>
      <c r="O382" s="1"/>
      <c r="P382" s="1"/>
      <c r="Q382" s="1"/>
      <c r="R382" s="1"/>
      <c r="S382" s="1"/>
      <c r="T382" s="1"/>
    </row>
    <row r="383" spans="1:20" x14ac:dyDescent="0.2">
      <c r="B383" s="1"/>
      <c r="C383" s="1"/>
      <c r="D383" s="1"/>
      <c r="E383" s="1"/>
      <c r="F383" s="1"/>
      <c r="G383" s="1"/>
      <c r="H383" s="1"/>
      <c r="I383" s="1"/>
      <c r="J383" s="1"/>
      <c r="K383" s="1"/>
      <c r="L383" s="1"/>
      <c r="M383" s="1"/>
      <c r="N383" s="1"/>
      <c r="O383" s="1"/>
      <c r="P383" s="1"/>
      <c r="Q383" s="1"/>
      <c r="R383" s="1"/>
      <c r="S383" s="1"/>
      <c r="T383" s="1"/>
    </row>
    <row r="384" spans="1:20" ht="15" x14ac:dyDescent="0.25">
      <c r="A384" s="254"/>
      <c r="B384" s="254"/>
      <c r="C384" s="254"/>
      <c r="D384" s="254"/>
      <c r="E384" s="254"/>
      <c r="F384" s="254"/>
      <c r="G384" s="254"/>
      <c r="H384" s="254"/>
      <c r="I384" s="254"/>
      <c r="J384" s="1"/>
      <c r="K384" s="1"/>
      <c r="L384" s="1"/>
      <c r="M384" s="1"/>
      <c r="N384" s="1"/>
      <c r="O384" s="1"/>
      <c r="P384" s="1"/>
      <c r="Q384" s="1"/>
      <c r="R384" s="1"/>
      <c r="S384" s="1"/>
      <c r="T384" s="1"/>
    </row>
    <row r="385" spans="1:20" ht="15" x14ac:dyDescent="0.25">
      <c r="A385" s="254"/>
      <c r="B385" s="254"/>
      <c r="C385" s="254"/>
      <c r="D385" s="254"/>
      <c r="E385" s="254"/>
      <c r="F385" s="254"/>
      <c r="G385" s="254"/>
      <c r="H385" s="254"/>
      <c r="I385" s="254"/>
      <c r="J385" s="1"/>
      <c r="K385" s="1"/>
      <c r="L385" s="1"/>
      <c r="M385" s="1"/>
      <c r="N385" s="1"/>
      <c r="O385" s="1"/>
      <c r="P385" s="1"/>
      <c r="Q385" s="1"/>
      <c r="R385" s="1"/>
      <c r="S385" s="1"/>
      <c r="T385" s="1"/>
    </row>
    <row r="386" spans="1:20" ht="15" x14ac:dyDescent="0.25">
      <c r="A386" s="254"/>
      <c r="B386" s="254"/>
      <c r="C386" s="254"/>
      <c r="D386" s="254"/>
      <c r="E386" s="254"/>
      <c r="F386" s="254"/>
      <c r="G386" s="254"/>
      <c r="H386" s="254"/>
      <c r="I386" s="254"/>
      <c r="J386" s="1"/>
      <c r="K386" s="1"/>
      <c r="L386" s="1"/>
      <c r="M386" s="1"/>
      <c r="N386" s="1"/>
      <c r="O386" s="1"/>
      <c r="P386" s="1"/>
      <c r="Q386" s="1"/>
      <c r="R386" s="1"/>
      <c r="S386" s="1"/>
      <c r="T386" s="1"/>
    </row>
    <row r="387" spans="1:20" ht="15" x14ac:dyDescent="0.25">
      <c r="A387" s="254"/>
      <c r="B387" s="370"/>
      <c r="C387" s="370"/>
      <c r="D387" s="370"/>
      <c r="E387" s="370"/>
      <c r="F387" s="370"/>
      <c r="G387" s="370"/>
      <c r="H387" s="370"/>
      <c r="I387" s="370"/>
      <c r="J387" s="1"/>
      <c r="K387" s="1"/>
      <c r="L387" s="1"/>
      <c r="M387" s="1"/>
      <c r="N387" s="1"/>
      <c r="O387" s="1"/>
      <c r="P387" s="1"/>
      <c r="Q387" s="1"/>
      <c r="R387" s="1"/>
      <c r="S387" s="1"/>
      <c r="T387" s="1"/>
    </row>
    <row r="388" spans="1:20" ht="15" x14ac:dyDescent="0.25">
      <c r="A388" s="254"/>
      <c r="B388" s="254"/>
      <c r="C388" s="254"/>
      <c r="D388" s="254"/>
      <c r="E388" s="254"/>
      <c r="F388" s="254"/>
      <c r="G388" s="254"/>
      <c r="H388" s="254"/>
      <c r="I388" s="254"/>
    </row>
    <row r="389" spans="1:20" ht="15" x14ac:dyDescent="0.25">
      <c r="A389" s="254"/>
      <c r="B389" s="254"/>
      <c r="C389" s="254"/>
      <c r="D389" s="254"/>
      <c r="E389" s="370"/>
      <c r="F389" s="370"/>
      <c r="G389" s="370"/>
      <c r="H389" s="370"/>
      <c r="I389" s="370"/>
      <c r="J389" s="1"/>
      <c r="K389" s="1"/>
      <c r="L389" s="1"/>
      <c r="M389" s="1"/>
      <c r="N389" s="1"/>
      <c r="O389" s="1"/>
      <c r="P389" s="1"/>
      <c r="Q389" s="1"/>
      <c r="R389" s="1"/>
      <c r="S389" s="1"/>
      <c r="T389" s="1"/>
    </row>
    <row r="390" spans="1:20" ht="15" x14ac:dyDescent="0.25">
      <c r="A390" s="254"/>
      <c r="B390" s="254"/>
      <c r="C390" s="254"/>
      <c r="D390" s="254"/>
      <c r="E390" s="254"/>
      <c r="F390" s="254"/>
      <c r="G390" s="254"/>
      <c r="H390" s="254"/>
      <c r="I390" s="254"/>
      <c r="J390" s="1"/>
      <c r="K390" s="1"/>
      <c r="L390" s="1"/>
      <c r="M390" s="1"/>
      <c r="N390" s="1"/>
      <c r="O390" s="1"/>
      <c r="P390" s="1"/>
      <c r="Q390" s="1"/>
      <c r="R390" s="1"/>
      <c r="S390" s="1"/>
      <c r="T390" s="1"/>
    </row>
    <row r="391" spans="1:20" ht="15" x14ac:dyDescent="0.25">
      <c r="A391" s="254"/>
      <c r="B391" s="254"/>
      <c r="C391" s="254"/>
      <c r="D391" s="254"/>
      <c r="E391" s="254"/>
      <c r="F391" s="254"/>
      <c r="G391" s="254"/>
      <c r="H391" s="254"/>
      <c r="I391" s="254"/>
      <c r="J391" s="1"/>
      <c r="K391" s="1"/>
      <c r="L391" s="1"/>
      <c r="M391" s="1"/>
      <c r="N391" s="1"/>
      <c r="O391" s="1"/>
      <c r="P391" s="1"/>
      <c r="Q391" s="1"/>
      <c r="R391" s="1"/>
      <c r="S391" s="1"/>
      <c r="T391" s="1"/>
    </row>
    <row r="392" spans="1:20" ht="15" x14ac:dyDescent="0.25">
      <c r="A392" s="254"/>
      <c r="B392" s="370"/>
      <c r="C392" s="370"/>
      <c r="D392" s="370"/>
      <c r="E392" s="370"/>
      <c r="F392" s="370"/>
      <c r="G392" s="370"/>
      <c r="H392" s="370"/>
      <c r="I392" s="370"/>
      <c r="J392" s="1"/>
      <c r="K392" s="1"/>
      <c r="L392" s="1"/>
      <c r="M392" s="1"/>
      <c r="N392" s="1"/>
      <c r="O392" s="1"/>
      <c r="P392" s="1"/>
      <c r="Q392" s="1"/>
      <c r="R392" s="1"/>
      <c r="S392" s="1"/>
      <c r="T392" s="1"/>
    </row>
    <row r="393" spans="1:20" ht="15" x14ac:dyDescent="0.25">
      <c r="A393" s="254"/>
      <c r="B393" s="254"/>
      <c r="C393" s="254"/>
      <c r="D393" s="254"/>
      <c r="E393" s="254"/>
      <c r="F393" s="254"/>
      <c r="G393" s="254"/>
      <c r="H393" s="254"/>
      <c r="I393" s="254"/>
    </row>
    <row r="394" spans="1:20" ht="15" x14ac:dyDescent="0.25">
      <c r="A394" s="254"/>
      <c r="B394" s="254"/>
      <c r="C394" s="254"/>
      <c r="D394" s="254"/>
      <c r="E394" s="254"/>
      <c r="F394" s="254"/>
      <c r="G394" s="254"/>
      <c r="H394" s="254"/>
      <c r="I394" s="254"/>
    </row>
    <row r="395" spans="1:20" ht="15" x14ac:dyDescent="0.25">
      <c r="A395" s="254"/>
      <c r="B395" s="254"/>
      <c r="C395" s="254"/>
      <c r="D395" s="254"/>
      <c r="E395" s="254"/>
      <c r="F395" s="254"/>
      <c r="G395" s="254"/>
      <c r="H395" s="254"/>
      <c r="I395" s="254"/>
      <c r="J395" s="1"/>
      <c r="K395" s="1"/>
      <c r="L395" s="1"/>
      <c r="M395" s="1"/>
      <c r="N395" s="1"/>
      <c r="O395" s="1"/>
      <c r="P395" s="1"/>
      <c r="Q395" s="1"/>
      <c r="R395" s="1"/>
      <c r="S395" s="1"/>
      <c r="T395" s="1"/>
    </row>
    <row r="396" spans="1:20" ht="15" x14ac:dyDescent="0.25">
      <c r="A396" s="254"/>
      <c r="B396" s="254"/>
      <c r="C396" s="254"/>
      <c r="D396" s="254"/>
      <c r="E396" s="254"/>
      <c r="F396" s="254"/>
      <c r="G396" s="254"/>
      <c r="H396" s="254"/>
      <c r="I396" s="254"/>
      <c r="J396" s="1"/>
      <c r="K396" s="1"/>
      <c r="L396" s="1"/>
      <c r="M396" s="1"/>
      <c r="N396" s="1"/>
      <c r="O396" s="1"/>
      <c r="P396" s="1"/>
      <c r="Q396" s="1"/>
      <c r="R396" s="1"/>
      <c r="S396" s="1"/>
      <c r="T396" s="1"/>
    </row>
    <row r="397" spans="1:20" ht="15" x14ac:dyDescent="0.25">
      <c r="A397" s="254"/>
      <c r="B397" s="254"/>
      <c r="C397" s="254"/>
      <c r="D397" s="254"/>
      <c r="E397" s="254"/>
      <c r="F397" s="254"/>
      <c r="G397" s="254"/>
      <c r="H397" s="254"/>
      <c r="I397" s="254"/>
      <c r="J397" s="1"/>
      <c r="K397" s="1"/>
      <c r="L397" s="1"/>
      <c r="M397" s="1"/>
      <c r="N397" s="1"/>
      <c r="O397" s="1"/>
      <c r="P397" s="1"/>
      <c r="Q397" s="1"/>
      <c r="R397" s="1"/>
      <c r="S397" s="1"/>
      <c r="T397" s="1"/>
    </row>
    <row r="398" spans="1:20" ht="15" x14ac:dyDescent="0.25">
      <c r="A398" s="254"/>
      <c r="B398" s="254"/>
      <c r="C398" s="254"/>
      <c r="D398" s="254"/>
      <c r="E398" s="254"/>
      <c r="F398" s="254"/>
      <c r="G398" s="254"/>
      <c r="H398" s="254"/>
      <c r="I398" s="254"/>
      <c r="J398" s="1"/>
      <c r="K398" s="1"/>
      <c r="L398" s="1"/>
      <c r="M398" s="1"/>
      <c r="N398" s="1"/>
      <c r="O398" s="1"/>
      <c r="P398" s="1"/>
      <c r="Q398" s="1"/>
      <c r="R398" s="1"/>
      <c r="S398" s="1"/>
      <c r="T398" s="1"/>
    </row>
    <row r="399" spans="1:20" ht="15" x14ac:dyDescent="0.25">
      <c r="A399" s="254"/>
      <c r="B399" s="254"/>
      <c r="C399" s="254"/>
      <c r="D399" s="254"/>
      <c r="E399" s="254"/>
      <c r="F399" s="254"/>
      <c r="G399" s="254"/>
      <c r="H399" s="254"/>
      <c r="I399" s="254"/>
      <c r="J399" s="1"/>
      <c r="K399" s="1"/>
      <c r="L399" s="1"/>
      <c r="M399" s="1"/>
      <c r="N399" s="1"/>
      <c r="O399" s="1"/>
      <c r="P399" s="1"/>
      <c r="Q399" s="1"/>
      <c r="R399" s="1"/>
      <c r="S399" s="1"/>
      <c r="T399" s="1"/>
    </row>
    <row r="400" spans="1:20" ht="15" x14ac:dyDescent="0.25">
      <c r="A400" s="254"/>
      <c r="B400" s="254"/>
      <c r="C400" s="254"/>
      <c r="D400" s="254"/>
      <c r="E400" s="254"/>
      <c r="F400" s="254"/>
      <c r="G400" s="254"/>
      <c r="H400" s="254"/>
      <c r="I400" s="254"/>
      <c r="J400" s="1"/>
      <c r="K400" s="1"/>
      <c r="L400" s="1"/>
      <c r="M400" s="1"/>
      <c r="N400" s="1"/>
      <c r="O400" s="1"/>
      <c r="P400" s="1"/>
      <c r="Q400" s="1"/>
      <c r="R400" s="1"/>
      <c r="S400" s="1"/>
      <c r="T400" s="1"/>
    </row>
    <row r="401" spans="1:20" ht="15" x14ac:dyDescent="0.25">
      <c r="A401" s="254"/>
      <c r="B401" s="254"/>
      <c r="C401" s="254"/>
      <c r="D401" s="254"/>
      <c r="E401" s="254"/>
      <c r="F401" s="254"/>
      <c r="G401" s="254"/>
      <c r="H401" s="254"/>
      <c r="I401" s="254"/>
      <c r="J401" s="1"/>
      <c r="K401" s="1"/>
      <c r="L401" s="1"/>
      <c r="M401" s="1"/>
      <c r="N401" s="1"/>
      <c r="O401" s="1"/>
      <c r="P401" s="1"/>
      <c r="Q401" s="1"/>
      <c r="R401" s="1"/>
      <c r="S401" s="1"/>
      <c r="T401" s="1"/>
    </row>
    <row r="402" spans="1:20" ht="15" x14ac:dyDescent="0.25">
      <c r="A402" s="254"/>
      <c r="B402" s="254"/>
      <c r="C402" s="254"/>
      <c r="D402" s="254"/>
      <c r="E402" s="254"/>
      <c r="F402" s="254"/>
      <c r="G402" s="254"/>
      <c r="H402" s="254"/>
      <c r="I402" s="254"/>
      <c r="J402" s="1"/>
      <c r="K402" s="1"/>
      <c r="L402" s="1"/>
      <c r="M402" s="1"/>
      <c r="N402" s="1"/>
      <c r="O402" s="1"/>
      <c r="P402" s="1"/>
      <c r="Q402" s="1"/>
      <c r="R402" s="1"/>
      <c r="S402" s="1"/>
      <c r="T402" s="1"/>
    </row>
    <row r="403" spans="1:20" ht="15" x14ac:dyDescent="0.25">
      <c r="A403" s="254"/>
      <c r="B403" s="254"/>
      <c r="C403" s="254"/>
      <c r="D403" s="254"/>
      <c r="E403" s="254"/>
      <c r="F403" s="254"/>
      <c r="G403" s="254"/>
      <c r="H403" s="254"/>
      <c r="I403" s="254"/>
      <c r="J403" s="1"/>
      <c r="K403" s="1"/>
      <c r="L403" s="1"/>
      <c r="M403" s="1"/>
      <c r="N403" s="1"/>
      <c r="O403" s="1"/>
      <c r="P403" s="1"/>
      <c r="Q403" s="1"/>
      <c r="R403" s="1"/>
      <c r="S403" s="1"/>
      <c r="T403" s="1"/>
    </row>
    <row r="404" spans="1:20" ht="15" x14ac:dyDescent="0.25">
      <c r="A404" s="254"/>
      <c r="B404" s="254"/>
      <c r="C404" s="254"/>
      <c r="D404" s="254"/>
      <c r="E404" s="254"/>
      <c r="F404" s="254"/>
      <c r="G404" s="254"/>
      <c r="H404" s="254"/>
      <c r="I404" s="254"/>
      <c r="J404" s="1"/>
      <c r="K404" s="1"/>
      <c r="L404" s="1"/>
      <c r="M404" s="1"/>
      <c r="N404" s="1"/>
      <c r="O404" s="1"/>
      <c r="P404" s="1"/>
      <c r="Q404" s="1"/>
      <c r="R404" s="1"/>
      <c r="S404" s="1"/>
      <c r="T404" s="1"/>
    </row>
    <row r="405" spans="1:20" ht="15" x14ac:dyDescent="0.25">
      <c r="A405" s="254"/>
      <c r="B405" s="254"/>
      <c r="C405" s="254"/>
      <c r="D405" s="254"/>
      <c r="E405" s="254"/>
      <c r="F405" s="254"/>
      <c r="G405" s="254"/>
      <c r="H405" s="254"/>
      <c r="I405" s="254"/>
      <c r="J405" s="1"/>
      <c r="K405" s="1"/>
      <c r="L405" s="1"/>
      <c r="M405" s="1"/>
      <c r="N405" s="1"/>
      <c r="O405" s="1"/>
      <c r="P405" s="1"/>
      <c r="Q405" s="1"/>
      <c r="R405" s="1"/>
      <c r="S405" s="1"/>
      <c r="T405" s="1"/>
    </row>
    <row r="406" spans="1:20" ht="15" x14ac:dyDescent="0.25">
      <c r="A406" s="254"/>
      <c r="B406" s="254"/>
      <c r="C406" s="254"/>
      <c r="D406" s="254"/>
      <c r="E406" s="254"/>
      <c r="F406" s="254"/>
      <c r="G406" s="254"/>
      <c r="H406" s="254"/>
      <c r="I406" s="254"/>
    </row>
    <row r="407" spans="1:20" ht="15" x14ac:dyDescent="0.25">
      <c r="A407" s="254"/>
      <c r="B407" s="254"/>
      <c r="C407" s="254"/>
      <c r="D407" s="254"/>
      <c r="E407" s="254"/>
      <c r="F407" s="254"/>
      <c r="G407" s="254"/>
      <c r="H407" s="254"/>
      <c r="I407" s="254"/>
    </row>
    <row r="408" spans="1:20" ht="15" x14ac:dyDescent="0.25">
      <c r="A408" s="254"/>
      <c r="B408" s="254"/>
      <c r="C408" s="254"/>
      <c r="D408" s="254"/>
      <c r="E408" s="254"/>
      <c r="F408" s="254"/>
      <c r="G408" s="254"/>
      <c r="H408" s="254"/>
      <c r="I408" s="254"/>
    </row>
    <row r="409" spans="1:20" ht="15" x14ac:dyDescent="0.25">
      <c r="A409" s="254"/>
      <c r="B409" s="254"/>
      <c r="C409" s="254"/>
      <c r="D409" s="254"/>
      <c r="E409" s="254"/>
      <c r="F409" s="254"/>
      <c r="G409" s="254"/>
      <c r="H409" s="254"/>
      <c r="I409" s="254"/>
    </row>
    <row r="410" spans="1:20" ht="15" x14ac:dyDescent="0.25">
      <c r="A410" s="254"/>
      <c r="B410" s="254"/>
      <c r="C410" s="254"/>
      <c r="D410" s="254"/>
      <c r="E410" s="254"/>
      <c r="F410" s="254"/>
      <c r="G410" s="254"/>
      <c r="H410" s="254"/>
      <c r="I410" s="254"/>
    </row>
    <row r="411" spans="1:20" ht="15" x14ac:dyDescent="0.25">
      <c r="A411" s="254"/>
      <c r="B411" s="254"/>
      <c r="C411" s="254"/>
      <c r="D411" s="254"/>
      <c r="E411" s="254"/>
      <c r="F411" s="254"/>
      <c r="G411" s="254"/>
      <c r="H411" s="254"/>
      <c r="I411" s="254"/>
    </row>
    <row r="412" spans="1:20" ht="15" x14ac:dyDescent="0.25">
      <c r="A412" s="254"/>
      <c r="B412" s="254"/>
      <c r="C412" s="254"/>
      <c r="D412" s="254"/>
      <c r="E412" s="254"/>
      <c r="F412" s="254"/>
      <c r="G412" s="254"/>
      <c r="H412" s="254"/>
      <c r="I412" s="254"/>
      <c r="J412" s="1"/>
      <c r="K412" s="1"/>
      <c r="L412" s="1"/>
      <c r="M412" s="1"/>
      <c r="N412" s="1"/>
      <c r="O412" s="1"/>
      <c r="P412" s="1"/>
      <c r="Q412" s="1"/>
      <c r="R412" s="1"/>
      <c r="S412" s="1"/>
      <c r="T412" s="1"/>
    </row>
    <row r="413" spans="1:20" ht="15" x14ac:dyDescent="0.25">
      <c r="A413" s="254"/>
      <c r="B413" s="254"/>
      <c r="C413" s="254"/>
      <c r="D413" s="254"/>
      <c r="E413" s="254"/>
      <c r="F413" s="254"/>
      <c r="G413" s="254"/>
      <c r="H413" s="254"/>
      <c r="I413" s="254"/>
      <c r="J413" s="1"/>
      <c r="K413" s="1"/>
      <c r="L413" s="1"/>
      <c r="M413" s="1"/>
      <c r="N413" s="1"/>
      <c r="O413" s="1"/>
      <c r="P413" s="1"/>
      <c r="Q413" s="1"/>
      <c r="R413" s="1"/>
      <c r="S413" s="1"/>
      <c r="T413" s="1"/>
    </row>
    <row r="414" spans="1:20" ht="15" x14ac:dyDescent="0.25">
      <c r="A414" s="254"/>
      <c r="B414" s="254"/>
      <c r="C414" s="254"/>
      <c r="D414" s="254"/>
      <c r="E414" s="254"/>
      <c r="F414" s="254"/>
      <c r="G414" s="254"/>
      <c r="H414" s="254"/>
      <c r="I414" s="254"/>
      <c r="J414" s="1"/>
      <c r="K414" s="1"/>
      <c r="L414" s="1"/>
      <c r="M414" s="1"/>
      <c r="N414" s="1"/>
      <c r="O414" s="1"/>
      <c r="P414" s="1"/>
      <c r="Q414" s="1"/>
      <c r="R414" s="1"/>
      <c r="S414" s="1"/>
      <c r="T414" s="1"/>
    </row>
    <row r="415" spans="1:20" ht="15" x14ac:dyDescent="0.25">
      <c r="A415" s="254"/>
      <c r="B415" s="254"/>
      <c r="C415" s="254"/>
      <c r="D415" s="254"/>
      <c r="E415" s="254"/>
      <c r="F415" s="254"/>
      <c r="G415" s="254"/>
      <c r="H415" s="254"/>
      <c r="I415" s="254"/>
      <c r="J415" s="1"/>
      <c r="K415" s="1"/>
      <c r="L415" s="1"/>
      <c r="M415" s="1"/>
      <c r="N415" s="1"/>
      <c r="O415" s="1"/>
      <c r="P415" s="1"/>
      <c r="Q415" s="1"/>
      <c r="R415" s="1"/>
      <c r="S415" s="1"/>
      <c r="T415" s="1"/>
    </row>
    <row r="416" spans="1:20" ht="15" x14ac:dyDescent="0.25">
      <c r="A416" s="254"/>
      <c r="B416" s="254"/>
      <c r="C416" s="254"/>
      <c r="D416" s="254"/>
      <c r="E416" s="254"/>
      <c r="F416" s="254"/>
      <c r="G416" s="254"/>
      <c r="H416" s="254"/>
      <c r="I416" s="254"/>
      <c r="J416" s="1"/>
      <c r="K416" s="1"/>
      <c r="L416" s="1"/>
      <c r="M416" s="1"/>
      <c r="N416" s="1"/>
      <c r="O416" s="1"/>
      <c r="P416" s="1"/>
      <c r="Q416" s="1"/>
      <c r="R416" s="1"/>
      <c r="S416" s="1"/>
      <c r="T416" s="1"/>
    </row>
    <row r="417" spans="1:20" ht="15" x14ac:dyDescent="0.25">
      <c r="A417" s="254"/>
      <c r="B417" s="254"/>
      <c r="C417" s="254"/>
      <c r="D417" s="254"/>
      <c r="E417" s="254"/>
      <c r="F417" s="254"/>
      <c r="G417" s="254"/>
      <c r="H417" s="254"/>
      <c r="I417" s="254"/>
      <c r="J417" s="1"/>
      <c r="K417" s="1"/>
      <c r="L417" s="1"/>
      <c r="M417" s="1"/>
      <c r="N417" s="1"/>
      <c r="O417" s="1"/>
      <c r="P417" s="1"/>
      <c r="Q417" s="1"/>
      <c r="R417" s="1"/>
      <c r="S417" s="1"/>
      <c r="T417" s="1"/>
    </row>
    <row r="418" spans="1:20" x14ac:dyDescent="0.2">
      <c r="D418" s="7"/>
      <c r="E418" s="7"/>
      <c r="F418" s="7"/>
      <c r="G418" s="7"/>
      <c r="H418" s="7"/>
      <c r="I418" s="7"/>
      <c r="J418" s="1"/>
      <c r="K418" s="1"/>
      <c r="L418" s="1"/>
      <c r="M418" s="1"/>
      <c r="N418" s="1"/>
      <c r="O418" s="1"/>
      <c r="P418" s="1"/>
      <c r="Q418" s="1"/>
      <c r="R418" s="1"/>
      <c r="S418" s="1"/>
      <c r="T418" s="1"/>
    </row>
  </sheetData>
  <mergeCells count="13">
    <mergeCell ref="B392:I392"/>
    <mergeCell ref="C6:I6"/>
    <mergeCell ref="C8:I8"/>
    <mergeCell ref="B27:I27"/>
    <mergeCell ref="B39:I39"/>
    <mergeCell ref="B41:I41"/>
    <mergeCell ref="B21:I21"/>
    <mergeCell ref="H14:I14"/>
    <mergeCell ref="B2:H2"/>
    <mergeCell ref="C3:J3"/>
    <mergeCell ref="B61:I61"/>
    <mergeCell ref="B387:I387"/>
    <mergeCell ref="E389:I389"/>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theme="5" tint="0.39997558519241921"/>
  </sheetPr>
  <dimension ref="A1:W423"/>
  <sheetViews>
    <sheetView showGridLines="0" workbookViewId="0">
      <selection activeCell="B80" sqref="B80:J86"/>
    </sheetView>
  </sheetViews>
  <sheetFormatPr defaultColWidth="8.85546875" defaultRowHeight="12.75" x14ac:dyDescent="0.2"/>
  <cols>
    <col min="1" max="1" width="4.7109375" style="1" customWidth="1"/>
    <col min="2" max="2" width="33.7109375" style="3" customWidth="1"/>
    <col min="3" max="4" width="15.28515625" style="3" customWidth="1"/>
    <col min="5" max="5" width="15.7109375" style="3" customWidth="1"/>
    <col min="6" max="8" width="15.28515625" style="3" customWidth="1"/>
    <col min="9" max="9" width="14.28515625" style="23" customWidth="1"/>
    <col min="10" max="11" width="14.28515625" style="3" customWidth="1"/>
    <col min="12" max="12" width="22.85546875" style="3" customWidth="1"/>
    <col min="13" max="20" width="15" style="3" customWidth="1"/>
    <col min="21" max="16384" width="8.85546875" style="1"/>
  </cols>
  <sheetData>
    <row r="1" spans="1:23" s="66" customFormat="1" x14ac:dyDescent="0.2"/>
    <row r="2" spans="1:23" s="66" customFormat="1" ht="21" x14ac:dyDescent="0.2">
      <c r="B2" s="368" t="s">
        <v>88</v>
      </c>
      <c r="C2" s="368"/>
      <c r="D2" s="368"/>
      <c r="E2" s="368"/>
      <c r="F2" s="368"/>
      <c r="G2" s="368"/>
      <c r="H2" s="368"/>
    </row>
    <row r="3" spans="1:23" s="66" customFormat="1" x14ac:dyDescent="0.2">
      <c r="B3" s="65"/>
      <c r="C3" s="369"/>
      <c r="D3" s="369"/>
      <c r="E3" s="369"/>
      <c r="F3" s="369"/>
      <c r="G3" s="369"/>
      <c r="H3" s="369"/>
      <c r="I3" s="369"/>
      <c r="J3" s="369"/>
    </row>
    <row r="4" spans="1:23" s="66" customFormat="1" x14ac:dyDescent="0.2">
      <c r="A4" s="141"/>
      <c r="B4" s="131" t="s">
        <v>65</v>
      </c>
      <c r="C4" s="131"/>
      <c r="D4" s="131"/>
      <c r="E4" s="131"/>
      <c r="F4" s="131"/>
      <c r="G4" s="131"/>
      <c r="H4" s="131"/>
      <c r="I4" s="131"/>
      <c r="J4" s="65"/>
      <c r="K4" s="65"/>
      <c r="L4" s="65"/>
      <c r="M4" s="65"/>
      <c r="N4" s="65"/>
      <c r="O4" s="65"/>
      <c r="P4" s="65"/>
      <c r="Q4" s="65"/>
      <c r="R4" s="65"/>
    </row>
    <row r="5" spans="1:23" s="66" customFormat="1" x14ac:dyDescent="0.2">
      <c r="A5" s="141"/>
      <c r="J5" s="65"/>
      <c r="K5" s="65"/>
      <c r="L5" s="65"/>
      <c r="M5" s="65"/>
      <c r="N5" s="65"/>
      <c r="O5" s="65"/>
      <c r="P5" s="65"/>
      <c r="Q5" s="65"/>
      <c r="R5" s="65"/>
    </row>
    <row r="6" spans="1:23" s="66" customFormat="1" ht="27" customHeight="1" x14ac:dyDescent="0.2">
      <c r="B6" s="69" t="s">
        <v>71</v>
      </c>
      <c r="C6" s="379" t="s">
        <v>301</v>
      </c>
      <c r="D6" s="414"/>
      <c r="E6" s="414"/>
      <c r="F6" s="414"/>
      <c r="G6" s="414"/>
      <c r="H6" s="414"/>
      <c r="I6" s="380"/>
    </row>
    <row r="7" spans="1:23" s="66" customFormat="1" ht="12.75" customHeight="1" x14ac:dyDescent="0.2">
      <c r="B7" s="65"/>
      <c r="C7" s="65"/>
      <c r="D7" s="65"/>
      <c r="E7" s="65"/>
      <c r="F7" s="65"/>
      <c r="G7" s="65"/>
      <c r="H7" s="65"/>
      <c r="I7" s="130"/>
      <c r="J7" s="65"/>
      <c r="K7" s="65"/>
      <c r="L7" s="65"/>
      <c r="M7" s="65"/>
      <c r="N7" s="65"/>
      <c r="O7" s="65"/>
      <c r="P7" s="65"/>
      <c r="Q7" s="65"/>
      <c r="R7" s="65"/>
      <c r="S7" s="65"/>
    </row>
    <row r="8" spans="1:23" s="66" customFormat="1" ht="144" customHeight="1" x14ac:dyDescent="0.2">
      <c r="B8" s="69" t="s">
        <v>1</v>
      </c>
      <c r="C8" s="367" t="s">
        <v>310</v>
      </c>
      <c r="D8" s="367"/>
      <c r="E8" s="367"/>
      <c r="F8" s="367"/>
      <c r="G8" s="367"/>
      <c r="H8" s="367"/>
      <c r="I8" s="367"/>
    </row>
    <row r="9" spans="1:23" s="66" customFormat="1" x14ac:dyDescent="0.2">
      <c r="B9" s="74"/>
      <c r="C9" s="70"/>
      <c r="D9" s="70"/>
      <c r="E9" s="70"/>
      <c r="F9" s="70"/>
      <c r="G9" s="70"/>
      <c r="H9" s="70"/>
      <c r="I9" s="70"/>
    </row>
    <row r="10" spans="1:23" s="66" customFormat="1" x14ac:dyDescent="0.2">
      <c r="B10" s="74"/>
      <c r="C10" s="70"/>
      <c r="D10" s="70"/>
      <c r="E10" s="70"/>
      <c r="F10" s="70"/>
      <c r="G10" s="70"/>
      <c r="H10" s="70"/>
      <c r="I10" s="70"/>
    </row>
    <row r="11" spans="1:23" s="66" customFormat="1" x14ac:dyDescent="0.2">
      <c r="B11" s="134" t="s">
        <v>69</v>
      </c>
      <c r="C11" s="134"/>
      <c r="D11" s="134"/>
      <c r="E11" s="134"/>
      <c r="F11" s="134"/>
      <c r="G11" s="134"/>
      <c r="H11" s="134"/>
      <c r="I11" s="134"/>
    </row>
    <row r="12" spans="1:23" x14ac:dyDescent="0.2">
      <c r="I12" s="3"/>
      <c r="J12" s="1"/>
      <c r="K12" s="1"/>
      <c r="L12" s="1"/>
      <c r="M12" s="1"/>
      <c r="N12" s="1"/>
      <c r="O12" s="1"/>
      <c r="P12" s="1"/>
      <c r="Q12" s="1"/>
      <c r="R12" s="1"/>
      <c r="S12" s="1"/>
      <c r="T12" s="1"/>
    </row>
    <row r="14" spans="1:23" s="79" customFormat="1" ht="15" customHeight="1" x14ac:dyDescent="0.25">
      <c r="A14" s="66"/>
      <c r="B14" s="117" t="s">
        <v>113</v>
      </c>
      <c r="C14" s="117"/>
      <c r="D14" s="117"/>
      <c r="E14" s="117"/>
      <c r="F14" s="117"/>
      <c r="G14" s="117"/>
      <c r="H14" s="384" t="s">
        <v>274</v>
      </c>
      <c r="I14" s="384"/>
      <c r="L14" s="80"/>
      <c r="M14" s="80"/>
      <c r="N14" s="80"/>
      <c r="O14" s="80"/>
      <c r="P14" s="80"/>
      <c r="Q14" s="80"/>
      <c r="R14" s="80"/>
      <c r="S14" s="80"/>
      <c r="T14" s="80"/>
      <c r="U14" s="80"/>
      <c r="V14" s="80"/>
      <c r="W14" s="132"/>
    </row>
    <row r="15" spans="1:23" s="79" customFormat="1" ht="15" customHeight="1" x14ac:dyDescent="0.25">
      <c r="A15" s="66"/>
      <c r="B15" s="65"/>
      <c r="C15" s="65"/>
      <c r="D15" s="65"/>
      <c r="E15" s="65"/>
      <c r="F15" s="65"/>
      <c r="G15" s="65"/>
      <c r="H15" s="65"/>
      <c r="I15" s="65"/>
      <c r="L15" s="80"/>
      <c r="M15" s="80"/>
      <c r="N15" s="80"/>
      <c r="O15" s="80"/>
      <c r="P15" s="80"/>
      <c r="Q15" s="80"/>
      <c r="R15" s="80"/>
      <c r="S15" s="80"/>
      <c r="T15" s="80"/>
      <c r="U15" s="80"/>
      <c r="V15" s="80"/>
      <c r="W15" s="132"/>
    </row>
    <row r="16" spans="1:23" x14ac:dyDescent="0.2">
      <c r="B16" s="62"/>
      <c r="C16" s="72"/>
      <c r="D16" s="72"/>
      <c r="E16" s="72" t="s">
        <v>42</v>
      </c>
      <c r="F16" s="72" t="s">
        <v>43</v>
      </c>
      <c r="G16" s="72" t="s">
        <v>44</v>
      </c>
      <c r="H16" s="72" t="s">
        <v>45</v>
      </c>
      <c r="I16" s="72" t="s">
        <v>46</v>
      </c>
    </row>
    <row r="17" spans="1:23" s="66" customFormat="1" x14ac:dyDescent="0.2">
      <c r="B17" s="72" t="s">
        <v>5</v>
      </c>
      <c r="C17" s="112"/>
      <c r="D17" s="112"/>
      <c r="E17" s="278">
        <f t="shared" ref="E17:I17" si="0">SUM(E18:E19)</f>
        <v>4634584.118034713</v>
      </c>
      <c r="F17" s="278">
        <f t="shared" si="0"/>
        <v>4679601.7336317897</v>
      </c>
      <c r="G17" s="278">
        <f t="shared" si="0"/>
        <v>4729207.6302224714</v>
      </c>
      <c r="H17" s="278">
        <f t="shared" si="0"/>
        <v>4782277.7291460214</v>
      </c>
      <c r="I17" s="278">
        <f t="shared" si="0"/>
        <v>4834817.5066909399</v>
      </c>
      <c r="J17" s="65"/>
      <c r="K17" s="65"/>
      <c r="L17" s="65"/>
    </row>
    <row r="18" spans="1:23" s="66" customFormat="1" x14ac:dyDescent="0.2">
      <c r="B18" s="136" t="s">
        <v>101</v>
      </c>
      <c r="C18" s="112"/>
      <c r="D18" s="112"/>
      <c r="E18" s="302">
        <f>'INPUT - Forecast Expenditure'!E40</f>
        <v>2685601.5931067136</v>
      </c>
      <c r="F18" s="112">
        <f>'INPUT - Forecast Expenditure'!F40</f>
        <v>2711687.9424071643</v>
      </c>
      <c r="G18" s="112">
        <f>'INPUT - Forecast Expenditure'!G40</f>
        <v>2740433.0620378586</v>
      </c>
      <c r="H18" s="112">
        <f>'INPUT - Forecast Expenditure'!H40</f>
        <v>2771185.5823472436</v>
      </c>
      <c r="I18" s="112">
        <f>'INPUT - Forecast Expenditure'!I40</f>
        <v>2801630.7974264207</v>
      </c>
      <c r="J18" s="65"/>
      <c r="K18" s="65"/>
      <c r="L18" s="65"/>
    </row>
    <row r="19" spans="1:23" s="66" customFormat="1" x14ac:dyDescent="0.2">
      <c r="B19" s="136" t="s">
        <v>102</v>
      </c>
      <c r="C19" s="112"/>
      <c r="D19" s="112"/>
      <c r="E19" s="302">
        <f>'INPUT - Forecast Expenditure'!E41</f>
        <v>1948982.5249279994</v>
      </c>
      <c r="F19" s="112">
        <f>'INPUT - Forecast Expenditure'!F41</f>
        <v>1967913.791224625</v>
      </c>
      <c r="G19" s="112">
        <f>'INPUT - Forecast Expenditure'!G41</f>
        <v>1988774.5681846133</v>
      </c>
      <c r="H19" s="112">
        <f>'INPUT - Forecast Expenditure'!H41</f>
        <v>2011092.1467987779</v>
      </c>
      <c r="I19" s="112">
        <f>'INPUT - Forecast Expenditure'!I41</f>
        <v>2033186.7092645189</v>
      </c>
      <c r="J19" s="65"/>
      <c r="K19" s="65"/>
      <c r="L19" s="65"/>
    </row>
    <row r="20" spans="1:23" x14ac:dyDescent="0.2">
      <c r="B20" s="1"/>
      <c r="C20" s="1"/>
      <c r="D20" s="1"/>
      <c r="E20" s="1"/>
      <c r="F20" s="1"/>
      <c r="G20" s="1"/>
    </row>
    <row r="21" spans="1:23" s="79" customFormat="1" ht="15" customHeight="1" x14ac:dyDescent="0.25">
      <c r="A21" s="66"/>
      <c r="B21" s="371" t="s">
        <v>91</v>
      </c>
      <c r="C21" s="371"/>
      <c r="D21" s="371"/>
      <c r="E21" s="371"/>
      <c r="F21" s="371"/>
      <c r="G21" s="371"/>
      <c r="H21" s="371"/>
      <c r="I21" s="371"/>
      <c r="L21" s="80"/>
      <c r="M21" s="80"/>
      <c r="N21" s="80"/>
      <c r="O21" s="80"/>
      <c r="P21" s="80"/>
      <c r="Q21" s="80"/>
      <c r="R21" s="80"/>
      <c r="S21" s="80"/>
      <c r="T21" s="80"/>
      <c r="U21" s="80"/>
      <c r="V21" s="80"/>
      <c r="W21" s="132"/>
    </row>
    <row r="22" spans="1:23" s="79" customFormat="1" ht="15" customHeight="1" x14ac:dyDescent="0.25">
      <c r="A22" s="66"/>
      <c r="B22" s="3"/>
      <c r="C22" s="3"/>
      <c r="D22" s="3"/>
      <c r="E22" s="3"/>
      <c r="F22" s="3"/>
      <c r="G22" s="3"/>
      <c r="H22" s="3"/>
      <c r="I22" s="3"/>
      <c r="L22" s="80"/>
      <c r="M22" s="80"/>
      <c r="N22" s="80"/>
      <c r="O22" s="80"/>
      <c r="P22" s="80"/>
      <c r="Q22" s="80"/>
      <c r="R22" s="80"/>
      <c r="S22" s="80"/>
      <c r="T22" s="80"/>
      <c r="U22" s="80"/>
      <c r="V22" s="80"/>
      <c r="W22" s="132"/>
    </row>
    <row r="23" spans="1:23" x14ac:dyDescent="0.2">
      <c r="B23" s="72"/>
      <c r="C23" s="73"/>
      <c r="D23" s="72" t="str">
        <f>'INPUT - Forecast Expenditure'!D19</f>
        <v>FY14</v>
      </c>
      <c r="E23" s="72" t="str">
        <f>'INPUT - Forecast Expenditure'!E19</f>
        <v>FY15</v>
      </c>
      <c r="F23" s="72" t="str">
        <f>'INPUT - Forecast Expenditure'!F19</f>
        <v>FY16</v>
      </c>
      <c r="G23" s="72" t="str">
        <f>'INPUT - Forecast Expenditure'!G19</f>
        <v>FY17</v>
      </c>
      <c r="H23" s="72" t="str">
        <f>'INPUT - Forecast Expenditure'!H19</f>
        <v>FY18</v>
      </c>
      <c r="I23" s="72" t="str">
        <f>'INPUT - Forecast Expenditure'!I19</f>
        <v>FY19</v>
      </c>
    </row>
    <row r="24" spans="1:23" x14ac:dyDescent="0.2">
      <c r="B24" s="72" t="str">
        <f>'INPUT - Forecast Expenditure'!B20</f>
        <v>Inflation Assumption (CPI % increase)</v>
      </c>
      <c r="C24" s="73"/>
      <c r="D24" s="88">
        <v>0</v>
      </c>
      <c r="E24" s="88">
        <v>2.5000000000000001E-2</v>
      </c>
      <c r="F24" s="88">
        <f>'INPUT - Forecast Expenditure'!F20</f>
        <v>2.5000000000000001E-2</v>
      </c>
      <c r="G24" s="88">
        <f>'INPUT - Forecast Expenditure'!G20</f>
        <v>2.5000000000000001E-2</v>
      </c>
      <c r="H24" s="88">
        <f>'INPUT - Forecast Expenditure'!H20</f>
        <v>2.5000000000000001E-2</v>
      </c>
      <c r="I24" s="88">
        <f>'INPUT - Forecast Expenditure'!I20</f>
        <v>2.5000000000000001E-2</v>
      </c>
    </row>
    <row r="25" spans="1:23" x14ac:dyDescent="0.2">
      <c r="B25" s="1"/>
      <c r="C25" s="1"/>
      <c r="D25" s="1"/>
      <c r="E25" s="1"/>
      <c r="F25" s="1"/>
      <c r="G25" s="1"/>
    </row>
    <row r="27" spans="1:23" s="66" customFormat="1" ht="12.75" customHeight="1" x14ac:dyDescent="0.2">
      <c r="B27" s="409" t="s">
        <v>75</v>
      </c>
      <c r="C27" s="409"/>
      <c r="D27" s="409"/>
      <c r="E27" s="409"/>
      <c r="F27" s="409"/>
      <c r="G27" s="409"/>
      <c r="H27" s="409"/>
      <c r="I27" s="409"/>
      <c r="J27" s="3"/>
    </row>
    <row r="28" spans="1:23" x14ac:dyDescent="0.2">
      <c r="B28" s="1"/>
      <c r="C28" s="1"/>
      <c r="D28" s="1"/>
      <c r="E28" s="1"/>
      <c r="F28" s="1"/>
      <c r="G28" s="1"/>
      <c r="H28" s="1"/>
      <c r="I28" s="1"/>
      <c r="K28" s="1"/>
      <c r="L28" s="1"/>
      <c r="M28" s="1"/>
      <c r="N28" s="1"/>
      <c r="O28" s="1"/>
      <c r="P28" s="1"/>
      <c r="Q28" s="1"/>
      <c r="R28" s="1"/>
      <c r="S28" s="1"/>
      <c r="T28" s="1"/>
    </row>
    <row r="29" spans="1:23" x14ac:dyDescent="0.2">
      <c r="B29" s="1"/>
      <c r="C29" s="1"/>
      <c r="D29" s="1"/>
      <c r="E29" s="1"/>
      <c r="F29" s="1"/>
      <c r="G29" s="1"/>
      <c r="H29" s="1"/>
      <c r="I29" s="1"/>
      <c r="K29" s="1"/>
      <c r="L29" s="1"/>
      <c r="M29" s="1"/>
      <c r="N29" s="1"/>
      <c r="O29" s="1"/>
      <c r="P29" s="1"/>
      <c r="Q29" s="1"/>
      <c r="R29" s="1"/>
      <c r="S29" s="1"/>
      <c r="T29" s="1"/>
    </row>
    <row r="30" spans="1:23" ht="25.5" x14ac:dyDescent="0.2">
      <c r="B30" s="43" t="s">
        <v>58</v>
      </c>
      <c r="C30" s="43" t="s">
        <v>13</v>
      </c>
      <c r="D30" s="44" t="s">
        <v>57</v>
      </c>
      <c r="E30" s="142" t="s">
        <v>42</v>
      </c>
      <c r="F30" s="142" t="s">
        <v>43</v>
      </c>
      <c r="G30" s="142" t="s">
        <v>44</v>
      </c>
      <c r="H30" s="142" t="s">
        <v>45</v>
      </c>
      <c r="I30" s="142" t="s">
        <v>46</v>
      </c>
      <c r="K30" s="1"/>
      <c r="L30" s="1"/>
      <c r="M30" s="1"/>
      <c r="N30" s="1"/>
      <c r="O30" s="1"/>
      <c r="P30" s="1"/>
      <c r="Q30" s="1"/>
      <c r="R30" s="1"/>
      <c r="S30" s="1"/>
      <c r="T30" s="1"/>
    </row>
    <row r="31" spans="1:23" x14ac:dyDescent="0.2">
      <c r="B31" s="137" t="s">
        <v>21</v>
      </c>
      <c r="C31" s="137" t="s">
        <v>20</v>
      </c>
      <c r="D31" s="137" t="s">
        <v>53</v>
      </c>
      <c r="E31" s="138">
        <f>((SUMPRODUCT(F46,H46)+SUMPRODUCT(F66,H66))/SUM(F46,F66))*(1+E$24)</f>
        <v>1.4652566238530746</v>
      </c>
      <c r="F31" s="138">
        <f t="shared" ref="F31:I37" si="1">E31*(1+F$24)</f>
        <v>1.5018880394494014</v>
      </c>
      <c r="G31" s="138">
        <f t="shared" si="1"/>
        <v>1.5394352404356364</v>
      </c>
      <c r="H31" s="138">
        <f t="shared" si="1"/>
        <v>1.5779211214465272</v>
      </c>
      <c r="I31" s="138">
        <f t="shared" si="1"/>
        <v>1.6173691494826903</v>
      </c>
      <c r="K31" s="145"/>
      <c r="L31" s="151"/>
      <c r="M31" s="1"/>
      <c r="N31" s="145"/>
      <c r="O31" s="145"/>
      <c r="P31" s="1"/>
      <c r="Q31" s="1"/>
      <c r="R31" s="1"/>
      <c r="S31" s="1"/>
      <c r="T31" s="1"/>
    </row>
    <row r="32" spans="1:23" x14ac:dyDescent="0.2">
      <c r="B32" s="139" t="s">
        <v>16</v>
      </c>
      <c r="C32" s="139" t="s">
        <v>15</v>
      </c>
      <c r="D32" s="139" t="s">
        <v>53</v>
      </c>
      <c r="E32" s="140">
        <f>(SUMPRODUCT(F47,H47)+SUMPRODUCT(F67,H67))/SUM(F47,F67)*(1+E$24)</f>
        <v>5.2826354157985955</v>
      </c>
      <c r="F32" s="138">
        <f t="shared" si="1"/>
        <v>5.4147013011935599</v>
      </c>
      <c r="G32" s="138">
        <f t="shared" si="1"/>
        <v>5.5500688337233983</v>
      </c>
      <c r="H32" s="138">
        <f t="shared" si="1"/>
        <v>5.6888205545664832</v>
      </c>
      <c r="I32" s="138">
        <f t="shared" si="1"/>
        <v>5.8310410684306451</v>
      </c>
      <c r="J32" s="1"/>
      <c r="K32" s="145"/>
      <c r="L32" s="151"/>
      <c r="M32" s="1"/>
      <c r="N32" s="145"/>
      <c r="O32" s="145"/>
      <c r="P32" s="1"/>
      <c r="Q32" s="1"/>
      <c r="R32" s="1"/>
      <c r="S32" s="1"/>
      <c r="T32" s="1"/>
    </row>
    <row r="33" spans="2:20" ht="25.5" x14ac:dyDescent="0.2">
      <c r="B33" s="139" t="s">
        <v>2</v>
      </c>
      <c r="C33" s="139" t="s">
        <v>39</v>
      </c>
      <c r="D33" s="139" t="s">
        <v>54</v>
      </c>
      <c r="E33" s="140">
        <f>(SUMPRODUCT(F48:F49,H48:H49)+SUMPRODUCT(F68:F69,H68:H69))/SUM(F48:F49,F68:F69)*(1+E$24)</f>
        <v>0.87512376050267748</v>
      </c>
      <c r="F33" s="138">
        <f t="shared" si="1"/>
        <v>0.89700185451524439</v>
      </c>
      <c r="G33" s="138">
        <f t="shared" si="1"/>
        <v>0.9194269008781254</v>
      </c>
      <c r="H33" s="138">
        <f t="shared" si="1"/>
        <v>0.94241257340007845</v>
      </c>
      <c r="I33" s="138">
        <f t="shared" si="1"/>
        <v>0.96597288773508028</v>
      </c>
      <c r="J33" s="1"/>
      <c r="K33" s="145"/>
      <c r="L33" s="151"/>
      <c r="M33" s="143"/>
      <c r="N33" s="145"/>
      <c r="O33" s="145"/>
      <c r="P33" s="1"/>
      <c r="Q33" s="1"/>
      <c r="R33" s="1"/>
      <c r="S33" s="1"/>
      <c r="T33" s="1"/>
    </row>
    <row r="34" spans="2:20" x14ac:dyDescent="0.2">
      <c r="B34" s="139" t="s">
        <v>32</v>
      </c>
      <c r="C34" s="139" t="s">
        <v>31</v>
      </c>
      <c r="D34" s="139" t="s">
        <v>53</v>
      </c>
      <c r="E34" s="140">
        <f>(SUMPRODUCT(F50,H50)+SUMPRODUCT(F70,H70))/SUM(F50,F70)*(1+E$24)</f>
        <v>2.1216954175612766</v>
      </c>
      <c r="F34" s="138">
        <f t="shared" si="1"/>
        <v>2.1747378030003084</v>
      </c>
      <c r="G34" s="138">
        <f t="shared" si="1"/>
        <v>2.2291062480753161</v>
      </c>
      <c r="H34" s="138">
        <f t="shared" si="1"/>
        <v>2.2848339042771988</v>
      </c>
      <c r="I34" s="138">
        <f t="shared" si="1"/>
        <v>2.3419547518841286</v>
      </c>
      <c r="J34" s="1"/>
      <c r="K34" s="145"/>
      <c r="L34" s="151"/>
      <c r="M34" s="1"/>
      <c r="N34" s="145"/>
      <c r="O34" s="145"/>
      <c r="P34" s="1"/>
      <c r="Q34" s="1"/>
      <c r="R34" s="1"/>
      <c r="S34" s="1"/>
      <c r="T34" s="1"/>
    </row>
    <row r="35" spans="2:20" x14ac:dyDescent="0.2">
      <c r="B35" s="139" t="s">
        <v>19</v>
      </c>
      <c r="C35" s="139" t="s">
        <v>18</v>
      </c>
      <c r="D35" s="139" t="s">
        <v>53</v>
      </c>
      <c r="E35" s="140">
        <f>(SUMPRODUCT(F51,H51)+SUMPRODUCT(F71,H71))/SUM(F51,F71)*(1+E$24)</f>
        <v>5.0414313106809008</v>
      </c>
      <c r="F35" s="138">
        <f t="shared" si="1"/>
        <v>5.1674670934479225</v>
      </c>
      <c r="G35" s="138">
        <f t="shared" si="1"/>
        <v>5.2966537707841201</v>
      </c>
      <c r="H35" s="138">
        <f t="shared" si="1"/>
        <v>5.4290701150537224</v>
      </c>
      <c r="I35" s="138">
        <f t="shared" si="1"/>
        <v>5.564796867930065</v>
      </c>
      <c r="J35" s="1"/>
      <c r="K35" s="145"/>
      <c r="L35" s="151"/>
      <c r="M35" s="1"/>
      <c r="N35" s="145"/>
      <c r="O35" s="145"/>
      <c r="P35" s="1"/>
      <c r="Q35" s="1"/>
      <c r="R35" s="1"/>
      <c r="S35" s="1"/>
      <c r="T35" s="1"/>
    </row>
    <row r="36" spans="2:20" x14ac:dyDescent="0.2">
      <c r="B36" s="139" t="s">
        <v>26</v>
      </c>
      <c r="C36" s="139" t="s">
        <v>25</v>
      </c>
      <c r="D36" s="139" t="s">
        <v>53</v>
      </c>
      <c r="E36" s="140">
        <f>(SUMPRODUCT(F53,H53)+SUMPRODUCT(F72,H72))/SUM(F53,F72)*(1+E$24)</f>
        <v>6.5649533693689435</v>
      </c>
      <c r="F36" s="138">
        <f t="shared" si="1"/>
        <v>6.7290772036031665</v>
      </c>
      <c r="G36" s="138">
        <f t="shared" si="1"/>
        <v>6.897304133693245</v>
      </c>
      <c r="H36" s="138">
        <f t="shared" si="1"/>
        <v>7.0697367370355755</v>
      </c>
      <c r="I36" s="138">
        <f t="shared" si="1"/>
        <v>7.2464801554614642</v>
      </c>
      <c r="J36" s="1"/>
      <c r="K36" s="145"/>
      <c r="L36" s="151"/>
      <c r="M36" s="1"/>
      <c r="N36" s="145"/>
      <c r="O36" s="145"/>
      <c r="P36" s="1"/>
      <c r="Q36" s="1"/>
      <c r="R36" s="1"/>
      <c r="S36" s="1"/>
      <c r="T36" s="1"/>
    </row>
    <row r="37" spans="2:20" ht="63.75" x14ac:dyDescent="0.2">
      <c r="B37" s="139" t="s">
        <v>41</v>
      </c>
      <c r="C37" s="139" t="s">
        <v>40</v>
      </c>
      <c r="D37" s="139" t="s">
        <v>54</v>
      </c>
      <c r="E37" s="140">
        <f>(SUMPRODUCT(F56:F60,H56:H60)+SUMPRODUCT(F74:F76,H74:H76))/SUM(F56:F60,F74:F76)*(1+E$24)</f>
        <v>2.7199991778509096</v>
      </c>
      <c r="F37" s="138">
        <f t="shared" si="1"/>
        <v>2.7879991572971821</v>
      </c>
      <c r="G37" s="138">
        <f t="shared" si="1"/>
        <v>2.8576991362296114</v>
      </c>
      <c r="H37" s="138">
        <f t="shared" si="1"/>
        <v>2.9291416146353515</v>
      </c>
      <c r="I37" s="138">
        <f t="shared" si="1"/>
        <v>3.0023701550012349</v>
      </c>
      <c r="J37" s="1"/>
      <c r="K37" s="145"/>
      <c r="L37" s="151"/>
      <c r="M37" s="1"/>
      <c r="N37" s="145"/>
      <c r="O37" s="145"/>
      <c r="P37" s="1"/>
      <c r="Q37" s="1"/>
      <c r="R37" s="1"/>
      <c r="S37" s="1"/>
      <c r="T37" s="1"/>
    </row>
    <row r="38" spans="2:20" x14ac:dyDescent="0.2">
      <c r="B38" s="103"/>
      <c r="C38" s="103"/>
      <c r="D38" s="103"/>
      <c r="E38" s="153"/>
      <c r="F38" s="153"/>
      <c r="G38" s="153"/>
      <c r="H38" s="153"/>
      <c r="I38" s="153"/>
      <c r="J38" s="1"/>
      <c r="K38" s="145"/>
      <c r="L38" s="151"/>
      <c r="M38" s="1"/>
      <c r="N38" s="145"/>
      <c r="O38" s="145"/>
      <c r="P38" s="1"/>
      <c r="Q38" s="1"/>
      <c r="R38" s="1"/>
      <c r="S38" s="1"/>
      <c r="T38" s="1"/>
    </row>
    <row r="39" spans="2:20" x14ac:dyDescent="0.2">
      <c r="B39" s="1"/>
      <c r="C39" s="1"/>
      <c r="D39" s="1"/>
      <c r="E39" s="1"/>
      <c r="F39" s="1"/>
      <c r="G39" s="1"/>
      <c r="H39" s="1"/>
      <c r="I39" s="1"/>
      <c r="J39" s="1"/>
      <c r="K39" s="145"/>
      <c r="L39" s="1"/>
      <c r="M39" s="1"/>
      <c r="N39" s="145"/>
      <c r="O39" s="145"/>
      <c r="P39" s="1"/>
      <c r="Q39" s="1"/>
      <c r="R39" s="1"/>
      <c r="S39" s="1"/>
      <c r="T39" s="1"/>
    </row>
    <row r="40" spans="2:20" x14ac:dyDescent="0.2">
      <c r="B40" s="395" t="s">
        <v>311</v>
      </c>
      <c r="C40" s="395"/>
      <c r="D40" s="395"/>
      <c r="E40" s="395"/>
      <c r="F40" s="395"/>
      <c r="G40" s="395"/>
      <c r="H40" s="395"/>
      <c r="I40" s="395"/>
      <c r="J40" s="1"/>
      <c r="K40" s="1"/>
      <c r="L40" s="1"/>
      <c r="M40" s="1"/>
      <c r="N40" s="1"/>
      <c r="O40" s="1"/>
      <c r="P40" s="1"/>
      <c r="Q40" s="1"/>
      <c r="R40" s="1"/>
      <c r="S40" s="1"/>
      <c r="T40" s="1"/>
    </row>
    <row r="41" spans="2:20" x14ac:dyDescent="0.2">
      <c r="B41" s="1"/>
      <c r="C41" s="1"/>
      <c r="D41" s="1"/>
      <c r="E41" s="1"/>
      <c r="F41" s="1"/>
      <c r="G41" s="1"/>
      <c r="H41" s="1"/>
      <c r="I41" s="1"/>
      <c r="J41" s="1"/>
      <c r="K41" s="1"/>
      <c r="L41" s="1"/>
      <c r="M41" s="1"/>
      <c r="N41" s="1"/>
      <c r="O41" s="1"/>
      <c r="P41" s="1"/>
      <c r="Q41" s="1"/>
      <c r="R41" s="1"/>
      <c r="S41" s="1"/>
      <c r="T41" s="1"/>
    </row>
    <row r="42" spans="2:20" x14ac:dyDescent="0.2">
      <c r="B42" s="1"/>
      <c r="C42" s="1"/>
      <c r="D42" s="1"/>
      <c r="E42" s="1"/>
      <c r="F42" s="1"/>
      <c r="G42" s="1"/>
      <c r="H42" s="1"/>
      <c r="I42" s="1"/>
      <c r="J42" s="1"/>
      <c r="K42" s="1"/>
      <c r="L42" s="1"/>
      <c r="M42" s="1"/>
      <c r="N42" s="1"/>
      <c r="O42" s="1"/>
      <c r="P42" s="1"/>
      <c r="Q42" s="1"/>
      <c r="R42" s="1"/>
      <c r="S42" s="1"/>
      <c r="T42" s="1"/>
    </row>
    <row r="43" spans="2:20" x14ac:dyDescent="0.2">
      <c r="B43" s="371" t="s">
        <v>130</v>
      </c>
      <c r="C43" s="371"/>
      <c r="D43" s="371"/>
      <c r="E43" s="371"/>
      <c r="F43" s="371"/>
      <c r="G43" s="371"/>
      <c r="H43" s="371"/>
      <c r="I43" s="371"/>
      <c r="J43" s="1"/>
      <c r="K43" s="1"/>
      <c r="L43" s="1"/>
      <c r="M43" s="1"/>
      <c r="N43" s="1"/>
      <c r="O43" s="1"/>
      <c r="P43" s="1"/>
      <c r="Q43" s="1"/>
      <c r="R43" s="1"/>
      <c r="S43" s="1"/>
      <c r="T43" s="1"/>
    </row>
    <row r="44" spans="2:20" x14ac:dyDescent="0.2">
      <c r="B44" s="1"/>
      <c r="C44" s="1"/>
      <c r="D44" s="1"/>
      <c r="E44" s="1"/>
      <c r="F44" s="1"/>
      <c r="G44" s="1"/>
      <c r="H44" s="1"/>
      <c r="I44" s="1"/>
      <c r="J44" s="1"/>
      <c r="K44" s="1"/>
      <c r="L44" s="1"/>
      <c r="M44" s="1"/>
      <c r="N44" s="1"/>
      <c r="O44" s="1"/>
      <c r="P44" s="1"/>
      <c r="Q44" s="1"/>
      <c r="R44" s="1"/>
      <c r="S44" s="1"/>
      <c r="T44" s="1"/>
    </row>
    <row r="45" spans="2:20" ht="25.5" x14ac:dyDescent="0.2">
      <c r="B45" s="34" t="s">
        <v>12</v>
      </c>
      <c r="C45" s="34" t="s">
        <v>13</v>
      </c>
      <c r="D45" s="35" t="s">
        <v>57</v>
      </c>
      <c r="E45" s="34" t="s">
        <v>47</v>
      </c>
      <c r="F45" s="34" t="s">
        <v>51</v>
      </c>
      <c r="G45" s="38" t="s">
        <v>77</v>
      </c>
      <c r="H45" s="38" t="s">
        <v>5</v>
      </c>
      <c r="I45" s="1"/>
      <c r="J45" s="1"/>
      <c r="K45" s="25"/>
      <c r="L45" s="1"/>
      <c r="M45" s="1"/>
      <c r="N45" s="1"/>
      <c r="O45" s="1"/>
      <c r="P45" s="1"/>
      <c r="Q45" s="1"/>
      <c r="R45" s="1"/>
      <c r="S45" s="1"/>
      <c r="T45" s="1"/>
    </row>
    <row r="46" spans="2:20" x14ac:dyDescent="0.2">
      <c r="B46" s="33" t="s">
        <v>14</v>
      </c>
      <c r="C46" s="33" t="s">
        <v>20</v>
      </c>
      <c r="D46" s="33" t="str">
        <f>VLOOKUP(CONCATENATE(B46,"-",C46),'INPUT Customer #''s'!$B$17:$H$46,4,0)</f>
        <v>Primary</v>
      </c>
      <c r="E46" s="209">
        <f>VLOOKUP(CONCATENATE(B46,"-",C46),'INPUT Customer #''s'!$B$125:$T$155,7,0)</f>
        <v>39843.749288493229</v>
      </c>
      <c r="F46" s="209">
        <f>VLOOKUP(CONCATENATE(B46,"-",C46),'INPUT Customer #''s'!$B$125:$T$155,15,0)</f>
        <v>39843.749288493229</v>
      </c>
      <c r="G46" s="99">
        <f>IF(D46&lt;&gt;"NA",E46/F46,0)</f>
        <v>1</v>
      </c>
      <c r="H46" s="37">
        <f t="shared" ref="H46:H60" si="2">($E$18)/SUMPRODUCT($F$46:$F$60,$G$46:$G$60)*G46</f>
        <v>4.0002293884880338</v>
      </c>
      <c r="I46" s="1"/>
      <c r="J46" s="144"/>
      <c r="L46" s="1"/>
      <c r="M46" s="1"/>
      <c r="N46" s="1"/>
      <c r="O46" s="1"/>
      <c r="P46" s="1"/>
      <c r="Q46" s="1"/>
      <c r="R46" s="1"/>
      <c r="S46" s="1"/>
      <c r="T46" s="1"/>
    </row>
    <row r="47" spans="2:20" x14ac:dyDescent="0.2">
      <c r="B47" s="26" t="s">
        <v>14</v>
      </c>
      <c r="C47" s="26" t="s">
        <v>15</v>
      </c>
      <c r="D47" s="33" t="str">
        <f>VLOOKUP(CONCATENATE(B47,"-",C47),'INPUT Customer #''s'!$B$17:$H$46,4,0)</f>
        <v>Primary</v>
      </c>
      <c r="E47" s="209">
        <f>VLOOKUP(CONCATENATE(B47,"-",C47),'INPUT Customer #''s'!$B$125:$T$155,7,0)</f>
        <v>425380.44890065666</v>
      </c>
      <c r="F47" s="209">
        <f>VLOOKUP(CONCATENATE(B47,"-",C47),'INPUT Customer #''s'!$B$125:$T$155,15,0)</f>
        <v>330168.50871232874</v>
      </c>
      <c r="G47" s="99">
        <f t="shared" ref="G47:G60" si="3">IF(D47&lt;&gt;"NA",E47/F47,0)</f>
        <v>1.28837377786167</v>
      </c>
      <c r="H47" s="37">
        <f t="shared" si="2"/>
        <v>5.153790649559606</v>
      </c>
      <c r="I47" s="1"/>
      <c r="J47" s="144"/>
      <c r="K47" s="1"/>
      <c r="L47" s="1"/>
      <c r="M47" s="1"/>
      <c r="N47" s="1"/>
      <c r="O47" s="1"/>
      <c r="P47" s="1"/>
      <c r="Q47" s="1"/>
      <c r="R47" s="1"/>
      <c r="S47" s="1"/>
      <c r="T47" s="1"/>
    </row>
    <row r="48" spans="2:20" x14ac:dyDescent="0.2">
      <c r="B48" s="26" t="s">
        <v>14</v>
      </c>
      <c r="C48" s="26" t="s">
        <v>17</v>
      </c>
      <c r="D48" s="33" t="str">
        <f>VLOOKUP(CONCATENATE(B48,"-",C48),'INPUT Customer #''s'!$B$17:$H$46,4,0)</f>
        <v>Secondary</v>
      </c>
      <c r="E48" s="209">
        <f>VLOOKUP(CONCATENATE(B48,"-",C48),'INPUT Customer #''s'!$B$125:$T$155,7,0)</f>
        <v>14037.270342565049</v>
      </c>
      <c r="F48" s="209">
        <f>VLOOKUP(CONCATENATE(B48,"-",C48),'INPUT Customer #''s'!$B$125:$T$155,15,0)</f>
        <v>86579.638542889981</v>
      </c>
      <c r="G48" s="99">
        <f t="shared" si="3"/>
        <v>0.16213131145853929</v>
      </c>
      <c r="H48" s="37">
        <f t="shared" si="2"/>
        <v>0.64856243689055559</v>
      </c>
      <c r="I48" s="1"/>
      <c r="J48" s="144"/>
      <c r="K48" s="1"/>
      <c r="L48" s="1"/>
      <c r="M48" s="1"/>
      <c r="N48" s="1"/>
      <c r="O48" s="1"/>
      <c r="P48" s="1"/>
      <c r="Q48" s="1"/>
      <c r="R48" s="1"/>
      <c r="S48" s="1"/>
      <c r="T48" s="1"/>
    </row>
    <row r="49" spans="2:20" x14ac:dyDescent="0.2">
      <c r="B49" s="26" t="s">
        <v>14</v>
      </c>
      <c r="C49" s="26" t="s">
        <v>23</v>
      </c>
      <c r="D49" s="33" t="str">
        <f>VLOOKUP(CONCATENATE(B49,"-",C49),'INPUT Customer #''s'!$B$17:$H$46,4,0)</f>
        <v>Secondary</v>
      </c>
      <c r="E49" s="209">
        <f>VLOOKUP(CONCATENATE(B49,"-",C49),'INPUT Customer #''s'!$B$125:$T$155,7,0)</f>
        <v>6177.5479242800739</v>
      </c>
      <c r="F49" s="209">
        <f>VLOOKUP(CONCATENATE(B49,"-",C49),'INPUT Customer #''s'!$B$125:$T$155,15,0)</f>
        <v>38102.127643985754</v>
      </c>
      <c r="G49" s="99">
        <f t="shared" si="3"/>
        <v>0.16213131145853929</v>
      </c>
      <c r="H49" s="37">
        <f t="shared" si="2"/>
        <v>0.64856243689055559</v>
      </c>
      <c r="I49" s="1"/>
      <c r="J49" s="144"/>
      <c r="K49" s="1"/>
      <c r="L49" s="1"/>
      <c r="M49" s="1"/>
      <c r="N49" s="1"/>
      <c r="O49" s="1"/>
      <c r="P49" s="1"/>
      <c r="Q49" s="1"/>
      <c r="R49" s="1"/>
      <c r="S49" s="1"/>
      <c r="T49" s="1"/>
    </row>
    <row r="50" spans="2:20" x14ac:dyDescent="0.2">
      <c r="B50" s="26" t="s">
        <v>14</v>
      </c>
      <c r="C50" s="26" t="s">
        <v>31</v>
      </c>
      <c r="D50" s="33" t="str">
        <f>VLOOKUP(CONCATENATE(B50,"-",C50),'INPUT Customer #''s'!$B$17:$H$46,4,0)</f>
        <v>Primary</v>
      </c>
      <c r="E50" s="209">
        <f>VLOOKUP(CONCATENATE(B50,"-",C50),'INPUT Customer #''s'!$B$125:$T$155,7,0)</f>
        <v>905.85537344938803</v>
      </c>
      <c r="F50" s="209">
        <f>VLOOKUP(CONCATENATE(B50,"-",C50),'INPUT Customer #''s'!$B$125:$T$155,15,0)</f>
        <v>732.74368981636428</v>
      </c>
      <c r="G50" s="99">
        <f t="shared" si="3"/>
        <v>1.2362513468746594</v>
      </c>
      <c r="H50" s="37">
        <f t="shared" si="2"/>
        <v>4.9452889693259268</v>
      </c>
      <c r="I50" s="1"/>
      <c r="J50" s="144"/>
      <c r="K50" s="1"/>
      <c r="L50" s="1"/>
      <c r="M50" s="1"/>
      <c r="N50" s="1"/>
      <c r="O50" s="1"/>
      <c r="P50" s="1"/>
      <c r="Q50" s="1"/>
      <c r="R50" s="1"/>
      <c r="S50" s="1"/>
      <c r="T50" s="1"/>
    </row>
    <row r="51" spans="2:20" x14ac:dyDescent="0.2">
      <c r="B51" s="26" t="s">
        <v>14</v>
      </c>
      <c r="C51" s="26" t="s">
        <v>18</v>
      </c>
      <c r="D51" s="33" t="str">
        <f>VLOOKUP(CONCATENATE(B51,"-",C51),'INPUT Customer #''s'!$B$17:$H$46,4,0)</f>
        <v>Primary</v>
      </c>
      <c r="E51" s="209">
        <f>VLOOKUP(CONCATENATE(B51,"-",C51),'INPUT Customer #''s'!$B$125:$T$155,7,0)</f>
        <v>91939.326986250657</v>
      </c>
      <c r="F51" s="209">
        <f>VLOOKUP(CONCATENATE(B51,"-",C51),'INPUT Customer #''s'!$B$125:$T$155,15,0)</f>
        <v>74774.96656827438</v>
      </c>
      <c r="G51" s="99">
        <f t="shared" si="3"/>
        <v>1.2295468818739506</v>
      </c>
      <c r="H51" s="37">
        <f t="shared" si="2"/>
        <v>4.9184695713960016</v>
      </c>
      <c r="I51" s="1"/>
      <c r="J51" s="144"/>
      <c r="K51" s="1"/>
      <c r="L51" s="1"/>
      <c r="M51" s="1"/>
      <c r="N51" s="1"/>
      <c r="O51" s="1"/>
      <c r="P51" s="1"/>
      <c r="Q51" s="1"/>
      <c r="R51" s="1"/>
      <c r="S51" s="1"/>
      <c r="T51" s="1"/>
    </row>
    <row r="52" spans="2:20" x14ac:dyDescent="0.2">
      <c r="B52" s="26" t="s">
        <v>14</v>
      </c>
      <c r="C52" s="26" t="s">
        <v>34</v>
      </c>
      <c r="D52" s="33" t="str">
        <f>VLOOKUP(CONCATENATE(B52,"-",C52),'INPUT Customer #''s'!$B$17:$H$46,4,0)</f>
        <v>NA</v>
      </c>
      <c r="E52" s="209">
        <f>VLOOKUP(CONCATENATE(B52,"-",C52),'INPUT Customer #''s'!$B$125:$T$155,7,0)</f>
        <v>0</v>
      </c>
      <c r="F52" s="209">
        <f>VLOOKUP(CONCATENATE(B52,"-",C52),'INPUT Customer #''s'!$B$125:$T$155,15,0)</f>
        <v>0</v>
      </c>
      <c r="G52" s="99">
        <f t="shared" si="3"/>
        <v>0</v>
      </c>
      <c r="H52" s="37">
        <f t="shared" si="2"/>
        <v>0</v>
      </c>
      <c r="I52" s="1"/>
      <c r="J52" s="144"/>
      <c r="K52" s="1"/>
      <c r="L52" s="1"/>
      <c r="M52" s="1"/>
      <c r="N52" s="1"/>
      <c r="O52" s="1"/>
      <c r="P52" s="1"/>
      <c r="Q52" s="1"/>
      <c r="R52" s="1"/>
      <c r="S52" s="1"/>
      <c r="T52" s="1"/>
    </row>
    <row r="53" spans="2:20" x14ac:dyDescent="0.2">
      <c r="B53" s="26" t="s">
        <v>14</v>
      </c>
      <c r="C53" s="26" t="s">
        <v>25</v>
      </c>
      <c r="D53" s="33" t="str">
        <f>VLOOKUP(CONCATENATE(B53,"-",C53),'INPUT Customer #''s'!$B$17:$H$46,4,0)</f>
        <v>Primary</v>
      </c>
      <c r="E53" s="209">
        <f>VLOOKUP(CONCATENATE(B53,"-",C53),'INPUT Customer #''s'!$B$125:$T$155,7,0)</f>
        <v>39781.373092674105</v>
      </c>
      <c r="F53" s="209">
        <f>VLOOKUP(CONCATENATE(B53,"-",C53),'INPUT Customer #''s'!$B$125:$T$155,15,0)</f>
        <v>24846.023121013324</v>
      </c>
      <c r="G53" s="99">
        <f t="shared" si="3"/>
        <v>1.6011163194575524</v>
      </c>
      <c r="H53" s="37">
        <f t="shared" si="2"/>
        <v>6.4048325554818959</v>
      </c>
      <c r="I53" s="1"/>
      <c r="J53" s="144"/>
      <c r="K53" s="1"/>
      <c r="L53" s="1"/>
      <c r="M53" s="1"/>
      <c r="N53" s="1"/>
      <c r="O53" s="1"/>
      <c r="P53" s="1"/>
      <c r="Q53" s="1"/>
      <c r="R53" s="1"/>
      <c r="S53" s="1"/>
      <c r="T53" s="1"/>
    </row>
    <row r="54" spans="2:20" x14ac:dyDescent="0.2">
      <c r="B54" s="26" t="s">
        <v>14</v>
      </c>
      <c r="C54" s="26" t="s">
        <v>30</v>
      </c>
      <c r="D54" s="33" t="str">
        <f>VLOOKUP(CONCATENATE(B54,"-",C54),'INPUT Customer #''s'!$B$17:$H$46,4,0)</f>
        <v>NA</v>
      </c>
      <c r="E54" s="209">
        <f>VLOOKUP(CONCATENATE(B54,"-",C54),'INPUT Customer #''s'!$B$125:$T$155,7,0)</f>
        <v>0</v>
      </c>
      <c r="F54" s="209">
        <f>VLOOKUP(CONCATENATE(B54,"-",C54),'INPUT Customer #''s'!$B$125:$T$155,15,0)</f>
        <v>0</v>
      </c>
      <c r="G54" s="99">
        <f t="shared" si="3"/>
        <v>0</v>
      </c>
      <c r="H54" s="37">
        <f t="shared" si="2"/>
        <v>0</v>
      </c>
      <c r="I54" s="1"/>
      <c r="J54" s="144"/>
      <c r="K54" s="1"/>
      <c r="L54" s="1"/>
      <c r="M54" s="1"/>
      <c r="N54" s="1"/>
      <c r="O54" s="1"/>
      <c r="P54" s="1"/>
      <c r="Q54" s="1"/>
      <c r="R54" s="1"/>
      <c r="S54" s="1"/>
      <c r="T54" s="1"/>
    </row>
    <row r="55" spans="2:20" x14ac:dyDescent="0.2">
      <c r="B55" s="26" t="s">
        <v>14</v>
      </c>
      <c r="C55" s="26" t="s">
        <v>33</v>
      </c>
      <c r="D55" s="33" t="str">
        <f>VLOOKUP(CONCATENATE(B55,"-",C55),'INPUT Customer #''s'!$B$17:$H$46,4,0)</f>
        <v>NA</v>
      </c>
      <c r="E55" s="209">
        <f>VLOOKUP(CONCATENATE(B55,"-",C55),'INPUT Customer #''s'!$B$125:$T$155,7,0)</f>
        <v>0</v>
      </c>
      <c r="F55" s="209">
        <f>VLOOKUP(CONCATENATE(B55,"-",C55),'INPUT Customer #''s'!$B$125:$T$155,15,0)</f>
        <v>0</v>
      </c>
      <c r="G55" s="99">
        <f t="shared" si="3"/>
        <v>0</v>
      </c>
      <c r="H55" s="37">
        <f t="shared" si="2"/>
        <v>0</v>
      </c>
      <c r="I55" s="1"/>
      <c r="J55" s="144"/>
      <c r="K55" s="1"/>
      <c r="L55" s="1"/>
      <c r="M55" s="1"/>
      <c r="N55" s="1"/>
      <c r="O55" s="1"/>
      <c r="P55" s="145"/>
      <c r="Q55" s="1"/>
      <c r="R55" s="1"/>
      <c r="S55" s="1"/>
      <c r="T55" s="1"/>
    </row>
    <row r="56" spans="2:20" x14ac:dyDescent="0.2">
      <c r="B56" s="26" t="s">
        <v>14</v>
      </c>
      <c r="C56" s="26" t="s">
        <v>24</v>
      </c>
      <c r="D56" s="33" t="str">
        <f>VLOOKUP(CONCATENATE(B56,"-",C56),'INPUT Customer #''s'!$B$17:$H$46,4,0)</f>
        <v>Secondary</v>
      </c>
      <c r="E56" s="209">
        <f>VLOOKUP(CONCATENATE(B56,"-",C56),'INPUT Customer #''s'!$B$125:$T$155,7,0)</f>
        <v>10659.265139131094</v>
      </c>
      <c r="F56" s="209">
        <f>VLOOKUP(CONCATENATE(B56,"-",C56),'INPUT Customer #''s'!$B$125:$T$155,15,0)</f>
        <v>16068.200926994825</v>
      </c>
      <c r="G56" s="99">
        <f t="shared" si="3"/>
        <v>0.66337639089534683</v>
      </c>
      <c r="H56" s="37">
        <f t="shared" si="2"/>
        <v>2.653657734488692</v>
      </c>
      <c r="I56" s="1"/>
      <c r="J56" s="144"/>
      <c r="K56" s="1"/>
      <c r="L56" s="1"/>
      <c r="M56" s="1"/>
      <c r="N56" s="1"/>
      <c r="O56" s="1"/>
      <c r="P56" s="1"/>
      <c r="Q56" s="1"/>
      <c r="R56" s="1"/>
      <c r="S56" s="1"/>
      <c r="T56" s="1"/>
    </row>
    <row r="57" spans="2:20" x14ac:dyDescent="0.2">
      <c r="B57" s="26" t="s">
        <v>14</v>
      </c>
      <c r="C57" s="26" t="s">
        <v>22</v>
      </c>
      <c r="D57" s="33" t="str">
        <f>VLOOKUP(CONCATENATE(B57,"-",C57),'INPUT Customer #''s'!$B$17:$H$46,4,0)</f>
        <v>Secondary</v>
      </c>
      <c r="E57" s="209">
        <f>VLOOKUP(CONCATENATE(B57,"-",C57),'INPUT Customer #''s'!$B$125:$T$155,7,0)</f>
        <v>10659.265139131094</v>
      </c>
      <c r="F57" s="209">
        <f>VLOOKUP(CONCATENATE(B57,"-",C57),'INPUT Customer #''s'!$B$125:$T$155,15,0)</f>
        <v>16068.200926994825</v>
      </c>
      <c r="G57" s="99">
        <f t="shared" si="3"/>
        <v>0.66337639089534683</v>
      </c>
      <c r="H57" s="37">
        <f t="shared" si="2"/>
        <v>2.653657734488692</v>
      </c>
      <c r="I57" s="1"/>
      <c r="J57" s="144"/>
      <c r="K57" s="1"/>
      <c r="L57" s="1"/>
      <c r="M57" s="1"/>
      <c r="N57" s="1"/>
      <c r="O57" s="1"/>
      <c r="P57" s="1"/>
      <c r="Q57" s="1"/>
      <c r="R57" s="1"/>
      <c r="S57" s="1"/>
      <c r="T57" s="1"/>
    </row>
    <row r="58" spans="2:20" x14ac:dyDescent="0.2">
      <c r="B58" s="26" t="s">
        <v>14</v>
      </c>
      <c r="C58" s="26" t="s">
        <v>27</v>
      </c>
      <c r="D58" s="33" t="str">
        <f>VLOOKUP(CONCATENATE(B58,"-",C58),'INPUT Customer #''s'!$B$17:$H$46,4,0)</f>
        <v>Secondary</v>
      </c>
      <c r="E58" s="209">
        <f>VLOOKUP(CONCATENATE(B58,"-",C58),'INPUT Customer #''s'!$B$125:$T$155,7,0)</f>
        <v>10659.265139131094</v>
      </c>
      <c r="F58" s="209">
        <f>VLOOKUP(CONCATENATE(B58,"-",C58),'INPUT Customer #''s'!$B$125:$T$155,15,0)</f>
        <v>16068.200926994825</v>
      </c>
      <c r="G58" s="99">
        <f t="shared" si="3"/>
        <v>0.66337639089534683</v>
      </c>
      <c r="H58" s="37">
        <f t="shared" si="2"/>
        <v>2.653657734488692</v>
      </c>
      <c r="I58" s="1"/>
      <c r="J58" s="144"/>
      <c r="K58" s="1"/>
      <c r="L58" s="1"/>
      <c r="M58" s="1"/>
      <c r="N58" s="1"/>
      <c r="O58" s="1"/>
      <c r="P58" s="1"/>
      <c r="Q58" s="1"/>
      <c r="R58" s="1"/>
      <c r="S58" s="1"/>
      <c r="T58" s="1"/>
    </row>
    <row r="59" spans="2:20" x14ac:dyDescent="0.2">
      <c r="B59" s="26" t="s">
        <v>14</v>
      </c>
      <c r="C59" s="26" t="s">
        <v>29</v>
      </c>
      <c r="D59" s="33" t="str">
        <f>VLOOKUP(CONCATENATE(B59,"-",C59),'INPUT Customer #''s'!$B$17:$H$46,4,0)</f>
        <v>Secondary</v>
      </c>
      <c r="E59" s="209">
        <f>VLOOKUP(CONCATENATE(B59,"-",C59),'INPUT Customer #''s'!$B$125:$T$155,7,0)</f>
        <v>10659.265139131094</v>
      </c>
      <c r="F59" s="209">
        <f>VLOOKUP(CONCATENATE(B59,"-",C59),'INPUT Customer #''s'!$B$125:$T$155,15,0)</f>
        <v>16068.200926994825</v>
      </c>
      <c r="G59" s="99">
        <f t="shared" si="3"/>
        <v>0.66337639089534683</v>
      </c>
      <c r="H59" s="37">
        <f t="shared" si="2"/>
        <v>2.653657734488692</v>
      </c>
      <c r="I59" s="1"/>
      <c r="J59" s="144"/>
      <c r="K59" s="1"/>
      <c r="L59" s="1"/>
      <c r="M59" s="1"/>
      <c r="N59" s="1"/>
      <c r="O59" s="1"/>
      <c r="P59" s="1"/>
      <c r="Q59" s="1"/>
      <c r="R59" s="1"/>
      <c r="S59" s="1"/>
      <c r="T59" s="1"/>
    </row>
    <row r="60" spans="2:20" x14ac:dyDescent="0.2">
      <c r="B60" s="26" t="s">
        <v>14</v>
      </c>
      <c r="C60" s="26" t="s">
        <v>28</v>
      </c>
      <c r="D60" s="33" t="str">
        <f>VLOOKUP(CONCATENATE(B60,"-",C60),'INPUT Customer #''s'!$B$17:$H$46,4,0)</f>
        <v>Secondary</v>
      </c>
      <c r="E60" s="209">
        <f>VLOOKUP(CONCATENATE(B60,"-",C60),'INPUT Customer #''s'!$B$125:$T$155,7,0)</f>
        <v>10659.265139131094</v>
      </c>
      <c r="F60" s="209">
        <f>VLOOKUP(CONCATENATE(B60,"-",C60),'INPUT Customer #''s'!$B$125:$T$155,15,0)</f>
        <v>16068.200926994825</v>
      </c>
      <c r="G60" s="99">
        <f t="shared" si="3"/>
        <v>0.66337639089534683</v>
      </c>
      <c r="H60" s="37">
        <f t="shared" si="2"/>
        <v>2.653657734488692</v>
      </c>
      <c r="I60" s="1"/>
      <c r="J60" s="144"/>
      <c r="K60" s="1"/>
      <c r="L60" s="1"/>
      <c r="M60" s="1"/>
      <c r="N60" s="1"/>
      <c r="O60" s="1"/>
      <c r="P60" s="1"/>
      <c r="Q60" s="1"/>
      <c r="R60" s="1"/>
      <c r="S60" s="1"/>
      <c r="T60" s="1"/>
    </row>
    <row r="61" spans="2:20" x14ac:dyDescent="0.2">
      <c r="B61" s="26" t="s">
        <v>14</v>
      </c>
      <c r="C61" s="26"/>
      <c r="D61" s="26"/>
      <c r="E61" s="210"/>
      <c r="F61" s="210"/>
      <c r="G61" s="210"/>
      <c r="H61" s="37"/>
      <c r="I61" s="1"/>
      <c r="J61" s="145"/>
      <c r="K61" s="145"/>
      <c r="L61" s="1"/>
      <c r="M61" s="1"/>
      <c r="N61" s="1"/>
      <c r="O61" s="1"/>
      <c r="P61" s="1"/>
      <c r="Q61" s="1"/>
      <c r="R61" s="1"/>
      <c r="S61" s="1"/>
      <c r="T61" s="1"/>
    </row>
    <row r="62" spans="2:20" x14ac:dyDescent="0.2">
      <c r="B62" s="32"/>
      <c r="C62" s="32"/>
      <c r="D62" s="32"/>
      <c r="E62" s="32"/>
      <c r="F62" s="32"/>
      <c r="G62" s="39"/>
      <c r="H62" s="40"/>
      <c r="I62" s="1"/>
      <c r="J62" s="1"/>
      <c r="K62" s="1"/>
      <c r="L62" s="1"/>
      <c r="M62" s="1"/>
      <c r="N62" s="1"/>
      <c r="O62" s="1"/>
      <c r="P62" s="1"/>
      <c r="Q62" s="1"/>
      <c r="R62" s="1"/>
      <c r="S62" s="1"/>
      <c r="T62" s="1"/>
    </row>
    <row r="63" spans="2:20" x14ac:dyDescent="0.2">
      <c r="B63" s="371" t="s">
        <v>131</v>
      </c>
      <c r="C63" s="371"/>
      <c r="D63" s="371"/>
      <c r="E63" s="371"/>
      <c r="F63" s="371"/>
      <c r="G63" s="371"/>
      <c r="H63" s="371"/>
      <c r="I63" s="371"/>
      <c r="J63" s="1"/>
      <c r="K63" s="1"/>
      <c r="L63" s="1"/>
      <c r="M63" s="1"/>
      <c r="N63" s="1"/>
      <c r="O63" s="1"/>
      <c r="P63" s="1"/>
      <c r="Q63" s="1"/>
      <c r="R63" s="1"/>
      <c r="S63" s="1"/>
      <c r="T63" s="1"/>
    </row>
    <row r="64" spans="2:20" x14ac:dyDescent="0.2">
      <c r="B64" s="102"/>
      <c r="C64" s="1"/>
      <c r="D64" s="1"/>
      <c r="E64" s="1"/>
      <c r="F64" s="1"/>
      <c r="G64" s="1"/>
      <c r="H64" s="1"/>
      <c r="I64" s="1"/>
      <c r="J64" s="1"/>
      <c r="K64" s="1"/>
      <c r="L64" s="1"/>
      <c r="M64" s="1"/>
      <c r="N64" s="1"/>
      <c r="O64" s="1"/>
      <c r="P64" s="1"/>
      <c r="Q64" s="1"/>
      <c r="R64" s="1"/>
      <c r="S64" s="1"/>
      <c r="T64" s="1"/>
    </row>
    <row r="65" spans="2:20" ht="25.5" x14ac:dyDescent="0.2">
      <c r="B65" s="34" t="s">
        <v>12</v>
      </c>
      <c r="C65" s="34" t="s">
        <v>13</v>
      </c>
      <c r="D65" s="35" t="s">
        <v>57</v>
      </c>
      <c r="E65" s="34" t="s">
        <v>47</v>
      </c>
      <c r="F65" s="34" t="s">
        <v>51</v>
      </c>
      <c r="G65" s="38" t="s">
        <v>77</v>
      </c>
      <c r="H65" s="38" t="s">
        <v>5</v>
      </c>
      <c r="I65" s="1"/>
      <c r="J65" s="1"/>
      <c r="K65" s="1"/>
      <c r="L65" s="1"/>
      <c r="M65" s="1"/>
      <c r="N65" s="1"/>
      <c r="O65" s="1"/>
      <c r="P65" s="1"/>
      <c r="Q65" s="1"/>
      <c r="R65" s="1"/>
      <c r="S65" s="1"/>
      <c r="T65" s="1"/>
    </row>
    <row r="66" spans="2:20" x14ac:dyDescent="0.2">
      <c r="B66" s="33" t="s">
        <v>35</v>
      </c>
      <c r="C66" s="26" t="s">
        <v>20</v>
      </c>
      <c r="D66" s="26" t="str">
        <f>VLOOKUP(CONCATENATE(B66,"-",C66),'INPUT Customer #''s'!$B$17:$H$46,4,0)</f>
        <v>Primary</v>
      </c>
      <c r="E66" s="210">
        <f>VLOOKUP(CONCATENATE(B66,"-",C66),'INPUT Customer #''s'!$B$125:$T$155,7,0)</f>
        <v>1274292.8314445654</v>
      </c>
      <c r="F66" s="210">
        <f>VLOOKUP(CONCATENATE(B66,"-",C66),'INPUT Customer #''s'!$B$125:$T$155,15,0)</f>
        <v>1095525.4748576791</v>
      </c>
      <c r="G66" s="99">
        <f>IF(AND(D66&lt;&gt;"NA",F66&gt;0),E66/F66,0)</f>
        <v>1.1631795523605786</v>
      </c>
      <c r="H66" s="28">
        <f t="shared" ref="H66:H77" si="4">($E$19)/SUMPRODUCT($F$66:$F$77,$G$66:$G$77)*G66</f>
        <v>1.3360231101093301</v>
      </c>
      <c r="I66" s="1"/>
      <c r="J66" s="144"/>
      <c r="K66" s="1"/>
      <c r="L66" s="1"/>
      <c r="M66" s="1"/>
      <c r="N66" s="1"/>
      <c r="O66" s="1"/>
      <c r="P66" s="1"/>
      <c r="Q66" s="1"/>
      <c r="R66" s="1"/>
      <c r="S66" s="1"/>
      <c r="T66" s="1"/>
    </row>
    <row r="67" spans="2:20" x14ac:dyDescent="0.2">
      <c r="B67" s="26" t="s">
        <v>35</v>
      </c>
      <c r="C67" s="26" t="s">
        <v>15</v>
      </c>
      <c r="D67" s="26" t="str">
        <f>VLOOKUP(CONCATENATE(B67,"-",C67),'INPUT Customer #''s'!$B$17:$H$46,4,0)</f>
        <v>Primary</v>
      </c>
      <c r="E67" s="210">
        <f>VLOOKUP(CONCATENATE(B67,"-",C67),'INPUT Customer #''s'!$B$125:$T$155,7,0)</f>
        <v>0</v>
      </c>
      <c r="F67" s="210">
        <f>VLOOKUP(CONCATENATE(B67,"-",C67),'INPUT Customer #''s'!$B$125:$T$155,15,0)</f>
        <v>0</v>
      </c>
      <c r="G67" s="99">
        <f>IF(AND(D67&lt;&gt;"NA",F67&gt;0),E67/F67,0)</f>
        <v>0</v>
      </c>
      <c r="H67" s="28">
        <f t="shared" si="4"/>
        <v>0</v>
      </c>
      <c r="I67" s="1"/>
      <c r="J67" s="144"/>
      <c r="K67" s="1"/>
      <c r="L67" s="1"/>
      <c r="M67" s="1"/>
      <c r="N67" s="1"/>
      <c r="O67" s="1"/>
      <c r="P67" s="1"/>
      <c r="Q67" s="1"/>
      <c r="R67" s="1"/>
      <c r="S67" s="1"/>
      <c r="T67" s="1"/>
    </row>
    <row r="68" spans="2:20" x14ac:dyDescent="0.2">
      <c r="B68" s="26" t="s">
        <v>35</v>
      </c>
      <c r="C68" s="26" t="s">
        <v>17</v>
      </c>
      <c r="D68" s="26" t="str">
        <f>VLOOKUP(CONCATENATE(B68,"-",C68),'INPUT Customer #''s'!$B$17:$H$46,4,0)</f>
        <v>Secondary</v>
      </c>
      <c r="E68" s="210">
        <f>VLOOKUP(CONCATENATE(B68,"-",C68),'INPUT Customer #''s'!$B$125:$T$155,7,0)</f>
        <v>209468.29019710267</v>
      </c>
      <c r="F68" s="210">
        <f>VLOOKUP(CONCATENATE(B68,"-",C68),'INPUT Customer #''s'!$B$125:$T$155,15,0)</f>
        <v>260988.75560763554</v>
      </c>
      <c r="G68" s="99">
        <f t="shared" ref="G68:G77" si="5">IF(AND(D68&lt;&gt;"NA",F68&gt;0),E68/F68,0)</f>
        <v>0.80259507621091719</v>
      </c>
      <c r="H68" s="28">
        <f t="shared" si="4"/>
        <v>0.92185730715574188</v>
      </c>
      <c r="I68" s="1"/>
      <c r="J68" s="144"/>
      <c r="K68" s="1"/>
      <c r="L68" s="1"/>
      <c r="M68" s="1"/>
      <c r="N68" s="1"/>
      <c r="O68" s="1"/>
      <c r="Q68" s="1"/>
      <c r="R68" s="1"/>
      <c r="S68" s="1"/>
      <c r="T68" s="1"/>
    </row>
    <row r="69" spans="2:20" x14ac:dyDescent="0.2">
      <c r="B69" s="26" t="s">
        <v>35</v>
      </c>
      <c r="C69" s="26" t="s">
        <v>23</v>
      </c>
      <c r="D69" s="26" t="str">
        <f>VLOOKUP(CONCATENATE(B69,"-",C69),'INPUT Customer #''s'!$B$17:$H$46,4,0)</f>
        <v>Secondary</v>
      </c>
      <c r="E69" s="210">
        <f>VLOOKUP(CONCATENATE(B69,"-",C69),'INPUT Customer #''s'!$B$125:$T$155,7,0)</f>
        <v>92183.193009101335</v>
      </c>
      <c r="F69" s="210">
        <f>VLOOKUP(CONCATENATE(B69,"-",C69),'INPUT Customer #''s'!$B$125:$T$155,15,0)</f>
        <v>114856.41482414994</v>
      </c>
      <c r="G69" s="99">
        <f t="shared" si="5"/>
        <v>0.80259507621091719</v>
      </c>
      <c r="H69" s="28">
        <f t="shared" si="4"/>
        <v>0.92185730715574188</v>
      </c>
      <c r="I69" s="1"/>
      <c r="J69" s="144"/>
      <c r="K69" s="1"/>
      <c r="L69" s="1"/>
      <c r="M69" s="1"/>
      <c r="N69" s="1"/>
      <c r="O69" s="1"/>
      <c r="P69" s="1"/>
      <c r="Q69" s="1"/>
      <c r="R69" s="1"/>
      <c r="S69" s="1"/>
      <c r="T69" s="1"/>
    </row>
    <row r="70" spans="2:20" x14ac:dyDescent="0.2">
      <c r="B70" s="26" t="s">
        <v>35</v>
      </c>
      <c r="C70" s="26" t="s">
        <v>31</v>
      </c>
      <c r="D70" s="26" t="str">
        <f>VLOOKUP(CONCATENATE(B70,"-",C70),'INPUT Customer #''s'!$B$17:$H$46,4,0)</f>
        <v>Primary</v>
      </c>
      <c r="E70" s="210">
        <f>VLOOKUP(CONCATENATE(B70,"-",C70),'INPUT Customer #''s'!$B$125:$T$155,7,0)</f>
        <v>120895.06166722349</v>
      </c>
      <c r="F70" s="210">
        <f>VLOOKUP(CONCATENATE(B70,"-",C70),'INPUT Customer #''s'!$B$125:$T$155,15,0)</f>
        <v>68101.48378455083</v>
      </c>
      <c r="G70" s="99">
        <f t="shared" si="5"/>
        <v>1.7752192015330091</v>
      </c>
      <c r="H70" s="28">
        <f t="shared" si="4"/>
        <v>2.0390092603886396</v>
      </c>
      <c r="I70" s="1"/>
      <c r="J70" s="144"/>
      <c r="K70" s="1"/>
      <c r="L70" s="1"/>
      <c r="M70" s="1"/>
      <c r="N70" s="1"/>
      <c r="O70" s="1"/>
      <c r="P70" s="1"/>
      <c r="Q70" s="1"/>
      <c r="R70" s="1"/>
      <c r="S70" s="1"/>
      <c r="T70" s="1"/>
    </row>
    <row r="71" spans="2:20" x14ac:dyDescent="0.2">
      <c r="B71" s="26" t="s">
        <v>35</v>
      </c>
      <c r="C71" s="26" t="s">
        <v>18</v>
      </c>
      <c r="D71" s="26" t="str">
        <f>VLOOKUP(CONCATENATE(B71,"-",C71),'INPUT Customer #''s'!$B$17:$H$46,4,0)</f>
        <v>Primary</v>
      </c>
      <c r="E71" s="210">
        <f>VLOOKUP(CONCATENATE(B71,"-",C71),'INPUT Customer #''s'!$B$125:$T$155,7,0)</f>
        <v>0</v>
      </c>
      <c r="F71" s="210">
        <f>VLOOKUP(CONCATENATE(B71,"-",C71),'INPUT Customer #''s'!$B$125:$T$155,15,0)</f>
        <v>0</v>
      </c>
      <c r="G71" s="99">
        <f t="shared" si="5"/>
        <v>0</v>
      </c>
      <c r="H71" s="28">
        <f t="shared" si="4"/>
        <v>0</v>
      </c>
      <c r="I71" s="1"/>
      <c r="J71" s="144"/>
      <c r="K71" s="1"/>
      <c r="L71" s="1"/>
      <c r="M71" s="1"/>
      <c r="N71" s="1"/>
      <c r="O71" s="1"/>
      <c r="P71" s="1"/>
      <c r="Q71" s="1"/>
      <c r="R71" s="1"/>
      <c r="S71" s="1"/>
      <c r="T71" s="1"/>
    </row>
    <row r="72" spans="2:20" x14ac:dyDescent="0.2">
      <c r="B72" s="26" t="s">
        <v>35</v>
      </c>
      <c r="C72" s="26" t="s">
        <v>25</v>
      </c>
      <c r="D72" s="26" t="str">
        <f>VLOOKUP(CONCATENATE(B72,"-",C72),'INPUT Customer #''s'!$B$17:$H$46,4,0)</f>
        <v>Primary</v>
      </c>
      <c r="E72" s="210">
        <f>VLOOKUP(CONCATENATE(B72,"-",C72),'INPUT Customer #''s'!$B$125:$T$155,7,0)</f>
        <v>0</v>
      </c>
      <c r="F72" s="210">
        <f>VLOOKUP(CONCATENATE(B72,"-",C72),'INPUT Customer #''s'!$B$125:$T$155,15,0)</f>
        <v>0</v>
      </c>
      <c r="G72" s="99">
        <f t="shared" si="5"/>
        <v>0</v>
      </c>
      <c r="H72" s="28">
        <f t="shared" si="4"/>
        <v>0</v>
      </c>
      <c r="I72" s="1"/>
      <c r="J72" s="144"/>
      <c r="K72" s="1"/>
      <c r="L72" s="1"/>
      <c r="M72" s="1"/>
      <c r="N72" s="1"/>
      <c r="O72" s="1"/>
      <c r="P72" s="1"/>
      <c r="Q72" s="1"/>
      <c r="R72" s="1"/>
      <c r="S72" s="1"/>
      <c r="T72" s="1"/>
    </row>
    <row r="73" spans="2:20" x14ac:dyDescent="0.2">
      <c r="B73" s="26" t="s">
        <v>35</v>
      </c>
      <c r="C73" s="26" t="s">
        <v>37</v>
      </c>
      <c r="D73" s="26" t="str">
        <f>VLOOKUP(CONCATENATE(B73,"-",C73),'INPUT Customer #''s'!$B$17:$H$46,4,0)</f>
        <v>NA</v>
      </c>
      <c r="E73" s="210">
        <f>VLOOKUP(CONCATENATE(B73,"-",C73),'INPUT Customer #''s'!$B$125:$T$155,7,0)</f>
        <v>0</v>
      </c>
      <c r="F73" s="210">
        <f>VLOOKUP(CONCATENATE(B73,"-",C73),'INPUT Customer #''s'!$B$125:$T$155,15,0)</f>
        <v>0</v>
      </c>
      <c r="G73" s="99">
        <f t="shared" si="5"/>
        <v>0</v>
      </c>
      <c r="H73" s="28">
        <f t="shared" si="4"/>
        <v>0</v>
      </c>
      <c r="I73" s="1"/>
      <c r="J73" s="144"/>
      <c r="K73" s="1"/>
      <c r="L73" s="1"/>
      <c r="M73" s="1"/>
      <c r="N73" s="1"/>
      <c r="O73" s="1"/>
      <c r="P73" s="1"/>
      <c r="Q73" s="1"/>
      <c r="R73" s="1"/>
      <c r="S73" s="1"/>
      <c r="T73" s="1"/>
    </row>
    <row r="74" spans="2:20" x14ac:dyDescent="0.2">
      <c r="B74" s="26" t="s">
        <v>35</v>
      </c>
      <c r="C74" s="26" t="s">
        <v>24</v>
      </c>
      <c r="D74" s="26" t="str">
        <f>VLOOKUP(CONCATENATE(B74,"-",C74),'INPUT Customer #''s'!$B$17:$H$46,4,0)</f>
        <v>Secondary</v>
      </c>
      <c r="E74" s="210">
        <f>VLOOKUP(CONCATENATE(B74,"-",C74),'INPUT Customer #''s'!$B$125:$T$155,7,0)</f>
        <v>0</v>
      </c>
      <c r="F74" s="210">
        <f>VLOOKUP(CONCATENATE(B74,"-",C74),'INPUT Customer #''s'!$B$125:$T$155,15,0)</f>
        <v>0</v>
      </c>
      <c r="G74" s="99">
        <f t="shared" si="5"/>
        <v>0</v>
      </c>
      <c r="H74" s="28">
        <f t="shared" si="4"/>
        <v>0</v>
      </c>
      <c r="I74" s="1"/>
      <c r="J74" s="144"/>
      <c r="K74" s="1"/>
      <c r="L74" s="1"/>
      <c r="M74" s="1"/>
      <c r="N74" s="1"/>
      <c r="O74" s="1"/>
      <c r="P74" s="1"/>
      <c r="Q74" s="1"/>
      <c r="R74" s="1"/>
      <c r="S74" s="1"/>
      <c r="T74" s="1"/>
    </row>
    <row r="75" spans="2:20" x14ac:dyDescent="0.2">
      <c r="B75" s="26" t="s">
        <v>35</v>
      </c>
      <c r="C75" s="26" t="s">
        <v>22</v>
      </c>
      <c r="D75" s="26" t="str">
        <f>VLOOKUP(CONCATENATE(B75,"-",C75),'INPUT Customer #''s'!$B$17:$H$46,4,0)</f>
        <v>Secondary</v>
      </c>
      <c r="E75" s="210">
        <f>VLOOKUP(CONCATENATE(B75,"-",C75),'INPUT Customer #''s'!$B$125:$T$155,7,0)</f>
        <v>0</v>
      </c>
      <c r="F75" s="210">
        <f>VLOOKUP(CONCATENATE(B75,"-",C75),'INPUT Customer #''s'!$B$125:$T$155,15,0)</f>
        <v>0</v>
      </c>
      <c r="G75" s="99">
        <f t="shared" si="5"/>
        <v>0</v>
      </c>
      <c r="H75" s="28">
        <f t="shared" si="4"/>
        <v>0</v>
      </c>
      <c r="I75" s="1"/>
      <c r="J75" s="144"/>
      <c r="K75" s="1"/>
      <c r="L75" s="1"/>
      <c r="M75" s="1"/>
      <c r="N75" s="1"/>
      <c r="O75" s="1"/>
      <c r="P75" s="1"/>
      <c r="Q75" s="1"/>
      <c r="R75" s="1"/>
      <c r="S75" s="1"/>
      <c r="T75" s="1"/>
    </row>
    <row r="76" spans="2:20" x14ac:dyDescent="0.2">
      <c r="B76" s="26" t="s">
        <v>35</v>
      </c>
      <c r="C76" s="26" t="s">
        <v>29</v>
      </c>
      <c r="D76" s="26" t="str">
        <f>VLOOKUP(CONCATENATE(B76,"-",C76),'INPUT Customer #''s'!$B$17:$H$46,4,0)</f>
        <v>Secondary</v>
      </c>
      <c r="E76" s="210">
        <f>VLOOKUP(CONCATENATE(B76,"-",C76),'INPUT Customer #''s'!$B$125:$T$155,7,0)</f>
        <v>0</v>
      </c>
      <c r="F76" s="210">
        <f>VLOOKUP(CONCATENATE(B76,"-",C76),'INPUT Customer #''s'!$B$125:$T$155,15,0)</f>
        <v>0</v>
      </c>
      <c r="G76" s="99">
        <f t="shared" si="5"/>
        <v>0</v>
      </c>
      <c r="H76" s="28">
        <f t="shared" si="4"/>
        <v>0</v>
      </c>
      <c r="I76" s="1"/>
      <c r="J76" s="144"/>
      <c r="K76" s="1"/>
      <c r="L76" s="1"/>
      <c r="M76" s="1"/>
      <c r="N76" s="1"/>
      <c r="O76" s="1"/>
      <c r="P76" s="1"/>
      <c r="Q76" s="1"/>
      <c r="R76" s="1"/>
      <c r="S76" s="1"/>
      <c r="T76" s="1"/>
    </row>
    <row r="77" spans="2:20" x14ac:dyDescent="0.2">
      <c r="B77" s="26" t="s">
        <v>35</v>
      </c>
      <c r="C77" s="26" t="s">
        <v>36</v>
      </c>
      <c r="D77" s="26" t="str">
        <f>VLOOKUP(CONCATENATE(B77,"-",C77),'INPUT Customer #''s'!$B$17:$H$46,4,0)</f>
        <v>NA</v>
      </c>
      <c r="E77" s="210">
        <f>VLOOKUP(CONCATENATE(B77,"-",C77),'INPUT Customer #''s'!$B$125:$T$155,7,0)</f>
        <v>0</v>
      </c>
      <c r="F77" s="210">
        <f>VLOOKUP(CONCATENATE(B77,"-",C77),'INPUT Customer #''s'!$B$125:$T$155,15,0)</f>
        <v>0</v>
      </c>
      <c r="G77" s="99">
        <f t="shared" si="5"/>
        <v>0</v>
      </c>
      <c r="H77" s="28">
        <f t="shared" si="4"/>
        <v>0</v>
      </c>
      <c r="I77" s="1"/>
      <c r="J77" s="144"/>
      <c r="K77" s="1"/>
      <c r="L77" s="1"/>
      <c r="M77" s="1"/>
      <c r="N77" s="1"/>
      <c r="O77" s="1"/>
      <c r="P77" s="1"/>
      <c r="Q77" s="1"/>
      <c r="R77" s="1"/>
      <c r="S77" s="1"/>
      <c r="T77" s="1"/>
    </row>
    <row r="78" spans="2:20" x14ac:dyDescent="0.2">
      <c r="B78" s="1"/>
      <c r="C78" s="1"/>
      <c r="D78" s="1"/>
      <c r="E78" s="1"/>
      <c r="F78" s="1"/>
      <c r="G78" s="1"/>
      <c r="H78" s="1"/>
      <c r="I78" s="1"/>
      <c r="J78" s="145"/>
      <c r="K78" s="145"/>
      <c r="L78" s="1"/>
      <c r="M78" s="1"/>
      <c r="N78" s="1"/>
      <c r="O78" s="1"/>
      <c r="P78" s="1"/>
      <c r="Q78" s="1"/>
      <c r="R78" s="1"/>
      <c r="S78" s="1"/>
      <c r="T78" s="1"/>
    </row>
    <row r="79" spans="2:20" x14ac:dyDescent="0.2">
      <c r="B79" s="1"/>
      <c r="C79" s="1"/>
      <c r="D79" s="1"/>
      <c r="E79" s="1"/>
      <c r="F79" s="1"/>
      <c r="G79" s="1"/>
      <c r="H79" s="1"/>
      <c r="I79" s="1"/>
      <c r="J79" s="1"/>
      <c r="K79" s="1"/>
      <c r="L79" s="1"/>
      <c r="M79" s="1"/>
      <c r="N79" s="1"/>
      <c r="O79" s="1"/>
      <c r="P79" s="1"/>
      <c r="Q79" s="1"/>
      <c r="R79" s="1"/>
      <c r="S79" s="1"/>
      <c r="T79" s="1"/>
    </row>
    <row r="80" spans="2:20" ht="15" x14ac:dyDescent="0.25">
      <c r="B80" s="325"/>
      <c r="C80" s="325"/>
      <c r="D80" s="325"/>
      <c r="E80" s="325"/>
      <c r="F80" s="325"/>
      <c r="G80" s="325"/>
      <c r="H80" s="325"/>
      <c r="I80" s="325"/>
      <c r="J80" s="325"/>
      <c r="K80" s="1"/>
      <c r="L80" s="1"/>
      <c r="M80" s="1"/>
      <c r="N80" s="1"/>
      <c r="O80" s="1"/>
      <c r="P80" s="1"/>
      <c r="Q80" s="1"/>
      <c r="R80" s="1"/>
      <c r="S80" s="1"/>
      <c r="T80" s="1"/>
    </row>
    <row r="81" spans="2:20" ht="15" x14ac:dyDescent="0.25">
      <c r="B81" s="325"/>
      <c r="C81" s="325"/>
      <c r="D81" s="325"/>
      <c r="E81" s="325"/>
      <c r="F81" s="325"/>
      <c r="G81" s="325"/>
      <c r="H81" s="325"/>
      <c r="I81" s="325"/>
      <c r="J81" s="325"/>
      <c r="K81" s="1"/>
      <c r="L81" s="1"/>
      <c r="M81" s="1"/>
      <c r="N81" s="1"/>
      <c r="O81" s="1"/>
      <c r="P81" s="1"/>
      <c r="Q81" s="1"/>
      <c r="R81" s="1"/>
      <c r="S81" s="1"/>
      <c r="T81" s="1"/>
    </row>
    <row r="82" spans="2:20" ht="15" x14ac:dyDescent="0.25">
      <c r="B82" s="325"/>
      <c r="C82" s="325"/>
      <c r="D82" s="325"/>
      <c r="E82" s="325"/>
      <c r="F82" s="325"/>
      <c r="G82" s="325"/>
      <c r="H82" s="325"/>
      <c r="I82" s="325"/>
      <c r="J82" s="325"/>
      <c r="K82" s="1"/>
      <c r="L82" s="1"/>
      <c r="M82" s="1"/>
      <c r="N82" s="1"/>
      <c r="O82" s="1"/>
      <c r="P82" s="1"/>
      <c r="Q82" s="1"/>
      <c r="R82" s="1"/>
      <c r="S82" s="1"/>
      <c r="T82" s="1"/>
    </row>
    <row r="83" spans="2:20" ht="15" x14ac:dyDescent="0.25">
      <c r="B83" s="325"/>
      <c r="C83" s="325"/>
      <c r="D83" s="325"/>
      <c r="E83" s="325"/>
      <c r="F83" s="325"/>
      <c r="G83" s="325"/>
      <c r="H83" s="325"/>
      <c r="I83" s="325"/>
      <c r="J83" s="325"/>
      <c r="K83" s="1"/>
      <c r="L83" s="1"/>
      <c r="M83" s="1"/>
      <c r="N83" s="1"/>
      <c r="O83" s="1"/>
      <c r="P83" s="1"/>
      <c r="Q83" s="1"/>
      <c r="R83" s="1"/>
      <c r="S83" s="1"/>
      <c r="T83" s="1"/>
    </row>
    <row r="84" spans="2:20" ht="15" x14ac:dyDescent="0.25">
      <c r="B84" s="325"/>
      <c r="C84" s="325"/>
      <c r="D84" s="325"/>
      <c r="E84" s="325"/>
      <c r="F84" s="325"/>
      <c r="G84" s="325"/>
      <c r="H84" s="325"/>
      <c r="I84" s="325"/>
      <c r="J84" s="325"/>
      <c r="K84" s="1"/>
      <c r="L84" s="1"/>
      <c r="M84" s="1"/>
      <c r="N84" s="1"/>
      <c r="O84" s="1"/>
      <c r="P84" s="1"/>
      <c r="Q84" s="1"/>
      <c r="R84" s="1"/>
      <c r="S84" s="1"/>
      <c r="T84" s="1"/>
    </row>
    <row r="85" spans="2:20" ht="15" x14ac:dyDescent="0.25">
      <c r="B85" s="325"/>
      <c r="C85" s="325"/>
      <c r="D85" s="325"/>
      <c r="E85" s="325"/>
      <c r="F85" s="325"/>
      <c r="G85" s="325"/>
      <c r="H85" s="325"/>
      <c r="I85" s="325"/>
      <c r="J85" s="325"/>
      <c r="K85" s="1"/>
      <c r="L85" s="1"/>
      <c r="M85" s="1"/>
      <c r="N85" s="1"/>
      <c r="O85" s="1"/>
      <c r="P85" s="1"/>
      <c r="Q85" s="1"/>
      <c r="R85" s="1"/>
      <c r="S85" s="1"/>
      <c r="T85" s="1"/>
    </row>
    <row r="86" spans="2:20" ht="15" x14ac:dyDescent="0.25">
      <c r="B86" s="325"/>
      <c r="C86" s="325"/>
      <c r="D86" s="325"/>
      <c r="E86" s="325"/>
      <c r="F86" s="325"/>
      <c r="G86" s="325"/>
      <c r="H86" s="325"/>
      <c r="I86" s="325"/>
      <c r="J86" s="325"/>
      <c r="K86" s="1"/>
      <c r="L86" s="1"/>
      <c r="M86" s="1"/>
      <c r="N86" s="1"/>
      <c r="O86" s="1"/>
      <c r="P86" s="1"/>
      <c r="Q86" s="1"/>
      <c r="R86" s="1"/>
      <c r="S86" s="1"/>
      <c r="T86" s="1"/>
    </row>
    <row r="87" spans="2:20" x14ac:dyDescent="0.2">
      <c r="I87" s="1"/>
      <c r="J87" s="1"/>
      <c r="K87" s="1"/>
      <c r="L87" s="1"/>
      <c r="M87" s="1"/>
      <c r="N87" s="1"/>
      <c r="O87" s="1"/>
      <c r="P87" s="1"/>
      <c r="Q87" s="1"/>
      <c r="R87" s="1"/>
      <c r="S87" s="1"/>
      <c r="T87" s="1"/>
    </row>
    <row r="88" spans="2:20" x14ac:dyDescent="0.2">
      <c r="I88" s="1"/>
      <c r="J88" s="1"/>
      <c r="K88" s="1"/>
      <c r="L88" s="1"/>
      <c r="M88" s="1"/>
      <c r="N88" s="1"/>
      <c r="O88" s="1"/>
      <c r="P88" s="1"/>
      <c r="Q88" s="1"/>
      <c r="R88" s="1"/>
      <c r="S88" s="1"/>
      <c r="T88" s="1"/>
    </row>
    <row r="89" spans="2:20" x14ac:dyDescent="0.2">
      <c r="I89" s="1"/>
      <c r="J89" s="1"/>
      <c r="K89" s="1"/>
      <c r="L89" s="1"/>
      <c r="M89" s="1"/>
      <c r="N89" s="1"/>
      <c r="O89" s="1"/>
      <c r="P89" s="1"/>
      <c r="Q89" s="1"/>
      <c r="R89" s="1"/>
      <c r="S89" s="1"/>
      <c r="T89" s="1"/>
    </row>
    <row r="90" spans="2:20" x14ac:dyDescent="0.2">
      <c r="I90" s="1"/>
      <c r="J90" s="1"/>
      <c r="K90" s="1"/>
      <c r="L90" s="1"/>
      <c r="M90" s="1"/>
      <c r="N90" s="1"/>
      <c r="O90" s="1"/>
      <c r="P90" s="1"/>
      <c r="Q90" s="1"/>
      <c r="R90" s="1"/>
      <c r="S90" s="1"/>
      <c r="T90" s="1"/>
    </row>
    <row r="91" spans="2:20" x14ac:dyDescent="0.2">
      <c r="B91" s="1"/>
      <c r="C91" s="1"/>
      <c r="D91" s="1"/>
      <c r="E91" s="1"/>
      <c r="F91" s="1"/>
      <c r="G91" s="1"/>
      <c r="H91" s="1"/>
      <c r="I91" s="1"/>
      <c r="J91" s="1"/>
      <c r="K91" s="1"/>
      <c r="L91" s="1"/>
      <c r="M91" s="1"/>
      <c r="N91" s="1"/>
      <c r="O91" s="1"/>
      <c r="P91" s="1"/>
      <c r="Q91" s="1"/>
      <c r="R91" s="1"/>
      <c r="S91" s="1"/>
      <c r="T91" s="1"/>
    </row>
    <row r="92" spans="2:20" x14ac:dyDescent="0.2">
      <c r="B92" s="1"/>
      <c r="C92" s="1"/>
      <c r="D92" s="1"/>
      <c r="E92" s="1"/>
      <c r="F92" s="1"/>
      <c r="G92" s="1"/>
      <c r="H92" s="1"/>
      <c r="I92" s="1"/>
      <c r="J92" s="1"/>
      <c r="K92" s="1"/>
      <c r="L92" s="1"/>
      <c r="M92" s="1"/>
      <c r="N92" s="1"/>
      <c r="O92" s="1"/>
      <c r="P92" s="1"/>
      <c r="Q92" s="1"/>
      <c r="R92" s="1"/>
      <c r="S92" s="1"/>
      <c r="T92" s="1"/>
    </row>
    <row r="93" spans="2:20" x14ac:dyDescent="0.2">
      <c r="B93" s="1"/>
      <c r="C93" s="1"/>
      <c r="D93" s="1"/>
      <c r="E93" s="1"/>
      <c r="F93" s="1"/>
      <c r="G93" s="1"/>
      <c r="H93" s="1"/>
      <c r="I93" s="1"/>
      <c r="J93" s="1"/>
      <c r="K93" s="1"/>
      <c r="L93" s="1"/>
      <c r="M93" s="1"/>
      <c r="N93" s="1"/>
      <c r="O93" s="1"/>
      <c r="P93" s="1"/>
      <c r="Q93" s="1"/>
      <c r="R93" s="1"/>
      <c r="S93" s="1"/>
      <c r="T93" s="1"/>
    </row>
    <row r="94" spans="2:20" x14ac:dyDescent="0.2">
      <c r="B94" s="1"/>
      <c r="C94" s="1"/>
      <c r="D94" s="1"/>
      <c r="E94" s="1"/>
      <c r="F94" s="1"/>
      <c r="G94" s="1"/>
      <c r="H94" s="1"/>
      <c r="I94" s="1"/>
      <c r="J94" s="1"/>
      <c r="K94" s="1"/>
      <c r="L94" s="1"/>
      <c r="M94" s="1"/>
      <c r="N94" s="1"/>
      <c r="O94" s="1"/>
      <c r="P94" s="1"/>
      <c r="Q94" s="1"/>
      <c r="R94" s="1"/>
      <c r="S94" s="1"/>
      <c r="T94" s="1"/>
    </row>
    <row r="95" spans="2:20" x14ac:dyDescent="0.2">
      <c r="B95" s="1"/>
      <c r="C95" s="1"/>
      <c r="D95" s="1"/>
      <c r="E95" s="1"/>
      <c r="F95" s="1"/>
      <c r="G95" s="1"/>
      <c r="H95" s="1"/>
      <c r="I95" s="1"/>
      <c r="J95" s="1"/>
      <c r="K95" s="1"/>
      <c r="L95" s="1"/>
      <c r="M95" s="1"/>
      <c r="N95" s="1"/>
      <c r="O95" s="1"/>
      <c r="P95" s="1"/>
      <c r="Q95" s="1"/>
      <c r="R95" s="1"/>
      <c r="S95" s="1"/>
      <c r="T95" s="1"/>
    </row>
    <row r="96" spans="2:20" x14ac:dyDescent="0.2">
      <c r="B96" s="1"/>
      <c r="C96" s="1"/>
      <c r="D96" s="1"/>
      <c r="E96" s="1"/>
      <c r="F96" s="1"/>
      <c r="G96" s="1"/>
      <c r="H96" s="1"/>
      <c r="I96" s="1"/>
      <c r="J96" s="1"/>
      <c r="K96" s="1"/>
      <c r="L96" s="1"/>
      <c r="M96" s="1"/>
      <c r="N96" s="1"/>
      <c r="O96" s="1"/>
      <c r="P96" s="1"/>
      <c r="Q96" s="1"/>
      <c r="R96" s="1"/>
      <c r="S96" s="1"/>
      <c r="T96" s="1"/>
    </row>
    <row r="97" spans="2:20" x14ac:dyDescent="0.2">
      <c r="B97" s="1"/>
      <c r="C97" s="1"/>
      <c r="D97" s="1"/>
      <c r="E97" s="1"/>
      <c r="F97" s="1"/>
      <c r="G97" s="1"/>
      <c r="H97" s="1"/>
      <c r="I97" s="1"/>
      <c r="J97" s="1"/>
      <c r="K97" s="1"/>
      <c r="L97" s="1"/>
      <c r="M97" s="1"/>
      <c r="N97" s="1"/>
      <c r="O97" s="1"/>
      <c r="P97" s="1"/>
      <c r="Q97" s="1"/>
      <c r="R97" s="1"/>
      <c r="S97" s="1"/>
      <c r="T97" s="1"/>
    </row>
    <row r="98" spans="2:20" x14ac:dyDescent="0.2">
      <c r="B98" s="1"/>
      <c r="C98" s="1"/>
      <c r="D98" s="1"/>
      <c r="E98" s="1"/>
      <c r="F98" s="1"/>
      <c r="G98" s="1"/>
      <c r="H98" s="1"/>
      <c r="I98" s="1"/>
      <c r="J98" s="1"/>
      <c r="K98" s="1"/>
      <c r="L98" s="1"/>
      <c r="M98" s="1"/>
      <c r="N98" s="1"/>
      <c r="O98" s="1"/>
      <c r="P98" s="1"/>
      <c r="Q98" s="1"/>
      <c r="R98" s="1"/>
      <c r="S98" s="1"/>
      <c r="T98" s="1"/>
    </row>
    <row r="99" spans="2:20" x14ac:dyDescent="0.2">
      <c r="B99" s="1"/>
      <c r="C99" s="1"/>
      <c r="D99" s="1"/>
      <c r="E99" s="1"/>
      <c r="F99" s="1"/>
      <c r="G99" s="1"/>
      <c r="H99" s="1"/>
      <c r="I99" s="1"/>
      <c r="J99" s="1"/>
      <c r="K99" s="1"/>
      <c r="L99" s="1"/>
      <c r="M99" s="1"/>
      <c r="N99" s="1"/>
      <c r="O99" s="1"/>
      <c r="P99" s="1"/>
      <c r="Q99" s="1"/>
      <c r="R99" s="1"/>
      <c r="S99" s="1"/>
      <c r="T99" s="1"/>
    </row>
    <row r="100" spans="2:20" x14ac:dyDescent="0.2">
      <c r="B100" s="1"/>
      <c r="C100" s="1"/>
      <c r="D100" s="1"/>
      <c r="E100" s="1"/>
      <c r="F100" s="1"/>
      <c r="G100" s="1"/>
      <c r="H100" s="1"/>
      <c r="I100" s="1"/>
      <c r="J100" s="1"/>
      <c r="K100" s="1"/>
      <c r="L100" s="1"/>
      <c r="M100" s="1"/>
      <c r="N100" s="1"/>
      <c r="O100" s="1"/>
      <c r="P100" s="1"/>
      <c r="Q100" s="1"/>
      <c r="R100" s="1"/>
      <c r="S100" s="1"/>
      <c r="T100" s="1"/>
    </row>
    <row r="101" spans="2:20" x14ac:dyDescent="0.2">
      <c r="B101" s="1"/>
      <c r="C101" s="1"/>
      <c r="D101" s="1"/>
      <c r="E101" s="1"/>
      <c r="F101" s="1"/>
      <c r="G101" s="1"/>
      <c r="H101" s="1"/>
      <c r="I101" s="1"/>
      <c r="J101" s="1"/>
      <c r="K101" s="1"/>
      <c r="L101" s="1"/>
      <c r="M101" s="1"/>
      <c r="N101" s="1"/>
      <c r="O101" s="1"/>
      <c r="P101" s="1"/>
      <c r="Q101" s="1"/>
      <c r="R101" s="1"/>
      <c r="S101" s="1"/>
      <c r="T101" s="1"/>
    </row>
    <row r="102" spans="2:20" x14ac:dyDescent="0.2">
      <c r="B102" s="1"/>
      <c r="C102" s="1"/>
      <c r="D102" s="1"/>
      <c r="E102" s="1"/>
      <c r="F102" s="1"/>
      <c r="G102" s="1"/>
      <c r="H102" s="1"/>
      <c r="I102" s="1"/>
      <c r="J102" s="1"/>
      <c r="K102" s="1"/>
      <c r="L102" s="1"/>
      <c r="M102" s="1"/>
      <c r="N102" s="1"/>
      <c r="O102" s="1"/>
      <c r="P102" s="1"/>
      <c r="Q102" s="1"/>
      <c r="R102" s="1"/>
      <c r="S102" s="1"/>
      <c r="T102" s="1"/>
    </row>
    <row r="103" spans="2:20" x14ac:dyDescent="0.2">
      <c r="B103" s="1"/>
      <c r="C103" s="1"/>
      <c r="D103" s="1"/>
      <c r="E103" s="1"/>
      <c r="F103" s="1"/>
      <c r="G103" s="1"/>
      <c r="H103" s="1"/>
      <c r="I103" s="1"/>
      <c r="J103" s="1"/>
      <c r="K103" s="1"/>
      <c r="L103" s="1"/>
      <c r="M103" s="1"/>
      <c r="N103" s="1"/>
      <c r="O103" s="1"/>
      <c r="P103" s="1"/>
      <c r="Q103" s="1"/>
      <c r="R103" s="1"/>
      <c r="S103" s="1"/>
      <c r="T103" s="1"/>
    </row>
    <row r="104" spans="2:20" x14ac:dyDescent="0.2">
      <c r="B104" s="1"/>
      <c r="C104" s="1"/>
      <c r="D104" s="1"/>
      <c r="E104" s="1"/>
      <c r="F104" s="1"/>
      <c r="G104" s="1"/>
      <c r="H104" s="1"/>
      <c r="I104" s="1"/>
      <c r="J104" s="1"/>
      <c r="K104" s="1"/>
      <c r="L104" s="1"/>
      <c r="M104" s="1"/>
      <c r="N104" s="1"/>
      <c r="O104" s="1"/>
      <c r="P104" s="1"/>
      <c r="Q104" s="1"/>
      <c r="R104" s="1"/>
      <c r="S104" s="1"/>
      <c r="T104" s="1"/>
    </row>
    <row r="105" spans="2:20" x14ac:dyDescent="0.2">
      <c r="B105" s="1"/>
      <c r="C105" s="1"/>
      <c r="D105" s="1"/>
      <c r="E105" s="1"/>
      <c r="F105" s="1"/>
      <c r="G105" s="1"/>
      <c r="H105" s="1"/>
      <c r="I105" s="1"/>
      <c r="J105" s="1"/>
      <c r="K105" s="1"/>
      <c r="L105" s="1"/>
      <c r="M105" s="1"/>
      <c r="N105" s="1"/>
      <c r="O105" s="1"/>
      <c r="P105" s="1"/>
      <c r="Q105" s="1"/>
      <c r="R105" s="1"/>
      <c r="S105" s="1"/>
      <c r="T105" s="1"/>
    </row>
    <row r="106" spans="2:20" x14ac:dyDescent="0.2">
      <c r="B106" s="1"/>
      <c r="C106" s="1"/>
      <c r="D106" s="1"/>
      <c r="E106" s="1"/>
      <c r="F106" s="1"/>
      <c r="G106" s="1"/>
      <c r="H106" s="1"/>
      <c r="I106" s="1"/>
      <c r="J106" s="1"/>
      <c r="K106" s="1"/>
      <c r="L106" s="1"/>
      <c r="M106" s="1"/>
      <c r="N106" s="1"/>
      <c r="O106" s="1"/>
      <c r="P106" s="1"/>
      <c r="Q106" s="1"/>
      <c r="R106" s="1"/>
      <c r="S106" s="1"/>
      <c r="T106" s="1"/>
    </row>
    <row r="107" spans="2:20" x14ac:dyDescent="0.2">
      <c r="B107" s="1"/>
      <c r="C107" s="1"/>
      <c r="D107" s="1"/>
      <c r="E107" s="1"/>
      <c r="F107" s="1"/>
      <c r="G107" s="1"/>
      <c r="H107" s="1"/>
      <c r="I107" s="1"/>
      <c r="J107" s="1"/>
      <c r="K107" s="1"/>
      <c r="L107" s="1"/>
      <c r="M107" s="1"/>
      <c r="N107" s="1"/>
      <c r="O107" s="1"/>
      <c r="P107" s="1"/>
      <c r="Q107" s="1"/>
      <c r="R107" s="1"/>
      <c r="S107" s="1"/>
      <c r="T107" s="1"/>
    </row>
    <row r="108" spans="2:20" x14ac:dyDescent="0.2">
      <c r="B108" s="1"/>
      <c r="C108" s="1"/>
      <c r="D108" s="1"/>
      <c r="E108" s="1"/>
      <c r="F108" s="1"/>
      <c r="G108" s="1"/>
      <c r="H108" s="1"/>
      <c r="I108" s="1"/>
      <c r="J108" s="1"/>
      <c r="K108" s="1"/>
      <c r="L108" s="1"/>
      <c r="M108" s="1"/>
      <c r="N108" s="1"/>
      <c r="O108" s="1"/>
      <c r="P108" s="1"/>
      <c r="Q108" s="1"/>
      <c r="R108" s="1"/>
      <c r="S108" s="1"/>
      <c r="T108" s="1"/>
    </row>
    <row r="109" spans="2:20" x14ac:dyDescent="0.2">
      <c r="B109" s="1"/>
      <c r="C109" s="1"/>
      <c r="D109" s="1"/>
      <c r="E109" s="1"/>
      <c r="F109" s="1"/>
      <c r="G109" s="1"/>
      <c r="H109" s="1"/>
      <c r="I109" s="1"/>
      <c r="J109" s="1"/>
      <c r="K109" s="1"/>
      <c r="L109" s="1"/>
      <c r="M109" s="1"/>
      <c r="N109" s="1"/>
      <c r="O109" s="1"/>
      <c r="P109" s="1"/>
      <c r="Q109" s="1"/>
      <c r="R109" s="1"/>
      <c r="S109" s="1"/>
      <c r="T109" s="1"/>
    </row>
    <row r="110" spans="2:20" x14ac:dyDescent="0.2">
      <c r="B110" s="1"/>
      <c r="C110" s="1"/>
      <c r="D110" s="1"/>
      <c r="E110" s="1"/>
      <c r="F110" s="1"/>
      <c r="G110" s="1"/>
      <c r="H110" s="1"/>
      <c r="I110" s="1"/>
      <c r="J110" s="1"/>
      <c r="K110" s="1"/>
      <c r="L110" s="1"/>
      <c r="M110" s="1"/>
      <c r="N110" s="1"/>
      <c r="O110" s="1"/>
      <c r="P110" s="1"/>
      <c r="Q110" s="1"/>
      <c r="R110" s="1"/>
      <c r="S110" s="1"/>
      <c r="T110" s="1"/>
    </row>
    <row r="111" spans="2:20" x14ac:dyDescent="0.2">
      <c r="B111" s="1"/>
      <c r="C111" s="1"/>
      <c r="D111" s="1"/>
      <c r="E111" s="1"/>
      <c r="F111" s="1"/>
      <c r="G111" s="1"/>
      <c r="H111" s="1"/>
      <c r="I111" s="1"/>
      <c r="J111" s="1"/>
      <c r="K111" s="1"/>
      <c r="L111" s="1"/>
      <c r="M111" s="1"/>
      <c r="N111" s="1"/>
      <c r="O111" s="1"/>
      <c r="P111" s="1"/>
      <c r="Q111" s="1"/>
      <c r="R111" s="1"/>
      <c r="S111" s="1"/>
      <c r="T111" s="1"/>
    </row>
    <row r="112" spans="2:20" x14ac:dyDescent="0.2">
      <c r="B112" s="1"/>
      <c r="C112" s="1"/>
      <c r="D112" s="1"/>
      <c r="E112" s="1"/>
      <c r="F112" s="1"/>
      <c r="G112" s="1"/>
      <c r="H112" s="1"/>
      <c r="I112" s="1"/>
      <c r="J112" s="1"/>
      <c r="K112" s="1"/>
      <c r="L112" s="1"/>
      <c r="M112" s="1"/>
      <c r="N112" s="1"/>
      <c r="O112" s="1"/>
      <c r="P112" s="1"/>
      <c r="Q112" s="1"/>
      <c r="R112" s="1"/>
      <c r="S112" s="1"/>
      <c r="T112" s="1"/>
    </row>
    <row r="113" spans="2:20" x14ac:dyDescent="0.2">
      <c r="B113" s="1"/>
      <c r="C113" s="1"/>
      <c r="D113" s="1"/>
      <c r="E113" s="1"/>
      <c r="F113" s="1"/>
      <c r="G113" s="1"/>
      <c r="H113" s="1"/>
      <c r="I113" s="1"/>
      <c r="J113" s="1"/>
      <c r="K113" s="1"/>
      <c r="L113" s="1"/>
      <c r="M113" s="1"/>
      <c r="N113" s="1"/>
      <c r="O113" s="1"/>
      <c r="P113" s="1"/>
      <c r="Q113" s="1"/>
      <c r="R113" s="1"/>
      <c r="S113" s="1"/>
      <c r="T113" s="1"/>
    </row>
    <row r="114" spans="2:20" x14ac:dyDescent="0.2">
      <c r="B114" s="1"/>
      <c r="C114" s="1"/>
      <c r="D114" s="1"/>
      <c r="E114" s="1"/>
      <c r="F114" s="1"/>
      <c r="G114" s="1"/>
      <c r="H114" s="1"/>
      <c r="I114" s="1"/>
      <c r="J114" s="1"/>
      <c r="K114" s="1"/>
      <c r="L114" s="1"/>
      <c r="M114" s="1"/>
      <c r="N114" s="1"/>
      <c r="O114" s="1"/>
      <c r="P114" s="1"/>
      <c r="Q114" s="1"/>
      <c r="R114" s="1"/>
      <c r="S114" s="1"/>
      <c r="T114" s="1"/>
    </row>
    <row r="115" spans="2:20" x14ac:dyDescent="0.2">
      <c r="B115" s="1"/>
      <c r="C115" s="1"/>
      <c r="D115" s="1"/>
      <c r="E115" s="1"/>
      <c r="F115" s="1"/>
      <c r="G115" s="1"/>
      <c r="H115" s="1"/>
      <c r="I115" s="1"/>
      <c r="J115" s="1"/>
      <c r="K115" s="1"/>
      <c r="L115" s="1"/>
      <c r="M115" s="1"/>
      <c r="N115" s="1"/>
      <c r="O115" s="1"/>
      <c r="P115" s="1"/>
      <c r="Q115" s="1"/>
      <c r="R115" s="1"/>
      <c r="S115" s="1"/>
      <c r="T115" s="1"/>
    </row>
    <row r="116" spans="2:20" x14ac:dyDescent="0.2">
      <c r="B116" s="1"/>
      <c r="C116" s="1"/>
      <c r="D116" s="1"/>
      <c r="E116" s="1"/>
      <c r="F116" s="1"/>
      <c r="G116" s="1"/>
      <c r="H116" s="1"/>
      <c r="I116" s="1"/>
      <c r="J116" s="1"/>
      <c r="K116" s="1"/>
      <c r="L116" s="1"/>
      <c r="M116" s="1"/>
      <c r="N116" s="1"/>
      <c r="O116" s="1"/>
      <c r="P116" s="1"/>
      <c r="Q116" s="1"/>
      <c r="R116" s="1"/>
      <c r="S116" s="1"/>
      <c r="T116" s="1"/>
    </row>
    <row r="117" spans="2:20" x14ac:dyDescent="0.2">
      <c r="B117" s="1"/>
      <c r="C117" s="1"/>
      <c r="D117" s="1"/>
      <c r="E117" s="1"/>
      <c r="F117" s="1"/>
      <c r="G117" s="1"/>
      <c r="H117" s="1"/>
      <c r="I117" s="1"/>
      <c r="J117" s="1"/>
      <c r="K117" s="1"/>
      <c r="L117" s="1"/>
      <c r="M117" s="1"/>
      <c r="N117" s="1"/>
      <c r="O117" s="1"/>
      <c r="P117" s="1"/>
      <c r="Q117" s="1"/>
      <c r="R117" s="1"/>
      <c r="S117" s="1"/>
      <c r="T117" s="1"/>
    </row>
    <row r="118" spans="2:20" x14ac:dyDescent="0.2">
      <c r="B118" s="1"/>
      <c r="C118" s="1"/>
      <c r="D118" s="1"/>
      <c r="E118" s="1"/>
      <c r="F118" s="1"/>
      <c r="G118" s="1"/>
      <c r="H118" s="1"/>
      <c r="I118" s="1"/>
      <c r="J118" s="1"/>
      <c r="K118" s="1"/>
      <c r="L118" s="1"/>
      <c r="M118" s="1"/>
      <c r="N118" s="1"/>
      <c r="O118" s="1"/>
      <c r="P118" s="1"/>
      <c r="Q118" s="1"/>
      <c r="R118" s="1"/>
      <c r="S118" s="1"/>
      <c r="T118" s="1"/>
    </row>
    <row r="119" spans="2:20" x14ac:dyDescent="0.2">
      <c r="B119" s="1"/>
      <c r="C119" s="1"/>
      <c r="D119" s="1"/>
      <c r="E119" s="1"/>
      <c r="F119" s="1"/>
      <c r="G119" s="1"/>
      <c r="H119" s="1"/>
      <c r="I119" s="1"/>
      <c r="J119" s="1"/>
      <c r="K119" s="1"/>
      <c r="L119" s="1"/>
      <c r="M119" s="1"/>
      <c r="N119" s="1"/>
      <c r="O119" s="1"/>
      <c r="P119" s="1"/>
      <c r="Q119" s="1"/>
      <c r="R119" s="1"/>
      <c r="S119" s="1"/>
      <c r="T119" s="1"/>
    </row>
    <row r="120" spans="2:20" x14ac:dyDescent="0.2">
      <c r="B120" s="1"/>
      <c r="C120" s="1"/>
      <c r="D120" s="1"/>
      <c r="E120" s="1"/>
      <c r="F120" s="1"/>
      <c r="G120" s="1"/>
      <c r="H120" s="1"/>
      <c r="I120" s="1"/>
      <c r="J120" s="1"/>
      <c r="K120" s="1"/>
      <c r="L120" s="1"/>
      <c r="M120" s="1"/>
      <c r="N120" s="1"/>
      <c r="O120" s="1"/>
      <c r="P120" s="1"/>
      <c r="Q120" s="1"/>
      <c r="R120" s="1"/>
      <c r="S120" s="1"/>
      <c r="T120" s="1"/>
    </row>
    <row r="121" spans="2:20" x14ac:dyDescent="0.2">
      <c r="B121" s="1"/>
      <c r="C121" s="1"/>
      <c r="D121" s="1"/>
      <c r="E121" s="1"/>
      <c r="F121" s="1"/>
      <c r="G121" s="1"/>
      <c r="H121" s="1"/>
      <c r="I121" s="1"/>
      <c r="J121" s="1"/>
      <c r="K121" s="1"/>
      <c r="L121" s="1"/>
      <c r="M121" s="1"/>
      <c r="N121" s="1"/>
      <c r="O121" s="1"/>
      <c r="P121" s="1"/>
      <c r="Q121" s="1"/>
      <c r="R121" s="1"/>
      <c r="S121" s="1"/>
      <c r="T121" s="1"/>
    </row>
    <row r="122" spans="2:20" x14ac:dyDescent="0.2">
      <c r="B122" s="1"/>
      <c r="C122" s="1"/>
      <c r="D122" s="1"/>
      <c r="E122" s="1"/>
      <c r="F122" s="1"/>
      <c r="G122" s="1"/>
      <c r="H122" s="1"/>
      <c r="I122" s="1"/>
      <c r="J122" s="1"/>
      <c r="K122" s="1"/>
      <c r="L122" s="1"/>
      <c r="M122" s="1"/>
      <c r="N122" s="1"/>
      <c r="O122" s="1"/>
      <c r="P122" s="1"/>
      <c r="Q122" s="1"/>
      <c r="R122" s="1"/>
      <c r="S122" s="1"/>
      <c r="T122" s="1"/>
    </row>
    <row r="123" spans="2:20" x14ac:dyDescent="0.2">
      <c r="B123" s="1"/>
      <c r="C123" s="1"/>
      <c r="D123" s="1"/>
      <c r="E123" s="1"/>
      <c r="F123" s="1"/>
      <c r="G123" s="1"/>
      <c r="H123" s="1"/>
      <c r="I123" s="1"/>
      <c r="J123" s="1"/>
      <c r="K123" s="1"/>
      <c r="L123" s="1"/>
      <c r="M123" s="1"/>
      <c r="N123" s="1"/>
      <c r="O123" s="1"/>
      <c r="P123" s="1"/>
      <c r="Q123" s="1"/>
      <c r="R123" s="1"/>
      <c r="S123" s="1"/>
      <c r="T123" s="1"/>
    </row>
    <row r="124" spans="2:20" x14ac:dyDescent="0.2">
      <c r="B124" s="1"/>
      <c r="C124" s="1"/>
      <c r="D124" s="1"/>
      <c r="E124" s="1"/>
      <c r="F124" s="1"/>
      <c r="G124" s="1"/>
      <c r="H124" s="1"/>
      <c r="I124" s="1"/>
      <c r="J124" s="1"/>
      <c r="K124" s="1"/>
      <c r="L124" s="1"/>
      <c r="M124" s="1"/>
      <c r="N124" s="1"/>
      <c r="O124" s="1"/>
      <c r="P124" s="1"/>
      <c r="Q124" s="1"/>
      <c r="R124" s="1"/>
      <c r="S124" s="1"/>
      <c r="T124" s="1"/>
    </row>
    <row r="125" spans="2:20" x14ac:dyDescent="0.2">
      <c r="B125" s="1"/>
      <c r="C125" s="1"/>
      <c r="D125" s="1"/>
      <c r="E125" s="1"/>
      <c r="F125" s="1"/>
      <c r="G125" s="1"/>
      <c r="H125" s="1"/>
      <c r="I125" s="1"/>
      <c r="J125" s="1"/>
      <c r="K125" s="1"/>
      <c r="L125" s="1"/>
      <c r="M125" s="1"/>
      <c r="N125" s="1"/>
      <c r="O125" s="1"/>
      <c r="P125" s="1"/>
      <c r="Q125" s="1"/>
      <c r="R125" s="1"/>
      <c r="S125" s="1"/>
      <c r="T125" s="1"/>
    </row>
    <row r="126" spans="2:20" x14ac:dyDescent="0.2">
      <c r="B126" s="1"/>
      <c r="C126" s="1"/>
      <c r="D126" s="1"/>
      <c r="E126" s="1"/>
      <c r="F126" s="1"/>
      <c r="G126" s="1"/>
      <c r="H126" s="1"/>
      <c r="I126" s="1"/>
      <c r="J126" s="1"/>
      <c r="K126" s="1"/>
      <c r="L126" s="1"/>
      <c r="M126" s="1"/>
      <c r="N126" s="1"/>
      <c r="O126" s="1"/>
      <c r="P126" s="1"/>
      <c r="Q126" s="1"/>
      <c r="R126" s="1"/>
      <c r="S126" s="1"/>
      <c r="T126" s="1"/>
    </row>
    <row r="127" spans="2:20" x14ac:dyDescent="0.2">
      <c r="B127" s="1"/>
      <c r="C127" s="1"/>
      <c r="D127" s="1"/>
      <c r="E127" s="1"/>
      <c r="F127" s="1"/>
      <c r="G127" s="1"/>
      <c r="H127" s="1"/>
      <c r="I127" s="1"/>
      <c r="J127" s="1"/>
      <c r="K127" s="1"/>
      <c r="L127" s="1"/>
      <c r="M127" s="1"/>
      <c r="N127" s="1"/>
      <c r="O127" s="1"/>
      <c r="P127" s="1"/>
      <c r="Q127" s="1"/>
      <c r="R127" s="1"/>
      <c r="S127" s="1"/>
      <c r="T127" s="1"/>
    </row>
    <row r="128" spans="2:20" x14ac:dyDescent="0.2">
      <c r="B128" s="1"/>
      <c r="C128" s="1"/>
      <c r="D128" s="1"/>
      <c r="E128" s="1"/>
      <c r="F128" s="1"/>
      <c r="G128" s="1"/>
      <c r="H128" s="1"/>
      <c r="I128" s="1"/>
      <c r="J128" s="1"/>
      <c r="K128" s="1"/>
      <c r="L128" s="1"/>
      <c r="M128" s="1"/>
      <c r="N128" s="1"/>
      <c r="O128" s="1"/>
      <c r="P128" s="1"/>
      <c r="Q128" s="1"/>
      <c r="R128" s="1"/>
      <c r="S128" s="1"/>
      <c r="T128" s="1"/>
    </row>
    <row r="129" spans="2:20" x14ac:dyDescent="0.2">
      <c r="B129" s="1"/>
      <c r="C129" s="1"/>
      <c r="D129" s="1"/>
      <c r="E129" s="1"/>
      <c r="F129" s="1"/>
      <c r="G129" s="1"/>
      <c r="H129" s="1"/>
      <c r="I129" s="1"/>
      <c r="J129" s="1"/>
      <c r="K129" s="1"/>
      <c r="L129" s="1"/>
      <c r="M129" s="1"/>
      <c r="N129" s="1"/>
      <c r="O129" s="1"/>
      <c r="P129" s="1"/>
      <c r="Q129" s="1"/>
      <c r="R129" s="1"/>
      <c r="S129" s="1"/>
      <c r="T129" s="1"/>
    </row>
    <row r="130" spans="2:20" x14ac:dyDescent="0.2">
      <c r="B130" s="1"/>
      <c r="C130" s="1"/>
      <c r="D130" s="1"/>
      <c r="E130" s="1"/>
      <c r="F130" s="1"/>
      <c r="G130" s="1"/>
      <c r="H130" s="1"/>
      <c r="I130" s="1"/>
      <c r="J130" s="1"/>
      <c r="K130" s="1"/>
      <c r="L130" s="1"/>
      <c r="M130" s="1"/>
      <c r="N130" s="1"/>
      <c r="O130" s="1"/>
      <c r="P130" s="1"/>
      <c r="Q130" s="1"/>
      <c r="R130" s="1"/>
      <c r="S130" s="1"/>
      <c r="T130" s="1"/>
    </row>
    <row r="131" spans="2:20" x14ac:dyDescent="0.2">
      <c r="B131" s="1"/>
      <c r="C131" s="1"/>
      <c r="D131" s="1"/>
      <c r="E131" s="1"/>
      <c r="F131" s="1"/>
      <c r="G131" s="1"/>
      <c r="H131" s="1"/>
      <c r="I131" s="1"/>
      <c r="J131" s="1"/>
      <c r="K131" s="1"/>
      <c r="L131" s="1"/>
      <c r="M131" s="1"/>
      <c r="N131" s="1"/>
      <c r="O131" s="1"/>
      <c r="P131" s="1"/>
      <c r="Q131" s="1"/>
      <c r="R131" s="1"/>
      <c r="S131" s="1"/>
      <c r="T131" s="1"/>
    </row>
    <row r="132" spans="2:20" x14ac:dyDescent="0.2">
      <c r="B132" s="1"/>
      <c r="C132" s="1"/>
      <c r="D132" s="1"/>
      <c r="E132" s="1"/>
      <c r="F132" s="1"/>
      <c r="G132" s="1"/>
      <c r="H132" s="1"/>
      <c r="I132" s="1"/>
      <c r="J132" s="1"/>
      <c r="K132" s="1"/>
      <c r="L132" s="1"/>
      <c r="M132" s="1"/>
      <c r="N132" s="1"/>
      <c r="O132" s="1"/>
      <c r="P132" s="1"/>
      <c r="Q132" s="1"/>
      <c r="R132" s="1"/>
      <c r="S132" s="1"/>
      <c r="T132" s="1"/>
    </row>
    <row r="133" spans="2:20" x14ac:dyDescent="0.2">
      <c r="B133" s="1"/>
      <c r="C133" s="1"/>
      <c r="D133" s="1"/>
      <c r="E133" s="1"/>
      <c r="F133" s="1"/>
      <c r="G133" s="1"/>
      <c r="H133" s="1"/>
      <c r="I133" s="1"/>
      <c r="J133" s="1"/>
      <c r="K133" s="1"/>
      <c r="L133" s="1"/>
      <c r="M133" s="1"/>
      <c r="N133" s="1"/>
      <c r="O133" s="1"/>
      <c r="P133" s="1"/>
      <c r="Q133" s="1"/>
      <c r="R133" s="1"/>
      <c r="S133" s="1"/>
      <c r="T133" s="1"/>
    </row>
    <row r="134" spans="2:20" x14ac:dyDescent="0.2">
      <c r="B134" s="1"/>
      <c r="C134" s="1"/>
      <c r="D134" s="1"/>
      <c r="E134" s="1"/>
      <c r="F134" s="1"/>
      <c r="G134" s="1"/>
      <c r="H134" s="1"/>
      <c r="I134" s="1"/>
      <c r="J134" s="1"/>
      <c r="K134" s="1"/>
      <c r="L134" s="1"/>
      <c r="M134" s="1"/>
      <c r="N134" s="1"/>
      <c r="O134" s="1"/>
      <c r="P134" s="1"/>
      <c r="Q134" s="1"/>
      <c r="R134" s="1"/>
      <c r="S134" s="1"/>
      <c r="T134" s="1"/>
    </row>
    <row r="135" spans="2:20" x14ac:dyDescent="0.2">
      <c r="B135" s="1"/>
      <c r="C135" s="1"/>
      <c r="D135" s="1"/>
      <c r="E135" s="1"/>
      <c r="F135" s="1"/>
      <c r="G135" s="1"/>
      <c r="H135" s="1"/>
      <c r="I135" s="1"/>
      <c r="J135" s="1"/>
      <c r="K135" s="1"/>
      <c r="L135" s="1"/>
      <c r="M135" s="1"/>
      <c r="N135" s="1"/>
      <c r="O135" s="1"/>
      <c r="P135" s="1"/>
      <c r="Q135" s="1"/>
      <c r="R135" s="1"/>
      <c r="S135" s="1"/>
      <c r="T135" s="1"/>
    </row>
    <row r="136" spans="2:20" x14ac:dyDescent="0.2">
      <c r="B136" s="1"/>
      <c r="C136" s="1"/>
      <c r="D136" s="1"/>
      <c r="E136" s="1"/>
      <c r="F136" s="1"/>
      <c r="G136" s="1"/>
      <c r="H136" s="1"/>
      <c r="I136" s="1"/>
      <c r="J136" s="1"/>
      <c r="K136" s="1"/>
      <c r="L136" s="1"/>
      <c r="M136" s="1"/>
      <c r="N136" s="1"/>
      <c r="O136" s="1"/>
      <c r="P136" s="1"/>
      <c r="Q136" s="1"/>
      <c r="R136" s="1"/>
      <c r="S136" s="1"/>
      <c r="T136" s="1"/>
    </row>
    <row r="137" spans="2:20" x14ac:dyDescent="0.2">
      <c r="B137" s="1"/>
      <c r="C137" s="1"/>
      <c r="D137" s="1"/>
      <c r="E137" s="1"/>
      <c r="F137" s="1"/>
      <c r="G137" s="1"/>
      <c r="H137" s="1"/>
      <c r="I137" s="1"/>
      <c r="J137" s="1"/>
      <c r="K137" s="1"/>
      <c r="L137" s="1"/>
      <c r="M137" s="1"/>
      <c r="N137" s="1"/>
      <c r="O137" s="1"/>
      <c r="P137" s="1"/>
      <c r="Q137" s="1"/>
      <c r="R137" s="1"/>
      <c r="S137" s="1"/>
      <c r="T137" s="1"/>
    </row>
    <row r="138" spans="2:20" x14ac:dyDescent="0.2">
      <c r="B138" s="1"/>
      <c r="C138" s="1"/>
      <c r="D138" s="1"/>
      <c r="E138" s="1"/>
      <c r="F138" s="1"/>
      <c r="G138" s="1"/>
      <c r="H138" s="1"/>
      <c r="I138" s="1"/>
      <c r="J138" s="1"/>
      <c r="K138" s="1"/>
      <c r="L138" s="1"/>
      <c r="M138" s="1"/>
      <c r="N138" s="1"/>
      <c r="O138" s="1"/>
      <c r="P138" s="1"/>
      <c r="Q138" s="1"/>
      <c r="R138" s="1"/>
      <c r="S138" s="1"/>
      <c r="T138" s="1"/>
    </row>
    <row r="139" spans="2:20" x14ac:dyDescent="0.2">
      <c r="B139" s="1"/>
      <c r="C139" s="1"/>
      <c r="D139" s="1"/>
      <c r="E139" s="1"/>
      <c r="F139" s="1"/>
      <c r="G139" s="1"/>
      <c r="H139" s="1"/>
      <c r="I139" s="1"/>
      <c r="J139" s="1"/>
      <c r="K139" s="1"/>
      <c r="L139" s="1"/>
      <c r="M139" s="1"/>
      <c r="N139" s="1"/>
      <c r="O139" s="1"/>
      <c r="P139" s="1"/>
      <c r="Q139" s="1"/>
      <c r="R139" s="1"/>
      <c r="S139" s="1"/>
      <c r="T139" s="1"/>
    </row>
    <row r="140" spans="2:20" x14ac:dyDescent="0.2">
      <c r="B140" s="1"/>
      <c r="C140" s="1"/>
      <c r="D140" s="1"/>
      <c r="E140" s="1"/>
      <c r="F140" s="1"/>
      <c r="G140" s="1"/>
      <c r="H140" s="1"/>
      <c r="I140" s="1"/>
      <c r="J140" s="1"/>
      <c r="K140" s="1"/>
      <c r="L140" s="1"/>
      <c r="M140" s="1"/>
      <c r="N140" s="1"/>
      <c r="O140" s="1"/>
      <c r="P140" s="1"/>
      <c r="Q140" s="1"/>
      <c r="R140" s="1"/>
      <c r="S140" s="1"/>
      <c r="T140" s="1"/>
    </row>
    <row r="141" spans="2:20" x14ac:dyDescent="0.2">
      <c r="B141" s="1"/>
      <c r="C141" s="1"/>
      <c r="D141" s="1"/>
      <c r="E141" s="1"/>
      <c r="F141" s="1"/>
      <c r="G141" s="1"/>
      <c r="H141" s="1"/>
      <c r="I141" s="1"/>
      <c r="J141" s="1"/>
      <c r="K141" s="1"/>
      <c r="L141" s="1"/>
      <c r="M141" s="1"/>
      <c r="N141" s="1"/>
      <c r="O141" s="1"/>
      <c r="P141" s="1"/>
      <c r="Q141" s="1"/>
      <c r="R141" s="1"/>
      <c r="S141" s="1"/>
      <c r="T141" s="1"/>
    </row>
    <row r="142" spans="2:20" x14ac:dyDescent="0.2">
      <c r="B142" s="1"/>
      <c r="C142" s="1"/>
      <c r="D142" s="1"/>
      <c r="E142" s="1"/>
      <c r="F142" s="1"/>
      <c r="G142" s="1"/>
      <c r="H142" s="1"/>
      <c r="I142" s="1"/>
      <c r="J142" s="1"/>
      <c r="K142" s="1"/>
      <c r="L142" s="1"/>
      <c r="M142" s="1"/>
      <c r="N142" s="1"/>
      <c r="O142" s="1"/>
      <c r="P142" s="1"/>
      <c r="Q142" s="1"/>
      <c r="R142" s="1"/>
      <c r="S142" s="1"/>
      <c r="T142" s="1"/>
    </row>
    <row r="143" spans="2:20" x14ac:dyDescent="0.2">
      <c r="B143" s="1"/>
      <c r="C143" s="1"/>
      <c r="D143" s="1"/>
      <c r="E143" s="1"/>
      <c r="F143" s="1"/>
      <c r="G143" s="1"/>
      <c r="H143" s="1"/>
      <c r="I143" s="1"/>
      <c r="J143" s="1"/>
      <c r="K143" s="1"/>
      <c r="L143" s="1"/>
      <c r="M143" s="1"/>
      <c r="N143" s="1"/>
      <c r="O143" s="1"/>
      <c r="P143" s="1"/>
      <c r="Q143" s="1"/>
      <c r="R143" s="1"/>
      <c r="S143" s="1"/>
      <c r="T143" s="1"/>
    </row>
    <row r="144" spans="2:20" x14ac:dyDescent="0.2">
      <c r="B144" s="1"/>
      <c r="C144" s="1"/>
      <c r="D144" s="1"/>
      <c r="E144" s="1"/>
      <c r="F144" s="1"/>
      <c r="G144" s="1"/>
      <c r="H144" s="1"/>
      <c r="I144" s="1"/>
      <c r="J144" s="1"/>
      <c r="K144" s="1"/>
      <c r="L144" s="1"/>
      <c r="M144" s="1"/>
      <c r="N144" s="1"/>
      <c r="O144" s="1"/>
      <c r="P144" s="1"/>
      <c r="Q144" s="1"/>
      <c r="R144" s="1"/>
      <c r="S144" s="1"/>
      <c r="T144" s="1"/>
    </row>
    <row r="145" spans="2:20" x14ac:dyDescent="0.2">
      <c r="B145" s="1"/>
      <c r="C145" s="1"/>
      <c r="D145" s="1"/>
      <c r="E145" s="1"/>
      <c r="F145" s="1"/>
      <c r="G145" s="1"/>
      <c r="H145" s="1"/>
      <c r="I145" s="1"/>
      <c r="J145" s="1"/>
      <c r="K145" s="1"/>
      <c r="L145" s="1"/>
      <c r="M145" s="1"/>
      <c r="N145" s="1"/>
      <c r="O145" s="1"/>
      <c r="P145" s="1"/>
      <c r="Q145" s="1"/>
      <c r="R145" s="1"/>
      <c r="S145" s="1"/>
      <c r="T145" s="1"/>
    </row>
    <row r="146" spans="2:20" x14ac:dyDescent="0.2">
      <c r="B146" s="1"/>
      <c r="C146" s="1"/>
      <c r="D146" s="1"/>
      <c r="E146" s="1"/>
      <c r="F146" s="1"/>
      <c r="G146" s="1"/>
      <c r="H146" s="1"/>
      <c r="I146" s="1"/>
      <c r="J146" s="1"/>
      <c r="K146" s="1"/>
      <c r="L146" s="1"/>
      <c r="M146" s="1"/>
      <c r="N146" s="1"/>
      <c r="O146" s="1"/>
      <c r="P146" s="1"/>
      <c r="Q146" s="1"/>
      <c r="R146" s="1"/>
      <c r="S146" s="1"/>
      <c r="T146" s="1"/>
    </row>
    <row r="147" spans="2:20" x14ac:dyDescent="0.2">
      <c r="B147" s="1"/>
      <c r="C147" s="1"/>
      <c r="D147" s="1"/>
      <c r="E147" s="1"/>
      <c r="F147" s="1"/>
      <c r="G147" s="1"/>
      <c r="H147" s="1"/>
      <c r="I147" s="1"/>
      <c r="J147" s="1"/>
      <c r="K147" s="1"/>
      <c r="L147" s="1"/>
      <c r="M147" s="1"/>
      <c r="N147" s="1"/>
      <c r="O147" s="1"/>
      <c r="P147" s="1"/>
      <c r="Q147" s="1"/>
      <c r="R147" s="1"/>
      <c r="S147" s="1"/>
      <c r="T147" s="1"/>
    </row>
    <row r="148" spans="2:20" x14ac:dyDescent="0.2">
      <c r="B148" s="1"/>
      <c r="C148" s="1"/>
      <c r="D148" s="1"/>
      <c r="E148" s="1"/>
      <c r="F148" s="1"/>
      <c r="G148" s="1"/>
      <c r="H148" s="1"/>
      <c r="I148" s="1"/>
      <c r="J148" s="1"/>
      <c r="K148" s="1"/>
      <c r="L148" s="1"/>
      <c r="M148" s="1"/>
      <c r="N148" s="1"/>
      <c r="O148" s="1"/>
      <c r="P148" s="1"/>
      <c r="Q148" s="1"/>
      <c r="R148" s="1"/>
      <c r="S148" s="1"/>
      <c r="T148" s="1"/>
    </row>
    <row r="149" spans="2:20" x14ac:dyDescent="0.2">
      <c r="B149" s="1"/>
      <c r="C149" s="1"/>
      <c r="D149" s="1"/>
      <c r="E149" s="1"/>
      <c r="F149" s="1"/>
      <c r="G149" s="1"/>
      <c r="H149" s="1"/>
      <c r="I149" s="1"/>
      <c r="J149" s="1"/>
      <c r="K149" s="1"/>
      <c r="L149" s="1"/>
      <c r="M149" s="1"/>
      <c r="N149" s="1"/>
      <c r="O149" s="1"/>
      <c r="P149" s="1"/>
      <c r="Q149" s="1"/>
      <c r="R149" s="1"/>
      <c r="S149" s="1"/>
      <c r="T149" s="1"/>
    </row>
    <row r="150" spans="2:20" x14ac:dyDescent="0.2">
      <c r="B150" s="1"/>
      <c r="C150" s="1"/>
      <c r="D150" s="1"/>
      <c r="E150" s="1"/>
      <c r="F150" s="1"/>
      <c r="G150" s="1"/>
      <c r="H150" s="1"/>
      <c r="I150" s="1"/>
      <c r="J150" s="1"/>
      <c r="K150" s="1"/>
      <c r="L150" s="1"/>
      <c r="M150" s="1"/>
      <c r="N150" s="1"/>
      <c r="O150" s="1"/>
      <c r="P150" s="1"/>
      <c r="Q150" s="1"/>
      <c r="R150" s="1"/>
      <c r="S150" s="1"/>
      <c r="T150" s="1"/>
    </row>
    <row r="151" spans="2:20" x14ac:dyDescent="0.2">
      <c r="B151" s="1"/>
      <c r="C151" s="1"/>
      <c r="D151" s="1"/>
      <c r="E151" s="1"/>
      <c r="F151" s="1"/>
      <c r="G151" s="1"/>
      <c r="H151" s="1"/>
      <c r="I151" s="1"/>
      <c r="J151" s="1"/>
      <c r="K151" s="1"/>
      <c r="L151" s="1"/>
      <c r="M151" s="1"/>
      <c r="N151" s="1"/>
      <c r="O151" s="1"/>
      <c r="P151" s="1"/>
      <c r="Q151" s="1"/>
      <c r="R151" s="1"/>
      <c r="S151" s="1"/>
      <c r="T151" s="1"/>
    </row>
    <row r="152" spans="2:20" x14ac:dyDescent="0.2">
      <c r="B152" s="1"/>
      <c r="C152" s="1"/>
      <c r="D152" s="1"/>
      <c r="E152" s="1"/>
      <c r="F152" s="1"/>
      <c r="G152" s="1"/>
      <c r="H152" s="1"/>
      <c r="I152" s="1"/>
      <c r="J152" s="1"/>
      <c r="K152" s="1"/>
      <c r="L152" s="1"/>
      <c r="M152" s="1"/>
      <c r="N152" s="1"/>
      <c r="O152" s="1"/>
      <c r="P152" s="1"/>
      <c r="Q152" s="1"/>
      <c r="R152" s="1"/>
      <c r="S152" s="1"/>
      <c r="T152" s="1"/>
    </row>
    <row r="153" spans="2:20" x14ac:dyDescent="0.2">
      <c r="B153" s="1"/>
      <c r="C153" s="1"/>
      <c r="D153" s="1"/>
      <c r="E153" s="1"/>
      <c r="F153" s="1"/>
      <c r="G153" s="1"/>
      <c r="H153" s="1"/>
      <c r="I153" s="1"/>
      <c r="J153" s="1"/>
      <c r="K153" s="1"/>
      <c r="L153" s="1"/>
      <c r="M153" s="1"/>
      <c r="N153" s="1"/>
      <c r="O153" s="1"/>
      <c r="P153" s="1"/>
      <c r="Q153" s="1"/>
      <c r="R153" s="1"/>
      <c r="S153" s="1"/>
      <c r="T153" s="1"/>
    </row>
    <row r="154" spans="2:20" x14ac:dyDescent="0.2">
      <c r="B154" s="1"/>
      <c r="C154" s="1"/>
      <c r="D154" s="1"/>
      <c r="E154" s="1"/>
      <c r="F154" s="1"/>
      <c r="G154" s="1"/>
      <c r="H154" s="1"/>
      <c r="I154" s="1"/>
      <c r="J154" s="1"/>
      <c r="K154" s="1"/>
      <c r="L154" s="1"/>
      <c r="M154" s="1"/>
      <c r="N154" s="1"/>
      <c r="O154" s="1"/>
      <c r="P154" s="1"/>
      <c r="Q154" s="1"/>
      <c r="R154" s="1"/>
      <c r="S154" s="1"/>
      <c r="T154" s="1"/>
    </row>
    <row r="155" spans="2:20" x14ac:dyDescent="0.2">
      <c r="B155" s="1"/>
      <c r="C155" s="1"/>
      <c r="D155" s="1"/>
      <c r="E155" s="1"/>
      <c r="F155" s="1"/>
      <c r="G155" s="1"/>
      <c r="H155" s="1"/>
      <c r="I155" s="1"/>
      <c r="J155" s="1"/>
      <c r="K155" s="1"/>
      <c r="L155" s="1"/>
      <c r="M155" s="1"/>
      <c r="N155" s="1"/>
      <c r="O155" s="1"/>
      <c r="P155" s="1"/>
      <c r="Q155" s="1"/>
      <c r="R155" s="1"/>
      <c r="S155" s="1"/>
      <c r="T155" s="1"/>
    </row>
    <row r="156" spans="2:20" x14ac:dyDescent="0.2">
      <c r="B156" s="1"/>
      <c r="C156" s="1"/>
      <c r="D156" s="1"/>
      <c r="E156" s="1"/>
      <c r="F156" s="1"/>
      <c r="G156" s="1"/>
      <c r="H156" s="1"/>
      <c r="I156" s="1"/>
      <c r="J156" s="1"/>
      <c r="K156" s="1"/>
      <c r="L156" s="1"/>
      <c r="M156" s="1"/>
      <c r="N156" s="1"/>
      <c r="O156" s="1"/>
      <c r="P156" s="1"/>
      <c r="Q156" s="1"/>
      <c r="R156" s="1"/>
      <c r="S156" s="1"/>
      <c r="T156" s="1"/>
    </row>
    <row r="157" spans="2:20" x14ac:dyDescent="0.2">
      <c r="B157" s="1"/>
      <c r="C157" s="1"/>
      <c r="D157" s="1"/>
      <c r="E157" s="1"/>
      <c r="F157" s="1"/>
      <c r="G157" s="1"/>
      <c r="H157" s="1"/>
      <c r="I157" s="1"/>
      <c r="J157" s="1"/>
      <c r="K157" s="1"/>
      <c r="L157" s="1"/>
      <c r="M157" s="1"/>
      <c r="N157" s="1"/>
      <c r="O157" s="1"/>
      <c r="P157" s="1"/>
      <c r="Q157" s="1"/>
      <c r="R157" s="1"/>
      <c r="S157" s="1"/>
      <c r="T157" s="1"/>
    </row>
    <row r="158" spans="2:20" x14ac:dyDescent="0.2">
      <c r="B158" s="1"/>
      <c r="C158" s="1"/>
      <c r="D158" s="1"/>
      <c r="E158" s="1"/>
      <c r="F158" s="1"/>
      <c r="G158" s="1"/>
      <c r="H158" s="1"/>
      <c r="I158" s="1"/>
      <c r="J158" s="1"/>
      <c r="K158" s="1"/>
      <c r="L158" s="1"/>
      <c r="M158" s="1"/>
      <c r="N158" s="1"/>
      <c r="O158" s="1"/>
      <c r="P158" s="1"/>
      <c r="Q158" s="1"/>
      <c r="R158" s="1"/>
      <c r="S158" s="1"/>
      <c r="T158" s="1"/>
    </row>
    <row r="159" spans="2:20" x14ac:dyDescent="0.2">
      <c r="B159" s="1"/>
      <c r="C159" s="1"/>
      <c r="D159" s="1"/>
      <c r="E159" s="1"/>
      <c r="F159" s="1"/>
      <c r="G159" s="1"/>
      <c r="H159" s="1"/>
      <c r="I159" s="1"/>
      <c r="J159" s="1"/>
      <c r="K159" s="1"/>
      <c r="L159" s="1"/>
      <c r="M159" s="1"/>
      <c r="N159" s="1"/>
      <c r="O159" s="1"/>
      <c r="P159" s="1"/>
      <c r="Q159" s="1"/>
      <c r="R159" s="1"/>
      <c r="S159" s="1"/>
      <c r="T159" s="1"/>
    </row>
    <row r="160" spans="2:20" x14ac:dyDescent="0.2">
      <c r="B160" s="1"/>
      <c r="C160" s="1"/>
      <c r="D160" s="1"/>
      <c r="E160" s="1"/>
      <c r="F160" s="1"/>
      <c r="G160" s="1"/>
      <c r="H160" s="1"/>
      <c r="I160" s="1"/>
      <c r="J160" s="1"/>
      <c r="K160" s="1"/>
      <c r="L160" s="1"/>
      <c r="M160" s="1"/>
      <c r="N160" s="1"/>
      <c r="O160" s="1"/>
      <c r="P160" s="1"/>
      <c r="Q160" s="1"/>
      <c r="R160" s="1"/>
      <c r="S160" s="1"/>
      <c r="T160" s="1"/>
    </row>
    <row r="161" spans="2:20" x14ac:dyDescent="0.2">
      <c r="B161" s="1"/>
      <c r="C161" s="1"/>
      <c r="D161" s="1"/>
      <c r="E161" s="1"/>
      <c r="F161" s="1"/>
      <c r="G161" s="1"/>
      <c r="H161" s="1"/>
      <c r="I161" s="1"/>
      <c r="J161" s="1"/>
      <c r="K161" s="1"/>
      <c r="L161" s="1"/>
      <c r="M161" s="1"/>
      <c r="N161" s="1"/>
      <c r="O161" s="1"/>
      <c r="P161" s="1"/>
      <c r="Q161" s="1"/>
      <c r="R161" s="1"/>
      <c r="S161" s="1"/>
      <c r="T161" s="1"/>
    </row>
    <row r="162" spans="2:20" x14ac:dyDescent="0.2">
      <c r="B162" s="1"/>
      <c r="C162" s="1"/>
      <c r="D162" s="1"/>
      <c r="E162" s="1"/>
      <c r="F162" s="1"/>
      <c r="G162" s="1"/>
      <c r="H162" s="1"/>
      <c r="I162" s="1"/>
      <c r="J162" s="1"/>
      <c r="K162" s="1"/>
      <c r="L162" s="1"/>
      <c r="M162" s="1"/>
      <c r="N162" s="1"/>
      <c r="O162" s="1"/>
      <c r="P162" s="1"/>
      <c r="Q162" s="1"/>
      <c r="R162" s="1"/>
      <c r="S162" s="1"/>
      <c r="T162" s="1"/>
    </row>
    <row r="163" spans="2:20" x14ac:dyDescent="0.2">
      <c r="B163" s="1"/>
      <c r="C163" s="1"/>
      <c r="D163" s="1"/>
      <c r="E163" s="1"/>
      <c r="F163" s="1"/>
      <c r="G163" s="1"/>
      <c r="H163" s="1"/>
      <c r="I163" s="1"/>
      <c r="J163" s="1"/>
      <c r="K163" s="1"/>
      <c r="L163" s="1"/>
      <c r="M163" s="1"/>
      <c r="N163" s="1"/>
      <c r="O163" s="1"/>
      <c r="P163" s="1"/>
      <c r="Q163" s="1"/>
      <c r="R163" s="1"/>
      <c r="S163" s="1"/>
      <c r="T163" s="1"/>
    </row>
    <row r="164" spans="2:20" x14ac:dyDescent="0.2">
      <c r="B164" s="1"/>
      <c r="C164" s="1"/>
      <c r="D164" s="1"/>
      <c r="E164" s="1"/>
      <c r="F164" s="1"/>
      <c r="G164" s="1"/>
      <c r="H164" s="1"/>
      <c r="I164" s="1"/>
      <c r="J164" s="1"/>
      <c r="K164" s="1"/>
      <c r="L164" s="1"/>
      <c r="M164" s="1"/>
      <c r="N164" s="1"/>
      <c r="O164" s="1"/>
      <c r="P164" s="1"/>
      <c r="Q164" s="1"/>
      <c r="R164" s="1"/>
      <c r="S164" s="1"/>
      <c r="T164" s="1"/>
    </row>
    <row r="165" spans="2:20" x14ac:dyDescent="0.2">
      <c r="B165" s="1"/>
      <c r="C165" s="1"/>
      <c r="D165" s="1"/>
      <c r="E165" s="1"/>
      <c r="F165" s="1"/>
      <c r="G165" s="1"/>
      <c r="H165" s="1"/>
      <c r="I165" s="1"/>
      <c r="J165" s="1"/>
      <c r="K165" s="1"/>
      <c r="L165" s="1"/>
      <c r="M165" s="1"/>
      <c r="N165" s="1"/>
      <c r="O165" s="1"/>
      <c r="P165" s="1"/>
      <c r="Q165" s="1"/>
      <c r="R165" s="1"/>
      <c r="S165" s="1"/>
      <c r="T165" s="1"/>
    </row>
    <row r="166" spans="2:20" x14ac:dyDescent="0.2">
      <c r="B166" s="1"/>
      <c r="C166" s="1"/>
      <c r="D166" s="1"/>
      <c r="E166" s="1"/>
      <c r="F166" s="1"/>
      <c r="G166" s="1"/>
      <c r="H166" s="1"/>
      <c r="I166" s="1"/>
      <c r="J166" s="1"/>
      <c r="K166" s="1"/>
      <c r="L166" s="1"/>
      <c r="M166" s="1"/>
      <c r="N166" s="1"/>
      <c r="O166" s="1"/>
      <c r="P166" s="1"/>
      <c r="Q166" s="1"/>
      <c r="R166" s="1"/>
      <c r="S166" s="1"/>
      <c r="T166" s="1"/>
    </row>
    <row r="167" spans="2:20" x14ac:dyDescent="0.2">
      <c r="B167" s="1"/>
      <c r="C167" s="1"/>
      <c r="D167" s="1"/>
      <c r="E167" s="1"/>
      <c r="F167" s="1"/>
      <c r="G167" s="1"/>
      <c r="H167" s="1"/>
      <c r="I167" s="1"/>
      <c r="J167" s="1"/>
      <c r="K167" s="1"/>
      <c r="L167" s="1"/>
      <c r="M167" s="1"/>
      <c r="N167" s="1"/>
      <c r="O167" s="1"/>
      <c r="P167" s="1"/>
      <c r="Q167" s="1"/>
      <c r="R167" s="1"/>
      <c r="S167" s="1"/>
      <c r="T167" s="1"/>
    </row>
    <row r="168" spans="2:20" x14ac:dyDescent="0.2">
      <c r="B168" s="1"/>
      <c r="C168" s="1"/>
      <c r="D168" s="1"/>
      <c r="E168" s="1"/>
      <c r="F168" s="1"/>
      <c r="G168" s="1"/>
      <c r="H168" s="1"/>
      <c r="I168" s="1"/>
      <c r="J168" s="1"/>
      <c r="K168" s="1"/>
      <c r="L168" s="1"/>
      <c r="M168" s="1"/>
      <c r="N168" s="1"/>
      <c r="O168" s="1"/>
      <c r="P168" s="1"/>
      <c r="Q168" s="1"/>
      <c r="R168" s="1"/>
      <c r="S168" s="1"/>
      <c r="T168" s="1"/>
    </row>
    <row r="169" spans="2:20" x14ac:dyDescent="0.2">
      <c r="B169" s="1"/>
      <c r="C169" s="1"/>
      <c r="D169" s="1"/>
      <c r="E169" s="1"/>
      <c r="F169" s="1"/>
      <c r="G169" s="1"/>
      <c r="H169" s="1"/>
      <c r="I169" s="1"/>
      <c r="J169" s="1"/>
      <c r="K169" s="1"/>
      <c r="L169" s="1"/>
      <c r="M169" s="1"/>
      <c r="N169" s="1"/>
      <c r="O169" s="1"/>
      <c r="P169" s="1"/>
      <c r="Q169" s="1"/>
      <c r="R169" s="1"/>
      <c r="S169" s="1"/>
      <c r="T169" s="1"/>
    </row>
    <row r="170" spans="2:20" x14ac:dyDescent="0.2">
      <c r="B170" s="1"/>
      <c r="C170" s="1"/>
      <c r="D170" s="1"/>
      <c r="E170" s="1"/>
      <c r="F170" s="1"/>
      <c r="G170" s="1"/>
      <c r="H170" s="1"/>
      <c r="I170" s="1"/>
      <c r="J170" s="1"/>
      <c r="K170" s="1"/>
      <c r="L170" s="1"/>
      <c r="M170" s="1"/>
      <c r="N170" s="1"/>
      <c r="O170" s="1"/>
      <c r="P170" s="1"/>
      <c r="Q170" s="1"/>
      <c r="R170" s="1"/>
      <c r="S170" s="1"/>
      <c r="T170" s="1"/>
    </row>
    <row r="171" spans="2:20" x14ac:dyDescent="0.2">
      <c r="B171" s="1"/>
      <c r="C171" s="1"/>
      <c r="D171" s="1"/>
      <c r="E171" s="1"/>
      <c r="F171" s="1"/>
      <c r="G171" s="1"/>
      <c r="H171" s="1"/>
      <c r="I171" s="1"/>
      <c r="J171" s="1"/>
      <c r="K171" s="1"/>
      <c r="L171" s="1"/>
      <c r="M171" s="1"/>
      <c r="N171" s="1"/>
      <c r="O171" s="1"/>
      <c r="P171" s="1"/>
      <c r="Q171" s="1"/>
      <c r="R171" s="1"/>
      <c r="S171" s="1"/>
      <c r="T171" s="1"/>
    </row>
    <row r="172" spans="2:20" x14ac:dyDescent="0.2">
      <c r="B172" s="1"/>
      <c r="C172" s="1"/>
      <c r="D172" s="1"/>
      <c r="E172" s="1"/>
      <c r="F172" s="1"/>
      <c r="G172" s="1"/>
      <c r="H172" s="1"/>
      <c r="I172" s="1"/>
      <c r="J172" s="1"/>
      <c r="K172" s="1"/>
      <c r="L172" s="1"/>
      <c r="M172" s="1"/>
      <c r="N172" s="1"/>
      <c r="O172" s="1"/>
      <c r="P172" s="1"/>
      <c r="Q172" s="1"/>
      <c r="R172" s="1"/>
      <c r="S172" s="1"/>
      <c r="T172" s="1"/>
    </row>
    <row r="173" spans="2:20" x14ac:dyDescent="0.2">
      <c r="B173" s="1"/>
      <c r="C173" s="1"/>
      <c r="D173" s="1"/>
      <c r="E173" s="1"/>
      <c r="F173" s="1"/>
      <c r="G173" s="1"/>
      <c r="H173" s="1"/>
      <c r="I173" s="1"/>
      <c r="J173" s="1"/>
      <c r="K173" s="1"/>
      <c r="L173" s="1"/>
      <c r="M173" s="1"/>
      <c r="N173" s="1"/>
      <c r="O173" s="1"/>
      <c r="P173" s="1"/>
      <c r="Q173" s="1"/>
      <c r="R173" s="1"/>
      <c r="S173" s="1"/>
      <c r="T173" s="1"/>
    </row>
    <row r="174" spans="2:20" x14ac:dyDescent="0.2">
      <c r="B174" s="1"/>
      <c r="C174" s="1"/>
      <c r="D174" s="1"/>
      <c r="E174" s="1"/>
      <c r="F174" s="1"/>
      <c r="G174" s="1"/>
      <c r="H174" s="1"/>
      <c r="I174" s="1"/>
      <c r="J174" s="1"/>
      <c r="K174" s="1"/>
      <c r="L174" s="1"/>
      <c r="M174" s="1"/>
      <c r="N174" s="1"/>
      <c r="O174" s="1"/>
      <c r="P174" s="1"/>
      <c r="Q174" s="1"/>
      <c r="R174" s="1"/>
      <c r="S174" s="1"/>
      <c r="T174" s="1"/>
    </row>
    <row r="175" spans="2:20" x14ac:dyDescent="0.2">
      <c r="B175" s="1"/>
      <c r="C175" s="1"/>
      <c r="D175" s="1"/>
      <c r="E175" s="1"/>
      <c r="F175" s="1"/>
      <c r="G175" s="1"/>
      <c r="H175" s="1"/>
      <c r="I175" s="1"/>
      <c r="J175" s="1"/>
      <c r="K175" s="1"/>
      <c r="L175" s="1"/>
      <c r="M175" s="1"/>
      <c r="N175" s="1"/>
      <c r="O175" s="1"/>
      <c r="P175" s="1"/>
      <c r="Q175" s="1"/>
      <c r="R175" s="1"/>
      <c r="S175" s="1"/>
      <c r="T175" s="1"/>
    </row>
    <row r="176" spans="2:20" x14ac:dyDescent="0.2">
      <c r="B176" s="1"/>
      <c r="C176" s="1"/>
      <c r="D176" s="1"/>
      <c r="E176" s="1"/>
      <c r="F176" s="1"/>
      <c r="G176" s="1"/>
      <c r="H176" s="1"/>
      <c r="I176" s="1"/>
      <c r="J176" s="1"/>
      <c r="K176" s="1"/>
      <c r="L176" s="1"/>
      <c r="M176" s="1"/>
      <c r="N176" s="1"/>
      <c r="O176" s="1"/>
      <c r="P176" s="1"/>
      <c r="Q176" s="1"/>
      <c r="R176" s="1"/>
      <c r="S176" s="1"/>
      <c r="T176" s="1"/>
    </row>
    <row r="177" spans="2:20" x14ac:dyDescent="0.2">
      <c r="B177" s="1"/>
      <c r="C177" s="1"/>
      <c r="D177" s="1"/>
      <c r="E177" s="1"/>
      <c r="F177" s="1"/>
      <c r="G177" s="1"/>
      <c r="H177" s="1"/>
      <c r="I177" s="1"/>
      <c r="J177" s="1"/>
      <c r="K177" s="1"/>
      <c r="L177" s="1"/>
      <c r="M177" s="1"/>
      <c r="N177" s="1"/>
      <c r="O177" s="1"/>
      <c r="P177" s="1"/>
      <c r="Q177" s="1"/>
      <c r="R177" s="1"/>
      <c r="S177" s="1"/>
      <c r="T177" s="1"/>
    </row>
    <row r="178" spans="2:20" x14ac:dyDescent="0.2">
      <c r="B178" s="1"/>
      <c r="C178" s="1"/>
      <c r="D178" s="1"/>
      <c r="E178" s="1"/>
      <c r="F178" s="1"/>
      <c r="G178" s="1"/>
      <c r="H178" s="1"/>
      <c r="I178" s="1"/>
      <c r="J178" s="1"/>
      <c r="K178" s="1"/>
      <c r="L178" s="1"/>
      <c r="M178" s="1"/>
      <c r="N178" s="1"/>
      <c r="O178" s="1"/>
      <c r="P178" s="1"/>
      <c r="Q178" s="1"/>
      <c r="R178" s="1"/>
      <c r="S178" s="1"/>
      <c r="T178" s="1"/>
    </row>
    <row r="179" spans="2:20" x14ac:dyDescent="0.2">
      <c r="B179" s="1"/>
      <c r="C179" s="1"/>
      <c r="D179" s="1"/>
      <c r="E179" s="1"/>
      <c r="F179" s="1"/>
      <c r="G179" s="1"/>
      <c r="H179" s="1"/>
      <c r="I179" s="1"/>
      <c r="J179" s="1"/>
      <c r="K179" s="1"/>
      <c r="L179" s="1"/>
      <c r="M179" s="1"/>
      <c r="N179" s="1"/>
      <c r="O179" s="1"/>
      <c r="P179" s="1"/>
      <c r="Q179" s="1"/>
      <c r="R179" s="1"/>
      <c r="S179" s="1"/>
      <c r="T179" s="1"/>
    </row>
    <row r="180" spans="2:20" x14ac:dyDescent="0.2">
      <c r="B180" s="1"/>
      <c r="C180" s="1"/>
      <c r="D180" s="1"/>
      <c r="E180" s="1"/>
      <c r="F180" s="1"/>
      <c r="G180" s="1"/>
      <c r="H180" s="1"/>
      <c r="I180" s="1"/>
      <c r="J180" s="1"/>
      <c r="K180" s="1"/>
      <c r="L180" s="1"/>
      <c r="M180" s="1"/>
      <c r="N180" s="1"/>
      <c r="O180" s="1"/>
      <c r="P180" s="1"/>
      <c r="Q180" s="1"/>
      <c r="R180" s="1"/>
      <c r="S180" s="1"/>
      <c r="T180" s="1"/>
    </row>
    <row r="181" spans="2:20" x14ac:dyDescent="0.2">
      <c r="B181" s="1"/>
      <c r="C181" s="1"/>
      <c r="D181" s="1"/>
      <c r="E181" s="1"/>
      <c r="F181" s="1"/>
      <c r="G181" s="1"/>
      <c r="H181" s="1"/>
      <c r="I181" s="1"/>
      <c r="J181" s="1"/>
      <c r="K181" s="1"/>
      <c r="L181" s="1"/>
      <c r="M181" s="1"/>
      <c r="N181" s="1"/>
      <c r="O181" s="1"/>
      <c r="P181" s="1"/>
      <c r="Q181" s="1"/>
      <c r="R181" s="1"/>
      <c r="S181" s="1"/>
      <c r="T181" s="1"/>
    </row>
    <row r="182" spans="2:20" x14ac:dyDescent="0.2">
      <c r="B182" s="1"/>
      <c r="C182" s="1"/>
      <c r="D182" s="1"/>
      <c r="E182" s="1"/>
      <c r="F182" s="1"/>
      <c r="G182" s="1"/>
      <c r="H182" s="1"/>
      <c r="I182" s="1"/>
      <c r="J182" s="1"/>
      <c r="K182" s="1"/>
      <c r="L182" s="1"/>
      <c r="M182" s="1"/>
      <c r="N182" s="1"/>
      <c r="O182" s="1"/>
      <c r="P182" s="1"/>
      <c r="Q182" s="1"/>
      <c r="R182" s="1"/>
      <c r="S182" s="1"/>
      <c r="T182" s="1"/>
    </row>
    <row r="183" spans="2:20" x14ac:dyDescent="0.2">
      <c r="B183" s="1"/>
      <c r="C183" s="1"/>
      <c r="D183" s="1"/>
      <c r="E183" s="1"/>
      <c r="F183" s="1"/>
      <c r="G183" s="1"/>
      <c r="H183" s="1"/>
      <c r="I183" s="1"/>
      <c r="J183" s="1"/>
      <c r="K183" s="1"/>
      <c r="L183" s="1"/>
      <c r="M183" s="1"/>
      <c r="N183" s="1"/>
      <c r="O183" s="1"/>
      <c r="P183" s="1"/>
      <c r="Q183" s="1"/>
      <c r="R183" s="1"/>
      <c r="S183" s="1"/>
      <c r="T183" s="1"/>
    </row>
    <row r="184" spans="2:20" x14ac:dyDescent="0.2">
      <c r="B184" s="1"/>
      <c r="C184" s="1"/>
      <c r="D184" s="1"/>
      <c r="E184" s="1"/>
      <c r="F184" s="1"/>
      <c r="G184" s="1"/>
      <c r="H184" s="1"/>
      <c r="I184" s="1"/>
      <c r="J184" s="1"/>
      <c r="K184" s="1"/>
      <c r="L184" s="1"/>
      <c r="M184" s="1"/>
      <c r="N184" s="1"/>
      <c r="O184" s="1"/>
      <c r="P184" s="1"/>
      <c r="Q184" s="1"/>
      <c r="R184" s="1"/>
      <c r="S184" s="1"/>
      <c r="T184" s="1"/>
    </row>
    <row r="185" spans="2:20" x14ac:dyDescent="0.2">
      <c r="B185" s="1"/>
      <c r="C185" s="1"/>
      <c r="D185" s="1"/>
      <c r="E185" s="1"/>
      <c r="F185" s="1"/>
      <c r="G185" s="1"/>
      <c r="H185" s="1"/>
      <c r="I185" s="1"/>
      <c r="J185" s="1"/>
      <c r="K185" s="1"/>
      <c r="L185" s="1"/>
      <c r="M185" s="1"/>
      <c r="N185" s="1"/>
      <c r="O185" s="1"/>
      <c r="P185" s="1"/>
      <c r="Q185" s="1"/>
      <c r="R185" s="1"/>
      <c r="S185" s="1"/>
      <c r="T185" s="1"/>
    </row>
    <row r="186" spans="2:20" x14ac:dyDescent="0.2">
      <c r="B186" s="1"/>
      <c r="C186" s="1"/>
      <c r="D186" s="1"/>
      <c r="E186" s="1"/>
      <c r="F186" s="1"/>
      <c r="G186" s="1"/>
      <c r="H186" s="1"/>
      <c r="I186" s="1"/>
      <c r="J186" s="1"/>
      <c r="K186" s="1"/>
      <c r="L186" s="1"/>
      <c r="M186" s="1"/>
      <c r="N186" s="1"/>
      <c r="O186" s="1"/>
      <c r="P186" s="1"/>
      <c r="Q186" s="1"/>
      <c r="R186" s="1"/>
      <c r="S186" s="1"/>
      <c r="T186" s="1"/>
    </row>
    <row r="187" spans="2:20" x14ac:dyDescent="0.2">
      <c r="B187" s="1"/>
      <c r="C187" s="1"/>
      <c r="D187" s="1"/>
      <c r="E187" s="1"/>
      <c r="F187" s="1"/>
      <c r="G187" s="1"/>
      <c r="H187" s="1"/>
      <c r="I187" s="1"/>
      <c r="J187" s="1"/>
      <c r="K187" s="1"/>
      <c r="L187" s="1"/>
      <c r="M187" s="1"/>
      <c r="N187" s="1"/>
      <c r="O187" s="1"/>
      <c r="P187" s="1"/>
      <c r="Q187" s="1"/>
      <c r="R187" s="1"/>
      <c r="S187" s="1"/>
      <c r="T187" s="1"/>
    </row>
    <row r="188" spans="2:20" x14ac:dyDescent="0.2">
      <c r="B188" s="1"/>
      <c r="C188" s="1"/>
      <c r="D188" s="1"/>
      <c r="E188" s="1"/>
      <c r="F188" s="1"/>
      <c r="G188" s="1"/>
      <c r="H188" s="1"/>
      <c r="I188" s="1"/>
      <c r="J188" s="1"/>
      <c r="K188" s="1"/>
      <c r="L188" s="1"/>
      <c r="M188" s="1"/>
      <c r="N188" s="1"/>
      <c r="O188" s="1"/>
      <c r="P188" s="1"/>
      <c r="Q188" s="1"/>
      <c r="R188" s="1"/>
      <c r="S188" s="1"/>
      <c r="T188" s="1"/>
    </row>
    <row r="189" spans="2:20" x14ac:dyDescent="0.2">
      <c r="B189" s="1"/>
      <c r="C189" s="1"/>
      <c r="D189" s="1"/>
      <c r="E189" s="1"/>
      <c r="F189" s="1"/>
      <c r="G189" s="1"/>
      <c r="H189" s="1"/>
      <c r="I189" s="1"/>
      <c r="J189" s="1"/>
      <c r="K189" s="1"/>
      <c r="L189" s="1"/>
      <c r="M189" s="1"/>
      <c r="N189" s="1"/>
      <c r="O189" s="1"/>
      <c r="P189" s="1"/>
      <c r="Q189" s="1"/>
      <c r="R189" s="1"/>
      <c r="S189" s="1"/>
      <c r="T189" s="1"/>
    </row>
    <row r="190" spans="2:20" x14ac:dyDescent="0.2">
      <c r="B190" s="1"/>
      <c r="C190" s="1"/>
      <c r="D190" s="1"/>
      <c r="E190" s="1"/>
      <c r="F190" s="1"/>
      <c r="G190" s="1"/>
      <c r="H190" s="1"/>
      <c r="I190" s="1"/>
      <c r="J190" s="1"/>
      <c r="K190" s="1"/>
      <c r="L190" s="1"/>
      <c r="M190" s="1"/>
      <c r="N190" s="1"/>
      <c r="O190" s="1"/>
      <c r="P190" s="1"/>
      <c r="Q190" s="1"/>
      <c r="R190" s="1"/>
      <c r="S190" s="1"/>
      <c r="T190" s="1"/>
    </row>
    <row r="191" spans="2:20" x14ac:dyDescent="0.2">
      <c r="B191" s="1"/>
      <c r="C191" s="1"/>
      <c r="D191" s="1"/>
      <c r="E191" s="1"/>
      <c r="F191" s="1"/>
      <c r="G191" s="1"/>
      <c r="H191" s="1"/>
      <c r="I191" s="1"/>
      <c r="J191" s="1"/>
      <c r="K191" s="1"/>
      <c r="L191" s="1"/>
      <c r="M191" s="1"/>
      <c r="N191" s="1"/>
      <c r="O191" s="1"/>
      <c r="P191" s="1"/>
      <c r="Q191" s="1"/>
      <c r="R191" s="1"/>
      <c r="S191" s="1"/>
      <c r="T191" s="1"/>
    </row>
    <row r="192" spans="2:20" x14ac:dyDescent="0.2">
      <c r="B192" s="1"/>
      <c r="C192" s="1"/>
      <c r="D192" s="1"/>
      <c r="E192" s="1"/>
      <c r="F192" s="1"/>
      <c r="G192" s="1"/>
      <c r="H192" s="1"/>
      <c r="I192" s="1"/>
      <c r="J192" s="1"/>
      <c r="K192" s="1"/>
      <c r="L192" s="1"/>
      <c r="M192" s="1"/>
      <c r="N192" s="1"/>
      <c r="O192" s="1"/>
      <c r="P192" s="1"/>
      <c r="Q192" s="1"/>
      <c r="R192" s="1"/>
      <c r="S192" s="1"/>
      <c r="T192" s="1"/>
    </row>
    <row r="193" spans="2:20" x14ac:dyDescent="0.2">
      <c r="B193" s="1"/>
      <c r="C193" s="1"/>
      <c r="D193" s="1"/>
      <c r="E193" s="1"/>
      <c r="F193" s="1"/>
      <c r="G193" s="1"/>
      <c r="H193" s="1"/>
      <c r="I193" s="1"/>
      <c r="J193" s="1"/>
      <c r="K193" s="1"/>
      <c r="L193" s="1"/>
      <c r="M193" s="1"/>
      <c r="N193" s="1"/>
      <c r="O193" s="1"/>
      <c r="P193" s="1"/>
      <c r="Q193" s="1"/>
      <c r="R193" s="1"/>
      <c r="S193" s="1"/>
      <c r="T193" s="1"/>
    </row>
    <row r="194" spans="2:20" x14ac:dyDescent="0.2">
      <c r="B194" s="1"/>
      <c r="C194" s="1"/>
      <c r="D194" s="1"/>
      <c r="E194" s="1"/>
      <c r="F194" s="1"/>
      <c r="G194" s="1"/>
      <c r="H194" s="1"/>
      <c r="I194" s="1"/>
      <c r="J194" s="1"/>
      <c r="K194" s="1"/>
      <c r="L194" s="1"/>
      <c r="M194" s="1"/>
      <c r="N194" s="1"/>
      <c r="O194" s="1"/>
      <c r="P194" s="1"/>
      <c r="Q194" s="1"/>
      <c r="R194" s="1"/>
      <c r="S194" s="1"/>
      <c r="T194" s="1"/>
    </row>
    <row r="195" spans="2:20" x14ac:dyDescent="0.2">
      <c r="B195" s="1"/>
      <c r="C195" s="1"/>
      <c r="D195" s="1"/>
      <c r="E195" s="1"/>
      <c r="F195" s="1"/>
      <c r="G195" s="1"/>
      <c r="H195" s="1"/>
      <c r="I195" s="1"/>
      <c r="J195" s="1"/>
      <c r="K195" s="1"/>
      <c r="L195" s="1"/>
      <c r="M195" s="1"/>
      <c r="N195" s="1"/>
      <c r="O195" s="1"/>
      <c r="P195" s="1"/>
      <c r="Q195" s="1"/>
      <c r="R195" s="1"/>
      <c r="S195" s="1"/>
      <c r="T195" s="1"/>
    </row>
    <row r="196" spans="2:20" x14ac:dyDescent="0.2">
      <c r="B196" s="1"/>
      <c r="C196" s="1"/>
      <c r="D196" s="1"/>
      <c r="E196" s="1"/>
      <c r="F196" s="1"/>
      <c r="G196" s="1"/>
      <c r="H196" s="1"/>
      <c r="I196" s="1"/>
      <c r="J196" s="1"/>
      <c r="K196" s="1"/>
      <c r="L196" s="1"/>
      <c r="M196" s="1"/>
      <c r="N196" s="1"/>
      <c r="O196" s="1"/>
      <c r="P196" s="1"/>
      <c r="Q196" s="1"/>
      <c r="R196" s="1"/>
      <c r="S196" s="1"/>
      <c r="T196" s="1"/>
    </row>
    <row r="197" spans="2:20" x14ac:dyDescent="0.2">
      <c r="B197" s="1"/>
      <c r="C197" s="1"/>
      <c r="D197" s="1"/>
      <c r="E197" s="1"/>
      <c r="F197" s="1"/>
      <c r="G197" s="1"/>
      <c r="H197" s="1"/>
      <c r="I197" s="1"/>
      <c r="J197" s="1"/>
      <c r="K197" s="1"/>
      <c r="L197" s="1"/>
      <c r="M197" s="1"/>
      <c r="N197" s="1"/>
      <c r="O197" s="1"/>
      <c r="P197" s="1"/>
      <c r="Q197" s="1"/>
      <c r="R197" s="1"/>
      <c r="S197" s="1"/>
      <c r="T197" s="1"/>
    </row>
    <row r="198" spans="2:20" x14ac:dyDescent="0.2">
      <c r="B198" s="1"/>
      <c r="C198" s="1"/>
      <c r="D198" s="1"/>
      <c r="E198" s="1"/>
      <c r="F198" s="1"/>
      <c r="G198" s="1"/>
      <c r="H198" s="1"/>
      <c r="I198" s="1"/>
      <c r="J198" s="1"/>
      <c r="K198" s="1"/>
      <c r="L198" s="1"/>
      <c r="M198" s="1"/>
      <c r="N198" s="1"/>
      <c r="O198" s="1"/>
      <c r="P198" s="1"/>
      <c r="Q198" s="1"/>
      <c r="R198" s="1"/>
      <c r="S198" s="1"/>
      <c r="T198" s="1"/>
    </row>
    <row r="199" spans="2:20" x14ac:dyDescent="0.2">
      <c r="B199" s="1"/>
      <c r="C199" s="1"/>
      <c r="D199" s="1"/>
      <c r="E199" s="1"/>
      <c r="F199" s="1"/>
      <c r="G199" s="1"/>
      <c r="H199" s="1"/>
      <c r="I199" s="1"/>
      <c r="J199" s="1"/>
      <c r="K199" s="1"/>
      <c r="L199" s="1"/>
      <c r="M199" s="1"/>
      <c r="N199" s="1"/>
      <c r="O199" s="1"/>
      <c r="P199" s="1"/>
      <c r="Q199" s="1"/>
      <c r="R199" s="1"/>
      <c r="S199" s="1"/>
      <c r="T199" s="1"/>
    </row>
    <row r="200" spans="2:20" x14ac:dyDescent="0.2">
      <c r="B200" s="1"/>
      <c r="C200" s="1"/>
      <c r="D200" s="1"/>
      <c r="E200" s="1"/>
      <c r="F200" s="1"/>
      <c r="G200" s="1"/>
      <c r="H200" s="1"/>
      <c r="I200" s="1"/>
      <c r="J200" s="1"/>
      <c r="K200" s="1"/>
      <c r="L200" s="1"/>
      <c r="M200" s="1"/>
      <c r="N200" s="1"/>
      <c r="O200" s="1"/>
      <c r="P200" s="1"/>
      <c r="Q200" s="1"/>
      <c r="R200" s="1"/>
      <c r="S200" s="1"/>
      <c r="T200" s="1"/>
    </row>
    <row r="201" spans="2:20" x14ac:dyDescent="0.2">
      <c r="B201" s="1"/>
      <c r="C201" s="1"/>
      <c r="D201" s="1"/>
      <c r="E201" s="1"/>
      <c r="F201" s="1"/>
      <c r="G201" s="1"/>
      <c r="H201" s="1"/>
      <c r="I201" s="1"/>
      <c r="J201" s="1"/>
      <c r="K201" s="1"/>
      <c r="L201" s="1"/>
      <c r="M201" s="1"/>
      <c r="N201" s="1"/>
      <c r="O201" s="1"/>
      <c r="P201" s="1"/>
      <c r="Q201" s="1"/>
      <c r="R201" s="1"/>
      <c r="S201" s="1"/>
      <c r="T201" s="1"/>
    </row>
    <row r="202" spans="2:20" x14ac:dyDescent="0.2">
      <c r="B202" s="1"/>
      <c r="C202" s="1"/>
      <c r="D202" s="1"/>
      <c r="E202" s="1"/>
      <c r="F202" s="1"/>
      <c r="G202" s="1"/>
      <c r="H202" s="1"/>
      <c r="I202" s="1"/>
      <c r="J202" s="1"/>
      <c r="K202" s="1"/>
      <c r="L202" s="1"/>
      <c r="M202" s="1"/>
      <c r="N202" s="1"/>
      <c r="O202" s="1"/>
      <c r="P202" s="1"/>
      <c r="Q202" s="1"/>
      <c r="R202" s="1"/>
      <c r="S202" s="1"/>
      <c r="T202" s="1"/>
    </row>
    <row r="203" spans="2:20" x14ac:dyDescent="0.2">
      <c r="B203" s="1"/>
      <c r="C203" s="1"/>
      <c r="D203" s="1"/>
      <c r="E203" s="1"/>
      <c r="F203" s="1"/>
      <c r="G203" s="1"/>
      <c r="H203" s="1"/>
      <c r="I203" s="1"/>
      <c r="J203" s="1"/>
      <c r="K203" s="1"/>
      <c r="L203" s="1"/>
      <c r="M203" s="1"/>
      <c r="N203" s="1"/>
      <c r="O203" s="1"/>
      <c r="P203" s="1"/>
      <c r="Q203" s="1"/>
      <c r="R203" s="1"/>
      <c r="S203" s="1"/>
      <c r="T203" s="1"/>
    </row>
    <row r="204" spans="2:20" x14ac:dyDescent="0.2">
      <c r="B204" s="1"/>
      <c r="C204" s="1"/>
      <c r="D204" s="1"/>
      <c r="E204" s="1"/>
      <c r="F204" s="1"/>
      <c r="G204" s="1"/>
      <c r="H204" s="1"/>
      <c r="I204" s="1"/>
      <c r="J204" s="1"/>
      <c r="K204" s="1"/>
      <c r="L204" s="1"/>
      <c r="M204" s="1"/>
      <c r="N204" s="1"/>
      <c r="O204" s="1"/>
      <c r="P204" s="1"/>
      <c r="Q204" s="1"/>
      <c r="R204" s="1"/>
      <c r="S204" s="1"/>
      <c r="T204" s="1"/>
    </row>
    <row r="205" spans="2:20" x14ac:dyDescent="0.2">
      <c r="B205" s="1"/>
      <c r="C205" s="1"/>
      <c r="D205" s="1"/>
      <c r="E205" s="1"/>
      <c r="F205" s="1"/>
      <c r="G205" s="1"/>
      <c r="H205" s="1"/>
      <c r="I205" s="1"/>
      <c r="J205" s="1"/>
      <c r="K205" s="1"/>
      <c r="L205" s="1"/>
      <c r="M205" s="1"/>
      <c r="N205" s="1"/>
      <c r="O205" s="1"/>
      <c r="P205" s="1"/>
      <c r="Q205" s="1"/>
      <c r="R205" s="1"/>
      <c r="S205" s="1"/>
      <c r="T205" s="1"/>
    </row>
    <row r="206" spans="2:20" x14ac:dyDescent="0.2">
      <c r="B206" s="1"/>
      <c r="C206" s="1"/>
      <c r="D206" s="1"/>
      <c r="E206" s="1"/>
      <c r="F206" s="1"/>
      <c r="G206" s="1"/>
      <c r="H206" s="1"/>
      <c r="I206" s="1"/>
      <c r="J206" s="1"/>
      <c r="K206" s="1"/>
      <c r="L206" s="1"/>
      <c r="M206" s="1"/>
      <c r="N206" s="1"/>
      <c r="O206" s="1"/>
      <c r="P206" s="1"/>
      <c r="Q206" s="1"/>
      <c r="R206" s="1"/>
      <c r="S206" s="1"/>
      <c r="T206" s="1"/>
    </row>
    <row r="207" spans="2:20" x14ac:dyDescent="0.2">
      <c r="B207" s="1"/>
      <c r="C207" s="1"/>
      <c r="D207" s="1"/>
      <c r="E207" s="1"/>
      <c r="F207" s="1"/>
      <c r="G207" s="1"/>
      <c r="H207" s="1"/>
      <c r="I207" s="1"/>
      <c r="J207" s="1"/>
      <c r="K207" s="1"/>
      <c r="L207" s="1"/>
      <c r="M207" s="1"/>
      <c r="N207" s="1"/>
      <c r="O207" s="1"/>
      <c r="P207" s="1"/>
      <c r="Q207" s="1"/>
      <c r="R207" s="1"/>
      <c r="S207" s="1"/>
      <c r="T207" s="1"/>
    </row>
    <row r="208" spans="2:20" x14ac:dyDescent="0.2">
      <c r="B208" s="1"/>
      <c r="C208" s="1"/>
      <c r="D208" s="1"/>
      <c r="E208" s="1"/>
      <c r="F208" s="1"/>
      <c r="G208" s="1"/>
      <c r="H208" s="1"/>
      <c r="I208" s="1"/>
      <c r="J208" s="1"/>
      <c r="K208" s="1"/>
      <c r="L208" s="1"/>
      <c r="M208" s="1"/>
      <c r="N208" s="1"/>
      <c r="O208" s="1"/>
      <c r="P208" s="1"/>
      <c r="Q208" s="1"/>
      <c r="R208" s="1"/>
      <c r="S208" s="1"/>
      <c r="T208" s="1"/>
    </row>
    <row r="209" spans="2:20" x14ac:dyDescent="0.2">
      <c r="B209" s="1"/>
      <c r="C209" s="1"/>
      <c r="D209" s="1"/>
      <c r="E209" s="1"/>
      <c r="F209" s="1"/>
      <c r="G209" s="1"/>
      <c r="H209" s="1"/>
      <c r="I209" s="1"/>
      <c r="J209" s="1"/>
      <c r="K209" s="1"/>
      <c r="L209" s="1"/>
      <c r="M209" s="1"/>
      <c r="N209" s="1"/>
      <c r="O209" s="1"/>
      <c r="P209" s="1"/>
      <c r="Q209" s="1"/>
      <c r="R209" s="1"/>
      <c r="S209" s="1"/>
      <c r="T209" s="1"/>
    </row>
    <row r="210" spans="2:20" x14ac:dyDescent="0.2">
      <c r="B210" s="1"/>
      <c r="C210" s="1"/>
      <c r="D210" s="1"/>
      <c r="E210" s="1"/>
      <c r="F210" s="1"/>
      <c r="G210" s="1"/>
      <c r="H210" s="1"/>
      <c r="I210" s="1"/>
      <c r="J210" s="1"/>
      <c r="K210" s="1"/>
      <c r="L210" s="1"/>
      <c r="M210" s="1"/>
      <c r="N210" s="1"/>
      <c r="O210" s="1"/>
      <c r="P210" s="1"/>
      <c r="Q210" s="1"/>
      <c r="R210" s="1"/>
      <c r="S210" s="1"/>
      <c r="T210" s="1"/>
    </row>
    <row r="211" spans="2:20" x14ac:dyDescent="0.2">
      <c r="B211" s="1"/>
      <c r="C211" s="1"/>
      <c r="D211" s="1"/>
      <c r="E211" s="1"/>
      <c r="F211" s="1"/>
      <c r="G211" s="1"/>
      <c r="H211" s="1"/>
      <c r="I211" s="1"/>
      <c r="J211" s="1"/>
      <c r="K211" s="1"/>
      <c r="L211" s="1"/>
      <c r="M211" s="1"/>
      <c r="N211" s="1"/>
      <c r="O211" s="1"/>
      <c r="P211" s="1"/>
      <c r="Q211" s="1"/>
      <c r="R211" s="1"/>
      <c r="S211" s="1"/>
      <c r="T211" s="1"/>
    </row>
    <row r="212" spans="2:20" x14ac:dyDescent="0.2">
      <c r="B212" s="1"/>
      <c r="C212" s="1"/>
      <c r="D212" s="1"/>
      <c r="E212" s="1"/>
      <c r="F212" s="1"/>
      <c r="G212" s="1"/>
      <c r="H212" s="1"/>
      <c r="I212" s="1"/>
      <c r="J212" s="1"/>
      <c r="K212" s="1"/>
      <c r="L212" s="1"/>
      <c r="M212" s="1"/>
      <c r="N212" s="1"/>
      <c r="O212" s="1"/>
      <c r="P212" s="1"/>
      <c r="Q212" s="1"/>
      <c r="R212" s="1"/>
      <c r="S212" s="1"/>
      <c r="T212" s="1"/>
    </row>
    <row r="213" spans="2:20" x14ac:dyDescent="0.2">
      <c r="B213" s="1"/>
      <c r="C213" s="1"/>
      <c r="D213" s="1"/>
      <c r="E213" s="1"/>
      <c r="F213" s="1"/>
      <c r="G213" s="1"/>
      <c r="H213" s="1"/>
      <c r="I213" s="1"/>
      <c r="J213" s="1"/>
      <c r="K213" s="1"/>
      <c r="L213" s="1"/>
      <c r="M213" s="1"/>
      <c r="N213" s="1"/>
      <c r="O213" s="1"/>
      <c r="P213" s="1"/>
      <c r="Q213" s="1"/>
      <c r="R213" s="1"/>
      <c r="S213" s="1"/>
      <c r="T213" s="1"/>
    </row>
    <row r="214" spans="2:20" x14ac:dyDescent="0.2">
      <c r="B214" s="1"/>
      <c r="C214" s="1"/>
      <c r="D214" s="1"/>
      <c r="E214" s="1"/>
      <c r="F214" s="1"/>
      <c r="G214" s="1"/>
      <c r="H214" s="1"/>
      <c r="I214" s="1"/>
      <c r="J214" s="1"/>
      <c r="K214" s="1"/>
      <c r="L214" s="1"/>
      <c r="M214" s="1"/>
      <c r="N214" s="1"/>
      <c r="O214" s="1"/>
      <c r="P214" s="1"/>
      <c r="Q214" s="1"/>
      <c r="R214" s="1"/>
      <c r="S214" s="1"/>
      <c r="T214" s="1"/>
    </row>
    <row r="215" spans="2:20" x14ac:dyDescent="0.2">
      <c r="B215" s="1"/>
      <c r="C215" s="1"/>
      <c r="D215" s="1"/>
      <c r="E215" s="1"/>
      <c r="F215" s="1"/>
      <c r="G215" s="1"/>
      <c r="H215" s="1"/>
      <c r="I215" s="1"/>
      <c r="J215" s="1"/>
      <c r="K215" s="1"/>
      <c r="L215" s="1"/>
      <c r="M215" s="1"/>
      <c r="N215" s="1"/>
      <c r="O215" s="1"/>
      <c r="P215" s="1"/>
      <c r="Q215" s="1"/>
      <c r="R215" s="1"/>
      <c r="S215" s="1"/>
      <c r="T215" s="1"/>
    </row>
    <row r="216" spans="2:20" x14ac:dyDescent="0.2">
      <c r="B216" s="1"/>
      <c r="C216" s="1"/>
      <c r="D216" s="1"/>
      <c r="E216" s="1"/>
      <c r="F216" s="1"/>
      <c r="G216" s="1"/>
      <c r="H216" s="1"/>
      <c r="I216" s="1"/>
      <c r="J216" s="1"/>
      <c r="K216" s="1"/>
      <c r="L216" s="1"/>
      <c r="M216" s="1"/>
      <c r="N216" s="1"/>
      <c r="O216" s="1"/>
      <c r="P216" s="1"/>
      <c r="Q216" s="1"/>
      <c r="R216" s="1"/>
      <c r="S216" s="1"/>
      <c r="T216" s="1"/>
    </row>
    <row r="217" spans="2:20" x14ac:dyDescent="0.2">
      <c r="B217" s="1"/>
      <c r="C217" s="1"/>
      <c r="D217" s="1"/>
      <c r="E217" s="1"/>
      <c r="F217" s="1"/>
      <c r="G217" s="1"/>
      <c r="H217" s="1"/>
      <c r="I217" s="1"/>
      <c r="J217" s="1"/>
      <c r="K217" s="1"/>
      <c r="L217" s="1"/>
      <c r="M217" s="1"/>
      <c r="N217" s="1"/>
      <c r="O217" s="1"/>
      <c r="P217" s="1"/>
      <c r="Q217" s="1"/>
      <c r="R217" s="1"/>
      <c r="S217" s="1"/>
      <c r="T217" s="1"/>
    </row>
    <row r="218" spans="2:20" x14ac:dyDescent="0.2">
      <c r="B218" s="1"/>
      <c r="C218" s="1"/>
      <c r="D218" s="1"/>
      <c r="E218" s="1"/>
      <c r="F218" s="1"/>
      <c r="G218" s="1"/>
      <c r="H218" s="1"/>
      <c r="I218" s="1"/>
      <c r="J218" s="1"/>
      <c r="K218" s="1"/>
      <c r="L218" s="1"/>
      <c r="M218" s="1"/>
      <c r="N218" s="1"/>
      <c r="O218" s="1"/>
      <c r="P218" s="1"/>
      <c r="Q218" s="1"/>
      <c r="R218" s="1"/>
      <c r="S218" s="1"/>
      <c r="T218" s="1"/>
    </row>
    <row r="219" spans="2:20" x14ac:dyDescent="0.2">
      <c r="B219" s="1"/>
      <c r="C219" s="1"/>
      <c r="D219" s="1"/>
      <c r="E219" s="1"/>
      <c r="F219" s="1"/>
      <c r="G219" s="1"/>
      <c r="H219" s="1"/>
      <c r="I219" s="1"/>
      <c r="J219" s="1"/>
      <c r="K219" s="1"/>
      <c r="L219" s="1"/>
      <c r="M219" s="1"/>
      <c r="N219" s="1"/>
      <c r="O219" s="1"/>
      <c r="P219" s="1"/>
      <c r="Q219" s="1"/>
      <c r="R219" s="1"/>
      <c r="S219" s="1"/>
      <c r="T219" s="1"/>
    </row>
    <row r="220" spans="2:20" x14ac:dyDescent="0.2">
      <c r="B220" s="1"/>
      <c r="C220" s="1"/>
      <c r="D220" s="1"/>
      <c r="E220" s="1"/>
      <c r="F220" s="1"/>
      <c r="G220" s="1"/>
      <c r="H220" s="1"/>
      <c r="I220" s="1"/>
      <c r="J220" s="1"/>
      <c r="K220" s="1"/>
      <c r="L220" s="1"/>
      <c r="M220" s="1"/>
      <c r="N220" s="1"/>
      <c r="O220" s="1"/>
      <c r="P220" s="1"/>
      <c r="Q220" s="1"/>
      <c r="R220" s="1"/>
      <c r="S220" s="1"/>
      <c r="T220" s="1"/>
    </row>
    <row r="221" spans="2:20" x14ac:dyDescent="0.2">
      <c r="B221" s="1"/>
      <c r="C221" s="1"/>
      <c r="D221" s="1"/>
      <c r="E221" s="1"/>
      <c r="F221" s="1"/>
      <c r="G221" s="1"/>
      <c r="H221" s="1"/>
      <c r="I221" s="1"/>
      <c r="J221" s="1"/>
      <c r="K221" s="1"/>
      <c r="L221" s="1"/>
      <c r="M221" s="1"/>
      <c r="N221" s="1"/>
      <c r="O221" s="1"/>
      <c r="P221" s="1"/>
      <c r="Q221" s="1"/>
      <c r="R221" s="1"/>
      <c r="S221" s="1"/>
      <c r="T221" s="1"/>
    </row>
    <row r="222" spans="2:20" x14ac:dyDescent="0.2">
      <c r="B222" s="1"/>
      <c r="C222" s="1"/>
      <c r="D222" s="1"/>
      <c r="E222" s="1"/>
      <c r="F222" s="1"/>
      <c r="G222" s="1"/>
      <c r="H222" s="1"/>
      <c r="I222" s="1"/>
      <c r="J222" s="1"/>
      <c r="K222" s="1"/>
      <c r="L222" s="1"/>
      <c r="M222" s="1"/>
      <c r="N222" s="1"/>
      <c r="O222" s="1"/>
      <c r="P222" s="1"/>
      <c r="Q222" s="1"/>
      <c r="R222" s="1"/>
      <c r="S222" s="1"/>
      <c r="T222" s="1"/>
    </row>
    <row r="223" spans="2:20" x14ac:dyDescent="0.2">
      <c r="B223" s="1"/>
      <c r="C223" s="1"/>
      <c r="D223" s="1"/>
      <c r="E223" s="1"/>
      <c r="F223" s="1"/>
      <c r="G223" s="1"/>
      <c r="H223" s="1"/>
      <c r="I223" s="1"/>
      <c r="J223" s="1"/>
      <c r="K223" s="1"/>
      <c r="L223" s="1"/>
      <c r="M223" s="1"/>
      <c r="N223" s="1"/>
      <c r="O223" s="1"/>
      <c r="P223" s="1"/>
      <c r="Q223" s="1"/>
      <c r="R223" s="1"/>
      <c r="S223" s="1"/>
      <c r="T223" s="1"/>
    </row>
    <row r="224" spans="2:20" x14ac:dyDescent="0.2">
      <c r="B224" s="1"/>
      <c r="C224" s="1"/>
      <c r="D224" s="1"/>
      <c r="E224" s="1"/>
      <c r="F224" s="1"/>
      <c r="G224" s="1"/>
      <c r="H224" s="1"/>
      <c r="I224" s="1"/>
      <c r="J224" s="1"/>
      <c r="K224" s="1"/>
      <c r="L224" s="1"/>
      <c r="M224" s="1"/>
      <c r="N224" s="1"/>
      <c r="O224" s="1"/>
      <c r="P224" s="1"/>
      <c r="Q224" s="1"/>
      <c r="R224" s="1"/>
      <c r="S224" s="1"/>
      <c r="T224" s="1"/>
    </row>
    <row r="225" spans="2:20" x14ac:dyDescent="0.2">
      <c r="B225" s="1"/>
      <c r="C225" s="1"/>
      <c r="D225" s="1"/>
      <c r="E225" s="1"/>
      <c r="F225" s="1"/>
      <c r="G225" s="1"/>
      <c r="H225" s="1"/>
      <c r="I225" s="1"/>
      <c r="J225" s="1"/>
      <c r="K225" s="1"/>
      <c r="L225" s="1"/>
      <c r="M225" s="1"/>
      <c r="N225" s="1"/>
      <c r="O225" s="1"/>
      <c r="P225" s="1"/>
      <c r="Q225" s="1"/>
      <c r="R225" s="1"/>
      <c r="S225" s="1"/>
      <c r="T225" s="1"/>
    </row>
    <row r="226" spans="2:20" x14ac:dyDescent="0.2">
      <c r="B226" s="1"/>
      <c r="C226" s="1"/>
      <c r="D226" s="1"/>
      <c r="E226" s="1"/>
      <c r="F226" s="1"/>
      <c r="G226" s="1"/>
      <c r="H226" s="1"/>
      <c r="I226" s="1"/>
      <c r="J226" s="1"/>
      <c r="K226" s="1"/>
      <c r="L226" s="1"/>
      <c r="M226" s="1"/>
      <c r="N226" s="1"/>
      <c r="O226" s="1"/>
      <c r="P226" s="1"/>
      <c r="Q226" s="1"/>
      <c r="R226" s="1"/>
      <c r="S226" s="1"/>
      <c r="T226" s="1"/>
    </row>
    <row r="227" spans="2:20" x14ac:dyDescent="0.2">
      <c r="B227" s="1"/>
      <c r="C227" s="1"/>
      <c r="D227" s="1"/>
      <c r="E227" s="1"/>
      <c r="F227" s="1"/>
      <c r="G227" s="1"/>
      <c r="H227" s="1"/>
      <c r="I227" s="1"/>
      <c r="J227" s="1"/>
      <c r="K227" s="1"/>
      <c r="L227" s="1"/>
      <c r="M227" s="1"/>
      <c r="N227" s="1"/>
      <c r="O227" s="1"/>
      <c r="P227" s="1"/>
      <c r="Q227" s="1"/>
      <c r="R227" s="1"/>
      <c r="S227" s="1"/>
      <c r="T227" s="1"/>
    </row>
    <row r="228" spans="2:20" x14ac:dyDescent="0.2">
      <c r="B228" s="1"/>
      <c r="C228" s="1"/>
      <c r="D228" s="1"/>
      <c r="E228" s="1"/>
      <c r="F228" s="1"/>
      <c r="G228" s="1"/>
      <c r="H228" s="1"/>
      <c r="I228" s="1"/>
      <c r="J228" s="1"/>
      <c r="K228" s="1"/>
      <c r="L228" s="1"/>
      <c r="M228" s="1"/>
      <c r="N228" s="1"/>
      <c r="O228" s="1"/>
      <c r="P228" s="1"/>
      <c r="Q228" s="1"/>
      <c r="R228" s="1"/>
      <c r="S228" s="1"/>
      <c r="T228" s="1"/>
    </row>
    <row r="229" spans="2:20" x14ac:dyDescent="0.2">
      <c r="B229" s="1"/>
      <c r="C229" s="1"/>
      <c r="D229" s="1"/>
      <c r="E229" s="1"/>
      <c r="F229" s="1"/>
      <c r="G229" s="1"/>
      <c r="H229" s="1"/>
      <c r="I229" s="1"/>
      <c r="J229" s="1"/>
      <c r="K229" s="1"/>
      <c r="L229" s="1"/>
      <c r="M229" s="1"/>
      <c r="N229" s="1"/>
      <c r="O229" s="1"/>
      <c r="P229" s="1"/>
      <c r="Q229" s="1"/>
      <c r="R229" s="1"/>
      <c r="S229" s="1"/>
      <c r="T229" s="1"/>
    </row>
    <row r="230" spans="2:20" x14ac:dyDescent="0.2">
      <c r="B230" s="1"/>
      <c r="C230" s="1"/>
      <c r="D230" s="1"/>
      <c r="E230" s="1"/>
      <c r="F230" s="1"/>
      <c r="G230" s="1"/>
      <c r="H230" s="1"/>
      <c r="I230" s="1"/>
      <c r="J230" s="1"/>
      <c r="K230" s="1"/>
      <c r="L230" s="1"/>
      <c r="M230" s="1"/>
      <c r="N230" s="1"/>
      <c r="O230" s="1"/>
      <c r="P230" s="1"/>
      <c r="Q230" s="1"/>
      <c r="R230" s="1"/>
      <c r="S230" s="1"/>
      <c r="T230" s="1"/>
    </row>
    <row r="231" spans="2:20" x14ac:dyDescent="0.2">
      <c r="B231" s="1"/>
      <c r="C231" s="1"/>
      <c r="D231" s="1"/>
      <c r="E231" s="1"/>
      <c r="F231" s="1"/>
      <c r="G231" s="1"/>
      <c r="H231" s="1"/>
      <c r="I231" s="1"/>
      <c r="J231" s="1"/>
      <c r="K231" s="1"/>
      <c r="L231" s="1"/>
      <c r="M231" s="1"/>
      <c r="N231" s="1"/>
      <c r="O231" s="1"/>
      <c r="P231" s="1"/>
      <c r="Q231" s="1"/>
      <c r="R231" s="1"/>
      <c r="S231" s="1"/>
      <c r="T231" s="1"/>
    </row>
    <row r="232" spans="2:20" x14ac:dyDescent="0.2">
      <c r="B232" s="1"/>
      <c r="C232" s="1"/>
      <c r="D232" s="1"/>
      <c r="E232" s="1"/>
      <c r="F232" s="1"/>
      <c r="G232" s="1"/>
      <c r="H232" s="1"/>
      <c r="I232" s="1"/>
      <c r="J232" s="1"/>
      <c r="K232" s="1"/>
      <c r="L232" s="1"/>
      <c r="M232" s="1"/>
      <c r="N232" s="1"/>
      <c r="O232" s="1"/>
      <c r="P232" s="1"/>
      <c r="Q232" s="1"/>
      <c r="R232" s="1"/>
      <c r="S232" s="1"/>
      <c r="T232" s="1"/>
    </row>
    <row r="233" spans="2:20" x14ac:dyDescent="0.2">
      <c r="B233" s="1"/>
      <c r="C233" s="1"/>
      <c r="D233" s="1"/>
      <c r="E233" s="1"/>
      <c r="F233" s="1"/>
      <c r="G233" s="1"/>
      <c r="H233" s="1"/>
      <c r="I233" s="1"/>
      <c r="J233" s="1"/>
      <c r="K233" s="1"/>
      <c r="L233" s="1"/>
      <c r="M233" s="1"/>
      <c r="N233" s="1"/>
      <c r="O233" s="1"/>
      <c r="P233" s="1"/>
      <c r="Q233" s="1"/>
      <c r="R233" s="1"/>
      <c r="S233" s="1"/>
      <c r="T233" s="1"/>
    </row>
    <row r="234" spans="2:20" x14ac:dyDescent="0.2">
      <c r="B234" s="1"/>
      <c r="C234" s="1"/>
      <c r="D234" s="1"/>
      <c r="E234" s="1"/>
      <c r="F234" s="1"/>
      <c r="G234" s="1"/>
      <c r="H234" s="1"/>
      <c r="I234" s="1"/>
      <c r="J234" s="1"/>
      <c r="K234" s="1"/>
      <c r="L234" s="1"/>
      <c r="M234" s="1"/>
      <c r="N234" s="1"/>
      <c r="O234" s="1"/>
      <c r="P234" s="1"/>
      <c r="Q234" s="1"/>
      <c r="R234" s="1"/>
      <c r="S234" s="1"/>
      <c r="T234" s="1"/>
    </row>
    <row r="235" spans="2:20" x14ac:dyDescent="0.2">
      <c r="B235" s="1"/>
      <c r="C235" s="1"/>
      <c r="D235" s="1"/>
      <c r="E235" s="1"/>
      <c r="F235" s="1"/>
      <c r="G235" s="1"/>
      <c r="H235" s="1"/>
      <c r="I235" s="1"/>
      <c r="J235" s="1"/>
      <c r="K235" s="1"/>
      <c r="L235" s="1"/>
      <c r="M235" s="1"/>
      <c r="N235" s="1"/>
      <c r="O235" s="1"/>
      <c r="P235" s="1"/>
      <c r="Q235" s="1"/>
      <c r="R235" s="1"/>
      <c r="S235" s="1"/>
      <c r="T235" s="1"/>
    </row>
    <row r="236" spans="2:20" x14ac:dyDescent="0.2">
      <c r="B236" s="1"/>
      <c r="C236" s="1"/>
      <c r="D236" s="1"/>
      <c r="E236" s="1"/>
      <c r="F236" s="1"/>
      <c r="G236" s="1"/>
      <c r="H236" s="1"/>
      <c r="I236" s="1"/>
      <c r="J236" s="1"/>
      <c r="K236" s="1"/>
      <c r="L236" s="1"/>
      <c r="M236" s="1"/>
      <c r="N236" s="1"/>
      <c r="O236" s="1"/>
      <c r="P236" s="1"/>
      <c r="Q236" s="1"/>
      <c r="R236" s="1"/>
      <c r="S236" s="1"/>
      <c r="T236" s="1"/>
    </row>
    <row r="237" spans="2:20" x14ac:dyDescent="0.2">
      <c r="B237" s="1"/>
      <c r="C237" s="1"/>
      <c r="D237" s="1"/>
      <c r="E237" s="1"/>
      <c r="F237" s="1"/>
      <c r="G237" s="1"/>
      <c r="H237" s="1"/>
      <c r="I237" s="1"/>
      <c r="J237" s="1"/>
      <c r="K237" s="1"/>
      <c r="L237" s="1"/>
      <c r="M237" s="1"/>
      <c r="N237" s="1"/>
      <c r="O237" s="1"/>
      <c r="P237" s="1"/>
      <c r="Q237" s="1"/>
      <c r="R237" s="1"/>
      <c r="S237" s="1"/>
      <c r="T237" s="1"/>
    </row>
    <row r="238" spans="2:20" x14ac:dyDescent="0.2">
      <c r="B238" s="1"/>
      <c r="C238" s="1"/>
      <c r="D238" s="1"/>
      <c r="E238" s="1"/>
      <c r="F238" s="1"/>
      <c r="G238" s="1"/>
      <c r="H238" s="1"/>
      <c r="I238" s="1"/>
      <c r="J238" s="1"/>
      <c r="K238" s="1"/>
      <c r="L238" s="1"/>
      <c r="M238" s="1"/>
      <c r="N238" s="1"/>
      <c r="O238" s="1"/>
      <c r="P238" s="1"/>
      <c r="Q238" s="1"/>
      <c r="R238" s="1"/>
      <c r="S238" s="1"/>
      <c r="T238" s="1"/>
    </row>
    <row r="239" spans="2:20" x14ac:dyDescent="0.2">
      <c r="B239" s="1"/>
      <c r="C239" s="1"/>
      <c r="D239" s="1"/>
      <c r="E239" s="1"/>
      <c r="F239" s="1"/>
      <c r="G239" s="1"/>
      <c r="H239" s="1"/>
      <c r="I239" s="1"/>
      <c r="J239" s="1"/>
      <c r="K239" s="1"/>
      <c r="L239" s="1"/>
      <c r="M239" s="1"/>
      <c r="N239" s="1"/>
      <c r="O239" s="1"/>
      <c r="P239" s="1"/>
      <c r="Q239" s="1"/>
      <c r="R239" s="1"/>
      <c r="S239" s="1"/>
      <c r="T239" s="1"/>
    </row>
    <row r="240" spans="2:20" x14ac:dyDescent="0.2">
      <c r="B240" s="1"/>
      <c r="C240" s="1"/>
      <c r="D240" s="1"/>
      <c r="E240" s="1"/>
      <c r="F240" s="1"/>
      <c r="G240" s="1"/>
      <c r="H240" s="1"/>
      <c r="I240" s="1"/>
      <c r="J240" s="1"/>
      <c r="K240" s="1"/>
      <c r="L240" s="1"/>
      <c r="M240" s="1"/>
      <c r="N240" s="1"/>
      <c r="O240" s="1"/>
      <c r="P240" s="1"/>
      <c r="Q240" s="1"/>
      <c r="R240" s="1"/>
      <c r="S240" s="1"/>
      <c r="T240" s="1"/>
    </row>
    <row r="241" spans="2:20" x14ac:dyDescent="0.2">
      <c r="B241" s="1"/>
      <c r="C241" s="1"/>
      <c r="D241" s="1"/>
      <c r="E241" s="1"/>
      <c r="F241" s="1"/>
      <c r="G241" s="1"/>
      <c r="H241" s="1"/>
      <c r="I241" s="1"/>
      <c r="J241" s="1"/>
      <c r="K241" s="1"/>
      <c r="L241" s="1"/>
      <c r="M241" s="1"/>
      <c r="N241" s="1"/>
      <c r="O241" s="1"/>
      <c r="P241" s="1"/>
      <c r="Q241" s="1"/>
      <c r="R241" s="1"/>
      <c r="S241" s="1"/>
      <c r="T241" s="1"/>
    </row>
    <row r="242" spans="2:20" x14ac:dyDescent="0.2">
      <c r="B242" s="1"/>
      <c r="C242" s="1"/>
      <c r="D242" s="1"/>
      <c r="E242" s="1"/>
      <c r="F242" s="1"/>
      <c r="G242" s="1"/>
      <c r="H242" s="1"/>
      <c r="I242" s="1"/>
      <c r="J242" s="1"/>
      <c r="K242" s="1"/>
      <c r="L242" s="1"/>
      <c r="M242" s="1"/>
      <c r="N242" s="1"/>
      <c r="O242" s="1"/>
      <c r="P242" s="1"/>
      <c r="Q242" s="1"/>
      <c r="R242" s="1"/>
      <c r="S242" s="1"/>
      <c r="T242" s="1"/>
    </row>
    <row r="243" spans="2:20" x14ac:dyDescent="0.2">
      <c r="B243" s="1"/>
      <c r="C243" s="1"/>
      <c r="D243" s="1"/>
      <c r="E243" s="1"/>
      <c r="F243" s="1"/>
      <c r="G243" s="1"/>
      <c r="H243" s="1"/>
      <c r="I243" s="1"/>
      <c r="J243" s="1"/>
      <c r="K243" s="1"/>
      <c r="L243" s="1"/>
      <c r="M243" s="1"/>
      <c r="N243" s="1"/>
      <c r="O243" s="1"/>
      <c r="P243" s="1"/>
      <c r="Q243" s="1"/>
      <c r="R243" s="1"/>
      <c r="S243" s="1"/>
      <c r="T243" s="1"/>
    </row>
    <row r="244" spans="2:20" x14ac:dyDescent="0.2">
      <c r="B244" s="1"/>
      <c r="C244" s="1"/>
      <c r="D244" s="1"/>
      <c r="E244" s="1"/>
      <c r="F244" s="1"/>
      <c r="G244" s="1"/>
      <c r="H244" s="1"/>
      <c r="I244" s="1"/>
      <c r="J244" s="1"/>
      <c r="K244" s="1"/>
      <c r="L244" s="1"/>
      <c r="M244" s="1"/>
      <c r="N244" s="1"/>
      <c r="O244" s="1"/>
      <c r="P244" s="1"/>
      <c r="Q244" s="1"/>
      <c r="R244" s="1"/>
      <c r="S244" s="1"/>
      <c r="T244" s="1"/>
    </row>
    <row r="245" spans="2:20" x14ac:dyDescent="0.2">
      <c r="B245" s="1"/>
      <c r="C245" s="1"/>
      <c r="D245" s="1"/>
      <c r="E245" s="1"/>
      <c r="F245" s="1"/>
      <c r="G245" s="1"/>
      <c r="H245" s="1"/>
      <c r="I245" s="1"/>
      <c r="J245" s="1"/>
      <c r="K245" s="1"/>
      <c r="L245" s="1"/>
      <c r="M245" s="1"/>
      <c r="N245" s="1"/>
      <c r="O245" s="1"/>
      <c r="P245" s="1"/>
      <c r="Q245" s="1"/>
      <c r="R245" s="1"/>
      <c r="S245" s="1"/>
      <c r="T245" s="1"/>
    </row>
    <row r="246" spans="2:20" x14ac:dyDescent="0.2">
      <c r="B246" s="1"/>
      <c r="C246" s="1"/>
      <c r="D246" s="1"/>
      <c r="E246" s="1"/>
      <c r="F246" s="1"/>
      <c r="G246" s="1"/>
      <c r="H246" s="1"/>
      <c r="I246" s="1"/>
      <c r="J246" s="1"/>
      <c r="K246" s="1"/>
      <c r="L246" s="1"/>
      <c r="M246" s="1"/>
      <c r="N246" s="1"/>
      <c r="O246" s="1"/>
      <c r="P246" s="1"/>
      <c r="Q246" s="1"/>
      <c r="R246" s="1"/>
      <c r="S246" s="1"/>
      <c r="T246" s="1"/>
    </row>
    <row r="247" spans="2:20" x14ac:dyDescent="0.2">
      <c r="B247" s="1"/>
      <c r="C247" s="1"/>
      <c r="D247" s="1"/>
      <c r="E247" s="1"/>
      <c r="F247" s="1"/>
      <c r="G247" s="1"/>
      <c r="H247" s="1"/>
      <c r="I247" s="1"/>
      <c r="J247" s="1"/>
      <c r="K247" s="1"/>
      <c r="L247" s="1"/>
      <c r="M247" s="1"/>
      <c r="N247" s="1"/>
      <c r="O247" s="1"/>
      <c r="P247" s="1"/>
      <c r="Q247" s="1"/>
      <c r="R247" s="1"/>
      <c r="S247" s="1"/>
      <c r="T247" s="1"/>
    </row>
    <row r="248" spans="2:20" x14ac:dyDescent="0.2">
      <c r="B248" s="1"/>
      <c r="C248" s="1"/>
      <c r="D248" s="1"/>
      <c r="E248" s="1"/>
      <c r="F248" s="1"/>
      <c r="G248" s="1"/>
      <c r="H248" s="1"/>
      <c r="I248" s="1"/>
      <c r="J248" s="1"/>
      <c r="K248" s="1"/>
      <c r="L248" s="1"/>
      <c r="M248" s="1"/>
      <c r="N248" s="1"/>
      <c r="O248" s="1"/>
      <c r="P248" s="1"/>
      <c r="Q248" s="1"/>
      <c r="R248" s="1"/>
      <c r="S248" s="1"/>
      <c r="T248" s="1"/>
    </row>
    <row r="249" spans="2:20" x14ac:dyDescent="0.2">
      <c r="B249" s="1"/>
      <c r="C249" s="1"/>
      <c r="D249" s="1"/>
      <c r="E249" s="1"/>
      <c r="F249" s="1"/>
      <c r="G249" s="1"/>
      <c r="H249" s="1"/>
      <c r="I249" s="1"/>
      <c r="J249" s="1"/>
      <c r="K249" s="1"/>
      <c r="L249" s="1"/>
      <c r="M249" s="1"/>
      <c r="N249" s="1"/>
      <c r="O249" s="1"/>
      <c r="P249" s="1"/>
      <c r="Q249" s="1"/>
      <c r="R249" s="1"/>
      <c r="S249" s="1"/>
      <c r="T249" s="1"/>
    </row>
    <row r="250" spans="2:20" x14ac:dyDescent="0.2">
      <c r="B250" s="1"/>
      <c r="C250" s="1"/>
      <c r="D250" s="1"/>
      <c r="E250" s="1"/>
      <c r="F250" s="1"/>
      <c r="G250" s="1"/>
      <c r="H250" s="1"/>
      <c r="I250" s="1"/>
      <c r="J250" s="1"/>
      <c r="K250" s="1"/>
      <c r="L250" s="1"/>
      <c r="M250" s="1"/>
      <c r="N250" s="1"/>
      <c r="O250" s="1"/>
      <c r="P250" s="1"/>
      <c r="Q250" s="1"/>
      <c r="R250" s="1"/>
      <c r="S250" s="1"/>
      <c r="T250" s="1"/>
    </row>
    <row r="251" spans="2:20" x14ac:dyDescent="0.2">
      <c r="B251" s="1"/>
      <c r="C251" s="1"/>
      <c r="D251" s="1"/>
      <c r="E251" s="1"/>
      <c r="F251" s="1"/>
      <c r="G251" s="1"/>
      <c r="H251" s="1"/>
      <c r="I251" s="1"/>
      <c r="J251" s="1"/>
      <c r="K251" s="1"/>
      <c r="L251" s="1"/>
      <c r="M251" s="1"/>
      <c r="N251" s="1"/>
      <c r="O251" s="1"/>
      <c r="P251" s="1"/>
      <c r="Q251" s="1"/>
      <c r="R251" s="1"/>
      <c r="S251" s="1"/>
      <c r="T251" s="1"/>
    </row>
    <row r="252" spans="2:20" x14ac:dyDescent="0.2">
      <c r="B252" s="1"/>
      <c r="C252" s="1"/>
      <c r="D252" s="1"/>
      <c r="E252" s="1"/>
      <c r="F252" s="1"/>
      <c r="G252" s="1"/>
      <c r="H252" s="1"/>
      <c r="I252" s="1"/>
      <c r="J252" s="1"/>
      <c r="K252" s="1"/>
      <c r="L252" s="1"/>
      <c r="M252" s="1"/>
      <c r="N252" s="1"/>
      <c r="O252" s="1"/>
      <c r="P252" s="1"/>
      <c r="Q252" s="1"/>
      <c r="R252" s="1"/>
      <c r="S252" s="1"/>
      <c r="T252" s="1"/>
    </row>
    <row r="253" spans="2:20" x14ac:dyDescent="0.2">
      <c r="B253" s="1"/>
      <c r="C253" s="1"/>
      <c r="D253" s="1"/>
      <c r="E253" s="1"/>
      <c r="F253" s="1"/>
      <c r="G253" s="1"/>
      <c r="H253" s="1"/>
      <c r="I253" s="1"/>
      <c r="J253" s="1"/>
      <c r="K253" s="1"/>
      <c r="L253" s="1"/>
      <c r="M253" s="1"/>
      <c r="N253" s="1"/>
      <c r="O253" s="1"/>
      <c r="P253" s="1"/>
      <c r="Q253" s="1"/>
      <c r="R253" s="1"/>
      <c r="S253" s="1"/>
      <c r="T253" s="1"/>
    </row>
    <row r="254" spans="2:20" x14ac:dyDescent="0.2">
      <c r="B254" s="1"/>
      <c r="C254" s="1"/>
      <c r="D254" s="1"/>
      <c r="E254" s="1"/>
      <c r="F254" s="1"/>
      <c r="G254" s="1"/>
      <c r="H254" s="1"/>
      <c r="I254" s="1"/>
      <c r="J254" s="1"/>
      <c r="K254" s="1"/>
      <c r="L254" s="1"/>
      <c r="M254" s="1"/>
      <c r="N254" s="1"/>
      <c r="O254" s="1"/>
      <c r="P254" s="1"/>
      <c r="Q254" s="1"/>
      <c r="R254" s="1"/>
      <c r="S254" s="1"/>
      <c r="T254" s="1"/>
    </row>
    <row r="255" spans="2:20" x14ac:dyDescent="0.2">
      <c r="B255" s="1"/>
      <c r="C255" s="1"/>
      <c r="D255" s="1"/>
      <c r="E255" s="1"/>
      <c r="F255" s="1"/>
      <c r="G255" s="1"/>
      <c r="H255" s="1"/>
      <c r="I255" s="1"/>
      <c r="J255" s="1"/>
      <c r="K255" s="1"/>
      <c r="L255" s="1"/>
      <c r="M255" s="1"/>
      <c r="N255" s="1"/>
      <c r="O255" s="1"/>
      <c r="P255" s="1"/>
      <c r="Q255" s="1"/>
      <c r="R255" s="1"/>
      <c r="S255" s="1"/>
      <c r="T255" s="1"/>
    </row>
    <row r="256" spans="2:20" x14ac:dyDescent="0.2">
      <c r="B256" s="1"/>
      <c r="C256" s="1"/>
      <c r="D256" s="1"/>
      <c r="E256" s="1"/>
      <c r="F256" s="1"/>
      <c r="G256" s="1"/>
      <c r="H256" s="1"/>
      <c r="I256" s="1"/>
      <c r="J256" s="1"/>
      <c r="K256" s="1"/>
      <c r="L256" s="1"/>
      <c r="M256" s="1"/>
      <c r="N256" s="1"/>
      <c r="O256" s="1"/>
      <c r="P256" s="1"/>
      <c r="Q256" s="1"/>
      <c r="R256" s="1"/>
      <c r="S256" s="1"/>
      <c r="T256" s="1"/>
    </row>
    <row r="257" spans="2:20" x14ac:dyDescent="0.2">
      <c r="B257" s="1"/>
      <c r="C257" s="1"/>
      <c r="D257" s="1"/>
      <c r="E257" s="1"/>
      <c r="F257" s="1"/>
      <c r="G257" s="1"/>
      <c r="H257" s="1"/>
      <c r="I257" s="1"/>
      <c r="J257" s="1"/>
      <c r="K257" s="1"/>
      <c r="L257" s="1"/>
      <c r="M257" s="1"/>
      <c r="N257" s="1"/>
      <c r="O257" s="1"/>
      <c r="P257" s="1"/>
      <c r="Q257" s="1"/>
      <c r="R257" s="1"/>
      <c r="S257" s="1"/>
      <c r="T257" s="1"/>
    </row>
    <row r="258" spans="2:20" x14ac:dyDescent="0.2">
      <c r="B258" s="1"/>
      <c r="C258" s="1"/>
      <c r="D258" s="1"/>
      <c r="E258" s="1"/>
      <c r="F258" s="1"/>
      <c r="G258" s="1"/>
      <c r="H258" s="1"/>
      <c r="I258" s="1"/>
      <c r="J258" s="1"/>
      <c r="K258" s="1"/>
      <c r="L258" s="1"/>
      <c r="M258" s="1"/>
      <c r="N258" s="1"/>
      <c r="O258" s="1"/>
      <c r="P258" s="1"/>
      <c r="Q258" s="1"/>
      <c r="R258" s="1"/>
      <c r="S258" s="1"/>
      <c r="T258" s="1"/>
    </row>
    <row r="259" spans="2:20" x14ac:dyDescent="0.2">
      <c r="B259" s="1"/>
      <c r="C259" s="1"/>
      <c r="D259" s="1"/>
      <c r="E259" s="1"/>
      <c r="F259" s="1"/>
      <c r="G259" s="1"/>
      <c r="H259" s="1"/>
      <c r="I259" s="1"/>
      <c r="J259" s="1"/>
      <c r="K259" s="1"/>
      <c r="L259" s="1"/>
      <c r="M259" s="1"/>
      <c r="N259" s="1"/>
      <c r="O259" s="1"/>
      <c r="P259" s="1"/>
      <c r="Q259" s="1"/>
      <c r="R259" s="1"/>
      <c r="S259" s="1"/>
      <c r="T259" s="1"/>
    </row>
    <row r="260" spans="2:20" x14ac:dyDescent="0.2">
      <c r="B260" s="1"/>
      <c r="C260" s="1"/>
      <c r="D260" s="1"/>
      <c r="E260" s="1"/>
      <c r="F260" s="1"/>
      <c r="G260" s="1"/>
      <c r="H260" s="1"/>
      <c r="I260" s="1"/>
      <c r="J260" s="1"/>
      <c r="K260" s="1"/>
      <c r="L260" s="1"/>
      <c r="M260" s="1"/>
      <c r="N260" s="1"/>
      <c r="O260" s="1"/>
      <c r="P260" s="1"/>
      <c r="Q260" s="1"/>
      <c r="R260" s="1"/>
      <c r="S260" s="1"/>
      <c r="T260" s="1"/>
    </row>
    <row r="261" spans="2:20" x14ac:dyDescent="0.2">
      <c r="B261" s="1"/>
      <c r="C261" s="1"/>
      <c r="D261" s="1"/>
      <c r="E261" s="1"/>
      <c r="F261" s="1"/>
      <c r="G261" s="1"/>
      <c r="H261" s="1"/>
      <c r="I261" s="1"/>
      <c r="J261" s="1"/>
      <c r="K261" s="1"/>
      <c r="L261" s="1"/>
      <c r="M261" s="1"/>
      <c r="N261" s="1"/>
      <c r="O261" s="1"/>
      <c r="P261" s="1"/>
      <c r="Q261" s="1"/>
      <c r="R261" s="1"/>
      <c r="S261" s="1"/>
      <c r="T261" s="1"/>
    </row>
    <row r="262" spans="2:20" x14ac:dyDescent="0.2">
      <c r="B262" s="1"/>
      <c r="C262" s="1"/>
      <c r="D262" s="1"/>
      <c r="E262" s="1"/>
      <c r="F262" s="1"/>
      <c r="G262" s="1"/>
      <c r="H262" s="1"/>
      <c r="I262" s="1"/>
      <c r="J262" s="1"/>
      <c r="K262" s="1"/>
      <c r="L262" s="1"/>
      <c r="M262" s="1"/>
      <c r="N262" s="1"/>
      <c r="O262" s="1"/>
      <c r="P262" s="1"/>
      <c r="Q262" s="1"/>
      <c r="R262" s="1"/>
      <c r="S262" s="1"/>
      <c r="T262" s="1"/>
    </row>
    <row r="263" spans="2:20" x14ac:dyDescent="0.2">
      <c r="B263" s="1"/>
      <c r="C263" s="1"/>
      <c r="D263" s="1"/>
      <c r="E263" s="1"/>
      <c r="F263" s="1"/>
      <c r="G263" s="1"/>
      <c r="H263" s="1"/>
      <c r="I263" s="1"/>
      <c r="J263" s="1"/>
      <c r="K263" s="1"/>
      <c r="L263" s="1"/>
      <c r="M263" s="1"/>
      <c r="N263" s="1"/>
      <c r="O263" s="1"/>
      <c r="P263" s="1"/>
      <c r="Q263" s="1"/>
      <c r="R263" s="1"/>
      <c r="S263" s="1"/>
      <c r="T263" s="1"/>
    </row>
    <row r="264" spans="2:20" x14ac:dyDescent="0.2">
      <c r="B264" s="1"/>
      <c r="C264" s="1"/>
      <c r="D264" s="1"/>
      <c r="E264" s="1"/>
      <c r="F264" s="1"/>
      <c r="G264" s="1"/>
      <c r="H264" s="1"/>
      <c r="I264" s="1"/>
      <c r="J264" s="1"/>
      <c r="K264" s="1"/>
      <c r="L264" s="1"/>
      <c r="M264" s="1"/>
      <c r="N264" s="1"/>
      <c r="O264" s="1"/>
      <c r="P264" s="1"/>
      <c r="Q264" s="1"/>
      <c r="R264" s="1"/>
      <c r="S264" s="1"/>
      <c r="T264" s="1"/>
    </row>
    <row r="265" spans="2:20" x14ac:dyDescent="0.2">
      <c r="B265" s="1"/>
      <c r="C265" s="1"/>
      <c r="D265" s="1"/>
      <c r="E265" s="1"/>
      <c r="F265" s="1"/>
      <c r="G265" s="1"/>
      <c r="H265" s="1"/>
      <c r="I265" s="1"/>
      <c r="J265" s="1"/>
      <c r="K265" s="1"/>
      <c r="L265" s="1"/>
      <c r="M265" s="1"/>
      <c r="N265" s="1"/>
      <c r="O265" s="1"/>
      <c r="P265" s="1"/>
      <c r="Q265" s="1"/>
      <c r="R265" s="1"/>
      <c r="S265" s="1"/>
      <c r="T265" s="1"/>
    </row>
    <row r="266" spans="2:20" x14ac:dyDescent="0.2">
      <c r="B266" s="1"/>
      <c r="C266" s="1"/>
      <c r="D266" s="1"/>
      <c r="E266" s="1"/>
      <c r="F266" s="1"/>
      <c r="G266" s="1"/>
      <c r="H266" s="1"/>
      <c r="I266" s="1"/>
      <c r="J266" s="1"/>
      <c r="K266" s="1"/>
      <c r="L266" s="1"/>
      <c r="M266" s="1"/>
      <c r="N266" s="1"/>
      <c r="O266" s="1"/>
      <c r="P266" s="1"/>
      <c r="Q266" s="1"/>
      <c r="R266" s="1"/>
      <c r="S266" s="1"/>
      <c r="T266" s="1"/>
    </row>
    <row r="267" spans="2:20" x14ac:dyDescent="0.2">
      <c r="B267" s="1"/>
      <c r="C267" s="1"/>
      <c r="D267" s="1"/>
      <c r="E267" s="1"/>
      <c r="F267" s="1"/>
      <c r="G267" s="1"/>
      <c r="H267" s="1"/>
      <c r="I267" s="1"/>
      <c r="J267" s="1"/>
      <c r="K267" s="1"/>
      <c r="L267" s="1"/>
      <c r="M267" s="1"/>
      <c r="N267" s="1"/>
      <c r="O267" s="1"/>
      <c r="P267" s="1"/>
      <c r="Q267" s="1"/>
      <c r="R267" s="1"/>
      <c r="S267" s="1"/>
      <c r="T267" s="1"/>
    </row>
    <row r="268" spans="2:20" x14ac:dyDescent="0.2">
      <c r="B268" s="1"/>
      <c r="C268" s="1"/>
      <c r="D268" s="1"/>
      <c r="E268" s="1"/>
      <c r="F268" s="1"/>
      <c r="G268" s="1"/>
      <c r="H268" s="1"/>
      <c r="I268" s="1"/>
      <c r="J268" s="1"/>
      <c r="K268" s="1"/>
      <c r="L268" s="1"/>
      <c r="M268" s="1"/>
      <c r="N268" s="1"/>
      <c r="O268" s="1"/>
      <c r="P268" s="1"/>
      <c r="Q268" s="1"/>
      <c r="R268" s="1"/>
      <c r="S268" s="1"/>
      <c r="T268" s="1"/>
    </row>
    <row r="269" spans="2:20" x14ac:dyDescent="0.2">
      <c r="B269" s="1"/>
      <c r="C269" s="1"/>
      <c r="D269" s="1"/>
      <c r="E269" s="1"/>
      <c r="F269" s="1"/>
      <c r="G269" s="1"/>
      <c r="H269" s="1"/>
      <c r="I269" s="1"/>
      <c r="J269" s="1"/>
      <c r="K269" s="1"/>
      <c r="L269" s="1"/>
      <c r="M269" s="1"/>
      <c r="N269" s="1"/>
      <c r="O269" s="1"/>
      <c r="P269" s="1"/>
      <c r="Q269" s="1"/>
      <c r="R269" s="1"/>
      <c r="S269" s="1"/>
      <c r="T269" s="1"/>
    </row>
    <row r="270" spans="2:20" x14ac:dyDescent="0.2">
      <c r="B270" s="1"/>
      <c r="C270" s="1"/>
      <c r="D270" s="1"/>
      <c r="E270" s="1"/>
      <c r="F270" s="1"/>
      <c r="G270" s="1"/>
      <c r="H270" s="1"/>
      <c r="I270" s="1"/>
      <c r="J270" s="1"/>
      <c r="K270" s="1"/>
      <c r="L270" s="1"/>
      <c r="M270" s="1"/>
      <c r="N270" s="1"/>
      <c r="O270" s="1"/>
      <c r="P270" s="1"/>
      <c r="Q270" s="1"/>
      <c r="R270" s="1"/>
      <c r="S270" s="1"/>
      <c r="T270" s="1"/>
    </row>
    <row r="271" spans="2:20" x14ac:dyDescent="0.2">
      <c r="B271" s="1"/>
      <c r="C271" s="1"/>
      <c r="D271" s="1"/>
      <c r="E271" s="1"/>
      <c r="F271" s="1"/>
      <c r="G271" s="1"/>
      <c r="H271" s="1"/>
      <c r="I271" s="1"/>
      <c r="J271" s="1"/>
      <c r="K271" s="1"/>
      <c r="L271" s="1"/>
      <c r="M271" s="1"/>
      <c r="N271" s="1"/>
      <c r="O271" s="1"/>
      <c r="P271" s="1"/>
      <c r="Q271" s="1"/>
      <c r="R271" s="1"/>
      <c r="S271" s="1"/>
      <c r="T271" s="1"/>
    </row>
    <row r="272" spans="2:20" x14ac:dyDescent="0.2">
      <c r="B272" s="1"/>
      <c r="C272" s="1"/>
      <c r="D272" s="1"/>
      <c r="E272" s="1"/>
      <c r="F272" s="1"/>
      <c r="G272" s="1"/>
      <c r="H272" s="1"/>
      <c r="I272" s="1"/>
      <c r="J272" s="1"/>
      <c r="K272" s="1"/>
      <c r="L272" s="1"/>
      <c r="M272" s="1"/>
      <c r="N272" s="1"/>
      <c r="O272" s="1"/>
      <c r="P272" s="1"/>
      <c r="Q272" s="1"/>
      <c r="R272" s="1"/>
      <c r="S272" s="1"/>
      <c r="T272" s="1"/>
    </row>
    <row r="273" spans="2:20" x14ac:dyDescent="0.2">
      <c r="B273" s="1"/>
      <c r="C273" s="1"/>
      <c r="D273" s="1"/>
      <c r="E273" s="1"/>
      <c r="F273" s="1"/>
      <c r="G273" s="1"/>
      <c r="H273" s="1"/>
      <c r="I273" s="1"/>
      <c r="J273" s="1"/>
      <c r="K273" s="1"/>
      <c r="L273" s="1"/>
      <c r="M273" s="1"/>
      <c r="N273" s="1"/>
      <c r="O273" s="1"/>
      <c r="P273" s="1"/>
      <c r="Q273" s="1"/>
      <c r="R273" s="1"/>
      <c r="S273" s="1"/>
      <c r="T273" s="1"/>
    </row>
    <row r="274" spans="2:20" x14ac:dyDescent="0.2">
      <c r="B274" s="1"/>
      <c r="C274" s="1"/>
      <c r="D274" s="1"/>
      <c r="E274" s="1"/>
      <c r="F274" s="1"/>
      <c r="G274" s="1"/>
      <c r="H274" s="1"/>
      <c r="I274" s="1"/>
      <c r="J274" s="1"/>
      <c r="K274" s="1"/>
      <c r="L274" s="1"/>
      <c r="M274" s="1"/>
      <c r="N274" s="1"/>
      <c r="O274" s="1"/>
      <c r="P274" s="1"/>
      <c r="Q274" s="1"/>
      <c r="R274" s="1"/>
      <c r="S274" s="1"/>
      <c r="T274" s="1"/>
    </row>
    <row r="275" spans="2:20" x14ac:dyDescent="0.2">
      <c r="B275" s="1"/>
      <c r="C275" s="1"/>
      <c r="D275" s="1"/>
      <c r="E275" s="1"/>
      <c r="F275" s="1"/>
      <c r="G275" s="1"/>
      <c r="H275" s="1"/>
      <c r="I275" s="1"/>
      <c r="J275" s="1"/>
      <c r="K275" s="1"/>
      <c r="L275" s="1"/>
      <c r="M275" s="1"/>
      <c r="N275" s="1"/>
      <c r="O275" s="1"/>
      <c r="P275" s="1"/>
      <c r="Q275" s="1"/>
      <c r="R275" s="1"/>
      <c r="S275" s="1"/>
      <c r="T275" s="1"/>
    </row>
    <row r="276" spans="2:20" x14ac:dyDescent="0.2">
      <c r="B276" s="1"/>
      <c r="C276" s="1"/>
      <c r="D276" s="1"/>
      <c r="E276" s="1"/>
      <c r="F276" s="1"/>
      <c r="G276" s="1"/>
      <c r="H276" s="1"/>
      <c r="I276" s="1"/>
      <c r="J276" s="1"/>
      <c r="K276" s="1"/>
      <c r="L276" s="1"/>
      <c r="M276" s="1"/>
      <c r="N276" s="1"/>
      <c r="O276" s="1"/>
      <c r="P276" s="1"/>
      <c r="Q276" s="1"/>
      <c r="R276" s="1"/>
      <c r="S276" s="1"/>
      <c r="T276" s="1"/>
    </row>
    <row r="277" spans="2:20" x14ac:dyDescent="0.2">
      <c r="B277" s="1"/>
      <c r="C277" s="1"/>
      <c r="D277" s="1"/>
      <c r="E277" s="1"/>
      <c r="F277" s="1"/>
      <c r="G277" s="1"/>
      <c r="H277" s="1"/>
      <c r="I277" s="1"/>
      <c r="J277" s="1"/>
      <c r="K277" s="1"/>
      <c r="L277" s="1"/>
      <c r="M277" s="1"/>
      <c r="N277" s="1"/>
      <c r="O277" s="1"/>
      <c r="P277" s="1"/>
      <c r="Q277" s="1"/>
      <c r="R277" s="1"/>
      <c r="S277" s="1"/>
      <c r="T277" s="1"/>
    </row>
    <row r="278" spans="2:20" x14ac:dyDescent="0.2">
      <c r="B278" s="1"/>
      <c r="C278" s="1"/>
      <c r="D278" s="1"/>
      <c r="E278" s="1"/>
      <c r="F278" s="1"/>
      <c r="G278" s="1"/>
      <c r="H278" s="1"/>
      <c r="I278" s="1"/>
      <c r="J278" s="1"/>
      <c r="K278" s="1"/>
      <c r="L278" s="1"/>
      <c r="M278" s="1"/>
      <c r="N278" s="1"/>
      <c r="O278" s="1"/>
      <c r="P278" s="1"/>
      <c r="Q278" s="1"/>
      <c r="R278" s="1"/>
      <c r="S278" s="1"/>
      <c r="T278" s="1"/>
    </row>
    <row r="279" spans="2:20" x14ac:dyDescent="0.2">
      <c r="B279" s="1"/>
      <c r="C279" s="1"/>
      <c r="D279" s="1"/>
      <c r="E279" s="1"/>
      <c r="F279" s="1"/>
      <c r="G279" s="1"/>
      <c r="H279" s="1"/>
      <c r="I279" s="1"/>
      <c r="J279" s="1"/>
      <c r="K279" s="1"/>
      <c r="L279" s="1"/>
      <c r="M279" s="1"/>
      <c r="N279" s="1"/>
      <c r="O279" s="1"/>
      <c r="P279" s="1"/>
      <c r="Q279" s="1"/>
      <c r="R279" s="1"/>
      <c r="S279" s="1"/>
      <c r="T279" s="1"/>
    </row>
    <row r="280" spans="2:20" x14ac:dyDescent="0.2">
      <c r="B280" s="1"/>
      <c r="C280" s="1"/>
      <c r="D280" s="1"/>
      <c r="E280" s="1"/>
      <c r="F280" s="1"/>
      <c r="G280" s="1"/>
      <c r="H280" s="1"/>
      <c r="I280" s="1"/>
      <c r="J280" s="1"/>
      <c r="K280" s="1"/>
      <c r="L280" s="1"/>
      <c r="M280" s="1"/>
      <c r="N280" s="1"/>
      <c r="O280" s="1"/>
      <c r="P280" s="1"/>
      <c r="Q280" s="1"/>
      <c r="R280" s="1"/>
      <c r="S280" s="1"/>
      <c r="T280" s="1"/>
    </row>
    <row r="281" spans="2:20" x14ac:dyDescent="0.2">
      <c r="B281" s="1"/>
      <c r="C281" s="1"/>
      <c r="D281" s="1"/>
      <c r="E281" s="1"/>
      <c r="F281" s="1"/>
      <c r="G281" s="1"/>
      <c r="H281" s="1"/>
      <c r="I281" s="1"/>
      <c r="J281" s="1"/>
      <c r="K281" s="1"/>
      <c r="L281" s="1"/>
      <c r="M281" s="1"/>
      <c r="N281" s="1"/>
      <c r="O281" s="1"/>
      <c r="P281" s="1"/>
      <c r="Q281" s="1"/>
      <c r="R281" s="1"/>
      <c r="S281" s="1"/>
      <c r="T281" s="1"/>
    </row>
    <row r="282" spans="2:20" x14ac:dyDescent="0.2">
      <c r="B282" s="1"/>
      <c r="C282" s="1"/>
      <c r="D282" s="1"/>
      <c r="E282" s="1"/>
      <c r="F282" s="1"/>
      <c r="G282" s="1"/>
      <c r="H282" s="1"/>
      <c r="I282" s="1"/>
      <c r="J282" s="1"/>
      <c r="K282" s="1"/>
      <c r="L282" s="1"/>
      <c r="M282" s="1"/>
      <c r="N282" s="1"/>
      <c r="O282" s="1"/>
      <c r="P282" s="1"/>
      <c r="Q282" s="1"/>
      <c r="R282" s="1"/>
      <c r="S282" s="1"/>
      <c r="T282" s="1"/>
    </row>
    <row r="283" spans="2:20" x14ac:dyDescent="0.2">
      <c r="B283" s="1"/>
      <c r="C283" s="1"/>
      <c r="D283" s="1"/>
      <c r="E283" s="1"/>
      <c r="F283" s="1"/>
      <c r="G283" s="1"/>
      <c r="H283" s="1"/>
      <c r="I283" s="1"/>
      <c r="J283" s="1"/>
      <c r="K283" s="1"/>
      <c r="L283" s="1"/>
      <c r="M283" s="1"/>
      <c r="N283" s="1"/>
      <c r="O283" s="1"/>
      <c r="P283" s="1"/>
      <c r="Q283" s="1"/>
      <c r="R283" s="1"/>
      <c r="S283" s="1"/>
      <c r="T283" s="1"/>
    </row>
    <row r="284" spans="2:20" x14ac:dyDescent="0.2">
      <c r="B284" s="1"/>
      <c r="C284" s="1"/>
      <c r="D284" s="1"/>
      <c r="E284" s="1"/>
      <c r="F284" s="1"/>
      <c r="G284" s="1"/>
      <c r="H284" s="1"/>
      <c r="I284" s="1"/>
      <c r="J284" s="1"/>
      <c r="K284" s="1"/>
      <c r="L284" s="1"/>
      <c r="M284" s="1"/>
      <c r="N284" s="1"/>
      <c r="O284" s="1"/>
      <c r="P284" s="1"/>
      <c r="Q284" s="1"/>
      <c r="R284" s="1"/>
      <c r="S284" s="1"/>
      <c r="T284" s="1"/>
    </row>
    <row r="285" spans="2:20" x14ac:dyDescent="0.2">
      <c r="B285" s="1"/>
      <c r="C285" s="1"/>
      <c r="D285" s="1"/>
      <c r="E285" s="1"/>
      <c r="F285" s="1"/>
      <c r="G285" s="1"/>
      <c r="H285" s="1"/>
      <c r="I285" s="1"/>
      <c r="J285" s="1"/>
      <c r="K285" s="1"/>
      <c r="L285" s="1"/>
      <c r="M285" s="1"/>
      <c r="N285" s="1"/>
      <c r="O285" s="1"/>
      <c r="P285" s="1"/>
      <c r="Q285" s="1"/>
      <c r="R285" s="1"/>
      <c r="S285" s="1"/>
      <c r="T285" s="1"/>
    </row>
    <row r="286" spans="2:20" x14ac:dyDescent="0.2">
      <c r="B286" s="1"/>
      <c r="C286" s="1"/>
      <c r="D286" s="1"/>
      <c r="E286" s="1"/>
      <c r="F286" s="1"/>
      <c r="G286" s="1"/>
      <c r="H286" s="1"/>
      <c r="I286" s="1"/>
      <c r="J286" s="1"/>
      <c r="K286" s="1"/>
      <c r="L286" s="1"/>
      <c r="M286" s="1"/>
      <c r="N286" s="1"/>
      <c r="O286" s="1"/>
      <c r="P286" s="1"/>
      <c r="Q286" s="1"/>
      <c r="R286" s="1"/>
      <c r="S286" s="1"/>
      <c r="T286" s="1"/>
    </row>
    <row r="287" spans="2:20" x14ac:dyDescent="0.2">
      <c r="B287" s="1"/>
      <c r="C287" s="1"/>
      <c r="D287" s="1"/>
      <c r="E287" s="1"/>
      <c r="F287" s="1"/>
      <c r="G287" s="1"/>
      <c r="H287" s="1"/>
      <c r="I287" s="1"/>
      <c r="J287" s="1"/>
      <c r="K287" s="1"/>
      <c r="L287" s="1"/>
      <c r="M287" s="1"/>
      <c r="N287" s="1"/>
      <c r="O287" s="1"/>
      <c r="P287" s="1"/>
      <c r="Q287" s="1"/>
      <c r="R287" s="1"/>
      <c r="S287" s="1"/>
      <c r="T287" s="1"/>
    </row>
    <row r="288" spans="2:20" x14ac:dyDescent="0.2">
      <c r="B288" s="1"/>
      <c r="C288" s="1"/>
      <c r="D288" s="1"/>
      <c r="E288" s="1"/>
      <c r="F288" s="1"/>
      <c r="G288" s="1"/>
      <c r="H288" s="1"/>
      <c r="I288" s="1"/>
      <c r="J288" s="1"/>
      <c r="K288" s="1"/>
      <c r="L288" s="1"/>
      <c r="M288" s="1"/>
      <c r="N288" s="1"/>
      <c r="O288" s="1"/>
      <c r="P288" s="1"/>
      <c r="Q288" s="1"/>
      <c r="R288" s="1"/>
      <c r="S288" s="1"/>
      <c r="T288" s="1"/>
    </row>
    <row r="289" spans="2:20" x14ac:dyDescent="0.2">
      <c r="B289" s="1"/>
      <c r="C289" s="1"/>
      <c r="D289" s="1"/>
      <c r="E289" s="1"/>
      <c r="F289" s="1"/>
      <c r="G289" s="1"/>
      <c r="H289" s="1"/>
      <c r="I289" s="1"/>
      <c r="J289" s="1"/>
      <c r="K289" s="1"/>
      <c r="L289" s="1"/>
      <c r="M289" s="1"/>
      <c r="N289" s="1"/>
      <c r="O289" s="1"/>
      <c r="P289" s="1"/>
      <c r="Q289" s="1"/>
      <c r="R289" s="1"/>
      <c r="S289" s="1"/>
      <c r="T289" s="1"/>
    </row>
    <row r="290" spans="2:20" x14ac:dyDescent="0.2">
      <c r="B290" s="1"/>
      <c r="C290" s="1"/>
      <c r="D290" s="1"/>
      <c r="E290" s="1"/>
      <c r="F290" s="1"/>
      <c r="G290" s="1"/>
      <c r="H290" s="1"/>
      <c r="I290" s="1"/>
      <c r="J290" s="1"/>
      <c r="K290" s="1"/>
      <c r="L290" s="1"/>
      <c r="M290" s="1"/>
      <c r="N290" s="1"/>
      <c r="O290" s="1"/>
      <c r="P290" s="1"/>
      <c r="Q290" s="1"/>
      <c r="R290" s="1"/>
      <c r="S290" s="1"/>
      <c r="T290" s="1"/>
    </row>
    <row r="291" spans="2:20" x14ac:dyDescent="0.2">
      <c r="B291" s="1"/>
      <c r="C291" s="1"/>
      <c r="D291" s="1"/>
      <c r="E291" s="1"/>
      <c r="F291" s="1"/>
      <c r="G291" s="1"/>
      <c r="H291" s="1"/>
      <c r="I291" s="1"/>
      <c r="J291" s="1"/>
      <c r="K291" s="1"/>
      <c r="L291" s="1"/>
      <c r="M291" s="1"/>
      <c r="N291" s="1"/>
      <c r="O291" s="1"/>
      <c r="P291" s="1"/>
      <c r="Q291" s="1"/>
      <c r="R291" s="1"/>
      <c r="S291" s="1"/>
      <c r="T291" s="1"/>
    </row>
    <row r="292" spans="2:20" x14ac:dyDescent="0.2">
      <c r="B292" s="1"/>
      <c r="C292" s="1"/>
      <c r="D292" s="1"/>
      <c r="E292" s="1"/>
      <c r="F292" s="1"/>
      <c r="G292" s="1"/>
      <c r="H292" s="1"/>
      <c r="I292" s="1"/>
      <c r="J292" s="1"/>
      <c r="K292" s="1"/>
      <c r="L292" s="1"/>
      <c r="M292" s="1"/>
      <c r="N292" s="1"/>
      <c r="O292" s="1"/>
      <c r="P292" s="1"/>
      <c r="Q292" s="1"/>
      <c r="R292" s="1"/>
      <c r="S292" s="1"/>
      <c r="T292" s="1"/>
    </row>
    <row r="293" spans="2:20" x14ac:dyDescent="0.2">
      <c r="B293" s="1"/>
      <c r="C293" s="1"/>
      <c r="D293" s="1"/>
      <c r="E293" s="1"/>
      <c r="F293" s="1"/>
      <c r="G293" s="1"/>
      <c r="H293" s="1"/>
      <c r="I293" s="1"/>
      <c r="J293" s="1"/>
      <c r="K293" s="1"/>
      <c r="L293" s="1"/>
      <c r="M293" s="1"/>
      <c r="N293" s="1"/>
      <c r="O293" s="1"/>
      <c r="P293" s="1"/>
      <c r="Q293" s="1"/>
      <c r="R293" s="1"/>
      <c r="S293" s="1"/>
      <c r="T293" s="1"/>
    </row>
    <row r="294" spans="2:20" x14ac:dyDescent="0.2">
      <c r="B294" s="1"/>
      <c r="C294" s="1"/>
      <c r="D294" s="1"/>
      <c r="E294" s="1"/>
      <c r="F294" s="1"/>
      <c r="G294" s="1"/>
      <c r="H294" s="1"/>
      <c r="I294" s="1"/>
      <c r="J294" s="1"/>
      <c r="K294" s="1"/>
      <c r="L294" s="1"/>
      <c r="M294" s="1"/>
      <c r="N294" s="1"/>
      <c r="O294" s="1"/>
      <c r="P294" s="1"/>
      <c r="Q294" s="1"/>
      <c r="R294" s="1"/>
      <c r="S294" s="1"/>
      <c r="T294" s="1"/>
    </row>
    <row r="295" spans="2:20" x14ac:dyDescent="0.2">
      <c r="B295" s="1"/>
      <c r="C295" s="1"/>
      <c r="D295" s="1"/>
      <c r="E295" s="1"/>
      <c r="F295" s="1"/>
      <c r="G295" s="1"/>
      <c r="H295" s="1"/>
      <c r="I295" s="1"/>
      <c r="J295" s="1"/>
      <c r="K295" s="1"/>
      <c r="L295" s="1"/>
      <c r="M295" s="1"/>
      <c r="N295" s="1"/>
      <c r="O295" s="1"/>
      <c r="P295" s="1"/>
      <c r="Q295" s="1"/>
      <c r="R295" s="1"/>
      <c r="S295" s="1"/>
      <c r="T295" s="1"/>
    </row>
    <row r="296" spans="2:20" x14ac:dyDescent="0.2">
      <c r="B296" s="1"/>
      <c r="C296" s="1"/>
      <c r="D296" s="1"/>
      <c r="E296" s="1"/>
      <c r="F296" s="1"/>
      <c r="G296" s="1"/>
      <c r="H296" s="1"/>
      <c r="I296" s="1"/>
      <c r="J296" s="1"/>
      <c r="K296" s="1"/>
      <c r="L296" s="1"/>
      <c r="M296" s="1"/>
      <c r="N296" s="1"/>
      <c r="O296" s="1"/>
      <c r="P296" s="1"/>
      <c r="Q296" s="1"/>
      <c r="R296" s="1"/>
      <c r="S296" s="1"/>
      <c r="T296" s="1"/>
    </row>
    <row r="297" spans="2:20" x14ac:dyDescent="0.2">
      <c r="B297" s="1"/>
      <c r="C297" s="1"/>
      <c r="D297" s="1"/>
      <c r="E297" s="1"/>
      <c r="F297" s="1"/>
      <c r="G297" s="1"/>
      <c r="H297" s="1"/>
      <c r="I297" s="1"/>
      <c r="J297" s="1"/>
      <c r="K297" s="1"/>
      <c r="L297" s="1"/>
      <c r="M297" s="1"/>
      <c r="N297" s="1"/>
      <c r="O297" s="1"/>
      <c r="P297" s="1"/>
      <c r="Q297" s="1"/>
      <c r="R297" s="1"/>
      <c r="S297" s="1"/>
      <c r="T297" s="1"/>
    </row>
    <row r="298" spans="2:20" x14ac:dyDescent="0.2">
      <c r="B298" s="1"/>
      <c r="C298" s="1"/>
      <c r="D298" s="1"/>
      <c r="E298" s="1"/>
      <c r="F298" s="1"/>
      <c r="G298" s="1"/>
      <c r="H298" s="1"/>
      <c r="I298" s="1"/>
      <c r="J298" s="1"/>
      <c r="K298" s="1"/>
      <c r="L298" s="1"/>
      <c r="M298" s="1"/>
      <c r="N298" s="1"/>
      <c r="O298" s="1"/>
      <c r="P298" s="1"/>
      <c r="Q298" s="1"/>
      <c r="R298" s="1"/>
      <c r="S298" s="1"/>
      <c r="T298" s="1"/>
    </row>
    <row r="299" spans="2:20" x14ac:dyDescent="0.2">
      <c r="B299" s="1"/>
      <c r="C299" s="1"/>
      <c r="D299" s="1"/>
      <c r="E299" s="1"/>
      <c r="F299" s="1"/>
      <c r="G299" s="1"/>
      <c r="H299" s="1"/>
      <c r="I299" s="1"/>
      <c r="J299" s="1"/>
      <c r="K299" s="1"/>
      <c r="L299" s="1"/>
      <c r="M299" s="1"/>
      <c r="N299" s="1"/>
      <c r="O299" s="1"/>
      <c r="P299" s="1"/>
      <c r="Q299" s="1"/>
      <c r="R299" s="1"/>
      <c r="S299" s="1"/>
      <c r="T299" s="1"/>
    </row>
    <row r="300" spans="2:20" x14ac:dyDescent="0.2">
      <c r="B300" s="1"/>
      <c r="C300" s="1"/>
      <c r="D300" s="1"/>
      <c r="E300" s="1"/>
      <c r="F300" s="1"/>
      <c r="G300" s="1"/>
      <c r="H300" s="1"/>
      <c r="I300" s="1"/>
      <c r="J300" s="1"/>
      <c r="K300" s="1"/>
      <c r="L300" s="1"/>
      <c r="M300" s="1"/>
      <c r="N300" s="1"/>
      <c r="O300" s="1"/>
      <c r="P300" s="1"/>
      <c r="Q300" s="1"/>
      <c r="R300" s="1"/>
      <c r="S300" s="1"/>
      <c r="T300" s="1"/>
    </row>
    <row r="301" spans="2:20" x14ac:dyDescent="0.2">
      <c r="B301" s="1"/>
      <c r="C301" s="1"/>
      <c r="D301" s="1"/>
      <c r="E301" s="1"/>
      <c r="F301" s="1"/>
      <c r="G301" s="1"/>
      <c r="H301" s="1"/>
      <c r="I301" s="1"/>
      <c r="J301" s="1"/>
      <c r="K301" s="1"/>
      <c r="L301" s="1"/>
      <c r="M301" s="1"/>
      <c r="N301" s="1"/>
      <c r="O301" s="1"/>
      <c r="P301" s="1"/>
      <c r="Q301" s="1"/>
      <c r="R301" s="1"/>
      <c r="S301" s="1"/>
      <c r="T301" s="1"/>
    </row>
    <row r="302" spans="2:20" x14ac:dyDescent="0.2">
      <c r="B302" s="1"/>
      <c r="C302" s="1"/>
      <c r="D302" s="1"/>
      <c r="E302" s="1"/>
      <c r="F302" s="1"/>
      <c r="G302" s="1"/>
      <c r="H302" s="1"/>
      <c r="I302" s="1"/>
      <c r="J302" s="1"/>
      <c r="K302" s="1"/>
      <c r="L302" s="1"/>
      <c r="M302" s="1"/>
      <c r="N302" s="1"/>
      <c r="O302" s="1"/>
      <c r="P302" s="1"/>
      <c r="Q302" s="1"/>
      <c r="R302" s="1"/>
      <c r="S302" s="1"/>
      <c r="T302" s="1"/>
    </row>
    <row r="303" spans="2:20" x14ac:dyDescent="0.2">
      <c r="B303" s="1"/>
      <c r="C303" s="1"/>
      <c r="D303" s="1"/>
      <c r="E303" s="1"/>
      <c r="F303" s="1"/>
      <c r="G303" s="1"/>
      <c r="H303" s="1"/>
      <c r="I303" s="1"/>
      <c r="J303" s="1"/>
      <c r="K303" s="1"/>
      <c r="L303" s="1"/>
      <c r="M303" s="1"/>
      <c r="N303" s="1"/>
      <c r="O303" s="1"/>
      <c r="P303" s="1"/>
      <c r="Q303" s="1"/>
      <c r="R303" s="1"/>
      <c r="S303" s="1"/>
      <c r="T303" s="1"/>
    </row>
    <row r="304" spans="2:20" x14ac:dyDescent="0.2">
      <c r="B304" s="1"/>
      <c r="C304" s="1"/>
      <c r="D304" s="1"/>
      <c r="E304" s="1"/>
      <c r="F304" s="1"/>
      <c r="G304" s="1"/>
      <c r="H304" s="1"/>
      <c r="I304" s="1"/>
      <c r="J304" s="1"/>
      <c r="K304" s="1"/>
      <c r="L304" s="1"/>
      <c r="M304" s="1"/>
      <c r="N304" s="1"/>
      <c r="O304" s="1"/>
      <c r="P304" s="1"/>
      <c r="Q304" s="1"/>
      <c r="R304" s="1"/>
      <c r="S304" s="1"/>
      <c r="T304" s="1"/>
    </row>
    <row r="305" spans="2:20" x14ac:dyDescent="0.2">
      <c r="B305" s="1"/>
      <c r="C305" s="1"/>
      <c r="D305" s="1"/>
      <c r="E305" s="1"/>
      <c r="F305" s="1"/>
      <c r="G305" s="1"/>
      <c r="H305" s="1"/>
      <c r="I305" s="1"/>
      <c r="J305" s="1"/>
      <c r="K305" s="1"/>
      <c r="L305" s="1"/>
      <c r="M305" s="1"/>
      <c r="N305" s="1"/>
      <c r="O305" s="1"/>
      <c r="P305" s="1"/>
      <c r="Q305" s="1"/>
      <c r="R305" s="1"/>
      <c r="S305" s="1"/>
      <c r="T305" s="1"/>
    </row>
    <row r="306" spans="2:20" x14ac:dyDescent="0.2">
      <c r="B306" s="1"/>
      <c r="C306" s="1"/>
      <c r="D306" s="1"/>
      <c r="E306" s="1"/>
      <c r="F306" s="1"/>
      <c r="G306" s="1"/>
      <c r="H306" s="1"/>
      <c r="I306" s="1"/>
      <c r="J306" s="1"/>
      <c r="K306" s="1"/>
      <c r="L306" s="1"/>
      <c r="M306" s="1"/>
      <c r="N306" s="1"/>
      <c r="O306" s="1"/>
      <c r="P306" s="1"/>
      <c r="Q306" s="1"/>
      <c r="R306" s="1"/>
      <c r="S306" s="1"/>
      <c r="T306" s="1"/>
    </row>
    <row r="307" spans="2:20" x14ac:dyDescent="0.2">
      <c r="B307" s="1"/>
      <c r="C307" s="1"/>
      <c r="D307" s="1"/>
      <c r="E307" s="1"/>
      <c r="F307" s="1"/>
      <c r="G307" s="1"/>
      <c r="H307" s="1"/>
      <c r="I307" s="1"/>
      <c r="J307" s="1"/>
      <c r="K307" s="1"/>
      <c r="L307" s="1"/>
      <c r="M307" s="1"/>
      <c r="N307" s="1"/>
      <c r="O307" s="1"/>
      <c r="P307" s="1"/>
      <c r="Q307" s="1"/>
      <c r="R307" s="1"/>
      <c r="S307" s="1"/>
      <c r="T307" s="1"/>
    </row>
    <row r="308" spans="2:20" x14ac:dyDescent="0.2">
      <c r="B308" s="1"/>
      <c r="C308" s="1"/>
      <c r="D308" s="1"/>
      <c r="E308" s="1"/>
      <c r="F308" s="1"/>
      <c r="G308" s="1"/>
      <c r="H308" s="1"/>
      <c r="I308" s="1"/>
      <c r="J308" s="1"/>
      <c r="K308" s="1"/>
      <c r="L308" s="1"/>
      <c r="M308" s="1"/>
      <c r="N308" s="1"/>
      <c r="O308" s="1"/>
      <c r="P308" s="1"/>
      <c r="Q308" s="1"/>
      <c r="R308" s="1"/>
      <c r="S308" s="1"/>
      <c r="T308" s="1"/>
    </row>
    <row r="309" spans="2:20" x14ac:dyDescent="0.2">
      <c r="B309" s="1"/>
      <c r="C309" s="1"/>
      <c r="D309" s="1"/>
      <c r="E309" s="1"/>
      <c r="F309" s="1"/>
      <c r="G309" s="1"/>
      <c r="H309" s="1"/>
      <c r="I309" s="1"/>
      <c r="J309" s="1"/>
      <c r="K309" s="1"/>
      <c r="L309" s="1"/>
      <c r="M309" s="1"/>
      <c r="N309" s="1"/>
      <c r="O309" s="1"/>
      <c r="P309" s="1"/>
      <c r="Q309" s="1"/>
      <c r="R309" s="1"/>
      <c r="S309" s="1"/>
      <c r="T309" s="1"/>
    </row>
    <row r="310" spans="2:20" x14ac:dyDescent="0.2">
      <c r="B310" s="1"/>
      <c r="C310" s="1"/>
      <c r="D310" s="1"/>
      <c r="E310" s="1"/>
      <c r="F310" s="1"/>
      <c r="G310" s="1"/>
      <c r="H310" s="1"/>
      <c r="I310" s="1"/>
      <c r="J310" s="1"/>
      <c r="K310" s="1"/>
      <c r="L310" s="1"/>
      <c r="M310" s="1"/>
      <c r="N310" s="1"/>
      <c r="O310" s="1"/>
      <c r="P310" s="1"/>
      <c r="Q310" s="1"/>
      <c r="R310" s="1"/>
      <c r="S310" s="1"/>
      <c r="T310" s="1"/>
    </row>
    <row r="311" spans="2:20" x14ac:dyDescent="0.2">
      <c r="B311" s="1"/>
      <c r="C311" s="1"/>
      <c r="D311" s="1"/>
      <c r="E311" s="1"/>
      <c r="F311" s="1"/>
      <c r="G311" s="1"/>
      <c r="H311" s="1"/>
      <c r="I311" s="1"/>
      <c r="J311" s="1"/>
      <c r="K311" s="1"/>
      <c r="L311" s="1"/>
      <c r="M311" s="1"/>
      <c r="N311" s="1"/>
      <c r="O311" s="1"/>
      <c r="P311" s="1"/>
      <c r="Q311" s="1"/>
      <c r="R311" s="1"/>
      <c r="S311" s="1"/>
      <c r="T311" s="1"/>
    </row>
    <row r="312" spans="2:20" x14ac:dyDescent="0.2">
      <c r="B312" s="1"/>
      <c r="C312" s="1"/>
      <c r="D312" s="1"/>
      <c r="E312" s="1"/>
      <c r="F312" s="1"/>
      <c r="G312" s="1"/>
      <c r="H312" s="1"/>
      <c r="I312" s="1"/>
      <c r="J312" s="1"/>
      <c r="K312" s="1"/>
      <c r="L312" s="1"/>
      <c r="M312" s="1"/>
      <c r="N312" s="1"/>
      <c r="O312" s="1"/>
      <c r="P312" s="1"/>
      <c r="Q312" s="1"/>
      <c r="R312" s="1"/>
      <c r="S312" s="1"/>
      <c r="T312" s="1"/>
    </row>
    <row r="313" spans="2:20" x14ac:dyDescent="0.2">
      <c r="B313" s="1"/>
      <c r="C313" s="1"/>
      <c r="D313" s="1"/>
      <c r="E313" s="1"/>
      <c r="F313" s="1"/>
      <c r="G313" s="1"/>
      <c r="H313" s="1"/>
      <c r="I313" s="1"/>
      <c r="J313" s="1"/>
      <c r="K313" s="1"/>
      <c r="L313" s="1"/>
      <c r="M313" s="1"/>
      <c r="N313" s="1"/>
      <c r="O313" s="1"/>
      <c r="P313" s="1"/>
      <c r="Q313" s="1"/>
      <c r="R313" s="1"/>
      <c r="S313" s="1"/>
      <c r="T313" s="1"/>
    </row>
    <row r="314" spans="2:20" x14ac:dyDescent="0.2">
      <c r="B314" s="1"/>
      <c r="C314" s="1"/>
      <c r="D314" s="1"/>
      <c r="E314" s="1"/>
      <c r="F314" s="1"/>
      <c r="G314" s="1"/>
      <c r="H314" s="1"/>
      <c r="I314" s="1"/>
      <c r="J314" s="1"/>
      <c r="K314" s="1"/>
      <c r="L314" s="1"/>
      <c r="M314" s="1"/>
      <c r="N314" s="1"/>
      <c r="O314" s="1"/>
      <c r="P314" s="1"/>
      <c r="Q314" s="1"/>
      <c r="R314" s="1"/>
      <c r="S314" s="1"/>
      <c r="T314" s="1"/>
    </row>
    <row r="315" spans="2:20" x14ac:dyDescent="0.2">
      <c r="B315" s="1"/>
      <c r="C315" s="1"/>
      <c r="D315" s="1"/>
      <c r="E315" s="1"/>
      <c r="F315" s="1"/>
      <c r="G315" s="1"/>
      <c r="H315" s="1"/>
      <c r="I315" s="1"/>
      <c r="J315" s="1"/>
      <c r="K315" s="1"/>
      <c r="L315" s="1"/>
      <c r="M315" s="1"/>
      <c r="N315" s="1"/>
      <c r="O315" s="1"/>
      <c r="P315" s="1"/>
      <c r="Q315" s="1"/>
      <c r="R315" s="1"/>
      <c r="S315" s="1"/>
      <c r="T315" s="1"/>
    </row>
    <row r="316" spans="2:20" x14ac:dyDescent="0.2">
      <c r="B316" s="1"/>
      <c r="C316" s="1"/>
      <c r="D316" s="1"/>
      <c r="E316" s="1"/>
      <c r="F316" s="1"/>
      <c r="G316" s="1"/>
      <c r="H316" s="1"/>
      <c r="I316" s="1"/>
      <c r="J316" s="1"/>
      <c r="K316" s="1"/>
      <c r="L316" s="1"/>
      <c r="M316" s="1"/>
      <c r="N316" s="1"/>
      <c r="O316" s="1"/>
      <c r="P316" s="1"/>
      <c r="Q316" s="1"/>
      <c r="R316" s="1"/>
      <c r="S316" s="1"/>
      <c r="T316" s="1"/>
    </row>
    <row r="317" spans="2:20" x14ac:dyDescent="0.2">
      <c r="B317" s="1"/>
      <c r="C317" s="1"/>
      <c r="D317" s="1"/>
      <c r="E317" s="1"/>
      <c r="F317" s="1"/>
      <c r="G317" s="1"/>
      <c r="H317" s="1"/>
      <c r="I317" s="1"/>
      <c r="J317" s="1"/>
      <c r="K317" s="1"/>
      <c r="L317" s="1"/>
      <c r="M317" s="1"/>
      <c r="N317" s="1"/>
      <c r="O317" s="1"/>
      <c r="P317" s="1"/>
      <c r="Q317" s="1"/>
      <c r="R317" s="1"/>
      <c r="S317" s="1"/>
      <c r="T317" s="1"/>
    </row>
    <row r="318" spans="2:20" x14ac:dyDescent="0.2">
      <c r="B318" s="1"/>
      <c r="C318" s="1"/>
      <c r="D318" s="1"/>
      <c r="E318" s="1"/>
      <c r="F318" s="1"/>
      <c r="G318" s="1"/>
      <c r="H318" s="1"/>
      <c r="I318" s="1"/>
      <c r="J318" s="1"/>
      <c r="K318" s="1"/>
      <c r="L318" s="1"/>
      <c r="M318" s="1"/>
      <c r="N318" s="1"/>
      <c r="O318" s="1"/>
      <c r="P318" s="1"/>
      <c r="Q318" s="1"/>
      <c r="R318" s="1"/>
      <c r="S318" s="1"/>
      <c r="T318" s="1"/>
    </row>
    <row r="319" spans="2:20" x14ac:dyDescent="0.2">
      <c r="B319" s="1"/>
      <c r="C319" s="1"/>
      <c r="D319" s="1"/>
      <c r="E319" s="1"/>
      <c r="F319" s="1"/>
      <c r="G319" s="1"/>
      <c r="H319" s="1"/>
      <c r="I319" s="1"/>
      <c r="J319" s="1"/>
      <c r="K319" s="1"/>
      <c r="L319" s="1"/>
      <c r="M319" s="1"/>
      <c r="N319" s="1"/>
      <c r="O319" s="1"/>
      <c r="P319" s="1"/>
      <c r="Q319" s="1"/>
      <c r="R319" s="1"/>
      <c r="S319" s="1"/>
      <c r="T319" s="1"/>
    </row>
    <row r="320" spans="2:20" x14ac:dyDescent="0.2">
      <c r="B320" s="1"/>
      <c r="C320" s="1"/>
      <c r="D320" s="1"/>
      <c r="E320" s="1"/>
      <c r="F320" s="1"/>
      <c r="G320" s="1"/>
      <c r="H320" s="1"/>
      <c r="I320" s="1"/>
      <c r="J320" s="1"/>
      <c r="K320" s="1"/>
      <c r="L320" s="1"/>
      <c r="M320" s="1"/>
      <c r="N320" s="1"/>
      <c r="O320" s="1"/>
      <c r="P320" s="1"/>
      <c r="Q320" s="1"/>
      <c r="R320" s="1"/>
      <c r="S320" s="1"/>
      <c r="T320" s="1"/>
    </row>
    <row r="321" spans="2:20" x14ac:dyDescent="0.2">
      <c r="B321" s="1"/>
      <c r="C321" s="1"/>
      <c r="D321" s="1"/>
      <c r="E321" s="1"/>
      <c r="F321" s="1"/>
      <c r="G321" s="1"/>
      <c r="H321" s="1"/>
      <c r="I321" s="1"/>
      <c r="J321" s="1"/>
      <c r="K321" s="1"/>
      <c r="L321" s="1"/>
      <c r="M321" s="1"/>
      <c r="N321" s="1"/>
      <c r="O321" s="1"/>
      <c r="P321" s="1"/>
      <c r="Q321" s="1"/>
      <c r="R321" s="1"/>
      <c r="S321" s="1"/>
      <c r="T321" s="1"/>
    </row>
    <row r="322" spans="2:20" x14ac:dyDescent="0.2">
      <c r="B322" s="1"/>
      <c r="C322" s="1"/>
      <c r="D322" s="1"/>
      <c r="E322" s="1"/>
      <c r="F322" s="1"/>
      <c r="G322" s="1"/>
      <c r="H322" s="1"/>
      <c r="I322" s="1"/>
      <c r="J322" s="1"/>
      <c r="K322" s="1"/>
      <c r="L322" s="1"/>
      <c r="M322" s="1"/>
      <c r="N322" s="1"/>
      <c r="O322" s="1"/>
      <c r="P322" s="1"/>
      <c r="Q322" s="1"/>
      <c r="R322" s="1"/>
      <c r="S322" s="1"/>
      <c r="T322" s="1"/>
    </row>
    <row r="323" spans="2:20" x14ac:dyDescent="0.2">
      <c r="B323" s="1"/>
      <c r="C323" s="1"/>
      <c r="D323" s="1"/>
      <c r="E323" s="1"/>
      <c r="F323" s="1"/>
      <c r="G323" s="1"/>
      <c r="H323" s="1"/>
      <c r="I323" s="1"/>
      <c r="J323" s="1"/>
      <c r="K323" s="1"/>
      <c r="L323" s="1"/>
      <c r="M323" s="1"/>
      <c r="N323" s="1"/>
      <c r="O323" s="1"/>
      <c r="P323" s="1"/>
      <c r="Q323" s="1"/>
      <c r="R323" s="1"/>
      <c r="S323" s="1"/>
      <c r="T323" s="1"/>
    </row>
    <row r="324" spans="2:20" x14ac:dyDescent="0.2">
      <c r="B324" s="1"/>
      <c r="C324" s="1"/>
      <c r="D324" s="1"/>
      <c r="E324" s="1"/>
      <c r="F324" s="1"/>
      <c r="G324" s="1"/>
      <c r="H324" s="1"/>
      <c r="I324" s="1"/>
      <c r="J324" s="1"/>
      <c r="K324" s="1"/>
      <c r="L324" s="1"/>
      <c r="M324" s="1"/>
      <c r="N324" s="1"/>
      <c r="O324" s="1"/>
      <c r="P324" s="1"/>
      <c r="Q324" s="1"/>
      <c r="R324" s="1"/>
      <c r="S324" s="1"/>
      <c r="T324" s="1"/>
    </row>
    <row r="325" spans="2:20" x14ac:dyDescent="0.2">
      <c r="B325" s="1"/>
      <c r="C325" s="1"/>
      <c r="D325" s="1"/>
      <c r="E325" s="1"/>
      <c r="F325" s="1"/>
      <c r="G325" s="1"/>
      <c r="H325" s="1"/>
      <c r="I325" s="1"/>
      <c r="J325" s="1"/>
      <c r="K325" s="1"/>
      <c r="L325" s="1"/>
      <c r="M325" s="1"/>
      <c r="N325" s="1"/>
      <c r="O325" s="1"/>
      <c r="P325" s="1"/>
      <c r="Q325" s="1"/>
      <c r="R325" s="1"/>
      <c r="S325" s="1"/>
      <c r="T325" s="1"/>
    </row>
    <row r="326" spans="2:20" x14ac:dyDescent="0.2">
      <c r="B326" s="1"/>
      <c r="C326" s="1"/>
      <c r="D326" s="1"/>
      <c r="E326" s="1"/>
      <c r="F326" s="1"/>
      <c r="G326" s="1"/>
      <c r="H326" s="1"/>
      <c r="I326" s="1"/>
      <c r="J326" s="1"/>
      <c r="K326" s="1"/>
      <c r="L326" s="1"/>
      <c r="M326" s="1"/>
      <c r="N326" s="1"/>
      <c r="O326" s="1"/>
      <c r="P326" s="1"/>
      <c r="Q326" s="1"/>
      <c r="R326" s="1"/>
      <c r="S326" s="1"/>
      <c r="T326" s="1"/>
    </row>
    <row r="327" spans="2:20" x14ac:dyDescent="0.2">
      <c r="B327" s="1"/>
      <c r="C327" s="1"/>
      <c r="D327" s="1"/>
      <c r="E327" s="1"/>
      <c r="F327" s="1"/>
      <c r="G327" s="1"/>
      <c r="H327" s="1"/>
      <c r="I327" s="1"/>
      <c r="J327" s="1"/>
      <c r="K327" s="1"/>
      <c r="L327" s="1"/>
      <c r="M327" s="1"/>
      <c r="N327" s="1"/>
      <c r="O327" s="1"/>
      <c r="P327" s="1"/>
      <c r="Q327" s="1"/>
      <c r="R327" s="1"/>
      <c r="S327" s="1"/>
      <c r="T327" s="1"/>
    </row>
    <row r="328" spans="2:20" x14ac:dyDescent="0.2">
      <c r="B328" s="1"/>
      <c r="C328" s="1"/>
      <c r="D328" s="1"/>
      <c r="E328" s="1"/>
      <c r="F328" s="1"/>
      <c r="G328" s="1"/>
      <c r="H328" s="1"/>
      <c r="I328" s="1"/>
      <c r="J328" s="1"/>
      <c r="K328" s="1"/>
      <c r="L328" s="1"/>
      <c r="M328" s="1"/>
      <c r="N328" s="1"/>
      <c r="O328" s="1"/>
      <c r="P328" s="1"/>
      <c r="Q328" s="1"/>
      <c r="R328" s="1"/>
      <c r="S328" s="1"/>
      <c r="T328" s="1"/>
    </row>
    <row r="329" spans="2:20" x14ac:dyDescent="0.2">
      <c r="B329" s="1"/>
      <c r="C329" s="1"/>
      <c r="D329" s="1"/>
      <c r="E329" s="1"/>
      <c r="F329" s="1"/>
      <c r="G329" s="1"/>
      <c r="H329" s="1"/>
      <c r="I329" s="1"/>
      <c r="J329" s="1"/>
      <c r="K329" s="1"/>
      <c r="L329" s="1"/>
      <c r="M329" s="1"/>
      <c r="N329" s="1"/>
      <c r="O329" s="1"/>
      <c r="P329" s="1"/>
      <c r="Q329" s="1"/>
      <c r="R329" s="1"/>
      <c r="S329" s="1"/>
      <c r="T329" s="1"/>
    </row>
    <row r="330" spans="2:20" x14ac:dyDescent="0.2">
      <c r="B330" s="1"/>
      <c r="C330" s="1"/>
      <c r="D330" s="1"/>
      <c r="E330" s="1"/>
      <c r="F330" s="1"/>
      <c r="G330" s="1"/>
      <c r="H330" s="1"/>
      <c r="I330" s="1"/>
      <c r="J330" s="1"/>
      <c r="K330" s="1"/>
      <c r="L330" s="1"/>
      <c r="M330" s="1"/>
      <c r="N330" s="1"/>
      <c r="O330" s="1"/>
      <c r="P330" s="1"/>
      <c r="Q330" s="1"/>
      <c r="R330" s="1"/>
      <c r="S330" s="1"/>
      <c r="T330" s="1"/>
    </row>
    <row r="331" spans="2:20" x14ac:dyDescent="0.2">
      <c r="B331" s="1"/>
      <c r="C331" s="1"/>
      <c r="D331" s="1"/>
      <c r="E331" s="1"/>
      <c r="F331" s="1"/>
      <c r="G331" s="1"/>
      <c r="H331" s="1"/>
      <c r="I331" s="1"/>
      <c r="J331" s="1"/>
      <c r="K331" s="1"/>
      <c r="L331" s="1"/>
      <c r="M331" s="1"/>
      <c r="N331" s="1"/>
      <c r="O331" s="1"/>
      <c r="P331" s="1"/>
      <c r="Q331" s="1"/>
      <c r="R331" s="1"/>
      <c r="S331" s="1"/>
      <c r="T331" s="1"/>
    </row>
    <row r="332" spans="2:20" x14ac:dyDescent="0.2">
      <c r="B332" s="1"/>
      <c r="C332" s="1"/>
      <c r="D332" s="1"/>
      <c r="E332" s="1"/>
      <c r="F332" s="1"/>
      <c r="G332" s="1"/>
      <c r="H332" s="1"/>
      <c r="I332" s="1"/>
      <c r="J332" s="1"/>
      <c r="K332" s="1"/>
      <c r="L332" s="1"/>
      <c r="M332" s="1"/>
      <c r="N332" s="1"/>
      <c r="O332" s="1"/>
      <c r="P332" s="1"/>
      <c r="Q332" s="1"/>
      <c r="R332" s="1"/>
      <c r="S332" s="1"/>
      <c r="T332" s="1"/>
    </row>
    <row r="333" spans="2:20" x14ac:dyDescent="0.2">
      <c r="B333" s="1"/>
      <c r="C333" s="1"/>
      <c r="D333" s="1"/>
      <c r="E333" s="1"/>
      <c r="F333" s="1"/>
      <c r="G333" s="1"/>
      <c r="H333" s="1"/>
      <c r="I333" s="1"/>
      <c r="J333" s="1"/>
      <c r="K333" s="1"/>
      <c r="L333" s="1"/>
      <c r="M333" s="1"/>
      <c r="N333" s="1"/>
      <c r="O333" s="1"/>
      <c r="P333" s="1"/>
      <c r="Q333" s="1"/>
      <c r="R333" s="1"/>
      <c r="S333" s="1"/>
      <c r="T333" s="1"/>
    </row>
    <row r="334" spans="2:20" x14ac:dyDescent="0.2">
      <c r="B334" s="1"/>
      <c r="C334" s="1"/>
      <c r="D334" s="1"/>
      <c r="E334" s="1"/>
      <c r="F334" s="1"/>
      <c r="G334" s="1"/>
      <c r="H334" s="1"/>
      <c r="I334" s="1"/>
      <c r="J334" s="1"/>
      <c r="K334" s="1"/>
      <c r="L334" s="1"/>
      <c r="M334" s="1"/>
      <c r="N334" s="1"/>
      <c r="O334" s="1"/>
      <c r="P334" s="1"/>
      <c r="Q334" s="1"/>
      <c r="R334" s="1"/>
      <c r="S334" s="1"/>
      <c r="T334" s="1"/>
    </row>
    <row r="335" spans="2:20" x14ac:dyDescent="0.2">
      <c r="B335" s="1"/>
      <c r="C335" s="1"/>
      <c r="D335" s="1"/>
      <c r="E335" s="1"/>
      <c r="F335" s="1"/>
      <c r="G335" s="1"/>
      <c r="H335" s="1"/>
      <c r="I335" s="1"/>
      <c r="J335" s="1"/>
      <c r="K335" s="1"/>
      <c r="L335" s="1"/>
      <c r="M335" s="1"/>
      <c r="N335" s="1"/>
      <c r="O335" s="1"/>
      <c r="P335" s="1"/>
      <c r="Q335" s="1"/>
      <c r="R335" s="1"/>
      <c r="S335" s="1"/>
      <c r="T335" s="1"/>
    </row>
    <row r="336" spans="2:20" x14ac:dyDescent="0.2">
      <c r="B336" s="1"/>
      <c r="C336" s="1"/>
      <c r="D336" s="1"/>
      <c r="E336" s="1"/>
      <c r="F336" s="1"/>
      <c r="G336" s="1"/>
      <c r="H336" s="1"/>
      <c r="I336" s="1"/>
      <c r="J336" s="1"/>
      <c r="K336" s="1"/>
      <c r="L336" s="1"/>
      <c r="M336" s="1"/>
      <c r="N336" s="1"/>
      <c r="O336" s="1"/>
      <c r="P336" s="1"/>
      <c r="Q336" s="1"/>
      <c r="R336" s="1"/>
      <c r="S336" s="1"/>
      <c r="T336" s="1"/>
    </row>
    <row r="337" spans="2:20" x14ac:dyDescent="0.2">
      <c r="B337" s="1"/>
      <c r="C337" s="1"/>
      <c r="D337" s="1"/>
      <c r="E337" s="1"/>
      <c r="F337" s="1"/>
      <c r="G337" s="1"/>
      <c r="H337" s="1"/>
      <c r="I337" s="1"/>
      <c r="J337" s="1"/>
      <c r="K337" s="1"/>
      <c r="L337" s="1"/>
      <c r="M337" s="1"/>
      <c r="N337" s="1"/>
      <c r="O337" s="1"/>
      <c r="P337" s="1"/>
      <c r="Q337" s="1"/>
      <c r="R337" s="1"/>
      <c r="S337" s="1"/>
      <c r="T337" s="1"/>
    </row>
    <row r="338" spans="2:20" x14ac:dyDescent="0.2">
      <c r="B338" s="1"/>
      <c r="C338" s="1"/>
      <c r="D338" s="1"/>
      <c r="E338" s="1"/>
      <c r="F338" s="1"/>
      <c r="G338" s="1"/>
      <c r="H338" s="1"/>
      <c r="I338" s="1"/>
      <c r="J338" s="1"/>
      <c r="K338" s="1"/>
      <c r="L338" s="1"/>
      <c r="M338" s="1"/>
      <c r="N338" s="1"/>
      <c r="O338" s="1"/>
      <c r="P338" s="1"/>
      <c r="Q338" s="1"/>
      <c r="R338" s="1"/>
      <c r="S338" s="1"/>
      <c r="T338" s="1"/>
    </row>
    <row r="339" spans="2:20" x14ac:dyDescent="0.2">
      <c r="B339" s="1"/>
      <c r="C339" s="1"/>
      <c r="D339" s="1"/>
      <c r="E339" s="1"/>
      <c r="F339" s="1"/>
      <c r="G339" s="1"/>
      <c r="H339" s="1"/>
      <c r="I339" s="1"/>
      <c r="J339" s="1"/>
      <c r="K339" s="1"/>
      <c r="L339" s="1"/>
      <c r="M339" s="1"/>
      <c r="N339" s="1"/>
      <c r="O339" s="1"/>
      <c r="P339" s="1"/>
      <c r="Q339" s="1"/>
      <c r="R339" s="1"/>
      <c r="S339" s="1"/>
      <c r="T339" s="1"/>
    </row>
    <row r="340" spans="2:20" x14ac:dyDescent="0.2">
      <c r="B340" s="1"/>
      <c r="C340" s="1"/>
      <c r="D340" s="1"/>
      <c r="E340" s="1"/>
      <c r="F340" s="1"/>
      <c r="G340" s="1"/>
      <c r="H340" s="1"/>
      <c r="I340" s="1"/>
      <c r="J340" s="1"/>
      <c r="K340" s="1"/>
      <c r="L340" s="1"/>
      <c r="M340" s="1"/>
      <c r="N340" s="1"/>
      <c r="O340" s="1"/>
      <c r="P340" s="1"/>
      <c r="Q340" s="1"/>
      <c r="R340" s="1"/>
      <c r="S340" s="1"/>
      <c r="T340" s="1"/>
    </row>
    <row r="341" spans="2:20" x14ac:dyDescent="0.2">
      <c r="B341" s="1"/>
      <c r="C341" s="1"/>
      <c r="D341" s="1"/>
      <c r="E341" s="1"/>
      <c r="F341" s="1"/>
      <c r="G341" s="1"/>
      <c r="H341" s="1"/>
      <c r="I341" s="1"/>
      <c r="J341" s="1"/>
      <c r="K341" s="1"/>
      <c r="L341" s="1"/>
      <c r="M341" s="1"/>
      <c r="N341" s="1"/>
      <c r="O341" s="1"/>
      <c r="P341" s="1"/>
      <c r="Q341" s="1"/>
      <c r="R341" s="1"/>
      <c r="S341" s="1"/>
      <c r="T341" s="1"/>
    </row>
    <row r="342" spans="2:20" x14ac:dyDescent="0.2">
      <c r="B342" s="1"/>
      <c r="C342" s="1"/>
      <c r="D342" s="1"/>
      <c r="E342" s="1"/>
      <c r="F342" s="1"/>
      <c r="G342" s="1"/>
      <c r="H342" s="1"/>
      <c r="I342" s="1"/>
      <c r="J342" s="1"/>
      <c r="K342" s="1"/>
      <c r="L342" s="1"/>
      <c r="M342" s="1"/>
      <c r="N342" s="1"/>
      <c r="O342" s="1"/>
      <c r="P342" s="1"/>
      <c r="Q342" s="1"/>
      <c r="R342" s="1"/>
      <c r="S342" s="1"/>
      <c r="T342" s="1"/>
    </row>
    <row r="343" spans="2:20" x14ac:dyDescent="0.2">
      <c r="B343" s="1"/>
      <c r="C343" s="1"/>
      <c r="D343" s="1"/>
      <c r="E343" s="1"/>
      <c r="F343" s="1"/>
      <c r="G343" s="1"/>
      <c r="H343" s="1"/>
      <c r="I343" s="1"/>
      <c r="J343" s="1"/>
      <c r="K343" s="1"/>
      <c r="L343" s="1"/>
      <c r="M343" s="1"/>
      <c r="N343" s="1"/>
      <c r="O343" s="1"/>
      <c r="P343" s="1"/>
      <c r="Q343" s="1"/>
      <c r="R343" s="1"/>
      <c r="S343" s="1"/>
      <c r="T343" s="1"/>
    </row>
    <row r="344" spans="2:20" x14ac:dyDescent="0.2">
      <c r="B344" s="1"/>
      <c r="C344" s="1"/>
      <c r="D344" s="1"/>
      <c r="E344" s="1"/>
      <c r="F344" s="1"/>
      <c r="G344" s="1"/>
      <c r="H344" s="1"/>
      <c r="I344" s="1"/>
      <c r="J344" s="1"/>
      <c r="K344" s="1"/>
      <c r="L344" s="1"/>
      <c r="M344" s="1"/>
      <c r="N344" s="1"/>
      <c r="O344" s="1"/>
      <c r="P344" s="1"/>
      <c r="Q344" s="1"/>
      <c r="R344" s="1"/>
      <c r="S344" s="1"/>
      <c r="T344" s="1"/>
    </row>
    <row r="345" spans="2:20" x14ac:dyDescent="0.2">
      <c r="B345" s="1"/>
      <c r="C345" s="1"/>
      <c r="D345" s="1"/>
      <c r="E345" s="1"/>
      <c r="F345" s="1"/>
      <c r="G345" s="1"/>
      <c r="H345" s="1"/>
      <c r="I345" s="1"/>
      <c r="J345" s="1"/>
      <c r="K345" s="1"/>
      <c r="L345" s="1"/>
      <c r="M345" s="1"/>
      <c r="N345" s="1"/>
      <c r="O345" s="1"/>
      <c r="P345" s="1"/>
      <c r="Q345" s="1"/>
      <c r="R345" s="1"/>
      <c r="S345" s="1"/>
      <c r="T345" s="1"/>
    </row>
    <row r="346" spans="2:20" x14ac:dyDescent="0.2">
      <c r="B346" s="1"/>
      <c r="C346" s="1"/>
      <c r="D346" s="1"/>
      <c r="E346" s="1"/>
      <c r="F346" s="1"/>
      <c r="G346" s="1"/>
      <c r="H346" s="1"/>
      <c r="I346" s="1"/>
      <c r="J346" s="1"/>
      <c r="K346" s="1"/>
      <c r="L346" s="1"/>
      <c r="M346" s="1"/>
      <c r="N346" s="1"/>
      <c r="O346" s="1"/>
      <c r="P346" s="1"/>
      <c r="Q346" s="1"/>
      <c r="R346" s="1"/>
      <c r="S346" s="1"/>
      <c r="T346" s="1"/>
    </row>
    <row r="347" spans="2:20" x14ac:dyDescent="0.2">
      <c r="B347" s="1"/>
      <c r="C347" s="1"/>
      <c r="D347" s="1"/>
      <c r="E347" s="1"/>
      <c r="F347" s="1"/>
      <c r="G347" s="1"/>
      <c r="H347" s="1"/>
      <c r="I347" s="1"/>
      <c r="J347" s="1"/>
      <c r="K347" s="1"/>
      <c r="L347" s="1"/>
      <c r="M347" s="1"/>
      <c r="N347" s="1"/>
      <c r="O347" s="1"/>
      <c r="P347" s="1"/>
      <c r="Q347" s="1"/>
      <c r="R347" s="1"/>
      <c r="S347" s="1"/>
      <c r="T347" s="1"/>
    </row>
    <row r="348" spans="2:20" x14ac:dyDescent="0.2">
      <c r="B348" s="1"/>
      <c r="C348" s="1"/>
      <c r="D348" s="1"/>
      <c r="E348" s="1"/>
      <c r="F348" s="1"/>
      <c r="G348" s="1"/>
      <c r="H348" s="1"/>
      <c r="I348" s="1"/>
      <c r="J348" s="1"/>
      <c r="K348" s="1"/>
      <c r="L348" s="1"/>
      <c r="M348" s="1"/>
      <c r="N348" s="1"/>
      <c r="O348" s="1"/>
      <c r="P348" s="1"/>
      <c r="Q348" s="1"/>
      <c r="R348" s="1"/>
      <c r="S348" s="1"/>
      <c r="T348" s="1"/>
    </row>
    <row r="349" spans="2:20" x14ac:dyDescent="0.2">
      <c r="B349" s="1"/>
      <c r="C349" s="1"/>
      <c r="D349" s="1"/>
      <c r="E349" s="1"/>
      <c r="F349" s="1"/>
      <c r="G349" s="1"/>
      <c r="H349" s="1"/>
      <c r="I349" s="1"/>
      <c r="J349" s="1"/>
      <c r="K349" s="1"/>
      <c r="L349" s="1"/>
      <c r="M349" s="1"/>
      <c r="N349" s="1"/>
      <c r="O349" s="1"/>
      <c r="P349" s="1"/>
      <c r="Q349" s="1"/>
      <c r="R349" s="1"/>
      <c r="S349" s="1"/>
      <c r="T349" s="1"/>
    </row>
    <row r="350" spans="2:20" x14ac:dyDescent="0.2">
      <c r="B350" s="1"/>
      <c r="C350" s="1"/>
      <c r="D350" s="1"/>
      <c r="E350" s="1"/>
      <c r="F350" s="1"/>
      <c r="G350" s="1"/>
      <c r="H350" s="1"/>
      <c r="I350" s="1"/>
      <c r="J350" s="1"/>
      <c r="K350" s="1"/>
      <c r="L350" s="1"/>
      <c r="M350" s="1"/>
      <c r="N350" s="1"/>
      <c r="O350" s="1"/>
      <c r="P350" s="1"/>
      <c r="Q350" s="1"/>
      <c r="R350" s="1"/>
      <c r="S350" s="1"/>
      <c r="T350" s="1"/>
    </row>
    <row r="351" spans="2:20" x14ac:dyDescent="0.2">
      <c r="B351" s="1"/>
      <c r="C351" s="1"/>
      <c r="D351" s="1"/>
      <c r="E351" s="1"/>
      <c r="F351" s="1"/>
      <c r="G351" s="1"/>
      <c r="H351" s="1"/>
      <c r="I351" s="1"/>
      <c r="J351" s="1"/>
      <c r="K351" s="1"/>
      <c r="L351" s="1"/>
      <c r="M351" s="1"/>
      <c r="N351" s="1"/>
      <c r="O351" s="1"/>
      <c r="P351" s="1"/>
      <c r="Q351" s="1"/>
      <c r="R351" s="1"/>
      <c r="S351" s="1"/>
      <c r="T351" s="1"/>
    </row>
    <row r="352" spans="2:20" x14ac:dyDescent="0.2">
      <c r="B352" s="1"/>
      <c r="C352" s="1"/>
      <c r="D352" s="1"/>
      <c r="E352" s="1"/>
      <c r="F352" s="1"/>
      <c r="G352" s="1"/>
      <c r="H352" s="1"/>
      <c r="I352" s="1"/>
      <c r="J352" s="1"/>
      <c r="K352" s="1"/>
      <c r="L352" s="1"/>
      <c r="M352" s="1"/>
      <c r="N352" s="1"/>
      <c r="O352" s="1"/>
      <c r="P352" s="1"/>
      <c r="Q352" s="1"/>
      <c r="R352" s="1"/>
      <c r="S352" s="1"/>
      <c r="T352" s="1"/>
    </row>
    <row r="353" spans="2:20" x14ac:dyDescent="0.2">
      <c r="B353" s="1"/>
      <c r="C353" s="1"/>
      <c r="D353" s="1"/>
      <c r="E353" s="1"/>
      <c r="F353" s="1"/>
      <c r="G353" s="1"/>
      <c r="H353" s="1"/>
      <c r="I353" s="1"/>
      <c r="J353" s="1"/>
      <c r="K353" s="1"/>
      <c r="L353" s="1"/>
      <c r="M353" s="1"/>
      <c r="N353" s="1"/>
      <c r="O353" s="1"/>
      <c r="P353" s="1"/>
      <c r="Q353" s="1"/>
      <c r="R353" s="1"/>
      <c r="S353" s="1"/>
      <c r="T353" s="1"/>
    </row>
    <row r="354" spans="2:20" x14ac:dyDescent="0.2">
      <c r="B354" s="1"/>
      <c r="C354" s="1"/>
      <c r="D354" s="1"/>
      <c r="E354" s="1"/>
      <c r="F354" s="1"/>
      <c r="G354" s="1"/>
      <c r="H354" s="1"/>
      <c r="I354" s="1"/>
      <c r="J354" s="1"/>
      <c r="K354" s="1"/>
      <c r="L354" s="1"/>
      <c r="M354" s="1"/>
      <c r="N354" s="1"/>
      <c r="O354" s="1"/>
      <c r="P354" s="1"/>
      <c r="Q354" s="1"/>
      <c r="R354" s="1"/>
      <c r="S354" s="1"/>
      <c r="T354" s="1"/>
    </row>
    <row r="355" spans="2:20" x14ac:dyDescent="0.2">
      <c r="B355" s="1"/>
      <c r="C355" s="1"/>
      <c r="D355" s="1"/>
      <c r="E355" s="1"/>
      <c r="F355" s="1"/>
      <c r="G355" s="1"/>
      <c r="H355" s="1"/>
      <c r="I355" s="1"/>
      <c r="J355" s="1"/>
      <c r="K355" s="1"/>
      <c r="L355" s="1"/>
      <c r="M355" s="1"/>
      <c r="N355" s="1"/>
      <c r="O355" s="1"/>
      <c r="P355" s="1"/>
      <c r="Q355" s="1"/>
      <c r="R355" s="1"/>
      <c r="S355" s="1"/>
      <c r="T355" s="1"/>
    </row>
    <row r="356" spans="2:20" x14ac:dyDescent="0.2">
      <c r="B356" s="1"/>
      <c r="C356" s="1"/>
      <c r="D356" s="1"/>
      <c r="E356" s="1"/>
      <c r="F356" s="1"/>
      <c r="G356" s="1"/>
      <c r="H356" s="1"/>
      <c r="I356" s="1"/>
      <c r="J356" s="1"/>
      <c r="K356" s="1"/>
      <c r="L356" s="1"/>
      <c r="M356" s="1"/>
      <c r="N356" s="1"/>
      <c r="O356" s="1"/>
      <c r="P356" s="1"/>
      <c r="Q356" s="1"/>
      <c r="R356" s="1"/>
      <c r="S356" s="1"/>
      <c r="T356" s="1"/>
    </row>
    <row r="357" spans="2:20" x14ac:dyDescent="0.2">
      <c r="B357" s="1"/>
      <c r="C357" s="1"/>
      <c r="D357" s="1"/>
      <c r="E357" s="1"/>
      <c r="F357" s="1"/>
      <c r="G357" s="1"/>
      <c r="H357" s="1"/>
      <c r="I357" s="1"/>
      <c r="J357" s="1"/>
      <c r="K357" s="1"/>
      <c r="L357" s="1"/>
      <c r="M357" s="1"/>
      <c r="N357" s="1"/>
      <c r="O357" s="1"/>
      <c r="P357" s="1"/>
      <c r="Q357" s="1"/>
      <c r="R357" s="1"/>
      <c r="S357" s="1"/>
      <c r="T357" s="1"/>
    </row>
    <row r="358" spans="2:20" x14ac:dyDescent="0.2">
      <c r="B358" s="1"/>
      <c r="C358" s="1"/>
      <c r="D358" s="1"/>
      <c r="E358" s="1"/>
      <c r="F358" s="1"/>
      <c r="G358" s="1"/>
      <c r="H358" s="1"/>
      <c r="I358" s="1"/>
      <c r="J358" s="1"/>
      <c r="K358" s="1"/>
      <c r="L358" s="1"/>
      <c r="M358" s="1"/>
      <c r="N358" s="1"/>
      <c r="O358" s="1"/>
      <c r="P358" s="1"/>
      <c r="Q358" s="1"/>
      <c r="R358" s="1"/>
      <c r="S358" s="1"/>
      <c r="T358" s="1"/>
    </row>
    <row r="359" spans="2:20" x14ac:dyDescent="0.2">
      <c r="B359" s="1"/>
      <c r="C359" s="1"/>
      <c r="D359" s="1"/>
      <c r="E359" s="1"/>
      <c r="F359" s="1"/>
      <c r="G359" s="1"/>
      <c r="H359" s="1"/>
      <c r="I359" s="1"/>
      <c r="J359" s="1"/>
      <c r="K359" s="1"/>
      <c r="L359" s="1"/>
      <c r="M359" s="1"/>
      <c r="N359" s="1"/>
      <c r="O359" s="1"/>
      <c r="P359" s="1"/>
      <c r="Q359" s="1"/>
      <c r="R359" s="1"/>
      <c r="S359" s="1"/>
      <c r="T359" s="1"/>
    </row>
    <row r="360" spans="2:20" x14ac:dyDescent="0.2">
      <c r="B360" s="1"/>
      <c r="C360" s="1"/>
      <c r="D360" s="1"/>
      <c r="E360" s="1"/>
      <c r="F360" s="1"/>
      <c r="G360" s="1"/>
      <c r="H360" s="1"/>
      <c r="I360" s="1"/>
      <c r="J360" s="1"/>
      <c r="K360" s="1"/>
      <c r="L360" s="1"/>
      <c r="M360" s="1"/>
      <c r="N360" s="1"/>
      <c r="O360" s="1"/>
      <c r="P360" s="1"/>
      <c r="Q360" s="1"/>
      <c r="R360" s="1"/>
      <c r="S360" s="1"/>
      <c r="T360" s="1"/>
    </row>
    <row r="361" spans="2:20" x14ac:dyDescent="0.2">
      <c r="B361" s="1"/>
      <c r="C361" s="1"/>
      <c r="D361" s="1"/>
      <c r="E361" s="1"/>
      <c r="F361" s="1"/>
      <c r="G361" s="1"/>
      <c r="H361" s="1"/>
      <c r="I361" s="1"/>
      <c r="J361" s="1"/>
      <c r="K361" s="1"/>
      <c r="L361" s="1"/>
      <c r="M361" s="1"/>
      <c r="N361" s="1"/>
      <c r="O361" s="1"/>
      <c r="P361" s="1"/>
      <c r="Q361" s="1"/>
      <c r="R361" s="1"/>
      <c r="S361" s="1"/>
      <c r="T361" s="1"/>
    </row>
    <row r="362" spans="2:20" x14ac:dyDescent="0.2">
      <c r="B362" s="1"/>
      <c r="C362" s="1"/>
      <c r="D362" s="1"/>
      <c r="E362" s="1"/>
      <c r="F362" s="1"/>
      <c r="G362" s="1"/>
      <c r="H362" s="1"/>
      <c r="I362" s="1"/>
      <c r="J362" s="1"/>
      <c r="K362" s="1"/>
      <c r="L362" s="1"/>
      <c r="M362" s="1"/>
      <c r="N362" s="1"/>
      <c r="O362" s="1"/>
      <c r="P362" s="1"/>
      <c r="Q362" s="1"/>
      <c r="R362" s="1"/>
      <c r="S362" s="1"/>
      <c r="T362" s="1"/>
    </row>
    <row r="363" spans="2:20" x14ac:dyDescent="0.2">
      <c r="B363" s="1"/>
      <c r="C363" s="1"/>
      <c r="D363" s="1"/>
      <c r="E363" s="1"/>
      <c r="F363" s="1"/>
      <c r="G363" s="1"/>
      <c r="H363" s="1"/>
      <c r="I363" s="1"/>
      <c r="J363" s="1"/>
      <c r="K363" s="1"/>
      <c r="L363" s="1"/>
      <c r="M363" s="1"/>
      <c r="N363" s="1"/>
      <c r="O363" s="1"/>
      <c r="P363" s="1"/>
      <c r="Q363" s="1"/>
      <c r="R363" s="1"/>
      <c r="S363" s="1"/>
      <c r="T363" s="1"/>
    </row>
    <row r="364" spans="2:20" x14ac:dyDescent="0.2">
      <c r="B364" s="1"/>
      <c r="C364" s="1"/>
      <c r="D364" s="1"/>
      <c r="E364" s="1"/>
      <c r="F364" s="1"/>
      <c r="G364" s="1"/>
      <c r="H364" s="1"/>
      <c r="I364" s="1"/>
      <c r="J364" s="1"/>
      <c r="K364" s="1"/>
      <c r="L364" s="1"/>
      <c r="M364" s="1"/>
      <c r="N364" s="1"/>
      <c r="O364" s="1"/>
      <c r="P364" s="1"/>
      <c r="Q364" s="1"/>
      <c r="R364" s="1"/>
      <c r="S364" s="1"/>
      <c r="T364" s="1"/>
    </row>
    <row r="365" spans="2:20" x14ac:dyDescent="0.2">
      <c r="B365" s="1"/>
      <c r="C365" s="1"/>
      <c r="D365" s="1"/>
      <c r="E365" s="1"/>
      <c r="F365" s="1"/>
      <c r="G365" s="1"/>
      <c r="H365" s="1"/>
      <c r="I365" s="1"/>
      <c r="J365" s="1"/>
      <c r="K365" s="1"/>
      <c r="L365" s="1"/>
      <c r="M365" s="1"/>
      <c r="N365" s="1"/>
      <c r="O365" s="1"/>
      <c r="P365" s="1"/>
      <c r="Q365" s="1"/>
      <c r="R365" s="1"/>
      <c r="S365" s="1"/>
      <c r="T365" s="1"/>
    </row>
    <row r="366" spans="2:20" x14ac:dyDescent="0.2">
      <c r="B366" s="1"/>
      <c r="C366" s="1"/>
      <c r="D366" s="1"/>
      <c r="E366" s="1"/>
      <c r="F366" s="1"/>
      <c r="G366" s="1"/>
      <c r="H366" s="1"/>
      <c r="I366" s="1"/>
      <c r="J366" s="1"/>
      <c r="K366" s="1"/>
      <c r="L366" s="1"/>
      <c r="M366" s="1"/>
      <c r="N366" s="1"/>
      <c r="O366" s="1"/>
      <c r="P366" s="1"/>
      <c r="Q366" s="1"/>
      <c r="R366" s="1"/>
      <c r="S366" s="1"/>
      <c r="T366" s="1"/>
    </row>
    <row r="367" spans="2:20" x14ac:dyDescent="0.2">
      <c r="B367" s="1"/>
      <c r="C367" s="1"/>
      <c r="D367" s="1"/>
      <c r="E367" s="1"/>
      <c r="F367" s="1"/>
      <c r="G367" s="1"/>
      <c r="H367" s="1"/>
      <c r="I367" s="1"/>
      <c r="J367" s="1"/>
      <c r="K367" s="1"/>
      <c r="L367" s="1"/>
      <c r="M367" s="1"/>
      <c r="N367" s="1"/>
      <c r="O367" s="1"/>
      <c r="P367" s="1"/>
      <c r="Q367" s="1"/>
      <c r="R367" s="1"/>
      <c r="S367" s="1"/>
      <c r="T367" s="1"/>
    </row>
    <row r="368" spans="2:20" x14ac:dyDescent="0.2">
      <c r="B368" s="1"/>
      <c r="C368" s="1"/>
      <c r="D368" s="1"/>
      <c r="E368" s="1"/>
      <c r="F368" s="1"/>
      <c r="G368" s="1"/>
      <c r="H368" s="1"/>
      <c r="I368" s="1"/>
      <c r="J368" s="1"/>
      <c r="K368" s="1"/>
      <c r="L368" s="1"/>
      <c r="M368" s="1"/>
      <c r="N368" s="1"/>
      <c r="O368" s="1"/>
      <c r="P368" s="1"/>
      <c r="Q368" s="1"/>
      <c r="R368" s="1"/>
      <c r="S368" s="1"/>
      <c r="T368" s="1"/>
    </row>
    <row r="369" spans="2:20" x14ac:dyDescent="0.2">
      <c r="B369" s="1"/>
      <c r="C369" s="1"/>
      <c r="D369" s="1"/>
      <c r="E369" s="1"/>
      <c r="F369" s="1"/>
      <c r="G369" s="1"/>
      <c r="H369" s="1"/>
      <c r="I369" s="1"/>
      <c r="J369" s="1"/>
      <c r="K369" s="1"/>
      <c r="L369" s="1"/>
      <c r="M369" s="1"/>
      <c r="N369" s="1"/>
      <c r="O369" s="1"/>
      <c r="P369" s="1"/>
      <c r="Q369" s="1"/>
      <c r="R369" s="1"/>
      <c r="S369" s="1"/>
      <c r="T369" s="1"/>
    </row>
    <row r="370" spans="2:20" x14ac:dyDescent="0.2">
      <c r="B370" s="1"/>
      <c r="C370" s="1"/>
      <c r="D370" s="1"/>
      <c r="E370" s="1"/>
      <c r="F370" s="1"/>
      <c r="G370" s="1"/>
      <c r="H370" s="1"/>
      <c r="I370" s="1"/>
      <c r="J370" s="1"/>
      <c r="K370" s="1"/>
      <c r="L370" s="1"/>
      <c r="M370" s="1"/>
      <c r="N370" s="1"/>
      <c r="O370" s="1"/>
      <c r="P370" s="1"/>
      <c r="Q370" s="1"/>
      <c r="R370" s="1"/>
      <c r="S370" s="1"/>
      <c r="T370" s="1"/>
    </row>
    <row r="371" spans="2:20" x14ac:dyDescent="0.2">
      <c r="B371" s="1"/>
      <c r="C371" s="1"/>
      <c r="D371" s="1"/>
      <c r="E371" s="1"/>
      <c r="F371" s="1"/>
      <c r="G371" s="1"/>
      <c r="H371" s="1"/>
      <c r="I371" s="1"/>
      <c r="J371" s="1"/>
      <c r="K371" s="1"/>
      <c r="L371" s="1"/>
      <c r="M371" s="1"/>
      <c r="N371" s="1"/>
      <c r="O371" s="1"/>
      <c r="P371" s="1"/>
      <c r="Q371" s="1"/>
      <c r="R371" s="1"/>
      <c r="S371" s="1"/>
      <c r="T371" s="1"/>
    </row>
    <row r="372" spans="2:20" x14ac:dyDescent="0.2">
      <c r="B372" s="1"/>
      <c r="C372" s="1"/>
      <c r="D372" s="1"/>
      <c r="E372" s="1"/>
      <c r="F372" s="1"/>
      <c r="G372" s="1"/>
      <c r="H372" s="1"/>
      <c r="I372" s="1"/>
      <c r="J372" s="1"/>
      <c r="K372" s="1"/>
      <c r="L372" s="1"/>
      <c r="M372" s="1"/>
      <c r="N372" s="1"/>
      <c r="O372" s="1"/>
      <c r="P372" s="1"/>
      <c r="Q372" s="1"/>
      <c r="R372" s="1"/>
      <c r="S372" s="1"/>
      <c r="T372" s="1"/>
    </row>
    <row r="373" spans="2:20" x14ac:dyDescent="0.2">
      <c r="B373" s="1"/>
      <c r="C373" s="1"/>
      <c r="D373" s="1"/>
      <c r="E373" s="1"/>
      <c r="F373" s="1"/>
      <c r="G373" s="1"/>
      <c r="H373" s="1"/>
      <c r="I373" s="1"/>
      <c r="J373" s="1"/>
      <c r="K373" s="1"/>
      <c r="L373" s="1"/>
      <c r="M373" s="1"/>
      <c r="N373" s="1"/>
      <c r="O373" s="1"/>
      <c r="P373" s="1"/>
      <c r="Q373" s="1"/>
      <c r="R373" s="1"/>
      <c r="S373" s="1"/>
      <c r="T373" s="1"/>
    </row>
    <row r="374" spans="2:20" x14ac:dyDescent="0.2">
      <c r="B374" s="1"/>
      <c r="C374" s="1"/>
      <c r="D374" s="1"/>
      <c r="E374" s="1"/>
      <c r="F374" s="1"/>
      <c r="G374" s="1"/>
      <c r="H374" s="1"/>
      <c r="I374" s="1"/>
      <c r="J374" s="1"/>
      <c r="K374" s="1"/>
      <c r="L374" s="1"/>
      <c r="M374" s="1"/>
      <c r="N374" s="1"/>
      <c r="O374" s="1"/>
      <c r="P374" s="1"/>
      <c r="Q374" s="1"/>
      <c r="R374" s="1"/>
      <c r="S374" s="1"/>
      <c r="T374" s="1"/>
    </row>
    <row r="375" spans="2:20" x14ac:dyDescent="0.2">
      <c r="B375" s="1"/>
      <c r="C375" s="1"/>
      <c r="D375" s="1"/>
      <c r="E375" s="1"/>
      <c r="F375" s="1"/>
      <c r="G375" s="1"/>
      <c r="H375" s="1"/>
      <c r="I375" s="1"/>
      <c r="J375" s="1"/>
      <c r="K375" s="1"/>
      <c r="L375" s="1"/>
      <c r="M375" s="1"/>
      <c r="N375" s="1"/>
      <c r="O375" s="1"/>
      <c r="P375" s="1"/>
      <c r="Q375" s="1"/>
      <c r="R375" s="1"/>
      <c r="S375" s="1"/>
      <c r="T375" s="1"/>
    </row>
    <row r="376" spans="2:20" x14ac:dyDescent="0.2">
      <c r="B376" s="1"/>
      <c r="C376" s="1"/>
      <c r="D376" s="1"/>
      <c r="E376" s="1"/>
      <c r="F376" s="1"/>
      <c r="G376" s="1"/>
      <c r="H376" s="1"/>
      <c r="I376" s="1"/>
      <c r="J376" s="1"/>
      <c r="K376" s="1"/>
      <c r="L376" s="1"/>
      <c r="M376" s="1"/>
      <c r="N376" s="1"/>
      <c r="O376" s="1"/>
      <c r="P376" s="1"/>
      <c r="Q376" s="1"/>
      <c r="R376" s="1"/>
      <c r="S376" s="1"/>
      <c r="T376" s="1"/>
    </row>
    <row r="377" spans="2:20" x14ac:dyDescent="0.2">
      <c r="B377" s="1"/>
      <c r="C377" s="1"/>
      <c r="D377" s="1"/>
      <c r="E377" s="1"/>
      <c r="F377" s="1"/>
      <c r="G377" s="1"/>
      <c r="H377" s="1"/>
      <c r="I377" s="1"/>
      <c r="J377" s="1"/>
      <c r="K377" s="1"/>
      <c r="L377" s="1"/>
      <c r="M377" s="1"/>
      <c r="N377" s="1"/>
      <c r="O377" s="1"/>
      <c r="P377" s="1"/>
      <c r="Q377" s="1"/>
      <c r="R377" s="1"/>
      <c r="S377" s="1"/>
      <c r="T377" s="1"/>
    </row>
    <row r="378" spans="2:20" x14ac:dyDescent="0.2">
      <c r="B378" s="1"/>
      <c r="C378" s="1"/>
      <c r="D378" s="1"/>
      <c r="E378" s="1"/>
      <c r="F378" s="1"/>
      <c r="G378" s="1"/>
      <c r="H378" s="1"/>
      <c r="I378" s="1"/>
      <c r="J378" s="1"/>
      <c r="K378" s="1"/>
      <c r="L378" s="1"/>
      <c r="M378" s="1"/>
      <c r="N378" s="1"/>
      <c r="O378" s="1"/>
      <c r="P378" s="1"/>
      <c r="Q378" s="1"/>
      <c r="R378" s="1"/>
      <c r="S378" s="1"/>
      <c r="T378" s="1"/>
    </row>
    <row r="379" spans="2:20" x14ac:dyDescent="0.2">
      <c r="B379" s="1"/>
      <c r="C379" s="1"/>
      <c r="D379" s="1"/>
      <c r="E379" s="1"/>
      <c r="F379" s="1"/>
      <c r="G379" s="1"/>
      <c r="H379" s="1"/>
      <c r="I379" s="1"/>
      <c r="J379" s="1"/>
      <c r="K379" s="1"/>
      <c r="L379" s="1"/>
      <c r="M379" s="1"/>
      <c r="N379" s="1"/>
      <c r="O379" s="1"/>
      <c r="P379" s="1"/>
      <c r="Q379" s="1"/>
      <c r="R379" s="1"/>
      <c r="S379" s="1"/>
      <c r="T379" s="1"/>
    </row>
    <row r="380" spans="2:20" x14ac:dyDescent="0.2">
      <c r="B380" s="1"/>
      <c r="C380" s="1"/>
      <c r="D380" s="1"/>
      <c r="E380" s="1"/>
      <c r="F380" s="1"/>
      <c r="G380" s="1"/>
      <c r="H380" s="1"/>
      <c r="I380" s="1"/>
      <c r="J380" s="1"/>
      <c r="K380" s="1"/>
      <c r="L380" s="1"/>
      <c r="M380" s="1"/>
      <c r="N380" s="1"/>
      <c r="O380" s="1"/>
      <c r="P380" s="1"/>
      <c r="Q380" s="1"/>
      <c r="R380" s="1"/>
      <c r="S380" s="1"/>
      <c r="T380" s="1"/>
    </row>
    <row r="381" spans="2:20" x14ac:dyDescent="0.2">
      <c r="B381" s="1"/>
      <c r="C381" s="1"/>
      <c r="D381" s="1"/>
      <c r="E381" s="1"/>
      <c r="F381" s="1"/>
      <c r="G381" s="1"/>
      <c r="H381" s="1"/>
      <c r="I381" s="1"/>
      <c r="J381" s="1"/>
      <c r="K381" s="1"/>
      <c r="L381" s="1"/>
      <c r="M381" s="1"/>
      <c r="N381" s="1"/>
      <c r="O381" s="1"/>
      <c r="P381" s="1"/>
      <c r="Q381" s="1"/>
      <c r="R381" s="1"/>
      <c r="S381" s="1"/>
      <c r="T381" s="1"/>
    </row>
    <row r="382" spans="2:20" x14ac:dyDescent="0.2">
      <c r="B382" s="1"/>
      <c r="C382" s="1"/>
      <c r="D382" s="1"/>
      <c r="E382" s="1"/>
      <c r="F382" s="1"/>
      <c r="G382" s="1"/>
      <c r="H382" s="1"/>
      <c r="I382" s="1"/>
      <c r="J382" s="1"/>
      <c r="K382" s="1"/>
      <c r="L382" s="1"/>
      <c r="M382" s="1"/>
      <c r="N382" s="1"/>
      <c r="O382" s="1"/>
      <c r="P382" s="1"/>
      <c r="Q382" s="1"/>
      <c r="R382" s="1"/>
      <c r="S382" s="1"/>
      <c r="T382" s="1"/>
    </row>
    <row r="383" spans="2:20" x14ac:dyDescent="0.2">
      <c r="B383" s="1"/>
      <c r="C383" s="1"/>
      <c r="D383" s="1"/>
      <c r="E383" s="1"/>
      <c r="F383" s="1"/>
      <c r="G383" s="1"/>
      <c r="H383" s="1"/>
      <c r="I383" s="1"/>
      <c r="J383" s="1"/>
      <c r="K383" s="1"/>
      <c r="L383" s="1"/>
      <c r="M383" s="1"/>
      <c r="N383" s="1"/>
      <c r="O383" s="1"/>
      <c r="P383" s="1"/>
      <c r="Q383" s="1"/>
      <c r="R383" s="1"/>
      <c r="S383" s="1"/>
      <c r="T383" s="1"/>
    </row>
    <row r="384" spans="2:20" x14ac:dyDescent="0.2">
      <c r="B384" s="1"/>
      <c r="C384" s="1"/>
      <c r="D384" s="1"/>
      <c r="E384" s="1"/>
      <c r="F384" s="1"/>
      <c r="G384" s="1"/>
      <c r="H384" s="1"/>
      <c r="I384" s="1"/>
      <c r="J384" s="1"/>
      <c r="K384" s="1"/>
      <c r="L384" s="1"/>
      <c r="M384" s="1"/>
      <c r="N384" s="1"/>
      <c r="O384" s="1"/>
      <c r="P384" s="1"/>
      <c r="Q384" s="1"/>
      <c r="R384" s="1"/>
      <c r="S384" s="1"/>
      <c r="T384" s="1"/>
    </row>
    <row r="385" spans="2:20" x14ac:dyDescent="0.2">
      <c r="B385" s="1"/>
      <c r="C385" s="1"/>
      <c r="D385" s="1"/>
      <c r="E385" s="1"/>
      <c r="F385" s="1"/>
      <c r="G385" s="1"/>
      <c r="H385" s="1"/>
      <c r="I385" s="1"/>
      <c r="J385" s="1"/>
      <c r="K385" s="1"/>
      <c r="L385" s="1"/>
      <c r="M385" s="1"/>
      <c r="N385" s="1"/>
      <c r="O385" s="1"/>
      <c r="P385" s="1"/>
      <c r="Q385" s="1"/>
      <c r="R385" s="1"/>
      <c r="S385" s="1"/>
      <c r="T385" s="1"/>
    </row>
    <row r="386" spans="2:20" ht="15" x14ac:dyDescent="0.25">
      <c r="B386" s="254"/>
      <c r="C386" s="254"/>
      <c r="D386" s="254"/>
      <c r="E386" s="254"/>
      <c r="F386" s="254"/>
      <c r="G386" s="254"/>
      <c r="H386" s="254"/>
      <c r="I386" s="254"/>
      <c r="J386" s="1"/>
      <c r="K386" s="1"/>
      <c r="L386" s="1"/>
      <c r="M386" s="1"/>
      <c r="N386" s="1"/>
      <c r="O386" s="1"/>
      <c r="P386" s="1"/>
      <c r="Q386" s="1"/>
      <c r="R386" s="1"/>
      <c r="S386" s="1"/>
      <c r="T386" s="1"/>
    </row>
    <row r="387" spans="2:20" ht="15" x14ac:dyDescent="0.25">
      <c r="B387" s="254"/>
      <c r="C387" s="254"/>
      <c r="D387" s="254"/>
      <c r="E387" s="254"/>
      <c r="F387" s="254"/>
      <c r="G387" s="254"/>
      <c r="H387" s="254"/>
      <c r="I387" s="254"/>
      <c r="J387" s="1"/>
      <c r="K387" s="1"/>
      <c r="L387" s="1"/>
      <c r="M387" s="1"/>
      <c r="N387" s="1"/>
      <c r="O387" s="1"/>
      <c r="P387" s="1"/>
      <c r="Q387" s="1"/>
      <c r="R387" s="1"/>
      <c r="S387" s="1"/>
      <c r="T387" s="1"/>
    </row>
    <row r="388" spans="2:20" ht="15" x14ac:dyDescent="0.25">
      <c r="B388" s="254"/>
      <c r="C388" s="254"/>
      <c r="D388" s="254"/>
      <c r="E388" s="254"/>
      <c r="F388" s="254"/>
      <c r="G388" s="254"/>
      <c r="H388" s="254"/>
      <c r="I388" s="254"/>
      <c r="J388" s="1"/>
      <c r="K388" s="1"/>
      <c r="L388" s="1"/>
      <c r="M388" s="1"/>
      <c r="N388" s="1"/>
      <c r="O388" s="1"/>
      <c r="P388" s="1"/>
      <c r="Q388" s="1"/>
      <c r="R388" s="1"/>
      <c r="S388" s="1"/>
      <c r="T388" s="1"/>
    </row>
    <row r="389" spans="2:20" ht="15" x14ac:dyDescent="0.25">
      <c r="B389" s="370"/>
      <c r="C389" s="370"/>
      <c r="D389" s="370"/>
      <c r="E389" s="370"/>
      <c r="F389" s="370"/>
      <c r="G389" s="370"/>
      <c r="H389" s="370"/>
      <c r="I389" s="370"/>
      <c r="J389" s="1"/>
      <c r="K389" s="1"/>
      <c r="L389" s="1"/>
      <c r="M389" s="1"/>
      <c r="N389" s="1"/>
      <c r="O389" s="1"/>
      <c r="P389" s="1"/>
      <c r="Q389" s="1"/>
      <c r="R389" s="1"/>
      <c r="S389" s="1"/>
      <c r="T389" s="1"/>
    </row>
    <row r="390" spans="2:20" ht="15" x14ac:dyDescent="0.25">
      <c r="B390" s="254"/>
      <c r="C390" s="254"/>
      <c r="D390" s="254"/>
      <c r="E390" s="254"/>
      <c r="F390" s="254"/>
      <c r="G390" s="254"/>
      <c r="H390" s="254"/>
      <c r="I390" s="254"/>
    </row>
    <row r="391" spans="2:20" ht="15" x14ac:dyDescent="0.25">
      <c r="B391" s="254"/>
      <c r="C391" s="254"/>
      <c r="D391" s="254"/>
      <c r="E391" s="370"/>
      <c r="F391" s="370"/>
      <c r="G391" s="370"/>
      <c r="H391" s="370"/>
      <c r="I391" s="370"/>
      <c r="J391" s="1"/>
      <c r="K391" s="1"/>
      <c r="L391" s="1"/>
      <c r="M391" s="1"/>
      <c r="N391" s="1"/>
      <c r="O391" s="1"/>
      <c r="P391" s="1"/>
      <c r="Q391" s="1"/>
      <c r="R391" s="1"/>
      <c r="S391" s="1"/>
      <c r="T391" s="1"/>
    </row>
    <row r="392" spans="2:20" ht="15" x14ac:dyDescent="0.25">
      <c r="B392" s="254"/>
      <c r="C392" s="254"/>
      <c r="D392" s="254"/>
      <c r="E392" s="254"/>
      <c r="F392" s="254"/>
      <c r="G392" s="254"/>
      <c r="H392" s="254"/>
      <c r="I392" s="254"/>
      <c r="J392" s="1"/>
      <c r="K392" s="1"/>
      <c r="L392" s="1"/>
      <c r="M392" s="1"/>
      <c r="N392" s="1"/>
      <c r="O392" s="1"/>
      <c r="P392" s="1"/>
      <c r="Q392" s="1"/>
      <c r="R392" s="1"/>
      <c r="S392" s="1"/>
      <c r="T392" s="1"/>
    </row>
    <row r="393" spans="2:20" ht="15" x14ac:dyDescent="0.25">
      <c r="B393" s="254"/>
      <c r="C393" s="254"/>
      <c r="D393" s="254"/>
      <c r="E393" s="254"/>
      <c r="F393" s="254"/>
      <c r="G393" s="254"/>
      <c r="H393" s="254"/>
      <c r="I393" s="254"/>
      <c r="J393" s="1"/>
      <c r="K393" s="1"/>
      <c r="L393" s="1"/>
      <c r="M393" s="1"/>
      <c r="N393" s="1"/>
      <c r="O393" s="1"/>
      <c r="P393" s="1"/>
      <c r="Q393" s="1"/>
      <c r="R393" s="1"/>
      <c r="S393" s="1"/>
      <c r="T393" s="1"/>
    </row>
    <row r="394" spans="2:20" ht="15" x14ac:dyDescent="0.25">
      <c r="B394" s="370"/>
      <c r="C394" s="370"/>
      <c r="D394" s="370"/>
      <c r="E394" s="370"/>
      <c r="F394" s="370"/>
      <c r="G394" s="370"/>
      <c r="H394" s="370"/>
      <c r="I394" s="370"/>
      <c r="J394" s="1"/>
      <c r="K394" s="1"/>
      <c r="L394" s="1"/>
      <c r="M394" s="1"/>
      <c r="N394" s="1"/>
      <c r="O394" s="1"/>
      <c r="P394" s="1"/>
      <c r="Q394" s="1"/>
      <c r="R394" s="1"/>
      <c r="S394" s="1"/>
      <c r="T394" s="1"/>
    </row>
    <row r="395" spans="2:20" ht="15" x14ac:dyDescent="0.25">
      <c r="B395" s="254"/>
      <c r="C395" s="254"/>
      <c r="D395" s="254"/>
      <c r="E395" s="254"/>
      <c r="F395" s="254"/>
      <c r="G395" s="254"/>
      <c r="H395" s="254"/>
      <c r="I395" s="254"/>
    </row>
    <row r="396" spans="2:20" ht="15" x14ac:dyDescent="0.25">
      <c r="B396" s="254"/>
      <c r="C396" s="254"/>
      <c r="D396" s="254"/>
      <c r="E396" s="254"/>
      <c r="F396" s="254"/>
      <c r="G396" s="254"/>
      <c r="H396" s="254"/>
      <c r="I396" s="254"/>
    </row>
    <row r="397" spans="2:20" ht="15" x14ac:dyDescent="0.25">
      <c r="B397" s="254"/>
      <c r="C397" s="254"/>
      <c r="D397" s="254"/>
      <c r="E397" s="254"/>
      <c r="F397" s="254"/>
      <c r="G397" s="254"/>
      <c r="H397" s="254"/>
      <c r="I397" s="254"/>
      <c r="J397" s="1"/>
      <c r="K397" s="1"/>
      <c r="L397" s="1"/>
      <c r="M397" s="1"/>
      <c r="N397" s="1"/>
      <c r="O397" s="1"/>
      <c r="P397" s="1"/>
      <c r="Q397" s="1"/>
      <c r="R397" s="1"/>
      <c r="S397" s="1"/>
      <c r="T397" s="1"/>
    </row>
    <row r="398" spans="2:20" ht="15" x14ac:dyDescent="0.25">
      <c r="B398" s="254"/>
      <c r="C398" s="254"/>
      <c r="D398" s="254"/>
      <c r="E398" s="254"/>
      <c r="F398" s="254"/>
      <c r="G398" s="254"/>
      <c r="H398" s="254"/>
      <c r="I398" s="254"/>
      <c r="J398" s="1"/>
      <c r="K398" s="1"/>
      <c r="L398" s="1"/>
      <c r="M398" s="1"/>
      <c r="N398" s="1"/>
      <c r="O398" s="1"/>
      <c r="P398" s="1"/>
      <c r="Q398" s="1"/>
      <c r="R398" s="1"/>
      <c r="S398" s="1"/>
      <c r="T398" s="1"/>
    </row>
    <row r="399" spans="2:20" ht="15" x14ac:dyDescent="0.25">
      <c r="B399" s="254"/>
      <c r="C399" s="254"/>
      <c r="D399" s="254"/>
      <c r="E399" s="254"/>
      <c r="F399" s="254"/>
      <c r="G399" s="254"/>
      <c r="H399" s="254"/>
      <c r="I399" s="254"/>
      <c r="J399" s="1"/>
      <c r="K399" s="1"/>
      <c r="L399" s="1"/>
      <c r="M399" s="1"/>
      <c r="N399" s="1"/>
      <c r="O399" s="1"/>
      <c r="P399" s="1"/>
      <c r="Q399" s="1"/>
      <c r="R399" s="1"/>
      <c r="S399" s="1"/>
      <c r="T399" s="1"/>
    </row>
    <row r="400" spans="2:20" ht="15" x14ac:dyDescent="0.25">
      <c r="B400" s="254"/>
      <c r="C400" s="254"/>
      <c r="D400" s="254"/>
      <c r="E400" s="254"/>
      <c r="F400" s="254"/>
      <c r="G400" s="254"/>
      <c r="H400" s="254"/>
      <c r="I400" s="254"/>
      <c r="J400" s="1"/>
      <c r="K400" s="1"/>
      <c r="L400" s="1"/>
      <c r="M400" s="1"/>
      <c r="N400" s="1"/>
      <c r="O400" s="1"/>
      <c r="P400" s="1"/>
      <c r="Q400" s="1"/>
      <c r="R400" s="1"/>
      <c r="S400" s="1"/>
      <c r="T400" s="1"/>
    </row>
    <row r="401" spans="2:20" ht="15" x14ac:dyDescent="0.25">
      <c r="B401" s="254"/>
      <c r="C401" s="254"/>
      <c r="D401" s="254"/>
      <c r="E401" s="254"/>
      <c r="F401" s="254"/>
      <c r="G401" s="254"/>
      <c r="H401" s="254"/>
      <c r="I401" s="254"/>
      <c r="J401" s="1"/>
      <c r="K401" s="1"/>
      <c r="L401" s="1"/>
      <c r="M401" s="1"/>
      <c r="N401" s="1"/>
      <c r="O401" s="1"/>
      <c r="P401" s="1"/>
      <c r="Q401" s="1"/>
      <c r="R401" s="1"/>
      <c r="S401" s="1"/>
      <c r="T401" s="1"/>
    </row>
    <row r="402" spans="2:20" ht="15" x14ac:dyDescent="0.25">
      <c r="B402" s="254"/>
      <c r="C402" s="254"/>
      <c r="D402" s="254"/>
      <c r="E402" s="254"/>
      <c r="F402" s="254"/>
      <c r="G402" s="254"/>
      <c r="H402" s="254"/>
      <c r="I402" s="254"/>
      <c r="J402" s="1"/>
      <c r="K402" s="1"/>
      <c r="L402" s="1"/>
      <c r="M402" s="1"/>
      <c r="N402" s="1"/>
      <c r="O402" s="1"/>
      <c r="P402" s="1"/>
      <c r="Q402" s="1"/>
      <c r="R402" s="1"/>
      <c r="S402" s="1"/>
      <c r="T402" s="1"/>
    </row>
    <row r="403" spans="2:20" ht="15" x14ac:dyDescent="0.25">
      <c r="B403" s="254"/>
      <c r="C403" s="254"/>
      <c r="D403" s="254"/>
      <c r="E403" s="254"/>
      <c r="F403" s="254"/>
      <c r="G403" s="254"/>
      <c r="H403" s="254"/>
      <c r="I403" s="254"/>
      <c r="J403" s="1"/>
      <c r="K403" s="1"/>
      <c r="L403" s="1"/>
      <c r="M403" s="1"/>
      <c r="N403" s="1"/>
      <c r="O403" s="1"/>
      <c r="P403" s="1"/>
      <c r="Q403" s="1"/>
      <c r="R403" s="1"/>
      <c r="S403" s="1"/>
      <c r="T403" s="1"/>
    </row>
    <row r="404" spans="2:20" ht="15" x14ac:dyDescent="0.25">
      <c r="B404" s="254"/>
      <c r="C404" s="254"/>
      <c r="D404" s="254"/>
      <c r="E404" s="254"/>
      <c r="F404" s="254"/>
      <c r="G404" s="254"/>
      <c r="H404" s="254"/>
      <c r="I404" s="254"/>
      <c r="J404" s="1"/>
      <c r="K404" s="1"/>
      <c r="L404" s="1"/>
      <c r="M404" s="1"/>
      <c r="N404" s="1"/>
      <c r="O404" s="1"/>
      <c r="P404" s="1"/>
      <c r="Q404" s="1"/>
      <c r="R404" s="1"/>
      <c r="S404" s="1"/>
      <c r="T404" s="1"/>
    </row>
    <row r="405" spans="2:20" ht="15" x14ac:dyDescent="0.25">
      <c r="B405" s="254"/>
      <c r="C405" s="254"/>
      <c r="D405" s="254"/>
      <c r="E405" s="254"/>
      <c r="F405" s="254"/>
      <c r="G405" s="254"/>
      <c r="H405" s="254"/>
      <c r="I405" s="254"/>
      <c r="J405" s="1"/>
      <c r="K405" s="1"/>
      <c r="L405" s="1"/>
      <c r="M405" s="1"/>
      <c r="N405" s="1"/>
      <c r="O405" s="1"/>
      <c r="P405" s="1"/>
      <c r="Q405" s="1"/>
      <c r="R405" s="1"/>
      <c r="S405" s="1"/>
      <c r="T405" s="1"/>
    </row>
    <row r="406" spans="2:20" ht="15" x14ac:dyDescent="0.25">
      <c r="B406" s="254"/>
      <c r="C406" s="254"/>
      <c r="D406" s="254"/>
      <c r="E406" s="254"/>
      <c r="F406" s="254"/>
      <c r="G406" s="254"/>
      <c r="H406" s="254"/>
      <c r="I406" s="254"/>
      <c r="J406" s="1"/>
      <c r="K406" s="1"/>
      <c r="L406" s="1"/>
      <c r="M406" s="1"/>
      <c r="N406" s="1"/>
      <c r="O406" s="1"/>
      <c r="P406" s="1"/>
      <c r="Q406" s="1"/>
      <c r="R406" s="1"/>
      <c r="S406" s="1"/>
      <c r="T406" s="1"/>
    </row>
    <row r="407" spans="2:20" ht="15" x14ac:dyDescent="0.25">
      <c r="B407" s="254"/>
      <c r="C407" s="254"/>
      <c r="D407" s="254"/>
      <c r="E407" s="254"/>
      <c r="F407" s="254"/>
      <c r="G407" s="254"/>
      <c r="H407" s="254"/>
      <c r="I407" s="254"/>
      <c r="J407" s="1"/>
      <c r="K407" s="1"/>
      <c r="L407" s="1"/>
      <c r="M407" s="1"/>
      <c r="N407" s="1"/>
      <c r="O407" s="1"/>
      <c r="P407" s="1"/>
      <c r="Q407" s="1"/>
      <c r="R407" s="1"/>
      <c r="S407" s="1"/>
      <c r="T407" s="1"/>
    </row>
    <row r="408" spans="2:20" ht="15" x14ac:dyDescent="0.25">
      <c r="B408" s="254"/>
      <c r="C408" s="254"/>
      <c r="D408" s="254"/>
      <c r="E408" s="254"/>
      <c r="F408" s="254"/>
      <c r="G408" s="254"/>
      <c r="H408" s="254"/>
      <c r="I408" s="254"/>
    </row>
    <row r="409" spans="2:20" ht="15" x14ac:dyDescent="0.25">
      <c r="B409" s="254"/>
      <c r="C409" s="254"/>
      <c r="D409" s="254"/>
      <c r="E409" s="254"/>
      <c r="F409" s="254"/>
      <c r="G409" s="254"/>
      <c r="H409" s="254"/>
      <c r="I409" s="254"/>
    </row>
    <row r="410" spans="2:20" ht="15" x14ac:dyDescent="0.25">
      <c r="B410" s="254"/>
      <c r="C410" s="254"/>
      <c r="D410" s="254"/>
      <c r="E410" s="254"/>
      <c r="F410" s="254"/>
      <c r="G410" s="254"/>
      <c r="H410" s="254"/>
      <c r="I410" s="254"/>
    </row>
    <row r="411" spans="2:20" ht="15" x14ac:dyDescent="0.25">
      <c r="B411" s="254"/>
      <c r="C411" s="254"/>
      <c r="D411" s="254"/>
      <c r="E411" s="254"/>
      <c r="F411" s="254"/>
      <c r="G411" s="254"/>
      <c r="H411" s="254"/>
      <c r="I411" s="254"/>
    </row>
    <row r="412" spans="2:20" ht="15" x14ac:dyDescent="0.25">
      <c r="B412" s="254"/>
      <c r="C412" s="254"/>
      <c r="D412" s="254"/>
      <c r="E412" s="254"/>
      <c r="F412" s="254"/>
      <c r="G412" s="254"/>
      <c r="H412" s="254"/>
      <c r="I412" s="254"/>
    </row>
    <row r="413" spans="2:20" ht="15" x14ac:dyDescent="0.25">
      <c r="B413" s="254"/>
      <c r="C413" s="254"/>
      <c r="D413" s="254"/>
      <c r="E413" s="254"/>
      <c r="F413" s="254"/>
      <c r="G413" s="254"/>
      <c r="H413" s="254"/>
      <c r="I413" s="254"/>
    </row>
    <row r="414" spans="2:20" ht="15" x14ac:dyDescent="0.25">
      <c r="B414" s="254"/>
      <c r="C414" s="254"/>
      <c r="D414" s="254"/>
      <c r="E414" s="254"/>
      <c r="F414" s="254"/>
      <c r="G414" s="254"/>
      <c r="H414" s="254"/>
      <c r="I414" s="254"/>
      <c r="J414" s="1"/>
      <c r="K414" s="1"/>
      <c r="L414" s="1"/>
      <c r="M414" s="1"/>
      <c r="N414" s="1"/>
      <c r="O414" s="1"/>
      <c r="P414" s="1"/>
      <c r="Q414" s="1"/>
      <c r="R414" s="1"/>
      <c r="S414" s="1"/>
      <c r="T414" s="1"/>
    </row>
    <row r="415" spans="2:20" ht="15" x14ac:dyDescent="0.25">
      <c r="B415" s="254"/>
      <c r="C415" s="254"/>
      <c r="D415" s="254"/>
      <c r="E415" s="254"/>
      <c r="F415" s="254"/>
      <c r="G415" s="254"/>
      <c r="H415" s="254"/>
      <c r="I415" s="254"/>
      <c r="J415" s="1"/>
      <c r="K415" s="1"/>
      <c r="L415" s="1"/>
      <c r="M415" s="1"/>
      <c r="N415" s="1"/>
      <c r="O415" s="1"/>
      <c r="P415" s="1"/>
      <c r="Q415" s="1"/>
      <c r="R415" s="1"/>
      <c r="S415" s="1"/>
      <c r="T415" s="1"/>
    </row>
    <row r="416" spans="2:20" ht="15" x14ac:dyDescent="0.25">
      <c r="B416" s="254"/>
      <c r="C416" s="254"/>
      <c r="D416" s="254"/>
      <c r="E416" s="254"/>
      <c r="F416" s="254"/>
      <c r="G416" s="254"/>
      <c r="H416" s="254"/>
      <c r="I416" s="254"/>
      <c r="J416" s="1"/>
      <c r="K416" s="1"/>
      <c r="L416" s="1"/>
      <c r="M416" s="1"/>
      <c r="N416" s="1"/>
      <c r="O416" s="1"/>
      <c r="P416" s="1"/>
      <c r="Q416" s="1"/>
      <c r="R416" s="1"/>
      <c r="S416" s="1"/>
      <c r="T416" s="1"/>
    </row>
    <row r="417" spans="2:20" ht="15" x14ac:dyDescent="0.25">
      <c r="B417" s="254"/>
      <c r="C417" s="254"/>
      <c r="D417" s="254"/>
      <c r="E417" s="254"/>
      <c r="F417" s="254"/>
      <c r="G417" s="254"/>
      <c r="H417" s="254"/>
      <c r="I417" s="254"/>
      <c r="J417" s="1"/>
      <c r="K417" s="1"/>
      <c r="L417" s="1"/>
      <c r="M417" s="1"/>
      <c r="N417" s="1"/>
      <c r="O417" s="1"/>
      <c r="P417" s="1"/>
      <c r="Q417" s="1"/>
      <c r="R417" s="1"/>
      <c r="S417" s="1"/>
      <c r="T417" s="1"/>
    </row>
    <row r="418" spans="2:20" ht="15" x14ac:dyDescent="0.25">
      <c r="B418" s="254"/>
      <c r="C418" s="254"/>
      <c r="D418" s="254"/>
      <c r="E418" s="254"/>
      <c r="F418" s="254"/>
      <c r="G418" s="254"/>
      <c r="H418" s="254"/>
      <c r="I418" s="254"/>
      <c r="J418" s="1"/>
      <c r="K418" s="1"/>
      <c r="L418" s="1"/>
      <c r="M418" s="1"/>
      <c r="N418" s="1"/>
      <c r="O418" s="1"/>
      <c r="P418" s="1"/>
      <c r="Q418" s="1"/>
      <c r="R418" s="1"/>
      <c r="S418" s="1"/>
      <c r="T418" s="1"/>
    </row>
    <row r="419" spans="2:20" ht="15" x14ac:dyDescent="0.25">
      <c r="B419" s="254"/>
      <c r="C419" s="254"/>
      <c r="D419" s="254"/>
      <c r="E419" s="254"/>
      <c r="F419" s="254"/>
      <c r="G419" s="254"/>
      <c r="H419" s="254"/>
      <c r="I419" s="254"/>
      <c r="J419" s="1"/>
      <c r="K419" s="1"/>
      <c r="L419" s="1"/>
      <c r="M419" s="1"/>
      <c r="N419" s="1"/>
      <c r="O419" s="1"/>
      <c r="P419" s="1"/>
      <c r="Q419" s="1"/>
      <c r="R419" s="1"/>
      <c r="S419" s="1"/>
      <c r="T419" s="1"/>
    </row>
    <row r="420" spans="2:20" ht="15" x14ac:dyDescent="0.25">
      <c r="B420" s="254"/>
      <c r="C420" s="254"/>
      <c r="D420" s="254"/>
      <c r="E420" s="254"/>
      <c r="F420" s="254"/>
      <c r="G420" s="254"/>
      <c r="H420" s="254"/>
      <c r="I420" s="254"/>
      <c r="J420" s="1"/>
      <c r="K420" s="1"/>
      <c r="L420" s="1"/>
      <c r="M420" s="1"/>
      <c r="N420" s="1"/>
      <c r="O420" s="1"/>
      <c r="P420" s="1"/>
      <c r="Q420" s="1"/>
      <c r="R420" s="1"/>
      <c r="S420" s="1"/>
      <c r="T420" s="1"/>
    </row>
    <row r="421" spans="2:20" ht="15" x14ac:dyDescent="0.25">
      <c r="B421" s="254"/>
      <c r="C421" s="254"/>
      <c r="D421" s="254"/>
      <c r="E421" s="254"/>
      <c r="F421" s="254"/>
      <c r="G421" s="254"/>
      <c r="H421" s="254"/>
      <c r="I421" s="254"/>
    </row>
    <row r="422" spans="2:20" ht="15" x14ac:dyDescent="0.25">
      <c r="B422" s="254"/>
      <c r="C422" s="254"/>
      <c r="D422" s="254"/>
      <c r="E422" s="254"/>
      <c r="F422" s="254"/>
      <c r="G422" s="254"/>
      <c r="H422" s="254"/>
      <c r="I422" s="254"/>
    </row>
    <row r="423" spans="2:20" ht="15" x14ac:dyDescent="0.25">
      <c r="B423" s="254"/>
      <c r="C423" s="254"/>
      <c r="D423" s="254"/>
      <c r="E423" s="254"/>
      <c r="F423" s="254"/>
      <c r="G423" s="254"/>
      <c r="H423" s="254"/>
      <c r="I423" s="254"/>
    </row>
  </sheetData>
  <sortState ref="A81:H92">
    <sortCondition ref="C81"/>
  </sortState>
  <mergeCells count="13">
    <mergeCell ref="C6:I6"/>
    <mergeCell ref="C8:I8"/>
    <mergeCell ref="B27:I27"/>
    <mergeCell ref="B2:H2"/>
    <mergeCell ref="C3:J3"/>
    <mergeCell ref="H14:I14"/>
    <mergeCell ref="B21:I21"/>
    <mergeCell ref="B40:I40"/>
    <mergeCell ref="B43:I43"/>
    <mergeCell ref="B394:I394"/>
    <mergeCell ref="B63:I63"/>
    <mergeCell ref="B389:I389"/>
    <mergeCell ref="E391:I39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5" tint="0.39997558519241921"/>
  </sheetPr>
  <dimension ref="A2:W90"/>
  <sheetViews>
    <sheetView zoomScale="115" zoomScaleNormal="115" zoomScalePageLayoutView="115" workbookViewId="0">
      <selection activeCell="K80" sqref="K80:K81"/>
    </sheetView>
  </sheetViews>
  <sheetFormatPr defaultColWidth="8.85546875" defaultRowHeight="12.75" x14ac:dyDescent="0.2"/>
  <cols>
    <col min="1" max="1" width="4.42578125" style="66" customWidth="1"/>
    <col min="2" max="2" width="31" style="66" customWidth="1"/>
    <col min="3" max="9" width="15.28515625" style="66" customWidth="1"/>
    <col min="10" max="10" width="13.28515625" style="66" bestFit="1" customWidth="1"/>
    <col min="11" max="11" width="12.7109375" style="66" bestFit="1" customWidth="1"/>
    <col min="12" max="12" width="23.28515625" style="66" customWidth="1"/>
    <col min="13" max="13" width="12.42578125" style="66" bestFit="1" customWidth="1"/>
    <col min="14" max="16384" width="8.85546875" style="66"/>
  </cols>
  <sheetData>
    <row r="2" spans="1:23" ht="21" x14ac:dyDescent="0.2">
      <c r="B2" s="368" t="s">
        <v>87</v>
      </c>
      <c r="C2" s="368"/>
      <c r="D2" s="368"/>
      <c r="E2" s="368"/>
      <c r="F2" s="368"/>
      <c r="G2" s="368"/>
      <c r="H2" s="368"/>
    </row>
    <row r="3" spans="1:23" x14ac:dyDescent="0.2">
      <c r="B3" s="65"/>
      <c r="C3" s="369"/>
      <c r="D3" s="369"/>
      <c r="E3" s="369"/>
      <c r="F3" s="369"/>
      <c r="G3" s="369"/>
      <c r="H3" s="369"/>
      <c r="I3" s="369"/>
      <c r="J3" s="369"/>
    </row>
    <row r="4" spans="1:23" x14ac:dyDescent="0.2">
      <c r="A4" s="141"/>
      <c r="B4" s="131" t="s">
        <v>65</v>
      </c>
      <c r="C4" s="131"/>
      <c r="D4" s="131"/>
      <c r="E4" s="131"/>
      <c r="F4" s="131"/>
      <c r="G4" s="131"/>
      <c r="H4" s="131"/>
      <c r="I4" s="131"/>
      <c r="J4" s="65"/>
      <c r="K4" s="65"/>
      <c r="L4" s="65"/>
      <c r="M4" s="65"/>
      <c r="N4" s="65"/>
      <c r="O4" s="65"/>
      <c r="P4" s="65"/>
      <c r="Q4" s="65"/>
      <c r="R4" s="65"/>
    </row>
    <row r="5" spans="1:23" x14ac:dyDescent="0.2">
      <c r="A5" s="141"/>
      <c r="K5" s="65"/>
      <c r="L5" s="65"/>
      <c r="M5" s="65"/>
      <c r="N5" s="65"/>
      <c r="O5" s="65"/>
      <c r="P5" s="65"/>
      <c r="Q5" s="65"/>
      <c r="R5" s="65"/>
    </row>
    <row r="6" spans="1:23" x14ac:dyDescent="0.2">
      <c r="A6" s="141"/>
      <c r="J6" s="65"/>
      <c r="K6" s="65"/>
      <c r="L6" s="65"/>
      <c r="M6" s="65"/>
      <c r="N6" s="65"/>
      <c r="O6" s="65"/>
      <c r="P6" s="65"/>
      <c r="Q6" s="65"/>
      <c r="R6" s="65"/>
    </row>
    <row r="7" spans="1:23" x14ac:dyDescent="0.2">
      <c r="B7" s="69" t="s">
        <v>71</v>
      </c>
      <c r="C7" s="367" t="s">
        <v>318</v>
      </c>
      <c r="D7" s="367"/>
      <c r="E7" s="367"/>
      <c r="F7" s="367"/>
      <c r="G7" s="367"/>
      <c r="H7" s="367"/>
      <c r="I7" s="367"/>
    </row>
    <row r="8" spans="1:23" x14ac:dyDescent="0.2">
      <c r="B8" s="65"/>
      <c r="C8" s="65"/>
      <c r="D8" s="65"/>
      <c r="E8" s="65"/>
      <c r="F8" s="65"/>
      <c r="G8" s="65"/>
      <c r="H8" s="65"/>
      <c r="I8" s="130"/>
      <c r="J8" s="65"/>
      <c r="K8" s="65"/>
      <c r="L8" s="65"/>
      <c r="M8" s="65"/>
      <c r="N8" s="65"/>
      <c r="O8" s="65"/>
      <c r="P8" s="65"/>
      <c r="Q8" s="65"/>
      <c r="R8" s="65"/>
      <c r="S8" s="65"/>
    </row>
    <row r="9" spans="1:23" ht="112.5" customHeight="1" x14ac:dyDescent="0.2">
      <c r="B9" s="69" t="s">
        <v>1</v>
      </c>
      <c r="C9" s="367" t="s">
        <v>317</v>
      </c>
      <c r="D9" s="367"/>
      <c r="E9" s="367"/>
      <c r="F9" s="367"/>
      <c r="G9" s="367"/>
      <c r="H9" s="367"/>
      <c r="I9" s="367"/>
    </row>
    <row r="10" spans="1:23" x14ac:dyDescent="0.2">
      <c r="B10" s="65"/>
      <c r="C10" s="65"/>
      <c r="D10" s="65"/>
      <c r="E10" s="65"/>
      <c r="F10" s="65"/>
      <c r="G10" s="65"/>
      <c r="H10" s="65"/>
      <c r="I10" s="130"/>
      <c r="J10" s="65"/>
      <c r="K10" s="65"/>
      <c r="L10" s="65"/>
      <c r="M10" s="65"/>
      <c r="N10" s="65"/>
      <c r="O10" s="65"/>
      <c r="P10" s="65"/>
      <c r="Q10" s="65"/>
      <c r="R10" s="65"/>
      <c r="S10" s="65"/>
      <c r="T10" s="65"/>
    </row>
    <row r="12" spans="1:23" x14ac:dyDescent="0.2">
      <c r="B12" s="134" t="s">
        <v>69</v>
      </c>
      <c r="C12" s="134"/>
      <c r="D12" s="134"/>
      <c r="E12" s="134"/>
      <c r="F12" s="134"/>
      <c r="G12" s="134"/>
      <c r="H12" s="134"/>
      <c r="I12" s="134"/>
    </row>
    <row r="15" spans="1:23" s="79" customFormat="1" ht="15" customHeight="1" x14ac:dyDescent="0.25">
      <c r="A15" s="66"/>
      <c r="B15" s="117" t="s">
        <v>114</v>
      </c>
      <c r="C15" s="117"/>
      <c r="D15" s="117"/>
      <c r="E15" s="117"/>
      <c r="F15" s="117"/>
      <c r="G15" s="117"/>
      <c r="H15" s="384" t="s">
        <v>146</v>
      </c>
      <c r="I15" s="384"/>
      <c r="L15" s="80"/>
      <c r="M15" s="80"/>
      <c r="N15" s="80"/>
      <c r="O15" s="80"/>
      <c r="P15" s="80"/>
      <c r="Q15" s="80"/>
      <c r="R15" s="80"/>
      <c r="S15" s="80"/>
      <c r="T15" s="80"/>
      <c r="U15" s="80"/>
      <c r="V15" s="80"/>
      <c r="W15" s="132"/>
    </row>
    <row r="16" spans="1:23" s="79" customFormat="1" ht="15" customHeight="1" x14ac:dyDescent="0.25">
      <c r="A16" s="66"/>
      <c r="B16" s="65"/>
      <c r="C16" s="65"/>
      <c r="D16" s="65"/>
      <c r="E16" s="65"/>
      <c r="F16" s="65"/>
      <c r="G16" s="65"/>
      <c r="H16" s="65"/>
      <c r="I16" s="65"/>
      <c r="L16" s="80"/>
      <c r="M16" s="80"/>
      <c r="N16" s="80"/>
      <c r="O16" s="80"/>
      <c r="P16" s="80"/>
      <c r="Q16" s="80"/>
      <c r="R16" s="80"/>
      <c r="S16" s="80"/>
      <c r="T16" s="80"/>
      <c r="U16" s="80"/>
      <c r="V16" s="80"/>
      <c r="W16" s="132"/>
    </row>
    <row r="17" spans="1:23" x14ac:dyDescent="0.2">
      <c r="B17" s="69" t="s">
        <v>232</v>
      </c>
      <c r="C17" s="69"/>
      <c r="D17" s="69" t="s">
        <v>42</v>
      </c>
      <c r="E17" s="69" t="s">
        <v>43</v>
      </c>
      <c r="F17" s="69" t="s">
        <v>44</v>
      </c>
      <c r="G17" s="69" t="s">
        <v>45</v>
      </c>
      <c r="H17" s="69" t="s">
        <v>46</v>
      </c>
    </row>
    <row r="18" spans="1:23" x14ac:dyDescent="0.2">
      <c r="B18" s="84" t="s">
        <v>107</v>
      </c>
      <c r="C18" s="92"/>
      <c r="D18" s="92">
        <f>'INPUT - Forecast Expenditure'!E46</f>
        <v>2641227.4700966985</v>
      </c>
      <c r="E18" s="92">
        <f>'INPUT - Forecast Expenditure'!F46</f>
        <v>2666882.7953481195</v>
      </c>
      <c r="F18" s="92">
        <f>'INPUT - Forecast Expenditure'!G46</f>
        <v>2695152.9601390101</v>
      </c>
      <c r="G18" s="92">
        <f>'INPUT - Forecast Expenditure'!H46</f>
        <v>2725397.3573810798</v>
      </c>
      <c r="H18" s="92">
        <f>'INPUT - Forecast Expenditure'!I46</f>
        <v>2755339.5269890083</v>
      </c>
      <c r="J18" s="65"/>
      <c r="K18" s="65"/>
    </row>
    <row r="19" spans="1:23" x14ac:dyDescent="0.2">
      <c r="B19" s="84" t="s">
        <v>108</v>
      </c>
      <c r="C19" s="92"/>
      <c r="D19" s="92">
        <f>'INPUT - Forecast Expenditure'!E47</f>
        <v>1131954.6300414426</v>
      </c>
      <c r="E19" s="92">
        <f>'INPUT - Forecast Expenditure'!F47</f>
        <v>1142949.7694349089</v>
      </c>
      <c r="F19" s="92">
        <f>'INPUT - Forecast Expenditure'!G47</f>
        <v>1155065.5543452906</v>
      </c>
      <c r="G19" s="92">
        <f>'INPUT - Forecast Expenditure'!H47</f>
        <v>1168027.4388776061</v>
      </c>
      <c r="H19" s="92">
        <f>'INPUT - Forecast Expenditure'!I47</f>
        <v>1180859.797281004</v>
      </c>
      <c r="J19" s="65"/>
      <c r="K19" s="65"/>
    </row>
    <row r="20" spans="1:23" x14ac:dyDescent="0.2">
      <c r="B20" s="91"/>
      <c r="C20" s="91"/>
      <c r="J20" s="65"/>
      <c r="K20" s="65"/>
    </row>
    <row r="21" spans="1:23" s="79" customFormat="1" ht="15" customHeight="1" x14ac:dyDescent="0.25">
      <c r="A21" s="66"/>
      <c r="B21" s="371" t="s">
        <v>231</v>
      </c>
      <c r="C21" s="371"/>
      <c r="D21" s="371"/>
      <c r="E21" s="371"/>
      <c r="F21" s="371"/>
      <c r="G21" s="371"/>
      <c r="H21" s="371"/>
      <c r="I21" s="371"/>
      <c r="L21" s="80"/>
      <c r="M21" s="80"/>
      <c r="N21" s="80"/>
      <c r="O21" s="80"/>
      <c r="P21" s="80"/>
      <c r="Q21" s="80"/>
      <c r="R21" s="80"/>
      <c r="S21" s="80"/>
      <c r="T21" s="80"/>
      <c r="U21" s="80"/>
      <c r="V21" s="80"/>
      <c r="W21" s="132"/>
    </row>
    <row r="22" spans="1:23" s="79" customFormat="1" ht="15" customHeight="1" x14ac:dyDescent="0.25">
      <c r="A22" s="66"/>
      <c r="B22" s="113"/>
      <c r="C22" s="113"/>
      <c r="D22" s="113"/>
      <c r="E22" s="113"/>
      <c r="F22" s="113"/>
      <c r="G22" s="113"/>
      <c r="H22" s="113"/>
      <c r="I22" s="113"/>
      <c r="J22" s="113"/>
      <c r="L22" s="80"/>
      <c r="M22" s="80"/>
      <c r="N22" s="80"/>
      <c r="O22" s="80"/>
      <c r="P22" s="80"/>
      <c r="Q22" s="80"/>
      <c r="R22" s="80"/>
      <c r="S22" s="80"/>
      <c r="T22" s="80"/>
      <c r="U22" s="80"/>
      <c r="V22" s="80"/>
      <c r="W22" s="132"/>
    </row>
    <row r="23" spans="1:23" x14ac:dyDescent="0.2">
      <c r="B23" s="84" t="s">
        <v>315</v>
      </c>
      <c r="C23" s="224">
        <f>'INPUT Customer #''s'!P162</f>
        <v>470365.99137992604</v>
      </c>
      <c r="E23" s="113"/>
      <c r="J23" s="65"/>
      <c r="K23" s="65"/>
    </row>
    <row r="24" spans="1:23" x14ac:dyDescent="0.2">
      <c r="B24" s="84" t="s">
        <v>316</v>
      </c>
      <c r="C24" s="224">
        <f>'INPUT Customer #''s'!P163</f>
        <v>1163626.9586422299</v>
      </c>
      <c r="E24" s="113"/>
      <c r="J24" s="65"/>
      <c r="K24" s="65"/>
    </row>
    <row r="25" spans="1:23" x14ac:dyDescent="0.2">
      <c r="B25" s="91"/>
      <c r="C25" s="91"/>
      <c r="D25" s="113"/>
      <c r="E25" s="113"/>
      <c r="J25" s="65"/>
      <c r="K25" s="65"/>
    </row>
    <row r="26" spans="1:23" x14ac:dyDescent="0.2">
      <c r="B26" s="72"/>
      <c r="C26" s="73"/>
      <c r="D26" s="72" t="str">
        <f>'INPUT - Forecast Expenditure'!D19</f>
        <v>FY14</v>
      </c>
      <c r="E26" s="72" t="str">
        <f>'INPUT - Forecast Expenditure'!E19</f>
        <v>FY15</v>
      </c>
      <c r="F26" s="72" t="str">
        <f>'INPUT - Forecast Expenditure'!F19</f>
        <v>FY16</v>
      </c>
      <c r="G26" s="72" t="str">
        <f>'INPUT - Forecast Expenditure'!G19</f>
        <v>FY17</v>
      </c>
      <c r="H26" s="72" t="str">
        <f>'INPUT - Forecast Expenditure'!H19</f>
        <v>FY18</v>
      </c>
      <c r="I26" s="72" t="str">
        <f>'INPUT - Forecast Expenditure'!I19</f>
        <v>FY19</v>
      </c>
      <c r="J26" s="65"/>
      <c r="K26" s="65"/>
      <c r="L26" s="65"/>
      <c r="M26" s="65"/>
      <c r="N26" s="65"/>
      <c r="O26" s="65"/>
      <c r="P26" s="65"/>
      <c r="Q26" s="65"/>
      <c r="R26" s="65"/>
      <c r="S26" s="65"/>
      <c r="T26" s="65"/>
    </row>
    <row r="27" spans="1:23" ht="13.5" customHeight="1" x14ac:dyDescent="0.2">
      <c r="B27" s="72" t="str">
        <f>'INPUT - Forecast Expenditure'!B20</f>
        <v>Inflation Assumption (CPI % increase)</v>
      </c>
      <c r="C27" s="73"/>
      <c r="D27" s="88">
        <v>0</v>
      </c>
      <c r="E27" s="88">
        <v>2.5000000000000001E-2</v>
      </c>
      <c r="F27" s="88">
        <f>'INPUT - Forecast Expenditure'!F20</f>
        <v>2.5000000000000001E-2</v>
      </c>
      <c r="G27" s="88">
        <f>'INPUT - Forecast Expenditure'!G20</f>
        <v>2.5000000000000001E-2</v>
      </c>
      <c r="H27" s="88">
        <f>'INPUT - Forecast Expenditure'!H20</f>
        <v>2.5000000000000001E-2</v>
      </c>
      <c r="I27" s="88">
        <f>'INPUT - Forecast Expenditure'!I20</f>
        <v>2.5000000000000001E-2</v>
      </c>
      <c r="J27" s="65"/>
      <c r="K27" s="65"/>
      <c r="L27" s="65"/>
      <c r="M27" s="65"/>
      <c r="N27" s="65"/>
      <c r="O27" s="65"/>
      <c r="P27" s="65"/>
      <c r="Q27" s="65"/>
      <c r="R27" s="65"/>
      <c r="S27" s="65"/>
      <c r="T27" s="65"/>
    </row>
    <row r="28" spans="1:23" x14ac:dyDescent="0.2">
      <c r="B28" s="74"/>
      <c r="C28" s="75"/>
      <c r="D28" s="105"/>
      <c r="E28" s="105"/>
      <c r="F28" s="105"/>
      <c r="G28" s="105"/>
      <c r="H28" s="105"/>
      <c r="I28" s="105"/>
      <c r="J28" s="65"/>
      <c r="K28" s="65"/>
      <c r="L28" s="65"/>
      <c r="M28" s="65"/>
      <c r="N28" s="65"/>
      <c r="O28" s="65"/>
      <c r="P28" s="65"/>
      <c r="Q28" s="65"/>
      <c r="R28" s="65"/>
      <c r="S28" s="65"/>
      <c r="T28" s="65"/>
    </row>
    <row r="29" spans="1:23" x14ac:dyDescent="0.2">
      <c r="B29" s="95"/>
      <c r="C29" s="95"/>
      <c r="D29" s="95"/>
      <c r="E29" s="95"/>
      <c r="F29" s="95"/>
      <c r="G29" s="95"/>
      <c r="H29" s="95"/>
      <c r="I29" s="96"/>
      <c r="J29" s="65"/>
      <c r="K29" s="65"/>
      <c r="L29" s="65"/>
      <c r="M29" s="65"/>
      <c r="N29" s="65"/>
      <c r="O29" s="65"/>
      <c r="P29" s="65"/>
      <c r="Q29" s="65"/>
      <c r="R29" s="65"/>
      <c r="S29" s="65"/>
      <c r="T29" s="65"/>
    </row>
    <row r="30" spans="1:23" ht="12.75" customHeight="1" x14ac:dyDescent="0.2">
      <c r="B30" s="409" t="s">
        <v>75</v>
      </c>
      <c r="C30" s="409"/>
      <c r="D30" s="409"/>
      <c r="E30" s="409"/>
      <c r="F30" s="409"/>
      <c r="G30" s="409"/>
      <c r="H30" s="409"/>
      <c r="I30" s="409"/>
      <c r="J30" s="65"/>
      <c r="K30" s="65"/>
    </row>
    <row r="31" spans="1:23" x14ac:dyDescent="0.2">
      <c r="B31" s="65"/>
      <c r="C31" s="65"/>
      <c r="D31" s="65"/>
      <c r="E31" s="65"/>
      <c r="F31" s="65"/>
      <c r="G31" s="65"/>
      <c r="H31" s="65"/>
      <c r="I31" s="130"/>
      <c r="J31" s="65"/>
      <c r="K31" s="65"/>
      <c r="L31" s="65"/>
      <c r="M31" s="65"/>
      <c r="N31" s="65"/>
      <c r="O31" s="65"/>
      <c r="P31" s="65"/>
      <c r="Q31" s="65"/>
      <c r="R31" s="65"/>
      <c r="S31" s="65"/>
      <c r="T31" s="65"/>
    </row>
    <row r="32" spans="1:23" x14ac:dyDescent="0.2">
      <c r="B32" s="65"/>
      <c r="C32" s="65"/>
      <c r="D32" s="65"/>
      <c r="E32" s="85" t="s">
        <v>42</v>
      </c>
      <c r="F32" s="85" t="s">
        <v>43</v>
      </c>
      <c r="G32" s="85" t="s">
        <v>44</v>
      </c>
      <c r="H32" s="85" t="s">
        <v>45</v>
      </c>
      <c r="I32" s="85" t="s">
        <v>46</v>
      </c>
      <c r="J32" s="65"/>
      <c r="K32" s="65"/>
      <c r="L32" s="65"/>
      <c r="M32" s="65"/>
      <c r="N32" s="65"/>
      <c r="O32" s="65"/>
      <c r="P32" s="65"/>
      <c r="Q32" s="65"/>
      <c r="R32" s="65"/>
      <c r="S32" s="65"/>
      <c r="T32" s="65"/>
    </row>
    <row r="33" spans="2:18" x14ac:dyDescent="0.2">
      <c r="B33" s="114" t="s">
        <v>21</v>
      </c>
      <c r="C33" s="114" t="s">
        <v>20</v>
      </c>
      <c r="D33" s="114" t="s">
        <v>53</v>
      </c>
      <c r="E33" s="138">
        <f>((SUMPRODUCT(F48,H48)+SUMPRODUCT(F68,H68))/SUM(F48,F68))*(1+E27)</f>
        <v>1.1640933759141434</v>
      </c>
      <c r="F33" s="138">
        <f t="shared" ref="F33:I39" si="0">E33*(1+F$27)</f>
        <v>1.193195710311997</v>
      </c>
      <c r="G33" s="138">
        <f t="shared" si="0"/>
        <v>1.2230256030697968</v>
      </c>
      <c r="H33" s="138">
        <f t="shared" si="0"/>
        <v>1.2536012431465415</v>
      </c>
      <c r="I33" s="138">
        <f t="shared" si="0"/>
        <v>1.2849412742252049</v>
      </c>
      <c r="J33" s="147"/>
      <c r="K33" s="152"/>
      <c r="L33" s="65"/>
      <c r="M33" s="65"/>
      <c r="N33" s="65"/>
      <c r="O33" s="65"/>
      <c r="P33" s="65"/>
      <c r="Q33" s="65"/>
      <c r="R33" s="65"/>
    </row>
    <row r="34" spans="2:18" x14ac:dyDescent="0.2">
      <c r="B34" s="114" t="s">
        <v>16</v>
      </c>
      <c r="C34" s="114" t="s">
        <v>15</v>
      </c>
      <c r="D34" s="114" t="s">
        <v>53</v>
      </c>
      <c r="E34" s="158">
        <f>(SUMPRODUCT(F49,H49)+SUMPRODUCT(F69,H69))/SUM(F49,F69)*(1+E27)</f>
        <v>5.7556417905698405</v>
      </c>
      <c r="F34" s="138">
        <f t="shared" si="0"/>
        <v>5.8995328353340861</v>
      </c>
      <c r="G34" s="138">
        <f t="shared" si="0"/>
        <v>6.0470211562174381</v>
      </c>
      <c r="H34" s="138">
        <f t="shared" si="0"/>
        <v>6.1981966851228734</v>
      </c>
      <c r="I34" s="138">
        <f t="shared" si="0"/>
        <v>6.3531516022509447</v>
      </c>
      <c r="J34" s="147"/>
      <c r="K34" s="152"/>
      <c r="L34" s="65"/>
      <c r="M34" s="65"/>
      <c r="N34" s="65"/>
      <c r="O34" s="65"/>
      <c r="P34" s="65"/>
      <c r="Q34" s="65"/>
      <c r="R34" s="65"/>
    </row>
    <row r="35" spans="2:18" ht="25.5" x14ac:dyDescent="0.2">
      <c r="B35" s="114" t="s">
        <v>2</v>
      </c>
      <c r="C35" s="114" t="s">
        <v>39</v>
      </c>
      <c r="D35" s="114" t="s">
        <v>54</v>
      </c>
      <c r="E35" s="140">
        <f>(SUMPRODUCT(F50:F51,H50:H51)+SUMPRODUCT(F70:F71,H70:H71))/SUM(F50:F51,F70:F71)*(1+E27)</f>
        <v>0</v>
      </c>
      <c r="F35" s="138">
        <f t="shared" si="0"/>
        <v>0</v>
      </c>
      <c r="G35" s="138">
        <f t="shared" si="0"/>
        <v>0</v>
      </c>
      <c r="H35" s="138">
        <f t="shared" si="0"/>
        <v>0</v>
      </c>
      <c r="I35" s="138">
        <f t="shared" si="0"/>
        <v>0</v>
      </c>
      <c r="J35" s="147"/>
      <c r="K35" s="152"/>
      <c r="L35" s="65"/>
      <c r="M35" s="65"/>
      <c r="N35" s="65"/>
      <c r="O35" s="65"/>
      <c r="P35" s="65"/>
      <c r="Q35" s="65"/>
      <c r="R35" s="65"/>
    </row>
    <row r="36" spans="2:18" x14ac:dyDescent="0.2">
      <c r="B36" s="114" t="s">
        <v>32</v>
      </c>
      <c r="C36" s="114" t="s">
        <v>31</v>
      </c>
      <c r="D36" s="114" t="s">
        <v>53</v>
      </c>
      <c r="E36" s="140">
        <f>(SUMPRODUCT(F52,H52)+SUMPRODUCT(F72,H72))/SUM(F52,F72)*(1+E27)</f>
        <v>1.0477558054198888</v>
      </c>
      <c r="F36" s="138">
        <f t="shared" si="0"/>
        <v>1.073949700555386</v>
      </c>
      <c r="G36" s="138">
        <f t="shared" si="0"/>
        <v>1.1007984430692705</v>
      </c>
      <c r="H36" s="138">
        <f t="shared" si="0"/>
        <v>1.1283184041460022</v>
      </c>
      <c r="I36" s="138">
        <f t="shared" si="0"/>
        <v>1.1565263642496522</v>
      </c>
      <c r="J36" s="147"/>
      <c r="K36" s="152"/>
      <c r="L36" s="65"/>
      <c r="M36" s="65"/>
      <c r="N36" s="65"/>
      <c r="O36" s="65"/>
      <c r="P36" s="65"/>
      <c r="Q36" s="65"/>
      <c r="R36" s="65"/>
    </row>
    <row r="37" spans="2:18" x14ac:dyDescent="0.2">
      <c r="B37" s="114" t="s">
        <v>19</v>
      </c>
      <c r="C37" s="114" t="s">
        <v>18</v>
      </c>
      <c r="D37" s="114" t="s">
        <v>53</v>
      </c>
      <c r="E37" s="158">
        <f>(SUMPRODUCT(F53,H53)+SUMPRODUCT(F73,H73))/SUM(F53,F73)*(1+E27)</f>
        <v>5.7556417905698405</v>
      </c>
      <c r="F37" s="138">
        <f t="shared" si="0"/>
        <v>5.8995328353340861</v>
      </c>
      <c r="G37" s="138">
        <f t="shared" si="0"/>
        <v>6.0470211562174381</v>
      </c>
      <c r="H37" s="138">
        <f t="shared" si="0"/>
        <v>6.1981966851228734</v>
      </c>
      <c r="I37" s="138">
        <f t="shared" si="0"/>
        <v>6.3531516022509447</v>
      </c>
      <c r="J37" s="147"/>
      <c r="K37" s="152"/>
      <c r="L37" s="65"/>
      <c r="M37" s="65"/>
      <c r="N37" s="65"/>
      <c r="O37" s="65"/>
      <c r="P37" s="65"/>
      <c r="Q37" s="65"/>
      <c r="R37" s="65"/>
    </row>
    <row r="38" spans="2:18" x14ac:dyDescent="0.2">
      <c r="B38" s="114" t="s">
        <v>26</v>
      </c>
      <c r="C38" s="114" t="s">
        <v>25</v>
      </c>
      <c r="D38" s="114" t="s">
        <v>53</v>
      </c>
      <c r="E38" s="158">
        <f>(SUMPRODUCT(F55,H55)+SUMPRODUCT(F74,H74))/SUM(F55,F74)*(1+E27)</f>
        <v>5.7556417905698405</v>
      </c>
      <c r="F38" s="138">
        <f t="shared" si="0"/>
        <v>5.8995328353340861</v>
      </c>
      <c r="G38" s="138">
        <f t="shared" si="0"/>
        <v>6.0470211562174381</v>
      </c>
      <c r="H38" s="138">
        <f t="shared" si="0"/>
        <v>6.1981966851228734</v>
      </c>
      <c r="I38" s="138">
        <f t="shared" si="0"/>
        <v>6.3531516022509447</v>
      </c>
      <c r="J38" s="147"/>
      <c r="K38" s="152"/>
      <c r="L38" s="65"/>
      <c r="M38" s="65"/>
      <c r="N38" s="65"/>
      <c r="O38" s="65"/>
      <c r="P38" s="65"/>
      <c r="Q38" s="65"/>
      <c r="R38" s="65"/>
    </row>
    <row r="39" spans="2:18" ht="63.75" x14ac:dyDescent="0.2">
      <c r="B39" s="114" t="s">
        <v>41</v>
      </c>
      <c r="C39" s="114" t="s">
        <v>40</v>
      </c>
      <c r="D39" s="114" t="s">
        <v>54</v>
      </c>
      <c r="E39" s="140">
        <f>(SUMPRODUCT(F58:F62,H58:H62)+SUMPRODUCT(F76:F78,H76:H78))/SUM(F58:F62,F76:F78)*(1+E27)</f>
        <v>0</v>
      </c>
      <c r="F39" s="138">
        <f t="shared" si="0"/>
        <v>0</v>
      </c>
      <c r="G39" s="138">
        <f t="shared" si="0"/>
        <v>0</v>
      </c>
      <c r="H39" s="138">
        <f t="shared" si="0"/>
        <v>0</v>
      </c>
      <c r="I39" s="138">
        <f t="shared" si="0"/>
        <v>0</v>
      </c>
      <c r="J39" s="147"/>
      <c r="K39" s="152"/>
      <c r="L39" s="65"/>
      <c r="M39" s="65"/>
      <c r="N39" s="65"/>
      <c r="O39" s="65"/>
      <c r="P39" s="65"/>
      <c r="Q39" s="65"/>
      <c r="R39" s="65"/>
    </row>
    <row r="40" spans="2:18" x14ac:dyDescent="0.2">
      <c r="B40" s="97"/>
      <c r="C40" s="97"/>
      <c r="D40" s="97"/>
      <c r="E40" s="104"/>
      <c r="F40" s="104"/>
      <c r="G40" s="104"/>
      <c r="H40" s="104"/>
      <c r="I40" s="104"/>
      <c r="J40" s="65"/>
      <c r="K40" s="65"/>
      <c r="L40" s="65"/>
      <c r="M40" s="65"/>
      <c r="N40" s="65"/>
      <c r="O40" s="65"/>
      <c r="P40" s="65"/>
      <c r="Q40" s="65"/>
      <c r="R40" s="65"/>
    </row>
    <row r="41" spans="2:18" x14ac:dyDescent="0.2">
      <c r="B41" s="97"/>
      <c r="C41" s="97"/>
      <c r="D41" s="97"/>
      <c r="E41" s="104"/>
      <c r="F41" s="104"/>
      <c r="G41" s="104"/>
      <c r="H41" s="104"/>
      <c r="I41" s="104"/>
      <c r="J41" s="148"/>
      <c r="K41" s="148"/>
      <c r="L41" s="65"/>
      <c r="M41" s="65"/>
      <c r="N41" s="65"/>
      <c r="O41" s="65"/>
      <c r="P41" s="65"/>
      <c r="Q41" s="65"/>
      <c r="R41" s="65"/>
    </row>
    <row r="42" spans="2:18" x14ac:dyDescent="0.2">
      <c r="B42" s="131" t="s">
        <v>38</v>
      </c>
      <c r="C42" s="131"/>
      <c r="D42" s="131"/>
      <c r="E42" s="131"/>
      <c r="F42" s="131"/>
      <c r="G42" s="131"/>
      <c r="H42" s="131"/>
      <c r="I42" s="131"/>
      <c r="L42" s="65"/>
    </row>
    <row r="43" spans="2:18" x14ac:dyDescent="0.2">
      <c r="L43" s="65"/>
    </row>
    <row r="44" spans="2:18" x14ac:dyDescent="0.2">
      <c r="L44" s="65"/>
    </row>
    <row r="45" spans="2:18" x14ac:dyDescent="0.2">
      <c r="B45" s="371" t="s">
        <v>130</v>
      </c>
      <c r="C45" s="371"/>
      <c r="D45" s="371"/>
      <c r="E45" s="371"/>
      <c r="F45" s="371"/>
      <c r="G45" s="371"/>
      <c r="H45" s="371"/>
      <c r="I45" s="371"/>
      <c r="M45" s="149"/>
    </row>
    <row r="47" spans="2:18" ht="25.5" x14ac:dyDescent="0.2">
      <c r="B47" s="76" t="s">
        <v>12</v>
      </c>
      <c r="C47" s="76" t="s">
        <v>13</v>
      </c>
      <c r="D47" s="69" t="s">
        <v>57</v>
      </c>
      <c r="E47" s="310" t="s">
        <v>47</v>
      </c>
      <c r="F47" s="312" t="s">
        <v>51</v>
      </c>
      <c r="G47" s="310" t="s">
        <v>77</v>
      </c>
      <c r="H47" s="76" t="s">
        <v>82</v>
      </c>
      <c r="K47" s="109"/>
    </row>
    <row r="48" spans="2:18" x14ac:dyDescent="0.2">
      <c r="B48" s="77" t="s">
        <v>14</v>
      </c>
      <c r="C48" s="77" t="s">
        <v>20</v>
      </c>
      <c r="D48" s="77" t="str">
        <f>VLOOKUP(CONCATENATE(B48,"-",C48),'INPUT Customer #''s'!$B$17:$H$46,4,0)</f>
        <v>Primary</v>
      </c>
      <c r="E48" s="311">
        <f>VLOOKUP(CONCATENATE(B48,"-",C48),'INPUT Customer #''s'!$B$125:$T$155,7,0)</f>
        <v>39843.749288493229</v>
      </c>
      <c r="F48" s="313">
        <f>VLOOKUP(CONCATENATE(B48,"-",C48),'INPUT Customer #''s'!$B$125:$T$155,15,0)</f>
        <v>39843.749288493229</v>
      </c>
      <c r="G48" s="221">
        <f>IF(D48="Primary",E48/F48,0)</f>
        <v>1</v>
      </c>
      <c r="H48" s="110">
        <f>IF(D48="Primary",$D$18/$C$23,0)</f>
        <v>5.6152602834827716</v>
      </c>
      <c r="J48" s="150"/>
      <c r="K48" s="149"/>
      <c r="M48" s="149"/>
    </row>
    <row r="49" spans="2:11" x14ac:dyDescent="0.2">
      <c r="B49" s="78" t="s">
        <v>14</v>
      </c>
      <c r="C49" s="78" t="s">
        <v>15</v>
      </c>
      <c r="D49" s="77" t="str">
        <f>VLOOKUP(CONCATENATE(B49,"-",C49),'INPUT Customer #''s'!$B$17:$H$46,4,0)</f>
        <v>Primary</v>
      </c>
      <c r="E49" s="311">
        <f>VLOOKUP(CONCATENATE(B49,"-",C49),'INPUT Customer #''s'!$B$125:$T$155,7,0)</f>
        <v>425380.44890065666</v>
      </c>
      <c r="F49" s="313">
        <f>VLOOKUP(CONCATENATE(B49,"-",C49),'INPUT Customer #''s'!$B$125:$T$155,15,0)</f>
        <v>330168.50871232874</v>
      </c>
      <c r="G49" s="221">
        <f t="shared" ref="G49:G62" si="1">IF(D49="Primary",E49/F49,0)</f>
        <v>1.28837377786167</v>
      </c>
      <c r="H49" s="110">
        <f t="shared" ref="H49:H62" si="2">IF(D49="Primary",$D$18/$C$23,0)</f>
        <v>5.6152602834827716</v>
      </c>
      <c r="J49" s="150"/>
    </row>
    <row r="50" spans="2:11" x14ac:dyDescent="0.2">
      <c r="B50" s="78" t="s">
        <v>14</v>
      </c>
      <c r="C50" s="78" t="s">
        <v>17</v>
      </c>
      <c r="D50" s="77" t="str">
        <f>VLOOKUP(CONCATENATE(B50,"-",C50),'INPUT Customer #''s'!$B$17:$H$46,4,0)</f>
        <v>Secondary</v>
      </c>
      <c r="E50" s="311">
        <f>VLOOKUP(CONCATENATE(B50,"-",C50),'INPUT Customer #''s'!$B$125:$T$155,7,0)</f>
        <v>14037.270342565049</v>
      </c>
      <c r="F50" s="313">
        <f>VLOOKUP(CONCATENATE(B50,"-",C50),'INPUT Customer #''s'!$B$125:$T$155,15,0)</f>
        <v>86579.638542889981</v>
      </c>
      <c r="G50" s="221">
        <f t="shared" si="1"/>
        <v>0</v>
      </c>
      <c r="H50" s="110">
        <f t="shared" si="2"/>
        <v>0</v>
      </c>
      <c r="J50" s="150"/>
      <c r="K50" s="149"/>
    </row>
    <row r="51" spans="2:11" x14ac:dyDescent="0.2">
      <c r="B51" s="78" t="s">
        <v>14</v>
      </c>
      <c r="C51" s="78" t="s">
        <v>23</v>
      </c>
      <c r="D51" s="77" t="str">
        <f>VLOOKUP(CONCATENATE(B51,"-",C51),'INPUT Customer #''s'!$B$17:$H$46,4,0)</f>
        <v>Secondary</v>
      </c>
      <c r="E51" s="311">
        <f>VLOOKUP(CONCATENATE(B51,"-",C51),'INPUT Customer #''s'!$B$125:$T$155,7,0)</f>
        <v>6177.5479242800739</v>
      </c>
      <c r="F51" s="313">
        <f>VLOOKUP(CONCATENATE(B51,"-",C51),'INPUT Customer #''s'!$B$125:$T$155,15,0)</f>
        <v>38102.127643985754</v>
      </c>
      <c r="G51" s="221">
        <f t="shared" si="1"/>
        <v>0</v>
      </c>
      <c r="H51" s="110">
        <f t="shared" si="2"/>
        <v>0</v>
      </c>
      <c r="J51" s="150"/>
    </row>
    <row r="52" spans="2:11" x14ac:dyDescent="0.2">
      <c r="B52" s="78" t="s">
        <v>14</v>
      </c>
      <c r="C52" s="78" t="s">
        <v>31</v>
      </c>
      <c r="D52" s="77" t="str">
        <f>VLOOKUP(CONCATENATE(B52,"-",C52),'INPUT Customer #''s'!$B$17:$H$46,4,0)</f>
        <v>Primary</v>
      </c>
      <c r="E52" s="311">
        <f>VLOOKUP(CONCATENATE(B52,"-",C52),'INPUT Customer #''s'!$B$125:$T$155,7,0)</f>
        <v>905.85537344938803</v>
      </c>
      <c r="F52" s="313">
        <f>VLOOKUP(CONCATENATE(B52,"-",C52),'INPUT Customer #''s'!$B$125:$T$155,15,0)</f>
        <v>732.74368981636428</v>
      </c>
      <c r="G52" s="221">
        <f t="shared" si="1"/>
        <v>1.2362513468746594</v>
      </c>
      <c r="H52" s="110">
        <f t="shared" si="2"/>
        <v>5.6152602834827716</v>
      </c>
      <c r="J52" s="150"/>
    </row>
    <row r="53" spans="2:11" x14ac:dyDescent="0.2">
      <c r="B53" s="78" t="s">
        <v>14</v>
      </c>
      <c r="C53" s="78" t="s">
        <v>18</v>
      </c>
      <c r="D53" s="77" t="str">
        <f>VLOOKUP(CONCATENATE(B53,"-",C53),'INPUT Customer #''s'!$B$17:$H$46,4,0)</f>
        <v>Primary</v>
      </c>
      <c r="E53" s="311">
        <f>VLOOKUP(CONCATENATE(B53,"-",C53),'INPUT Customer #''s'!$B$125:$T$155,7,0)</f>
        <v>91939.326986250657</v>
      </c>
      <c r="F53" s="313">
        <f>VLOOKUP(CONCATENATE(B53,"-",C53),'INPUT Customer #''s'!$B$125:$T$155,15,0)</f>
        <v>74774.96656827438</v>
      </c>
      <c r="G53" s="221">
        <f t="shared" si="1"/>
        <v>1.2295468818739506</v>
      </c>
      <c r="H53" s="110">
        <f t="shared" si="2"/>
        <v>5.6152602834827716</v>
      </c>
      <c r="J53" s="150"/>
    </row>
    <row r="54" spans="2:11" x14ac:dyDescent="0.2">
      <c r="B54" s="78" t="s">
        <v>14</v>
      </c>
      <c r="C54" s="78" t="s">
        <v>34</v>
      </c>
      <c r="D54" s="77" t="str">
        <f>VLOOKUP(CONCATENATE(B54,"-",C54),'INPUT Customer #''s'!$B$17:$H$46,4,0)</f>
        <v>NA</v>
      </c>
      <c r="E54" s="311">
        <f>VLOOKUP(CONCATENATE(B54,"-",C54),'INPUT Customer #''s'!$B$125:$T$155,7,0)</f>
        <v>0</v>
      </c>
      <c r="F54" s="313">
        <f>VLOOKUP(CONCATENATE(B54,"-",C54),'INPUT Customer #''s'!$B$125:$T$155,15,0)</f>
        <v>0</v>
      </c>
      <c r="G54" s="221">
        <f t="shared" si="1"/>
        <v>0</v>
      </c>
      <c r="H54" s="110">
        <f t="shared" si="2"/>
        <v>0</v>
      </c>
      <c r="J54" s="150"/>
    </row>
    <row r="55" spans="2:11" x14ac:dyDescent="0.2">
      <c r="B55" s="78" t="s">
        <v>14</v>
      </c>
      <c r="C55" s="78" t="s">
        <v>25</v>
      </c>
      <c r="D55" s="77" t="str">
        <f>VLOOKUP(CONCATENATE(B55,"-",C55),'INPUT Customer #''s'!$B$17:$H$46,4,0)</f>
        <v>Primary</v>
      </c>
      <c r="E55" s="311">
        <f>VLOOKUP(CONCATENATE(B55,"-",C55),'INPUT Customer #''s'!$B$125:$T$155,7,0)</f>
        <v>39781.373092674105</v>
      </c>
      <c r="F55" s="313">
        <f>VLOOKUP(CONCATENATE(B55,"-",C55),'INPUT Customer #''s'!$B$125:$T$155,15,0)</f>
        <v>24846.023121013324</v>
      </c>
      <c r="G55" s="221">
        <f t="shared" si="1"/>
        <v>1.6011163194575524</v>
      </c>
      <c r="H55" s="110">
        <f t="shared" si="2"/>
        <v>5.6152602834827716</v>
      </c>
      <c r="J55" s="150"/>
    </row>
    <row r="56" spans="2:11" x14ac:dyDescent="0.2">
      <c r="B56" s="78" t="s">
        <v>14</v>
      </c>
      <c r="C56" s="78" t="s">
        <v>30</v>
      </c>
      <c r="D56" s="77" t="str">
        <f>VLOOKUP(CONCATENATE(B56,"-",C56),'INPUT Customer #''s'!$B$17:$H$46,4,0)</f>
        <v>NA</v>
      </c>
      <c r="E56" s="311">
        <f>VLOOKUP(CONCATENATE(B56,"-",C56),'INPUT Customer #''s'!$B$125:$T$155,7,0)</f>
        <v>0</v>
      </c>
      <c r="F56" s="313">
        <f>VLOOKUP(CONCATENATE(B56,"-",C56),'INPUT Customer #''s'!$B$125:$T$155,15,0)</f>
        <v>0</v>
      </c>
      <c r="G56" s="221">
        <f t="shared" si="1"/>
        <v>0</v>
      </c>
      <c r="H56" s="110">
        <f t="shared" si="2"/>
        <v>0</v>
      </c>
      <c r="J56" s="150"/>
    </row>
    <row r="57" spans="2:11" x14ac:dyDescent="0.2">
      <c r="B57" s="78" t="s">
        <v>14</v>
      </c>
      <c r="C57" s="78" t="s">
        <v>33</v>
      </c>
      <c r="D57" s="77" t="str">
        <f>VLOOKUP(CONCATENATE(B57,"-",C57),'INPUT Customer #''s'!$B$17:$H$46,4,0)</f>
        <v>NA</v>
      </c>
      <c r="E57" s="311">
        <f>VLOOKUP(CONCATENATE(B57,"-",C57),'INPUT Customer #''s'!$B$125:$T$155,7,0)</f>
        <v>0</v>
      </c>
      <c r="F57" s="313">
        <f>VLOOKUP(CONCATENATE(B57,"-",C57),'INPUT Customer #''s'!$B$125:$T$155,15,0)</f>
        <v>0</v>
      </c>
      <c r="G57" s="221">
        <f t="shared" si="1"/>
        <v>0</v>
      </c>
      <c r="H57" s="110">
        <f t="shared" si="2"/>
        <v>0</v>
      </c>
      <c r="J57" s="150"/>
    </row>
    <row r="58" spans="2:11" x14ac:dyDescent="0.2">
      <c r="B58" s="78" t="s">
        <v>14</v>
      </c>
      <c r="C58" s="78" t="s">
        <v>24</v>
      </c>
      <c r="D58" s="77" t="str">
        <f>VLOOKUP(CONCATENATE(B58,"-",C58),'INPUT Customer #''s'!$B$17:$H$46,4,0)</f>
        <v>Secondary</v>
      </c>
      <c r="E58" s="311">
        <f>VLOOKUP(CONCATENATE(B58,"-",C58),'INPUT Customer #''s'!$B$125:$T$155,7,0)</f>
        <v>10659.265139131094</v>
      </c>
      <c r="F58" s="313">
        <f>VLOOKUP(CONCATENATE(B58,"-",C58),'INPUT Customer #''s'!$B$125:$T$155,15,0)</f>
        <v>16068.200926994825</v>
      </c>
      <c r="G58" s="221">
        <f t="shared" si="1"/>
        <v>0</v>
      </c>
      <c r="H58" s="110">
        <f t="shared" si="2"/>
        <v>0</v>
      </c>
      <c r="J58" s="150"/>
    </row>
    <row r="59" spans="2:11" x14ac:dyDescent="0.2">
      <c r="B59" s="78" t="s">
        <v>14</v>
      </c>
      <c r="C59" s="78" t="s">
        <v>22</v>
      </c>
      <c r="D59" s="77" t="str">
        <f>VLOOKUP(CONCATENATE(B59,"-",C59),'INPUT Customer #''s'!$B$17:$H$46,4,0)</f>
        <v>Secondary</v>
      </c>
      <c r="E59" s="311">
        <f>VLOOKUP(CONCATENATE(B59,"-",C59),'INPUT Customer #''s'!$B$125:$T$155,7,0)</f>
        <v>10659.265139131094</v>
      </c>
      <c r="F59" s="313">
        <f>VLOOKUP(CONCATENATE(B59,"-",C59),'INPUT Customer #''s'!$B$125:$T$155,15,0)</f>
        <v>16068.200926994825</v>
      </c>
      <c r="G59" s="221">
        <f t="shared" si="1"/>
        <v>0</v>
      </c>
      <c r="H59" s="110">
        <f t="shared" si="2"/>
        <v>0</v>
      </c>
      <c r="J59" s="150"/>
    </row>
    <row r="60" spans="2:11" x14ac:dyDescent="0.2">
      <c r="B60" s="78" t="s">
        <v>14</v>
      </c>
      <c r="C60" s="78" t="s">
        <v>27</v>
      </c>
      <c r="D60" s="77" t="str">
        <f>VLOOKUP(CONCATENATE(B60,"-",C60),'INPUT Customer #''s'!$B$17:$H$46,4,0)</f>
        <v>Secondary</v>
      </c>
      <c r="E60" s="311">
        <f>VLOOKUP(CONCATENATE(B60,"-",C60),'INPUT Customer #''s'!$B$125:$T$155,7,0)</f>
        <v>10659.265139131094</v>
      </c>
      <c r="F60" s="313">
        <f>VLOOKUP(CONCATENATE(B60,"-",C60),'INPUT Customer #''s'!$B$125:$T$155,15,0)</f>
        <v>16068.200926994825</v>
      </c>
      <c r="G60" s="221">
        <f t="shared" si="1"/>
        <v>0</v>
      </c>
      <c r="H60" s="110">
        <f t="shared" si="2"/>
        <v>0</v>
      </c>
      <c r="J60" s="150"/>
    </row>
    <row r="61" spans="2:11" x14ac:dyDescent="0.2">
      <c r="B61" s="78" t="s">
        <v>14</v>
      </c>
      <c r="C61" s="78" t="s">
        <v>29</v>
      </c>
      <c r="D61" s="77" t="str">
        <f>VLOOKUP(CONCATENATE(B61,"-",C61),'INPUT Customer #''s'!$B$17:$H$46,4,0)</f>
        <v>Secondary</v>
      </c>
      <c r="E61" s="311">
        <f>VLOOKUP(CONCATENATE(B61,"-",C61),'INPUT Customer #''s'!$B$125:$T$155,7,0)</f>
        <v>10659.265139131094</v>
      </c>
      <c r="F61" s="313">
        <f>VLOOKUP(CONCATENATE(B61,"-",C61),'INPUT Customer #''s'!$B$125:$T$155,15,0)</f>
        <v>16068.200926994825</v>
      </c>
      <c r="G61" s="221">
        <f t="shared" si="1"/>
        <v>0</v>
      </c>
      <c r="H61" s="110">
        <f t="shared" si="2"/>
        <v>0</v>
      </c>
      <c r="J61" s="150"/>
    </row>
    <row r="62" spans="2:11" x14ac:dyDescent="0.2">
      <c r="B62" s="78" t="s">
        <v>14</v>
      </c>
      <c r="C62" s="78" t="s">
        <v>28</v>
      </c>
      <c r="D62" s="77" t="str">
        <f>VLOOKUP(CONCATENATE(B62,"-",C62),'INPUT Customer #''s'!$B$17:$H$46,4,0)</f>
        <v>Secondary</v>
      </c>
      <c r="E62" s="311">
        <f>VLOOKUP(CONCATENATE(B62,"-",C62),'INPUT Customer #''s'!$B$125:$T$155,7,0)</f>
        <v>10659.265139131094</v>
      </c>
      <c r="F62" s="313">
        <f>VLOOKUP(CONCATENATE(B62,"-",C62),'INPUT Customer #''s'!$B$125:$T$155,15,0)</f>
        <v>16068.200926994825</v>
      </c>
      <c r="G62" s="221">
        <f t="shared" si="1"/>
        <v>0</v>
      </c>
      <c r="H62" s="110">
        <f t="shared" si="2"/>
        <v>0</v>
      </c>
      <c r="J62" s="150"/>
    </row>
    <row r="63" spans="2:11" x14ac:dyDescent="0.2">
      <c r="B63" s="78" t="s">
        <v>14</v>
      </c>
      <c r="C63" s="78"/>
      <c r="D63" s="78"/>
      <c r="E63" s="209"/>
      <c r="F63" s="209"/>
      <c r="G63" s="303"/>
      <c r="H63" s="110"/>
      <c r="J63" s="149"/>
    </row>
    <row r="64" spans="2:11" x14ac:dyDescent="0.2">
      <c r="B64" s="97"/>
      <c r="C64" s="97"/>
      <c r="D64" s="97"/>
      <c r="E64" s="97"/>
      <c r="F64" s="97"/>
      <c r="G64" s="111"/>
      <c r="H64" s="104"/>
    </row>
    <row r="65" spans="2:18" x14ac:dyDescent="0.2">
      <c r="B65" s="371" t="s">
        <v>131</v>
      </c>
      <c r="C65" s="371"/>
      <c r="D65" s="371"/>
      <c r="E65" s="371"/>
      <c r="F65" s="371"/>
      <c r="G65" s="371"/>
      <c r="H65" s="371"/>
      <c r="I65" s="371"/>
    </row>
    <row r="67" spans="2:18" ht="25.5" x14ac:dyDescent="0.2">
      <c r="B67" s="76" t="s">
        <v>12</v>
      </c>
      <c r="C67" s="76" t="s">
        <v>13</v>
      </c>
      <c r="D67" s="69" t="s">
        <v>57</v>
      </c>
      <c r="E67" s="310" t="s">
        <v>47</v>
      </c>
      <c r="F67" s="312" t="s">
        <v>51</v>
      </c>
      <c r="G67" s="310" t="s">
        <v>77</v>
      </c>
      <c r="H67" s="76" t="s">
        <v>56</v>
      </c>
    </row>
    <row r="68" spans="2:18" x14ac:dyDescent="0.2">
      <c r="B68" s="78" t="s">
        <v>35</v>
      </c>
      <c r="C68" s="78" t="s">
        <v>20</v>
      </c>
      <c r="D68" s="78" t="str">
        <f>VLOOKUP(CONCATENATE(B68,"-",C68),'INPUT Customer #''s'!$B$17:$H$46,4,0)</f>
        <v>Primary</v>
      </c>
      <c r="E68" s="220">
        <f>VLOOKUP(CONCATENATE(B68,"-",C68),'INPUT Customer #''s'!$B$125:$T$155,7,0)</f>
        <v>1274292.8314445654</v>
      </c>
      <c r="F68" s="314">
        <f>VLOOKUP(CONCATENATE(B68,"-",C68),'INPUT Customer #''s'!$B$125:$T$155,15,0)</f>
        <v>1095525.4748576791</v>
      </c>
      <c r="G68" s="221">
        <f>IF(AND(D68="Primary",F68&gt;0),E68/F68,0)</f>
        <v>1.1631795523605786</v>
      </c>
      <c r="H68" s="112">
        <f>IF(D68="Primary",$D$19/$C$24,0)</f>
        <v>0.97278137261640629</v>
      </c>
      <c r="J68" s="149"/>
      <c r="K68" s="149"/>
    </row>
    <row r="69" spans="2:18" x14ac:dyDescent="0.2">
      <c r="B69" s="78" t="s">
        <v>35</v>
      </c>
      <c r="C69" s="78" t="s">
        <v>15</v>
      </c>
      <c r="D69" s="78" t="str">
        <f>VLOOKUP(CONCATENATE(B69,"-",C69),'INPUT Customer #''s'!$B$17:$H$46,4,0)</f>
        <v>Primary</v>
      </c>
      <c r="E69" s="220">
        <f>VLOOKUP(CONCATENATE(B69,"-",C69),'INPUT Customer #''s'!$B$125:$T$155,7,0)</f>
        <v>0</v>
      </c>
      <c r="F69" s="314">
        <f>VLOOKUP(CONCATENATE(B69,"-",C69),'INPUT Customer #''s'!$B$125:$T$155,15,0)</f>
        <v>0</v>
      </c>
      <c r="G69" s="221">
        <f t="shared" ref="G69:G79" si="3">IF(AND(D69="Primary",F69&gt;0),E69/F69,0)</f>
        <v>0</v>
      </c>
      <c r="H69" s="112">
        <f t="shared" ref="H69:H79" si="4">IF(D69="Primary",$D$19/$C$24,0)</f>
        <v>0.97278137261640629</v>
      </c>
      <c r="J69" s="149"/>
    </row>
    <row r="70" spans="2:18" x14ac:dyDescent="0.2">
      <c r="B70" s="78" t="s">
        <v>35</v>
      </c>
      <c r="C70" s="78" t="s">
        <v>17</v>
      </c>
      <c r="D70" s="78" t="str">
        <f>VLOOKUP(CONCATENATE(B70,"-",C70),'INPUT Customer #''s'!$B$17:$H$46,4,0)</f>
        <v>Secondary</v>
      </c>
      <c r="E70" s="220">
        <f>VLOOKUP(CONCATENATE(B70,"-",C70),'INPUT Customer #''s'!$B$125:$T$155,7,0)</f>
        <v>209468.29019710267</v>
      </c>
      <c r="F70" s="314">
        <f>VLOOKUP(CONCATENATE(B70,"-",C70),'INPUT Customer #''s'!$B$125:$T$155,15,0)</f>
        <v>260988.75560763554</v>
      </c>
      <c r="G70" s="221">
        <f t="shared" si="3"/>
        <v>0</v>
      </c>
      <c r="H70" s="112">
        <f t="shared" si="4"/>
        <v>0</v>
      </c>
      <c r="J70" s="149"/>
    </row>
    <row r="71" spans="2:18" x14ac:dyDescent="0.2">
      <c r="B71" s="78" t="s">
        <v>35</v>
      </c>
      <c r="C71" s="78" t="s">
        <v>23</v>
      </c>
      <c r="D71" s="78" t="str">
        <f>VLOOKUP(CONCATENATE(B71,"-",C71),'INPUT Customer #''s'!$B$17:$H$46,4,0)</f>
        <v>Secondary</v>
      </c>
      <c r="E71" s="220">
        <f>VLOOKUP(CONCATENATE(B71,"-",C71),'INPUT Customer #''s'!$B$125:$T$155,7,0)</f>
        <v>92183.193009101335</v>
      </c>
      <c r="F71" s="314">
        <f>VLOOKUP(CONCATENATE(B71,"-",C71),'INPUT Customer #''s'!$B$125:$T$155,15,0)</f>
        <v>114856.41482414994</v>
      </c>
      <c r="G71" s="221">
        <f t="shared" si="3"/>
        <v>0</v>
      </c>
      <c r="H71" s="112">
        <f t="shared" si="4"/>
        <v>0</v>
      </c>
      <c r="J71" s="149"/>
    </row>
    <row r="72" spans="2:18" x14ac:dyDescent="0.2">
      <c r="B72" s="78" t="s">
        <v>35</v>
      </c>
      <c r="C72" s="78" t="s">
        <v>31</v>
      </c>
      <c r="D72" s="78" t="str">
        <f>VLOOKUP(CONCATENATE(B72,"-",C72),'INPUT Customer #''s'!$B$17:$H$46,4,0)</f>
        <v>Primary</v>
      </c>
      <c r="E72" s="220">
        <f>VLOOKUP(CONCATENATE(B72,"-",C72),'INPUT Customer #''s'!$B$125:$T$155,7,0)</f>
        <v>120895.06166722349</v>
      </c>
      <c r="F72" s="314">
        <f>VLOOKUP(CONCATENATE(B72,"-",C72),'INPUT Customer #''s'!$B$125:$T$155,15,0)</f>
        <v>68101.48378455083</v>
      </c>
      <c r="G72" s="221">
        <f t="shared" si="3"/>
        <v>1.7752192015330091</v>
      </c>
      <c r="H72" s="112">
        <f t="shared" si="4"/>
        <v>0.97278137261640629</v>
      </c>
      <c r="J72" s="149"/>
    </row>
    <row r="73" spans="2:18" x14ac:dyDescent="0.2">
      <c r="B73" s="78" t="s">
        <v>35</v>
      </c>
      <c r="C73" s="78" t="s">
        <v>18</v>
      </c>
      <c r="D73" s="78" t="str">
        <f>VLOOKUP(CONCATENATE(B73,"-",C73),'INPUT Customer #''s'!$B$17:$H$46,4,0)</f>
        <v>Primary</v>
      </c>
      <c r="E73" s="220">
        <f>VLOOKUP(CONCATENATE(B73,"-",C73),'INPUT Customer #''s'!$B$125:$T$155,7,0)</f>
        <v>0</v>
      </c>
      <c r="F73" s="314">
        <f>VLOOKUP(CONCATENATE(B73,"-",C73),'INPUT Customer #''s'!$B$125:$T$155,15,0)</f>
        <v>0</v>
      </c>
      <c r="G73" s="221">
        <f t="shared" si="3"/>
        <v>0</v>
      </c>
      <c r="H73" s="112">
        <f t="shared" si="4"/>
        <v>0.97278137261640629</v>
      </c>
      <c r="J73" s="149"/>
    </row>
    <row r="74" spans="2:18" x14ac:dyDescent="0.2">
      <c r="B74" s="78" t="s">
        <v>35</v>
      </c>
      <c r="C74" s="78" t="s">
        <v>25</v>
      </c>
      <c r="D74" s="78" t="str">
        <f>VLOOKUP(CONCATENATE(B74,"-",C74),'INPUT Customer #''s'!$B$17:$H$46,4,0)</f>
        <v>Primary</v>
      </c>
      <c r="E74" s="220">
        <f>VLOOKUP(CONCATENATE(B74,"-",C74),'INPUT Customer #''s'!$B$125:$T$155,7,0)</f>
        <v>0</v>
      </c>
      <c r="F74" s="314">
        <f>VLOOKUP(CONCATENATE(B74,"-",C74),'INPUT Customer #''s'!$B$125:$T$155,15,0)</f>
        <v>0</v>
      </c>
      <c r="G74" s="221">
        <f t="shared" si="3"/>
        <v>0</v>
      </c>
      <c r="H74" s="112">
        <f t="shared" si="4"/>
        <v>0.97278137261640629</v>
      </c>
      <c r="J74" s="149"/>
    </row>
    <row r="75" spans="2:18" x14ac:dyDescent="0.2">
      <c r="B75" s="78" t="s">
        <v>35</v>
      </c>
      <c r="C75" s="78" t="s">
        <v>37</v>
      </c>
      <c r="D75" s="78" t="str">
        <f>VLOOKUP(CONCATENATE(B75,"-",C75),'INPUT Customer #''s'!$B$17:$H$46,4,0)</f>
        <v>NA</v>
      </c>
      <c r="E75" s="220">
        <f>VLOOKUP(CONCATENATE(B75,"-",C75),'INPUT Customer #''s'!$B$125:$T$155,7,0)</f>
        <v>0</v>
      </c>
      <c r="F75" s="314">
        <f>VLOOKUP(CONCATENATE(B75,"-",C75),'INPUT Customer #''s'!$B$125:$T$155,15,0)</f>
        <v>0</v>
      </c>
      <c r="G75" s="221">
        <f t="shared" si="3"/>
        <v>0</v>
      </c>
      <c r="H75" s="112">
        <f t="shared" si="4"/>
        <v>0</v>
      </c>
      <c r="J75" s="149"/>
    </row>
    <row r="76" spans="2:18" x14ac:dyDescent="0.2">
      <c r="B76" s="78" t="s">
        <v>35</v>
      </c>
      <c r="C76" s="78" t="s">
        <v>24</v>
      </c>
      <c r="D76" s="78" t="str">
        <f>VLOOKUP(CONCATENATE(B76,"-",C76),'INPUT Customer #''s'!$B$17:$H$46,4,0)</f>
        <v>Secondary</v>
      </c>
      <c r="E76" s="220">
        <f>VLOOKUP(CONCATENATE(B76,"-",C76),'INPUT Customer #''s'!$B$125:$T$155,7,0)</f>
        <v>0</v>
      </c>
      <c r="F76" s="314">
        <f>VLOOKUP(CONCATENATE(B76,"-",C76),'INPUT Customer #''s'!$B$125:$T$155,15,0)</f>
        <v>0</v>
      </c>
      <c r="G76" s="221">
        <f t="shared" si="3"/>
        <v>0</v>
      </c>
      <c r="H76" s="112">
        <f t="shared" si="4"/>
        <v>0</v>
      </c>
      <c r="J76" s="149"/>
    </row>
    <row r="77" spans="2:18" x14ac:dyDescent="0.2">
      <c r="B77" s="78" t="s">
        <v>35</v>
      </c>
      <c r="C77" s="78" t="s">
        <v>22</v>
      </c>
      <c r="D77" s="78" t="str">
        <f>VLOOKUP(CONCATENATE(B77,"-",C77),'INPUT Customer #''s'!$B$17:$H$46,4,0)</f>
        <v>Secondary</v>
      </c>
      <c r="E77" s="220">
        <f>VLOOKUP(CONCATENATE(B77,"-",C77),'INPUT Customer #''s'!$B$125:$T$155,7,0)</f>
        <v>0</v>
      </c>
      <c r="F77" s="314">
        <f>VLOOKUP(CONCATENATE(B77,"-",C77),'INPUT Customer #''s'!$B$125:$T$155,15,0)</f>
        <v>0</v>
      </c>
      <c r="G77" s="221">
        <f t="shared" si="3"/>
        <v>0</v>
      </c>
      <c r="H77" s="112">
        <f t="shared" si="4"/>
        <v>0</v>
      </c>
      <c r="J77" s="149"/>
    </row>
    <row r="78" spans="2:18" x14ac:dyDescent="0.2">
      <c r="B78" s="78" t="s">
        <v>35</v>
      </c>
      <c r="C78" s="78" t="s">
        <v>29</v>
      </c>
      <c r="D78" s="78" t="str">
        <f>VLOOKUP(CONCATENATE(B78,"-",C78),'INPUT Customer #''s'!$B$17:$H$46,4,0)</f>
        <v>Secondary</v>
      </c>
      <c r="E78" s="220">
        <f>VLOOKUP(CONCATENATE(B78,"-",C78),'INPUT Customer #''s'!$B$125:$T$155,7,0)</f>
        <v>0</v>
      </c>
      <c r="F78" s="314">
        <f>VLOOKUP(CONCATENATE(B78,"-",C78),'INPUT Customer #''s'!$B$125:$T$155,15,0)</f>
        <v>0</v>
      </c>
      <c r="G78" s="221">
        <f t="shared" si="3"/>
        <v>0</v>
      </c>
      <c r="H78" s="112">
        <f t="shared" si="4"/>
        <v>0</v>
      </c>
      <c r="J78" s="149"/>
    </row>
    <row r="79" spans="2:18" x14ac:dyDescent="0.2">
      <c r="B79" s="78" t="s">
        <v>35</v>
      </c>
      <c r="C79" s="78" t="s">
        <v>36</v>
      </c>
      <c r="D79" s="78" t="str">
        <f>VLOOKUP(CONCATENATE(B79,"-",C79),'INPUT Customer #''s'!$B$17:$H$46,4,0)</f>
        <v>NA</v>
      </c>
      <c r="E79" s="220">
        <f>VLOOKUP(CONCATENATE(B79,"-",C79),'INPUT Customer #''s'!$B$125:$T$155,7,0)</f>
        <v>0</v>
      </c>
      <c r="F79" s="314">
        <f>VLOOKUP(CONCATENATE(B79,"-",C79),'INPUT Customer #''s'!$B$125:$T$155,15,0)</f>
        <v>0</v>
      </c>
      <c r="G79" s="221">
        <f t="shared" si="3"/>
        <v>0</v>
      </c>
      <c r="H79" s="112">
        <f t="shared" si="4"/>
        <v>0</v>
      </c>
      <c r="J79" s="149"/>
    </row>
    <row r="80" spans="2:18" x14ac:dyDescent="0.2">
      <c r="B80" s="97"/>
      <c r="C80" s="97"/>
      <c r="D80" s="97"/>
      <c r="E80" s="98"/>
      <c r="F80" s="98"/>
      <c r="G80" s="98"/>
      <c r="H80" s="98"/>
      <c r="I80" s="98"/>
      <c r="J80" s="146"/>
      <c r="K80" s="65"/>
      <c r="L80" s="65"/>
      <c r="M80" s="65"/>
      <c r="N80" s="65"/>
      <c r="O80" s="65"/>
      <c r="P80" s="65"/>
      <c r="Q80" s="65"/>
      <c r="R80" s="65"/>
    </row>
    <row r="81" spans="2:20" x14ac:dyDescent="0.2">
      <c r="B81" s="65"/>
      <c r="C81" s="65"/>
      <c r="D81" s="65"/>
      <c r="E81" s="65"/>
      <c r="F81" s="65"/>
      <c r="G81" s="65"/>
      <c r="H81" s="65"/>
      <c r="I81" s="130"/>
      <c r="J81" s="65"/>
      <c r="K81" s="65"/>
      <c r="L81" s="65"/>
      <c r="M81" s="65"/>
      <c r="N81" s="65"/>
      <c r="O81" s="65"/>
      <c r="P81" s="65"/>
      <c r="Q81" s="65"/>
      <c r="R81" s="65"/>
      <c r="S81" s="65"/>
      <c r="T81" s="65"/>
    </row>
    <row r="82" spans="2:20" ht="15" x14ac:dyDescent="0.25">
      <c r="B82" s="326"/>
      <c r="C82" s="326"/>
      <c r="D82" s="326"/>
      <c r="E82" s="326"/>
      <c r="F82" s="326"/>
      <c r="G82" s="326"/>
      <c r="H82" s="326"/>
      <c r="I82" s="326"/>
    </row>
    <row r="83" spans="2:20" ht="15" x14ac:dyDescent="0.25">
      <c r="B83" s="326"/>
      <c r="C83" s="326"/>
      <c r="D83" s="326"/>
      <c r="E83" s="326"/>
      <c r="F83" s="326"/>
      <c r="G83" s="326"/>
      <c r="H83" s="326"/>
      <c r="I83" s="326"/>
    </row>
    <row r="84" spans="2:20" ht="15" x14ac:dyDescent="0.25">
      <c r="B84" s="326"/>
      <c r="C84" s="326"/>
      <c r="D84" s="326"/>
      <c r="E84" s="326"/>
      <c r="F84" s="326"/>
      <c r="G84" s="326"/>
      <c r="H84" s="326"/>
      <c r="I84" s="326"/>
    </row>
    <row r="85" spans="2:20" ht="15" x14ac:dyDescent="0.25">
      <c r="B85" s="326"/>
      <c r="C85" s="326"/>
      <c r="D85" s="326"/>
      <c r="E85" s="326"/>
      <c r="F85" s="326"/>
      <c r="G85" s="326"/>
      <c r="H85" s="326"/>
      <c r="I85" s="326"/>
    </row>
    <row r="86" spans="2:20" ht="15" x14ac:dyDescent="0.25">
      <c r="B86" s="326"/>
      <c r="C86" s="326"/>
      <c r="D86" s="326"/>
      <c r="E86" s="326"/>
      <c r="F86" s="326"/>
      <c r="G86" s="326"/>
      <c r="H86" s="326"/>
      <c r="I86" s="326"/>
    </row>
    <row r="87" spans="2:20" ht="15" x14ac:dyDescent="0.25">
      <c r="B87" s="326"/>
      <c r="C87" s="326"/>
      <c r="D87" s="326"/>
      <c r="E87" s="326"/>
      <c r="F87" s="326"/>
      <c r="G87" s="326"/>
      <c r="H87" s="326"/>
      <c r="I87" s="326"/>
    </row>
    <row r="88" spans="2:20" ht="15" x14ac:dyDescent="0.25">
      <c r="B88" s="326"/>
      <c r="C88" s="326"/>
      <c r="D88" s="326"/>
      <c r="E88" s="326"/>
      <c r="F88" s="326"/>
      <c r="G88" s="326"/>
      <c r="H88" s="326"/>
      <c r="I88" s="326"/>
    </row>
    <row r="89" spans="2:20" ht="15" x14ac:dyDescent="0.25">
      <c r="B89" s="326"/>
      <c r="C89" s="326"/>
      <c r="D89" s="326"/>
      <c r="E89" s="326"/>
      <c r="F89" s="326"/>
      <c r="G89" s="326"/>
      <c r="H89" s="326"/>
      <c r="I89" s="326"/>
    </row>
    <row r="90" spans="2:20" ht="15" x14ac:dyDescent="0.25">
      <c r="B90" s="326"/>
      <c r="C90" s="326"/>
      <c r="D90" s="326"/>
      <c r="E90" s="326"/>
      <c r="F90" s="326"/>
      <c r="G90" s="326"/>
      <c r="H90" s="326"/>
      <c r="I90" s="326"/>
    </row>
  </sheetData>
  <mergeCells count="9">
    <mergeCell ref="B45:I45"/>
    <mergeCell ref="B65:I65"/>
    <mergeCell ref="B2:H2"/>
    <mergeCell ref="C3:J3"/>
    <mergeCell ref="B30:I30"/>
    <mergeCell ref="C7:I7"/>
    <mergeCell ref="C9:I9"/>
    <mergeCell ref="H15:I15"/>
    <mergeCell ref="B21:I21"/>
  </mergeCell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theme="5" tint="0.39997558519241921"/>
  </sheetPr>
  <dimension ref="A1:BM57"/>
  <sheetViews>
    <sheetView workbookViewId="0">
      <selection activeCell="E28" sqref="E28"/>
    </sheetView>
  </sheetViews>
  <sheetFormatPr defaultColWidth="8.85546875" defaultRowHeight="12.75" x14ac:dyDescent="0.2"/>
  <cols>
    <col min="1" max="1" width="4.7109375" style="66" customWidth="1"/>
    <col min="2" max="2" width="27.85546875" style="66" customWidth="1"/>
    <col min="3" max="9" width="15.28515625" style="66" customWidth="1"/>
    <col min="10" max="16384" width="8.85546875" style="66"/>
  </cols>
  <sheetData>
    <row r="1" spans="1:23" x14ac:dyDescent="0.2">
      <c r="B1" s="65"/>
      <c r="C1" s="65"/>
      <c r="D1" s="65"/>
      <c r="E1" s="65"/>
      <c r="F1" s="65"/>
      <c r="G1" s="65"/>
      <c r="H1" s="67"/>
      <c r="I1" s="67"/>
      <c r="J1" s="65"/>
      <c r="K1" s="65"/>
      <c r="L1" s="65"/>
      <c r="M1" s="65"/>
      <c r="N1" s="65"/>
      <c r="O1" s="65"/>
      <c r="P1" s="65"/>
      <c r="Q1" s="65"/>
      <c r="R1" s="65"/>
    </row>
    <row r="2" spans="1:23" ht="21" x14ac:dyDescent="0.2">
      <c r="B2" s="368" t="s">
        <v>74</v>
      </c>
      <c r="C2" s="368"/>
      <c r="D2" s="368"/>
      <c r="E2" s="368"/>
      <c r="F2" s="368"/>
      <c r="G2" s="368"/>
      <c r="H2" s="368"/>
      <c r="J2" s="65"/>
      <c r="K2" s="65"/>
      <c r="L2" s="65"/>
      <c r="M2" s="65"/>
      <c r="N2" s="65"/>
      <c r="O2" s="65"/>
      <c r="P2" s="65"/>
      <c r="Q2" s="65"/>
      <c r="R2" s="65"/>
    </row>
    <row r="3" spans="1:23" ht="14.25" customHeight="1" x14ac:dyDescent="0.2">
      <c r="B3" s="65"/>
      <c r="C3" s="369"/>
      <c r="D3" s="369"/>
      <c r="E3" s="369"/>
      <c r="F3" s="369"/>
      <c r="G3" s="369"/>
      <c r="H3" s="369"/>
      <c r="I3" s="369"/>
      <c r="J3" s="65"/>
      <c r="K3" s="65"/>
      <c r="L3" s="65"/>
      <c r="M3" s="65"/>
      <c r="N3" s="65"/>
      <c r="O3" s="65"/>
      <c r="P3" s="65"/>
      <c r="Q3" s="65"/>
      <c r="R3" s="65"/>
    </row>
    <row r="4" spans="1:23" ht="14.25" customHeight="1" x14ac:dyDescent="0.25">
      <c r="A4" s="68"/>
      <c r="B4" s="42" t="s">
        <v>65</v>
      </c>
      <c r="C4" s="42"/>
      <c r="D4" s="42"/>
      <c r="E4" s="42"/>
      <c r="F4" s="42"/>
      <c r="G4" s="42"/>
      <c r="H4" s="42"/>
      <c r="I4" s="42"/>
      <c r="J4" s="65"/>
      <c r="K4" s="65"/>
      <c r="L4" s="65"/>
      <c r="M4" s="65"/>
      <c r="N4" s="65"/>
      <c r="O4" s="65"/>
      <c r="P4" s="65"/>
      <c r="Q4" s="65"/>
      <c r="R4" s="65"/>
    </row>
    <row r="5" spans="1:23" x14ac:dyDescent="0.2">
      <c r="B5" s="65"/>
      <c r="C5" s="65"/>
      <c r="D5" s="65"/>
      <c r="E5" s="65"/>
      <c r="F5" s="65"/>
      <c r="G5" s="65"/>
      <c r="H5" s="65"/>
      <c r="I5" s="67"/>
      <c r="J5" s="65"/>
      <c r="K5" s="65"/>
      <c r="L5" s="65"/>
      <c r="M5" s="65"/>
      <c r="N5" s="65"/>
      <c r="O5" s="65"/>
      <c r="P5" s="65"/>
      <c r="Q5" s="65"/>
      <c r="R5" s="65"/>
      <c r="S5" s="65"/>
    </row>
    <row r="6" spans="1:23" x14ac:dyDescent="0.2">
      <c r="B6" s="65"/>
      <c r="C6" s="65"/>
      <c r="D6" s="65"/>
      <c r="E6" s="65"/>
      <c r="F6" s="65"/>
      <c r="G6" s="65"/>
      <c r="H6" s="65"/>
      <c r="I6" s="67"/>
      <c r="J6" s="65"/>
      <c r="K6" s="65"/>
      <c r="L6" s="65"/>
      <c r="M6" s="65"/>
      <c r="N6" s="65"/>
      <c r="O6" s="65"/>
      <c r="P6" s="65"/>
      <c r="Q6" s="65"/>
      <c r="R6" s="65"/>
      <c r="S6" s="65"/>
    </row>
    <row r="7" spans="1:23" ht="41.25" customHeight="1" x14ac:dyDescent="0.2">
      <c r="B7" s="69" t="s">
        <v>71</v>
      </c>
      <c r="C7" s="367" t="s">
        <v>319</v>
      </c>
      <c r="D7" s="367"/>
      <c r="E7" s="367"/>
      <c r="F7" s="367"/>
      <c r="G7" s="367"/>
      <c r="H7" s="367"/>
      <c r="I7" s="367"/>
    </row>
    <row r="8" spans="1:23" x14ac:dyDescent="0.2">
      <c r="B8" s="70"/>
      <c r="C8" s="70"/>
      <c r="D8" s="70"/>
      <c r="E8" s="70"/>
      <c r="F8" s="70"/>
      <c r="G8" s="70"/>
      <c r="H8" s="70"/>
      <c r="I8" s="70"/>
      <c r="J8" s="65"/>
      <c r="K8" s="65"/>
      <c r="L8" s="65"/>
      <c r="M8" s="65"/>
      <c r="N8" s="65"/>
      <c r="O8" s="65"/>
      <c r="P8" s="65"/>
      <c r="Q8" s="65"/>
      <c r="R8" s="65"/>
      <c r="S8" s="65"/>
    </row>
    <row r="9" spans="1:23" ht="90.75" customHeight="1" x14ac:dyDescent="0.2">
      <c r="B9" s="69" t="s">
        <v>1</v>
      </c>
      <c r="C9" s="367" t="s">
        <v>320</v>
      </c>
      <c r="D9" s="367"/>
      <c r="E9" s="367"/>
      <c r="F9" s="367"/>
      <c r="G9" s="367"/>
      <c r="H9" s="367"/>
      <c r="I9" s="367"/>
    </row>
    <row r="10" spans="1:23" ht="15" customHeight="1" x14ac:dyDescent="0.2">
      <c r="B10" s="71"/>
      <c r="C10" s="71"/>
      <c r="D10" s="71"/>
      <c r="E10" s="71"/>
      <c r="F10" s="71"/>
      <c r="G10" s="71"/>
      <c r="H10" s="71"/>
      <c r="I10" s="71"/>
    </row>
    <row r="11" spans="1:23" ht="13.5" customHeight="1" x14ac:dyDescent="0.2">
      <c r="B11" s="65"/>
      <c r="C11" s="65"/>
      <c r="D11" s="65"/>
      <c r="E11" s="65"/>
      <c r="F11" s="65"/>
      <c r="G11" s="65"/>
      <c r="H11" s="65"/>
      <c r="I11" s="67"/>
      <c r="J11" s="65"/>
      <c r="K11" s="65"/>
      <c r="L11" s="65"/>
      <c r="M11" s="65"/>
      <c r="N11" s="65"/>
      <c r="O11" s="65"/>
      <c r="P11" s="65"/>
      <c r="Q11" s="65"/>
      <c r="R11" s="65"/>
      <c r="S11" s="65"/>
    </row>
    <row r="12" spans="1:23" x14ac:dyDescent="0.2">
      <c r="B12" s="42" t="s">
        <v>69</v>
      </c>
      <c r="C12" s="42"/>
      <c r="D12" s="42"/>
      <c r="E12" s="42"/>
      <c r="F12" s="42"/>
      <c r="G12" s="42"/>
      <c r="H12" s="42"/>
      <c r="I12" s="42"/>
    </row>
    <row r="15" spans="1:23" s="79" customFormat="1" ht="15" customHeight="1" x14ac:dyDescent="0.25">
      <c r="A15" s="66"/>
      <c r="B15" s="371" t="s">
        <v>91</v>
      </c>
      <c r="C15" s="371"/>
      <c r="D15" s="371"/>
      <c r="E15" s="371"/>
      <c r="F15" s="371"/>
      <c r="G15" s="371"/>
      <c r="H15" s="371"/>
      <c r="I15" s="371"/>
      <c r="L15" s="80"/>
      <c r="M15" s="80"/>
      <c r="N15" s="80"/>
      <c r="O15" s="80"/>
      <c r="P15" s="80"/>
      <c r="Q15" s="80"/>
      <c r="R15" s="80"/>
      <c r="S15" s="80"/>
      <c r="T15" s="80"/>
      <c r="U15" s="80"/>
      <c r="V15" s="80"/>
      <c r="W15" s="132"/>
    </row>
    <row r="16" spans="1:23" s="79" customFormat="1" ht="15" customHeight="1" x14ac:dyDescent="0.25">
      <c r="A16" s="66"/>
      <c r="B16" s="66"/>
      <c r="C16" s="66"/>
      <c r="D16" s="66"/>
      <c r="E16" s="66"/>
      <c r="F16" s="66"/>
      <c r="G16" s="66"/>
      <c r="H16" s="66"/>
      <c r="I16" s="66"/>
      <c r="L16" s="80"/>
      <c r="M16" s="80"/>
      <c r="N16" s="80"/>
      <c r="O16" s="80"/>
      <c r="P16" s="80"/>
      <c r="Q16" s="80"/>
      <c r="R16" s="80"/>
      <c r="S16" s="80"/>
      <c r="T16" s="80"/>
      <c r="U16" s="80"/>
      <c r="V16" s="80"/>
      <c r="W16" s="132"/>
    </row>
    <row r="17" spans="1:23" x14ac:dyDescent="0.2">
      <c r="B17" s="72"/>
      <c r="C17" s="73"/>
      <c r="D17" s="85" t="s">
        <v>64</v>
      </c>
      <c r="E17" s="85" t="s">
        <v>42</v>
      </c>
      <c r="F17" s="85" t="s">
        <v>43</v>
      </c>
      <c r="G17" s="85" t="s">
        <v>44</v>
      </c>
      <c r="H17" s="85" t="s">
        <v>45</v>
      </c>
      <c r="I17" s="85" t="s">
        <v>46</v>
      </c>
    </row>
    <row r="18" spans="1:23" ht="25.5" x14ac:dyDescent="0.2">
      <c r="B18" s="72" t="str">
        <f>'INPUT - Forecast Expenditure'!B20</f>
        <v>Inflation Assumption (CPI % increase)</v>
      </c>
      <c r="C18" s="73"/>
      <c r="D18" s="88">
        <f>'INPUT - Forecast Expenditure'!D20</f>
        <v>2.5000000000000001E-2</v>
      </c>
      <c r="E18" s="88">
        <f>'INPUT - Forecast Expenditure'!E20</f>
        <v>2.5000000000000001E-2</v>
      </c>
      <c r="F18" s="88">
        <f>'INPUT - Forecast Expenditure'!F20</f>
        <v>2.5000000000000001E-2</v>
      </c>
      <c r="G18" s="88">
        <f>'INPUT - Forecast Expenditure'!G20</f>
        <v>2.5000000000000001E-2</v>
      </c>
      <c r="H18" s="88">
        <f>'INPUT - Forecast Expenditure'!H20</f>
        <v>2.5000000000000001E-2</v>
      </c>
      <c r="I18" s="88">
        <f>'INPUT - Forecast Expenditure'!I20</f>
        <v>2.5000000000000001E-2</v>
      </c>
    </row>
    <row r="19" spans="1:23" x14ac:dyDescent="0.2">
      <c r="B19" s="74"/>
      <c r="C19" s="75"/>
      <c r="D19" s="75"/>
      <c r="E19" s="75"/>
      <c r="F19" s="75"/>
      <c r="G19" s="75"/>
      <c r="H19" s="75"/>
      <c r="I19" s="75"/>
    </row>
    <row r="20" spans="1:23" s="79" customFormat="1" ht="15" customHeight="1" x14ac:dyDescent="0.25">
      <c r="A20" s="66"/>
      <c r="B20" s="371" t="s">
        <v>234</v>
      </c>
      <c r="C20" s="371"/>
      <c r="D20" s="371"/>
      <c r="E20" s="371"/>
      <c r="F20" s="371"/>
      <c r="G20" s="371"/>
      <c r="H20" s="371"/>
      <c r="I20" s="371"/>
      <c r="L20" s="80"/>
      <c r="M20" s="80"/>
      <c r="N20" s="80"/>
      <c r="O20" s="80"/>
      <c r="P20" s="80"/>
      <c r="Q20" s="80"/>
      <c r="R20" s="80"/>
      <c r="S20" s="80"/>
      <c r="T20" s="80"/>
      <c r="U20" s="80"/>
      <c r="V20" s="80"/>
      <c r="W20" s="225"/>
    </row>
    <row r="21" spans="1:23" s="79" customFormat="1" ht="15" customHeight="1" x14ac:dyDescent="0.25">
      <c r="A21" s="66"/>
      <c r="B21" s="66"/>
      <c r="C21" s="66"/>
      <c r="D21" s="66"/>
      <c r="E21" s="66"/>
      <c r="F21" s="66"/>
      <c r="G21" s="66"/>
      <c r="H21" s="66"/>
      <c r="I21" s="66"/>
      <c r="L21" s="80"/>
      <c r="M21" s="80"/>
      <c r="N21" s="80"/>
      <c r="O21" s="80"/>
      <c r="P21" s="80"/>
      <c r="Q21" s="80"/>
      <c r="R21" s="80"/>
      <c r="S21" s="80"/>
      <c r="T21" s="80"/>
      <c r="U21" s="80"/>
      <c r="V21" s="80"/>
      <c r="W21" s="225"/>
    </row>
    <row r="22" spans="1:23" x14ac:dyDescent="0.2">
      <c r="B22" s="72"/>
      <c r="C22" s="73"/>
      <c r="D22" s="85"/>
      <c r="E22" s="85" t="s">
        <v>42</v>
      </c>
      <c r="F22" s="85" t="s">
        <v>43</v>
      </c>
      <c r="G22" s="85" t="s">
        <v>44</v>
      </c>
      <c r="H22" s="85" t="s">
        <v>45</v>
      </c>
      <c r="I22" s="85" t="s">
        <v>46</v>
      </c>
    </row>
    <row r="23" spans="1:23" x14ac:dyDescent="0.2">
      <c r="B23" s="72" t="s">
        <v>234</v>
      </c>
      <c r="C23" s="73"/>
      <c r="D23" s="236"/>
      <c r="E23" s="315">
        <f>SUMIF('INPUT Customer #''s'!$E$126:$E$155,"Primary",'INPUT Customer #''s'!P126:P155)</f>
        <v>1633992.9500221559</v>
      </c>
      <c r="F23" s="315">
        <f>SUMIF('INPUT Customer #''s'!$E$126:$E$155,"Primary",'INPUT Customer #''s'!Q126:Q155)</f>
        <v>1651492.0357713767</v>
      </c>
      <c r="G23" s="315">
        <f>SUMIF('INPUT Customer #''s'!$E$126:$E$155,"Primary",'INPUT Customer #''s'!R126:R155)</f>
        <v>1670902.3361572067</v>
      </c>
      <c r="H23" s="315">
        <f>SUMIF('INPUT Customer #''s'!$E$126:$E$155,"Primary",'INPUT Customer #''s'!S126:S155)</f>
        <v>1690742.5842486303</v>
      </c>
      <c r="I23" s="315">
        <f>SUMIF('INPUT Customer #''s'!$E$126:$E$155,"Primary",'INPUT Customer #''s'!T126:T155)</f>
        <v>1709346.033418213</v>
      </c>
    </row>
    <row r="24" spans="1:23" x14ac:dyDescent="0.2">
      <c r="B24" s="74"/>
      <c r="C24" s="75"/>
      <c r="D24" s="75"/>
      <c r="E24" s="75"/>
      <c r="F24" s="75"/>
      <c r="G24" s="75"/>
      <c r="H24" s="75"/>
      <c r="I24" s="75"/>
    </row>
    <row r="25" spans="1:23" s="79" customFormat="1" ht="15" customHeight="1" x14ac:dyDescent="0.25">
      <c r="A25" s="66"/>
      <c r="B25" s="117" t="s">
        <v>61</v>
      </c>
      <c r="C25" s="117"/>
      <c r="D25" s="117"/>
      <c r="E25" s="117"/>
      <c r="F25" s="117"/>
      <c r="G25" s="117"/>
      <c r="H25" s="384" t="s">
        <v>321</v>
      </c>
      <c r="I25" s="384"/>
      <c r="L25" s="80"/>
      <c r="M25" s="80"/>
      <c r="N25" s="80"/>
      <c r="O25" s="80"/>
      <c r="P25" s="80"/>
      <c r="Q25" s="80"/>
      <c r="R25" s="80"/>
      <c r="S25" s="80"/>
      <c r="T25" s="80"/>
      <c r="U25" s="80"/>
      <c r="V25" s="80"/>
      <c r="W25" s="132"/>
    </row>
    <row r="26" spans="1:23" s="79" customFormat="1" ht="15" customHeight="1" x14ac:dyDescent="0.25">
      <c r="A26" s="66"/>
      <c r="B26" s="66"/>
      <c r="C26" s="66"/>
      <c r="D26" s="66"/>
      <c r="E26" s="66"/>
      <c r="F26" s="66"/>
      <c r="G26" s="66"/>
      <c r="H26" s="66"/>
      <c r="I26" s="66"/>
      <c r="J26" s="66"/>
      <c r="L26" s="80"/>
      <c r="M26" s="80"/>
      <c r="N26" s="80"/>
      <c r="O26" s="80"/>
      <c r="P26" s="80"/>
      <c r="Q26" s="80"/>
      <c r="R26" s="80"/>
      <c r="S26" s="80"/>
      <c r="T26" s="80"/>
      <c r="U26" s="80"/>
      <c r="V26" s="80"/>
      <c r="W26" s="132"/>
    </row>
    <row r="27" spans="1:23" x14ac:dyDescent="0.2">
      <c r="B27" s="62"/>
      <c r="C27" s="62"/>
      <c r="D27" s="85"/>
      <c r="E27" s="85" t="s">
        <v>42</v>
      </c>
      <c r="F27" s="85" t="s">
        <v>43</v>
      </c>
      <c r="G27" s="85" t="s">
        <v>44</v>
      </c>
      <c r="H27" s="85" t="s">
        <v>45</v>
      </c>
      <c r="I27" s="85" t="s">
        <v>46</v>
      </c>
      <c r="J27" s="75"/>
    </row>
    <row r="28" spans="1:23" x14ac:dyDescent="0.2">
      <c r="B28" s="135" t="s">
        <v>235</v>
      </c>
      <c r="C28" s="73"/>
      <c r="D28" s="108"/>
      <c r="E28" s="108">
        <f>'INPUT - Forecast Expenditure'!E48</f>
        <v>3666243.6332839774</v>
      </c>
      <c r="F28" s="108">
        <f>'INPUT - Forecast Expenditure'!F48</f>
        <v>3701855.3607583279</v>
      </c>
      <c r="G28" s="108">
        <f>'INPUT - Forecast Expenditure'!G48</f>
        <v>3741096.7032212312</v>
      </c>
      <c r="H28" s="108">
        <f>'INPUT - Forecast Expenditure'!H48</f>
        <v>3783078.4446981172</v>
      </c>
      <c r="I28" s="108">
        <f>'INPUT - Forecast Expenditure'!I48</f>
        <v>3824640.6690557785</v>
      </c>
      <c r="J28" s="75"/>
    </row>
    <row r="29" spans="1:23" x14ac:dyDescent="0.2">
      <c r="B29" s="93"/>
      <c r="C29" s="94"/>
      <c r="D29" s="75"/>
      <c r="E29" s="75"/>
      <c r="F29" s="75"/>
      <c r="G29" s="75"/>
      <c r="H29" s="75"/>
      <c r="I29" s="75"/>
    </row>
    <row r="30" spans="1:23" x14ac:dyDescent="0.2">
      <c r="B30" s="74"/>
      <c r="C30" s="75"/>
      <c r="D30" s="75"/>
      <c r="E30" s="75"/>
      <c r="F30" s="75"/>
      <c r="G30" s="75"/>
      <c r="H30" s="75"/>
      <c r="I30" s="75"/>
    </row>
    <row r="31" spans="1:23" x14ac:dyDescent="0.2">
      <c r="B31" s="42" t="s">
        <v>70</v>
      </c>
      <c r="C31" s="42"/>
      <c r="D31" s="42"/>
      <c r="E31" s="42"/>
      <c r="F31" s="42"/>
      <c r="G31" s="42"/>
      <c r="H31" s="42"/>
      <c r="I31" s="42"/>
    </row>
    <row r="33" spans="1:65" x14ac:dyDescent="0.2">
      <c r="D33" s="89"/>
    </row>
    <row r="34" spans="1:65" x14ac:dyDescent="0.2">
      <c r="B34" s="371" t="s">
        <v>72</v>
      </c>
      <c r="C34" s="371"/>
      <c r="D34" s="371"/>
      <c r="E34" s="371"/>
      <c r="F34" s="371"/>
      <c r="G34" s="371"/>
      <c r="H34" s="371"/>
      <c r="I34" s="371"/>
    </row>
    <row r="35" spans="1:65" x14ac:dyDescent="0.2">
      <c r="D35" s="89"/>
    </row>
    <row r="36" spans="1:65" ht="15" x14ac:dyDescent="0.25">
      <c r="B36" s="84"/>
      <c r="C36" s="85"/>
      <c r="D36" s="85"/>
      <c r="E36" s="85" t="s">
        <v>42</v>
      </c>
      <c r="F36" s="79"/>
      <c r="G36" s="79"/>
      <c r="H36" s="79"/>
      <c r="I36" s="79"/>
    </row>
    <row r="37" spans="1:65" ht="15" x14ac:dyDescent="0.25">
      <c r="B37" s="86" t="s">
        <v>73</v>
      </c>
      <c r="C37" s="90"/>
      <c r="D37" s="157"/>
      <c r="E37" s="157">
        <f t="shared" ref="E37" si="0">E28/E23</f>
        <v>2.2437328344863823</v>
      </c>
      <c r="F37" s="79"/>
      <c r="G37" s="79"/>
      <c r="H37" s="79"/>
      <c r="I37" s="79"/>
    </row>
    <row r="38" spans="1:65" x14ac:dyDescent="0.2">
      <c r="B38" s="233"/>
      <c r="C38" s="234"/>
      <c r="D38" s="235"/>
      <c r="E38" s="235"/>
      <c r="F38" s="235"/>
      <c r="G38" s="235"/>
      <c r="H38" s="235"/>
      <c r="I38" s="235"/>
    </row>
    <row r="39" spans="1:65" ht="14.25" customHeight="1" x14ac:dyDescent="0.2">
      <c r="B39" s="409" t="s">
        <v>237</v>
      </c>
      <c r="C39" s="409"/>
      <c r="D39" s="409"/>
      <c r="E39" s="409"/>
      <c r="F39" s="409"/>
      <c r="G39" s="409"/>
      <c r="H39" s="409"/>
      <c r="I39" s="409"/>
    </row>
    <row r="42" spans="1:65" s="1" customFormat="1" ht="14.25" customHeight="1" x14ac:dyDescent="0.25">
      <c r="A42" s="66"/>
      <c r="B42" s="232" t="s">
        <v>322</v>
      </c>
      <c r="C42" s="117"/>
      <c r="D42" s="117"/>
      <c r="E42" s="117"/>
      <c r="F42" s="117"/>
      <c r="G42" s="117"/>
      <c r="H42" s="384" t="s">
        <v>238</v>
      </c>
      <c r="I42" s="384"/>
      <c r="J42" s="65"/>
      <c r="K42" s="79"/>
      <c r="L42" s="79"/>
      <c r="M42" s="79"/>
      <c r="N42" s="79"/>
      <c r="O42" s="79"/>
      <c r="P42" s="65"/>
      <c r="Q42" s="65"/>
      <c r="R42" s="65"/>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row>
    <row r="43" spans="1:65" s="1" customFormat="1" ht="15" x14ac:dyDescent="0.25">
      <c r="A43" s="66"/>
      <c r="B43" s="65"/>
      <c r="C43" s="65"/>
      <c r="D43" s="65"/>
      <c r="E43" s="65"/>
      <c r="F43" s="65"/>
      <c r="G43" s="65"/>
      <c r="H43" s="65"/>
      <c r="I43" s="65"/>
      <c r="J43" s="65"/>
      <c r="K43" s="79"/>
      <c r="L43" s="79"/>
      <c r="M43" s="79"/>
      <c r="N43" s="79"/>
      <c r="O43" s="79"/>
      <c r="P43" s="65"/>
      <c r="Q43" s="65"/>
      <c r="R43" s="65"/>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row>
    <row r="44" spans="1:65" s="1" customFormat="1" ht="25.5" x14ac:dyDescent="0.25">
      <c r="A44" s="66"/>
      <c r="B44" s="43" t="s">
        <v>58</v>
      </c>
      <c r="C44" s="43" t="s">
        <v>13</v>
      </c>
      <c r="D44" s="44" t="s">
        <v>57</v>
      </c>
      <c r="E44" s="45" t="s">
        <v>42</v>
      </c>
      <c r="F44" s="45" t="s">
        <v>43</v>
      </c>
      <c r="G44" s="45" t="s">
        <v>44</v>
      </c>
      <c r="H44" s="45" t="s">
        <v>45</v>
      </c>
      <c r="I44" s="45" t="s">
        <v>46</v>
      </c>
      <c r="J44" s="65"/>
      <c r="K44" s="79"/>
      <c r="L44" s="79"/>
      <c r="M44" s="79"/>
      <c r="N44" s="79"/>
      <c r="O44" s="79"/>
      <c r="P44" s="65"/>
      <c r="Q44" s="65"/>
      <c r="R44" s="65"/>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row>
    <row r="45" spans="1:65" s="1" customFormat="1" ht="15" x14ac:dyDescent="0.25">
      <c r="A45" s="66"/>
      <c r="B45" s="46" t="s">
        <v>21</v>
      </c>
      <c r="C45" s="46" t="s">
        <v>20</v>
      </c>
      <c r="D45" s="47" t="s">
        <v>53</v>
      </c>
      <c r="E45" s="316">
        <f>IF($D45="Primary",E$37,0)*(1+E$18)</f>
        <v>2.2998261553485415</v>
      </c>
      <c r="F45" s="316">
        <f>E45*(1+F$18)</f>
        <v>2.3573218092322548</v>
      </c>
      <c r="G45" s="316">
        <f t="shared" ref="G45" si="1">F45*(1+G$18)</f>
        <v>2.4162548544630611</v>
      </c>
      <c r="H45" s="316">
        <f t="shared" ref="H45" si="2">G45*(1+H$18)</f>
        <v>2.4766612258246372</v>
      </c>
      <c r="I45" s="316">
        <f t="shared" ref="I45" si="3">H45*(1+I$18)</f>
        <v>2.5385777564702527</v>
      </c>
      <c r="J45" s="65"/>
      <c r="K45" s="79"/>
      <c r="L45" s="79"/>
      <c r="M45" s="79"/>
      <c r="N45" s="79"/>
      <c r="O45" s="79"/>
      <c r="P45" s="298"/>
      <c r="Q45" s="298"/>
      <c r="R45" s="298"/>
      <c r="S45" s="298"/>
      <c r="T45" s="298"/>
      <c r="U45" s="298"/>
      <c r="V45" s="298"/>
      <c r="W45" s="298"/>
      <c r="X45" s="298"/>
      <c r="Y45" s="298"/>
      <c r="Z45" s="298"/>
      <c r="AA45" s="298"/>
      <c r="AB45" s="298"/>
      <c r="AC45" s="298"/>
      <c r="AD45" s="298"/>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row>
    <row r="46" spans="1:65" s="1" customFormat="1" ht="15" x14ac:dyDescent="0.25">
      <c r="A46" s="66"/>
      <c r="B46" s="46" t="s">
        <v>16</v>
      </c>
      <c r="C46" s="46" t="s">
        <v>15</v>
      </c>
      <c r="D46" s="47" t="s">
        <v>53</v>
      </c>
      <c r="E46" s="238">
        <f t="shared" ref="E46:E51" si="4">IF($D46="Primary",E$37,0)*(1+E$18)</f>
        <v>2.2998261553485415</v>
      </c>
      <c r="F46" s="238">
        <f t="shared" ref="F46:F51" si="5">E46*(1+F$18)</f>
        <v>2.3573218092322548</v>
      </c>
      <c r="G46" s="238">
        <f t="shared" ref="G46:G51" si="6">F46*(1+G$18)</f>
        <v>2.4162548544630611</v>
      </c>
      <c r="H46" s="238">
        <f t="shared" ref="H46:H51" si="7">G46*(1+H$18)</f>
        <v>2.4766612258246372</v>
      </c>
      <c r="I46" s="238">
        <f t="shared" ref="I46:I51" si="8">H46*(1+I$18)</f>
        <v>2.5385777564702527</v>
      </c>
      <c r="J46" s="65"/>
      <c r="K46" s="79"/>
      <c r="L46" s="79"/>
      <c r="M46" s="79"/>
      <c r="N46" s="79"/>
      <c r="O46" s="79"/>
      <c r="P46" s="298"/>
      <c r="Q46" s="298"/>
      <c r="R46" s="298"/>
      <c r="S46" s="298"/>
      <c r="T46" s="298"/>
      <c r="U46" s="298"/>
      <c r="V46" s="298"/>
      <c r="W46" s="298"/>
      <c r="X46" s="298"/>
      <c r="Y46" s="298"/>
      <c r="Z46" s="298"/>
      <c r="AA46" s="298"/>
      <c r="AB46" s="298"/>
      <c r="AC46" s="298"/>
      <c r="AD46" s="298"/>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row>
    <row r="47" spans="1:65" s="1" customFormat="1" ht="25.5" x14ac:dyDescent="0.25">
      <c r="A47" s="66"/>
      <c r="B47" s="46" t="s">
        <v>2</v>
      </c>
      <c r="C47" s="46" t="s">
        <v>39</v>
      </c>
      <c r="D47" s="47" t="s">
        <v>54</v>
      </c>
      <c r="E47" s="238">
        <f t="shared" si="4"/>
        <v>0</v>
      </c>
      <c r="F47" s="238">
        <f t="shared" si="5"/>
        <v>0</v>
      </c>
      <c r="G47" s="238">
        <f t="shared" si="6"/>
        <v>0</v>
      </c>
      <c r="H47" s="238">
        <f t="shared" si="7"/>
        <v>0</v>
      </c>
      <c r="I47" s="238">
        <f t="shared" si="8"/>
        <v>0</v>
      </c>
      <c r="J47" s="299"/>
      <c r="K47" s="79"/>
      <c r="L47" s="79"/>
      <c r="M47" s="79"/>
      <c r="N47" s="79"/>
      <c r="O47" s="79"/>
      <c r="P47" s="298"/>
      <c r="Q47" s="298"/>
      <c r="R47" s="298"/>
      <c r="S47" s="298"/>
      <c r="T47" s="298"/>
      <c r="U47" s="298"/>
      <c r="V47" s="298"/>
      <c r="W47" s="298"/>
      <c r="X47" s="298"/>
      <c r="Y47" s="298"/>
      <c r="Z47" s="298"/>
      <c r="AA47" s="298"/>
      <c r="AB47" s="298"/>
      <c r="AC47" s="298"/>
      <c r="AD47" s="298"/>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row>
    <row r="48" spans="1:65" s="1" customFormat="1" ht="15" x14ac:dyDescent="0.25">
      <c r="A48" s="66"/>
      <c r="B48" s="46" t="s">
        <v>32</v>
      </c>
      <c r="C48" s="46" t="s">
        <v>31</v>
      </c>
      <c r="D48" s="47" t="s">
        <v>53</v>
      </c>
      <c r="E48" s="238">
        <f t="shared" si="4"/>
        <v>2.2998261553485415</v>
      </c>
      <c r="F48" s="238">
        <f t="shared" si="5"/>
        <v>2.3573218092322548</v>
      </c>
      <c r="G48" s="238">
        <f t="shared" si="6"/>
        <v>2.4162548544630611</v>
      </c>
      <c r="H48" s="238">
        <f t="shared" si="7"/>
        <v>2.4766612258246372</v>
      </c>
      <c r="I48" s="238">
        <f t="shared" si="8"/>
        <v>2.5385777564702527</v>
      </c>
      <c r="J48" s="65"/>
      <c r="K48" s="79"/>
      <c r="L48" s="79"/>
      <c r="M48" s="79"/>
      <c r="N48" s="79"/>
      <c r="O48" s="79"/>
      <c r="P48" s="298"/>
      <c r="Q48" s="298"/>
      <c r="R48" s="298"/>
      <c r="S48" s="298"/>
      <c r="T48" s="298"/>
      <c r="U48" s="298"/>
      <c r="V48" s="298"/>
      <c r="W48" s="298"/>
      <c r="X48" s="298"/>
      <c r="Y48" s="298"/>
      <c r="Z48" s="298"/>
      <c r="AA48" s="298"/>
      <c r="AB48" s="298"/>
      <c r="AC48" s="298"/>
      <c r="AD48" s="298"/>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row>
    <row r="49" spans="1:65" s="1" customFormat="1" ht="15" x14ac:dyDescent="0.25">
      <c r="A49" s="66"/>
      <c r="B49" s="46" t="s">
        <v>19</v>
      </c>
      <c r="C49" s="46" t="s">
        <v>18</v>
      </c>
      <c r="D49" s="47" t="s">
        <v>53</v>
      </c>
      <c r="E49" s="238">
        <f t="shared" si="4"/>
        <v>2.2998261553485415</v>
      </c>
      <c r="F49" s="238">
        <f t="shared" si="5"/>
        <v>2.3573218092322548</v>
      </c>
      <c r="G49" s="238">
        <f t="shared" si="6"/>
        <v>2.4162548544630611</v>
      </c>
      <c r="H49" s="238">
        <f t="shared" si="7"/>
        <v>2.4766612258246372</v>
      </c>
      <c r="I49" s="238">
        <f t="shared" si="8"/>
        <v>2.5385777564702527</v>
      </c>
      <c r="J49" s="65"/>
      <c r="K49" s="79"/>
      <c r="L49" s="79"/>
      <c r="M49" s="79"/>
      <c r="N49" s="79"/>
      <c r="O49" s="79"/>
      <c r="P49" s="298"/>
      <c r="Q49" s="298"/>
      <c r="R49" s="298"/>
      <c r="S49" s="298"/>
      <c r="T49" s="298"/>
      <c r="U49" s="298"/>
      <c r="V49" s="298"/>
      <c r="W49" s="298"/>
      <c r="X49" s="298"/>
      <c r="Y49" s="298"/>
      <c r="Z49" s="298"/>
      <c r="AA49" s="298"/>
      <c r="AB49" s="298"/>
      <c r="AC49" s="298"/>
      <c r="AD49" s="298"/>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row>
    <row r="50" spans="1:65" s="1" customFormat="1" ht="15" x14ac:dyDescent="0.25">
      <c r="A50" s="66"/>
      <c r="B50" s="46" t="s">
        <v>26</v>
      </c>
      <c r="C50" s="46" t="s">
        <v>25</v>
      </c>
      <c r="D50" s="47" t="s">
        <v>53</v>
      </c>
      <c r="E50" s="238">
        <f t="shared" si="4"/>
        <v>2.2998261553485415</v>
      </c>
      <c r="F50" s="238">
        <f t="shared" si="5"/>
        <v>2.3573218092322548</v>
      </c>
      <c r="G50" s="238">
        <f t="shared" si="6"/>
        <v>2.4162548544630611</v>
      </c>
      <c r="H50" s="238">
        <f t="shared" si="7"/>
        <v>2.4766612258246372</v>
      </c>
      <c r="I50" s="238">
        <f t="shared" si="8"/>
        <v>2.5385777564702527</v>
      </c>
      <c r="J50" s="65"/>
      <c r="K50" s="79"/>
      <c r="L50" s="79"/>
      <c r="M50" s="79"/>
      <c r="N50" s="79"/>
      <c r="O50" s="79"/>
      <c r="P50" s="298"/>
      <c r="Q50" s="298"/>
      <c r="R50" s="298"/>
      <c r="S50" s="298"/>
      <c r="T50" s="298"/>
      <c r="U50" s="298"/>
      <c r="V50" s="298"/>
      <c r="W50" s="298"/>
      <c r="X50" s="298"/>
      <c r="Y50" s="298"/>
      <c r="Z50" s="298"/>
      <c r="AA50" s="298"/>
      <c r="AB50" s="298"/>
      <c r="AC50" s="298"/>
      <c r="AD50" s="298"/>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row>
    <row r="51" spans="1:65" s="1" customFormat="1" ht="63.75" x14ac:dyDescent="0.25">
      <c r="A51" s="66"/>
      <c r="B51" s="46" t="s">
        <v>41</v>
      </c>
      <c r="C51" s="46" t="s">
        <v>40</v>
      </c>
      <c r="D51" s="47" t="s">
        <v>54</v>
      </c>
      <c r="E51" s="238">
        <f t="shared" si="4"/>
        <v>0</v>
      </c>
      <c r="F51" s="238">
        <f t="shared" si="5"/>
        <v>0</v>
      </c>
      <c r="G51" s="238">
        <f t="shared" si="6"/>
        <v>0</v>
      </c>
      <c r="H51" s="238">
        <f t="shared" si="7"/>
        <v>0</v>
      </c>
      <c r="I51" s="238">
        <f t="shared" si="8"/>
        <v>0</v>
      </c>
      <c r="J51" s="65"/>
      <c r="K51" s="79"/>
      <c r="L51" s="79"/>
      <c r="M51" s="79"/>
      <c r="N51" s="79"/>
      <c r="O51" s="79"/>
      <c r="P51" s="298"/>
      <c r="Q51" s="298"/>
      <c r="R51" s="298"/>
      <c r="S51" s="298"/>
      <c r="T51" s="298"/>
      <c r="U51" s="298"/>
      <c r="V51" s="298"/>
      <c r="W51" s="298"/>
      <c r="X51" s="298"/>
      <c r="Y51" s="298"/>
      <c r="Z51" s="298"/>
      <c r="AA51" s="298"/>
      <c r="AB51" s="298"/>
      <c r="AC51" s="298"/>
      <c r="AD51" s="298"/>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row>
    <row r="52" spans="1:65" s="1" customFormat="1" ht="15" x14ac:dyDescent="0.25">
      <c r="B52" s="65"/>
      <c r="C52" s="65"/>
      <c r="D52" s="65"/>
      <c r="E52" s="65"/>
      <c r="F52" s="65"/>
      <c r="G52" s="65"/>
      <c r="H52" s="253"/>
      <c r="I52" s="65"/>
      <c r="J52" s="65"/>
      <c r="K52" s="79"/>
      <c r="L52" s="79"/>
      <c r="M52" s="79"/>
      <c r="N52" s="79"/>
      <c r="O52" s="79"/>
      <c r="P52" s="65"/>
      <c r="Q52" s="65"/>
      <c r="R52" s="298"/>
      <c r="S52" s="298"/>
      <c r="T52" s="298"/>
      <c r="U52" s="298"/>
      <c r="V52" s="298"/>
      <c r="W52" s="298"/>
      <c r="X52" s="298"/>
      <c r="Y52" s="298"/>
      <c r="Z52" s="298"/>
      <c r="AA52" s="298"/>
      <c r="AB52" s="298"/>
      <c r="AC52" s="298"/>
      <c r="AD52" s="298"/>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row>
    <row r="53" spans="1:65" s="1" customFormat="1" ht="15" x14ac:dyDescent="0.25">
      <c r="A53" s="79"/>
      <c r="B53" s="79"/>
      <c r="C53" s="79"/>
      <c r="D53" s="79"/>
      <c r="E53" s="79"/>
      <c r="F53" s="79"/>
      <c r="G53" s="79"/>
      <c r="H53" s="79"/>
      <c r="I53" s="79"/>
      <c r="J53" s="79"/>
      <c r="K53" s="79"/>
      <c r="L53" s="79"/>
      <c r="M53" s="79"/>
      <c r="N53" s="79"/>
      <c r="O53" s="79"/>
      <c r="P53" s="65"/>
      <c r="Q53" s="65"/>
      <c r="R53" s="298"/>
      <c r="S53" s="298"/>
      <c r="T53" s="298"/>
      <c r="U53" s="298"/>
      <c r="V53" s="298"/>
      <c r="W53" s="298"/>
      <c r="X53" s="298"/>
      <c r="Y53" s="298"/>
      <c r="Z53" s="298"/>
      <c r="AA53" s="298"/>
      <c r="AB53" s="298"/>
      <c r="AC53" s="298"/>
      <c r="AD53" s="298"/>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row>
    <row r="54" spans="1:65" s="1" customFormat="1" ht="15" x14ac:dyDescent="0.25">
      <c r="A54" s="79"/>
      <c r="B54" s="79"/>
      <c r="C54" s="79"/>
      <c r="D54" s="79"/>
      <c r="E54" s="79"/>
      <c r="F54" s="79"/>
      <c r="G54" s="79"/>
      <c r="H54" s="79"/>
      <c r="I54" s="79"/>
      <c r="J54" s="79"/>
      <c r="K54" s="79"/>
      <c r="L54" s="79"/>
      <c r="M54" s="79"/>
      <c r="N54" s="79"/>
      <c r="O54" s="79"/>
      <c r="P54" s="65"/>
      <c r="Q54" s="65"/>
      <c r="R54" s="298"/>
      <c r="S54" s="298"/>
      <c r="T54" s="298"/>
      <c r="U54" s="298"/>
      <c r="V54" s="298"/>
      <c r="W54" s="298"/>
      <c r="X54" s="298"/>
      <c r="Y54" s="298"/>
      <c r="Z54" s="298"/>
      <c r="AA54" s="298"/>
      <c r="AB54" s="298"/>
      <c r="AC54" s="298"/>
      <c r="AD54" s="298"/>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row>
    <row r="55" spans="1:65" s="226" customFormat="1" ht="15"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row>
    <row r="56" spans="1:65" ht="15" x14ac:dyDescent="0.25">
      <c r="A56" s="79"/>
      <c r="B56" s="79"/>
      <c r="C56" s="79"/>
      <c r="D56" s="79"/>
      <c r="E56" s="79"/>
      <c r="F56" s="79"/>
      <c r="G56" s="79"/>
      <c r="H56" s="79"/>
      <c r="I56" s="79"/>
      <c r="J56" s="79"/>
    </row>
    <row r="57" spans="1:65" x14ac:dyDescent="0.2">
      <c r="D57" s="231"/>
      <c r="E57" s="231"/>
      <c r="F57" s="231"/>
      <c r="G57" s="231"/>
      <c r="H57" s="231"/>
      <c r="I57" s="231"/>
    </row>
  </sheetData>
  <mergeCells count="10">
    <mergeCell ref="H42:I42"/>
    <mergeCell ref="B20:I20"/>
    <mergeCell ref="B34:I34"/>
    <mergeCell ref="B39:I39"/>
    <mergeCell ref="H25:I25"/>
    <mergeCell ref="B2:H2"/>
    <mergeCell ref="C9:I9"/>
    <mergeCell ref="C7:I7"/>
    <mergeCell ref="C3:I3"/>
    <mergeCell ref="B15:I15"/>
  </mergeCells>
  <pageMargins left="0.7" right="0.7" top="0.75" bottom="0.75" header="0.3" footer="0.3"/>
  <pageSetup paperSize="119"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U200"/>
  <sheetViews>
    <sheetView zoomScaleNormal="100" zoomScalePageLayoutView="115" workbookViewId="0">
      <selection activeCell="D63" sqref="D63:I63"/>
    </sheetView>
  </sheetViews>
  <sheetFormatPr defaultColWidth="8.85546875" defaultRowHeight="15" x14ac:dyDescent="0.25"/>
  <cols>
    <col min="1" max="2" width="8.85546875" style="176"/>
    <col min="3" max="3" width="29" customWidth="1"/>
    <col min="4" max="9" width="13.42578125" customWidth="1"/>
  </cols>
  <sheetData>
    <row r="1" spans="1:21" s="176" customFormat="1" x14ac:dyDescent="0.25"/>
    <row r="2" spans="1:21" s="176" customFormat="1" x14ac:dyDescent="0.25"/>
    <row r="3" spans="1:21" s="176" customFormat="1" x14ac:dyDescent="0.25"/>
    <row r="4" spans="1:21" s="176" customFormat="1" x14ac:dyDescent="0.25">
      <c r="C4" s="371" t="s">
        <v>181</v>
      </c>
      <c r="D4" s="371"/>
      <c r="E4" s="371"/>
      <c r="F4" s="371"/>
      <c r="G4" s="371"/>
      <c r="H4" s="371"/>
      <c r="I4" s="371"/>
      <c r="J4" s="371"/>
    </row>
    <row r="5" spans="1:21" s="176" customFormat="1" x14ac:dyDescent="0.25"/>
    <row r="6" spans="1:21" x14ac:dyDescent="0.25">
      <c r="C6" s="178" t="s">
        <v>147</v>
      </c>
      <c r="D6" s="415" t="s">
        <v>80</v>
      </c>
      <c r="E6" s="416"/>
      <c r="F6" s="416"/>
      <c r="G6" s="416"/>
      <c r="H6" s="416"/>
      <c r="I6" s="417"/>
    </row>
    <row r="7" spans="1:21" x14ac:dyDescent="0.25">
      <c r="C7" s="179" t="s">
        <v>148</v>
      </c>
      <c r="D7" s="180" t="s">
        <v>149</v>
      </c>
      <c r="E7" s="180" t="s">
        <v>150</v>
      </c>
      <c r="F7" s="180" t="s">
        <v>151</v>
      </c>
      <c r="G7" s="180" t="s">
        <v>152</v>
      </c>
      <c r="H7" s="180" t="s">
        <v>153</v>
      </c>
      <c r="I7" s="180" t="s">
        <v>154</v>
      </c>
    </row>
    <row r="8" spans="1:21" x14ac:dyDescent="0.25">
      <c r="A8" s="184">
        <v>1</v>
      </c>
      <c r="B8" s="184" t="s">
        <v>20</v>
      </c>
      <c r="C8" s="181" t="s">
        <v>155</v>
      </c>
      <c r="D8" s="183">
        <v>1120061.9354067566</v>
      </c>
      <c r="E8" s="183">
        <v>1135369.2241461724</v>
      </c>
      <c r="F8" s="183">
        <v>1150953.4678723975</v>
      </c>
      <c r="G8" s="183">
        <v>1168229.5106016421</v>
      </c>
      <c r="H8" s="183">
        <v>1186006.827109559</v>
      </c>
      <c r="I8" s="183">
        <v>1202683.1315678919</v>
      </c>
      <c r="P8" s="201"/>
    </row>
    <row r="9" spans="1:21" x14ac:dyDescent="0.25">
      <c r="A9" s="184">
        <v>2</v>
      </c>
      <c r="B9" s="184" t="s">
        <v>15</v>
      </c>
      <c r="C9" s="181" t="s">
        <v>156</v>
      </c>
      <c r="D9" s="183">
        <v>331642.23838176392</v>
      </c>
      <c r="E9" s="183">
        <v>330168.50871232874</v>
      </c>
      <c r="F9" s="183">
        <v>330168.50871232874</v>
      </c>
      <c r="G9" s="183">
        <v>330168.50871232874</v>
      </c>
      <c r="H9" s="183">
        <v>330168.50871232874</v>
      </c>
      <c r="I9" s="183">
        <v>330168.50871232874</v>
      </c>
      <c r="P9" s="201"/>
      <c r="U9" s="201"/>
    </row>
    <row r="10" spans="1:21" x14ac:dyDescent="0.25">
      <c r="A10" s="184">
        <v>3</v>
      </c>
      <c r="B10" s="184" t="s">
        <v>182</v>
      </c>
      <c r="C10" s="181" t="s">
        <v>157</v>
      </c>
      <c r="D10" s="183">
        <v>0</v>
      </c>
      <c r="E10" s="183">
        <v>0</v>
      </c>
      <c r="F10" s="183">
        <v>0</v>
      </c>
      <c r="G10" s="183">
        <v>0</v>
      </c>
      <c r="H10" s="183">
        <v>0</v>
      </c>
      <c r="I10" s="183">
        <v>0</v>
      </c>
      <c r="P10" s="201"/>
      <c r="U10" s="201"/>
    </row>
    <row r="11" spans="1:21" x14ac:dyDescent="0.25">
      <c r="A11" s="184">
        <v>4</v>
      </c>
      <c r="B11" s="184" t="s">
        <v>17</v>
      </c>
      <c r="C11" s="181" t="s">
        <v>158</v>
      </c>
      <c r="D11" s="183">
        <v>352263.32597804378</v>
      </c>
      <c r="E11" s="183">
        <v>347568.39415052551</v>
      </c>
      <c r="F11" s="183">
        <v>342935.78179272747</v>
      </c>
      <c r="G11" s="183">
        <v>338362.35727300553</v>
      </c>
      <c r="H11" s="183">
        <v>333806.46989049116</v>
      </c>
      <c r="I11" s="183">
        <v>329212.06343875278</v>
      </c>
      <c r="P11" s="201"/>
      <c r="U11" s="201"/>
    </row>
    <row r="12" spans="1:21" x14ac:dyDescent="0.25">
      <c r="A12" s="184">
        <v>5</v>
      </c>
      <c r="B12" s="184" t="s">
        <v>23</v>
      </c>
      <c r="C12" s="181" t="s">
        <v>159</v>
      </c>
      <c r="D12" s="183">
        <v>155024.69676009769</v>
      </c>
      <c r="E12" s="183">
        <v>152958.54246813568</v>
      </c>
      <c r="F12" s="183">
        <v>150919.81384380115</v>
      </c>
      <c r="G12" s="183">
        <v>148907.13271284153</v>
      </c>
      <c r="H12" s="183">
        <v>146902.16935769664</v>
      </c>
      <c r="I12" s="183">
        <v>144880.25445924429</v>
      </c>
      <c r="P12" s="201"/>
      <c r="U12" s="201"/>
    </row>
    <row r="13" spans="1:21" x14ac:dyDescent="0.25">
      <c r="A13" s="184">
        <v>6</v>
      </c>
      <c r="B13" s="184" t="s">
        <v>183</v>
      </c>
      <c r="C13" s="181" t="s">
        <v>160</v>
      </c>
      <c r="D13" s="183">
        <v>0</v>
      </c>
      <c r="E13" s="183">
        <v>0</v>
      </c>
      <c r="F13" s="183">
        <v>0</v>
      </c>
      <c r="G13" s="183">
        <v>0</v>
      </c>
      <c r="H13" s="183">
        <v>0</v>
      </c>
      <c r="I13" s="183">
        <v>0</v>
      </c>
      <c r="P13" s="201"/>
      <c r="U13" s="201"/>
    </row>
    <row r="14" spans="1:21" x14ac:dyDescent="0.25">
      <c r="A14" s="184">
        <v>7</v>
      </c>
      <c r="B14" s="184" t="s">
        <v>184</v>
      </c>
      <c r="C14" s="181" t="s">
        <v>161</v>
      </c>
      <c r="D14" s="183">
        <v>0</v>
      </c>
      <c r="E14" s="183">
        <v>0</v>
      </c>
      <c r="F14" s="183">
        <v>0</v>
      </c>
      <c r="G14" s="183">
        <v>0</v>
      </c>
      <c r="H14" s="183">
        <v>0</v>
      </c>
      <c r="I14" s="183">
        <v>0</v>
      </c>
      <c r="P14" s="201"/>
      <c r="U14" s="201"/>
    </row>
    <row r="15" spans="1:21" x14ac:dyDescent="0.25">
      <c r="A15" s="184">
        <v>8</v>
      </c>
      <c r="B15" s="184" t="s">
        <v>185</v>
      </c>
      <c r="C15" s="181" t="s">
        <v>162</v>
      </c>
      <c r="D15" s="183">
        <v>0</v>
      </c>
      <c r="E15" s="183">
        <v>0</v>
      </c>
      <c r="F15" s="183">
        <v>0</v>
      </c>
      <c r="G15" s="183">
        <v>0</v>
      </c>
      <c r="H15" s="183">
        <v>0</v>
      </c>
      <c r="I15" s="183">
        <v>0</v>
      </c>
      <c r="P15" s="201"/>
      <c r="U15" s="201"/>
    </row>
    <row r="16" spans="1:21" x14ac:dyDescent="0.25">
      <c r="A16" s="184">
        <v>9</v>
      </c>
      <c r="B16" s="184" t="s">
        <v>31</v>
      </c>
      <c r="C16" s="181" t="s">
        <v>163</v>
      </c>
      <c r="D16" s="183">
        <v>75820.640813901409</v>
      </c>
      <c r="E16" s="183">
        <v>68834.227474367202</v>
      </c>
      <c r="F16" s="183">
        <v>64505.334001303505</v>
      </c>
      <c r="G16" s="183">
        <v>60276.257843838757</v>
      </c>
      <c r="H16" s="183">
        <v>56014.733783595133</v>
      </c>
      <c r="I16" s="183">
        <v>51691.437091836822</v>
      </c>
      <c r="P16" s="201"/>
      <c r="U16" s="201"/>
    </row>
    <row r="17" spans="1:21" x14ac:dyDescent="0.25">
      <c r="A17" s="184">
        <v>10</v>
      </c>
      <c r="B17" s="184" t="s">
        <v>25</v>
      </c>
      <c r="C17" s="181" t="s">
        <v>164</v>
      </c>
      <c r="D17" s="183">
        <v>24582.245516109007</v>
      </c>
      <c r="E17" s="183">
        <v>24846.023121013324</v>
      </c>
      <c r="F17" s="183">
        <v>25128.449572253594</v>
      </c>
      <c r="G17" s="183">
        <v>25443.238368792881</v>
      </c>
      <c r="H17" s="183">
        <v>25747.507044372611</v>
      </c>
      <c r="I17" s="183">
        <v>26031.748060231064</v>
      </c>
      <c r="P17" s="201"/>
      <c r="U17" s="201"/>
    </row>
    <row r="18" spans="1:21" x14ac:dyDescent="0.25">
      <c r="A18" s="184">
        <v>11</v>
      </c>
      <c r="B18" s="184" t="s">
        <v>186</v>
      </c>
      <c r="C18" s="181" t="s">
        <v>165</v>
      </c>
      <c r="D18" s="183">
        <v>0</v>
      </c>
      <c r="E18" s="183">
        <v>0</v>
      </c>
      <c r="F18" s="183">
        <v>0</v>
      </c>
      <c r="G18" s="183">
        <v>0</v>
      </c>
      <c r="H18" s="183">
        <v>0</v>
      </c>
      <c r="I18" s="183">
        <v>0</v>
      </c>
      <c r="P18" s="201"/>
      <c r="U18" s="201"/>
    </row>
    <row r="19" spans="1:21" x14ac:dyDescent="0.25">
      <c r="A19" s="184">
        <v>12</v>
      </c>
      <c r="B19" s="184" t="s">
        <v>37</v>
      </c>
      <c r="C19" s="181" t="s">
        <v>166</v>
      </c>
      <c r="D19" s="183">
        <v>9665.1780429814535</v>
      </c>
      <c r="E19" s="183">
        <v>9768.8893786070275</v>
      </c>
      <c r="F19" s="183">
        <v>9879.9330151005215</v>
      </c>
      <c r="G19" s="183">
        <v>10003.700787352829</v>
      </c>
      <c r="H19" s="183">
        <v>10123.332288081805</v>
      </c>
      <c r="I19" s="183">
        <v>10235.089369980185</v>
      </c>
      <c r="P19" s="201"/>
      <c r="U19" s="201"/>
    </row>
    <row r="20" spans="1:21" x14ac:dyDescent="0.25">
      <c r="A20" s="184">
        <v>13</v>
      </c>
      <c r="B20" s="184" t="s">
        <v>187</v>
      </c>
      <c r="C20" s="181" t="s">
        <v>167</v>
      </c>
      <c r="D20" s="183">
        <v>0</v>
      </c>
      <c r="E20" s="183">
        <v>0</v>
      </c>
      <c r="F20" s="183">
        <v>0</v>
      </c>
      <c r="G20" s="183">
        <v>0</v>
      </c>
      <c r="H20" s="183">
        <v>0</v>
      </c>
      <c r="I20" s="183">
        <v>0</v>
      </c>
      <c r="P20" s="201"/>
      <c r="U20" s="201"/>
    </row>
    <row r="21" spans="1:21" x14ac:dyDescent="0.25">
      <c r="A21" s="184">
        <v>14</v>
      </c>
      <c r="B21" s="184" t="s">
        <v>188</v>
      </c>
      <c r="C21" s="181" t="s">
        <v>168</v>
      </c>
      <c r="D21" s="183">
        <v>3862.0750035941178</v>
      </c>
      <c r="E21" s="183">
        <v>3903.5166568288191</v>
      </c>
      <c r="F21" s="183">
        <v>3947.8881987603345</v>
      </c>
      <c r="G21" s="183">
        <v>3997.3441340095846</v>
      </c>
      <c r="H21" s="183">
        <v>4045.1472708533324</v>
      </c>
      <c r="I21" s="183">
        <v>4089.8038959620417</v>
      </c>
      <c r="P21" s="201"/>
      <c r="U21" s="201"/>
    </row>
    <row r="22" spans="1:21" x14ac:dyDescent="0.25">
      <c r="A22" s="184">
        <v>15</v>
      </c>
      <c r="B22" s="184" t="s">
        <v>189</v>
      </c>
      <c r="C22" s="181" t="s">
        <v>169</v>
      </c>
      <c r="D22" s="183">
        <v>0</v>
      </c>
      <c r="E22" s="183">
        <v>0</v>
      </c>
      <c r="F22" s="183">
        <v>0</v>
      </c>
      <c r="G22" s="183">
        <v>0</v>
      </c>
      <c r="H22" s="183">
        <v>0</v>
      </c>
      <c r="I22" s="183">
        <v>0</v>
      </c>
      <c r="P22" s="201"/>
      <c r="U22" s="201"/>
    </row>
    <row r="23" spans="1:21" x14ac:dyDescent="0.25">
      <c r="A23" s="184">
        <v>16</v>
      </c>
      <c r="B23" s="184" t="s">
        <v>190</v>
      </c>
      <c r="C23" s="181" t="s">
        <v>170</v>
      </c>
      <c r="D23" s="183">
        <v>0</v>
      </c>
      <c r="E23" s="183">
        <v>0</v>
      </c>
      <c r="F23" s="183">
        <v>0</v>
      </c>
      <c r="G23" s="183">
        <v>0</v>
      </c>
      <c r="H23" s="183">
        <v>0</v>
      </c>
      <c r="I23" s="183">
        <v>0</v>
      </c>
      <c r="P23" s="201"/>
      <c r="U23" s="201"/>
    </row>
    <row r="24" spans="1:21" x14ac:dyDescent="0.25">
      <c r="A24" s="184">
        <v>17</v>
      </c>
      <c r="B24" s="184" t="s">
        <v>191</v>
      </c>
      <c r="C24" s="181" t="s">
        <v>171</v>
      </c>
      <c r="D24" s="183">
        <v>0</v>
      </c>
      <c r="E24" s="183">
        <v>0</v>
      </c>
      <c r="F24" s="183">
        <v>0</v>
      </c>
      <c r="G24" s="183">
        <v>0</v>
      </c>
      <c r="H24" s="183">
        <v>0</v>
      </c>
      <c r="I24" s="183">
        <v>0</v>
      </c>
      <c r="P24" s="201"/>
      <c r="U24" s="201"/>
    </row>
    <row r="25" spans="1:21" x14ac:dyDescent="0.25">
      <c r="A25" s="184">
        <v>18</v>
      </c>
      <c r="B25" s="184" t="s">
        <v>192</v>
      </c>
      <c r="C25" s="181" t="s">
        <v>172</v>
      </c>
      <c r="D25" s="183">
        <v>250.27202828104285</v>
      </c>
      <c r="E25" s="183">
        <v>252.95755007974336</v>
      </c>
      <c r="F25" s="183">
        <v>255.83293592461254</v>
      </c>
      <c r="G25" s="183">
        <v>259.03780305273591</v>
      </c>
      <c r="H25" s="183">
        <v>262.13556474947853</v>
      </c>
      <c r="I25" s="183">
        <v>265.02942469050555</v>
      </c>
      <c r="P25" s="201"/>
      <c r="U25" s="201"/>
    </row>
    <row r="26" spans="1:21" x14ac:dyDescent="0.25">
      <c r="A26" s="184">
        <v>19</v>
      </c>
      <c r="B26" s="184" t="s">
        <v>193</v>
      </c>
      <c r="C26" s="181" t="s">
        <v>173</v>
      </c>
      <c r="D26" s="183">
        <v>10</v>
      </c>
      <c r="E26" s="183">
        <v>10.107304112934459</v>
      </c>
      <c r="F26" s="183">
        <v>10.22219453295536</v>
      </c>
      <c r="G26" s="183">
        <v>10.350249879377232</v>
      </c>
      <c r="H26" s="183">
        <v>10.47402566518994</v>
      </c>
      <c r="I26" s="183">
        <v>10.58965424585487</v>
      </c>
      <c r="P26" s="201"/>
      <c r="U26" s="201"/>
    </row>
    <row r="27" spans="1:21" x14ac:dyDescent="0.25">
      <c r="A27" s="184">
        <v>20</v>
      </c>
      <c r="B27" s="184" t="s">
        <v>194</v>
      </c>
      <c r="C27" s="181" t="s">
        <v>174</v>
      </c>
      <c r="D27" s="183">
        <v>11.217145382235971</v>
      </c>
      <c r="E27" s="183">
        <v>11.33750996572574</v>
      </c>
      <c r="F27" s="183">
        <v>11.4663842201658</v>
      </c>
      <c r="G27" s="183">
        <v>11.610025763944474</v>
      </c>
      <c r="H27" s="183">
        <v>11.748866862370638</v>
      </c>
      <c r="I27" s="183">
        <v>11.878569122336652</v>
      </c>
      <c r="P27" s="201"/>
      <c r="U27" s="201"/>
    </row>
    <row r="28" spans="1:21" x14ac:dyDescent="0.25">
      <c r="A28" s="184">
        <v>21</v>
      </c>
      <c r="B28" s="184" t="s">
        <v>195</v>
      </c>
      <c r="C28" s="181" t="s">
        <v>175</v>
      </c>
      <c r="D28" s="183">
        <v>58.04825452938578</v>
      </c>
      <c r="E28" s="183">
        <v>58.671136175352721</v>
      </c>
      <c r="F28" s="183">
        <v>59.338055009788853</v>
      </c>
      <c r="G28" s="183">
        <v>60.081393944083409</v>
      </c>
      <c r="H28" s="183">
        <v>60.799890776026487</v>
      </c>
      <c r="I28" s="183">
        <v>61.471094504157435</v>
      </c>
      <c r="P28" s="201"/>
      <c r="U28" s="201"/>
    </row>
    <row r="29" spans="1:21" x14ac:dyDescent="0.25">
      <c r="A29" s="184">
        <v>22</v>
      </c>
      <c r="B29" s="184"/>
      <c r="C29" s="181"/>
      <c r="D29" s="183"/>
      <c r="E29" s="183"/>
      <c r="F29" s="183"/>
      <c r="G29" s="183"/>
      <c r="H29" s="183"/>
      <c r="I29" s="183"/>
      <c r="P29" s="201"/>
      <c r="U29" s="201"/>
    </row>
    <row r="30" spans="1:21" x14ac:dyDescent="0.25">
      <c r="A30" s="184">
        <v>23</v>
      </c>
      <c r="B30" s="184"/>
      <c r="C30" s="181"/>
      <c r="D30" s="183"/>
      <c r="E30" s="183"/>
      <c r="F30" s="183"/>
      <c r="G30" s="183"/>
      <c r="H30" s="183"/>
      <c r="I30" s="183"/>
      <c r="P30" s="201"/>
      <c r="U30" s="201"/>
    </row>
    <row r="31" spans="1:21" x14ac:dyDescent="0.25">
      <c r="A31" s="184">
        <v>24</v>
      </c>
      <c r="B31" s="184"/>
      <c r="C31" s="181"/>
      <c r="D31" s="183"/>
      <c r="E31" s="183"/>
      <c r="F31" s="183"/>
      <c r="G31" s="183"/>
      <c r="H31" s="183"/>
      <c r="I31" s="183"/>
      <c r="P31" s="201"/>
      <c r="U31" s="201"/>
    </row>
    <row r="32" spans="1:21" x14ac:dyDescent="0.25">
      <c r="A32" s="184">
        <v>25</v>
      </c>
      <c r="B32" s="184"/>
      <c r="C32" s="181"/>
      <c r="D32" s="183"/>
      <c r="E32" s="183"/>
      <c r="F32" s="183"/>
      <c r="G32" s="183"/>
      <c r="H32" s="183"/>
      <c r="I32" s="183"/>
      <c r="P32" s="201"/>
      <c r="U32" s="201"/>
    </row>
    <row r="33" spans="1:21" x14ac:dyDescent="0.25">
      <c r="A33" s="184">
        <v>26</v>
      </c>
      <c r="B33" s="184"/>
      <c r="C33" s="181"/>
      <c r="D33" s="183"/>
      <c r="E33" s="183"/>
      <c r="F33" s="183"/>
      <c r="G33" s="183"/>
      <c r="H33" s="183"/>
      <c r="I33" s="183"/>
      <c r="P33" s="201"/>
      <c r="U33" s="201"/>
    </row>
    <row r="34" spans="1:21" x14ac:dyDescent="0.25">
      <c r="A34" s="184">
        <v>27</v>
      </c>
      <c r="B34" s="184"/>
      <c r="C34" s="181"/>
      <c r="D34" s="183"/>
      <c r="E34" s="183"/>
      <c r="F34" s="183"/>
      <c r="G34" s="183"/>
      <c r="H34" s="183"/>
      <c r="I34" s="183"/>
      <c r="P34" s="201"/>
      <c r="U34" s="201"/>
    </row>
    <row r="35" spans="1:21" x14ac:dyDescent="0.25">
      <c r="A35" s="184">
        <v>28</v>
      </c>
      <c r="B35" s="184"/>
      <c r="C35" s="181"/>
      <c r="D35" s="183"/>
      <c r="E35" s="183"/>
      <c r="F35" s="183"/>
      <c r="G35" s="183"/>
      <c r="H35" s="183"/>
      <c r="I35" s="183"/>
      <c r="P35" s="201"/>
      <c r="U35" s="201"/>
    </row>
    <row r="36" spans="1:21" x14ac:dyDescent="0.25">
      <c r="A36" s="184">
        <v>29</v>
      </c>
      <c r="B36" s="184"/>
      <c r="C36" s="181"/>
      <c r="D36" s="183"/>
      <c r="E36" s="183"/>
      <c r="F36" s="183"/>
      <c r="G36" s="183"/>
      <c r="H36" s="183"/>
      <c r="I36" s="183"/>
      <c r="P36" s="201"/>
      <c r="U36" s="201"/>
    </row>
    <row r="37" spans="1:21" x14ac:dyDescent="0.25">
      <c r="A37" s="184">
        <v>30</v>
      </c>
      <c r="B37" s="184"/>
      <c r="C37" s="181"/>
      <c r="D37" s="183"/>
      <c r="E37" s="183"/>
      <c r="F37" s="183"/>
      <c r="G37" s="183"/>
      <c r="H37" s="183"/>
      <c r="I37" s="183"/>
      <c r="P37" s="201"/>
      <c r="U37" s="201"/>
    </row>
    <row r="38" spans="1:21" x14ac:dyDescent="0.25">
      <c r="A38" s="184">
        <v>31</v>
      </c>
      <c r="B38" s="184"/>
      <c r="C38" s="181"/>
      <c r="D38" s="183"/>
      <c r="E38" s="183"/>
      <c r="F38" s="183"/>
      <c r="G38" s="183"/>
      <c r="H38" s="183"/>
      <c r="I38" s="183"/>
      <c r="P38" s="201"/>
      <c r="U38" s="201"/>
    </row>
    <row r="39" spans="1:21" x14ac:dyDescent="0.25">
      <c r="A39" s="184">
        <v>32</v>
      </c>
      <c r="B39" s="184"/>
      <c r="C39" s="181"/>
      <c r="D39" s="183"/>
      <c r="E39" s="183"/>
      <c r="F39" s="183"/>
      <c r="G39" s="183"/>
      <c r="H39" s="183"/>
      <c r="I39" s="183"/>
      <c r="P39" s="201"/>
      <c r="U39" s="201"/>
    </row>
    <row r="40" spans="1:21" x14ac:dyDescent="0.25">
      <c r="A40" s="184">
        <v>33</v>
      </c>
      <c r="B40" s="184"/>
      <c r="C40" s="181"/>
      <c r="D40" s="183"/>
      <c r="E40" s="183"/>
      <c r="F40" s="183"/>
      <c r="G40" s="183"/>
      <c r="H40" s="183"/>
      <c r="I40" s="183"/>
      <c r="P40" s="201"/>
      <c r="U40" s="201"/>
    </row>
    <row r="41" spans="1:21" x14ac:dyDescent="0.25">
      <c r="A41" s="184">
        <v>34</v>
      </c>
      <c r="B41" s="184"/>
      <c r="C41" s="181"/>
      <c r="D41" s="183"/>
      <c r="E41" s="183"/>
      <c r="F41" s="183"/>
      <c r="G41" s="183"/>
      <c r="H41" s="183"/>
      <c r="I41" s="183"/>
      <c r="P41" s="201"/>
      <c r="U41" s="201"/>
    </row>
    <row r="42" spans="1:21" x14ac:dyDescent="0.25">
      <c r="A42" s="184">
        <v>35</v>
      </c>
      <c r="B42" s="184"/>
      <c r="C42" s="181"/>
      <c r="D42" s="183"/>
      <c r="E42" s="183"/>
      <c r="F42" s="183"/>
      <c r="G42" s="183"/>
      <c r="H42" s="183"/>
      <c r="I42" s="183"/>
      <c r="P42" s="201"/>
      <c r="U42" s="201"/>
    </row>
    <row r="43" spans="1:21" x14ac:dyDescent="0.25">
      <c r="A43" s="184">
        <v>36</v>
      </c>
      <c r="B43" s="184"/>
      <c r="C43" s="181"/>
      <c r="D43" s="183"/>
      <c r="E43" s="183"/>
      <c r="F43" s="183"/>
      <c r="G43" s="183"/>
      <c r="H43" s="183"/>
      <c r="I43" s="183"/>
      <c r="P43" s="201"/>
      <c r="U43" s="201"/>
    </row>
    <row r="44" spans="1:21" x14ac:dyDescent="0.25">
      <c r="A44" s="184">
        <v>37</v>
      </c>
      <c r="B44" s="184"/>
      <c r="C44" s="181"/>
      <c r="D44" s="183"/>
      <c r="E44" s="183"/>
      <c r="F44" s="183"/>
      <c r="G44" s="183"/>
      <c r="H44" s="183"/>
      <c r="I44" s="183"/>
      <c r="P44" s="201"/>
      <c r="U44" s="201"/>
    </row>
    <row r="45" spans="1:21" x14ac:dyDescent="0.25">
      <c r="A45" s="184">
        <v>38</v>
      </c>
      <c r="B45" s="184"/>
      <c r="C45" s="181"/>
      <c r="D45" s="183"/>
      <c r="E45" s="183"/>
      <c r="F45" s="183"/>
      <c r="G45" s="183"/>
      <c r="H45" s="183"/>
      <c r="I45" s="183"/>
      <c r="P45" s="201"/>
      <c r="U45" s="201"/>
    </row>
    <row r="46" spans="1:21" x14ac:dyDescent="0.25">
      <c r="A46" s="184">
        <v>39</v>
      </c>
      <c r="B46" s="184"/>
      <c r="C46" s="181"/>
      <c r="D46" s="183"/>
      <c r="E46" s="183"/>
      <c r="F46" s="183"/>
      <c r="G46" s="183"/>
      <c r="H46" s="183"/>
      <c r="I46" s="183"/>
      <c r="P46" s="201"/>
      <c r="U46" s="201"/>
    </row>
    <row r="47" spans="1:21" x14ac:dyDescent="0.25">
      <c r="A47" s="184">
        <v>40</v>
      </c>
      <c r="B47" s="184"/>
      <c r="C47" s="181"/>
      <c r="D47" s="183"/>
      <c r="E47" s="183"/>
      <c r="F47" s="183"/>
      <c r="G47" s="183"/>
      <c r="H47" s="183"/>
      <c r="I47" s="183"/>
      <c r="P47" s="201"/>
      <c r="U47" s="201"/>
    </row>
    <row r="48" spans="1:21" x14ac:dyDescent="0.25">
      <c r="A48" s="184">
        <v>41</v>
      </c>
      <c r="B48" s="184"/>
      <c r="C48" s="181"/>
      <c r="D48" s="183"/>
      <c r="E48" s="183"/>
      <c r="F48" s="183"/>
      <c r="G48" s="183"/>
      <c r="H48" s="183"/>
      <c r="I48" s="183"/>
      <c r="P48" s="201"/>
      <c r="U48" s="201"/>
    </row>
    <row r="49" spans="1:21" x14ac:dyDescent="0.25">
      <c r="A49" s="184">
        <v>42</v>
      </c>
      <c r="B49" s="184"/>
      <c r="C49" s="181"/>
      <c r="D49" s="183"/>
      <c r="E49" s="183"/>
      <c r="F49" s="183"/>
      <c r="G49" s="183"/>
      <c r="H49" s="183"/>
      <c r="I49" s="183"/>
      <c r="P49" s="201"/>
      <c r="U49" s="201"/>
    </row>
    <row r="50" spans="1:21" x14ac:dyDescent="0.25">
      <c r="A50" s="184">
        <v>43</v>
      </c>
      <c r="B50" s="184"/>
      <c r="C50" s="181"/>
      <c r="D50" s="183"/>
      <c r="E50" s="183"/>
      <c r="F50" s="183"/>
      <c r="G50" s="183"/>
      <c r="H50" s="183"/>
      <c r="I50" s="183"/>
      <c r="P50" s="201"/>
      <c r="U50" s="201"/>
    </row>
    <row r="51" spans="1:21" x14ac:dyDescent="0.25">
      <c r="A51" s="184">
        <v>44</v>
      </c>
      <c r="B51" s="184"/>
      <c r="C51" s="181"/>
      <c r="D51" s="183"/>
      <c r="E51" s="183"/>
      <c r="F51" s="183"/>
      <c r="G51" s="183"/>
      <c r="H51" s="183"/>
      <c r="I51" s="183"/>
      <c r="P51" s="201"/>
      <c r="U51" s="201"/>
    </row>
    <row r="52" spans="1:21" x14ac:dyDescent="0.25">
      <c r="A52" s="184">
        <v>45</v>
      </c>
      <c r="B52" s="184"/>
      <c r="C52" s="181"/>
      <c r="D52" s="183"/>
      <c r="E52" s="183"/>
      <c r="F52" s="183"/>
      <c r="G52" s="183"/>
      <c r="H52" s="183"/>
      <c r="I52" s="183"/>
      <c r="P52" s="201"/>
      <c r="U52" s="201"/>
    </row>
    <row r="53" spans="1:21" x14ac:dyDescent="0.25">
      <c r="A53" s="184">
        <v>46</v>
      </c>
      <c r="B53" s="184"/>
      <c r="C53" s="181"/>
      <c r="D53" s="183"/>
      <c r="E53" s="183"/>
      <c r="F53" s="183"/>
      <c r="G53" s="183"/>
      <c r="H53" s="183"/>
      <c r="I53" s="183"/>
      <c r="P53" s="201"/>
      <c r="U53" s="201"/>
    </row>
    <row r="54" spans="1:21" x14ac:dyDescent="0.25">
      <c r="A54" s="184">
        <v>47</v>
      </c>
      <c r="B54" s="184"/>
      <c r="C54" s="181"/>
      <c r="D54" s="183"/>
      <c r="E54" s="183"/>
      <c r="F54" s="183"/>
      <c r="G54" s="183"/>
      <c r="H54" s="183"/>
      <c r="I54" s="183"/>
      <c r="P54" s="201"/>
      <c r="U54" s="201"/>
    </row>
    <row r="55" spans="1:21" x14ac:dyDescent="0.25">
      <c r="A55" s="184">
        <v>48</v>
      </c>
      <c r="B55" s="184"/>
      <c r="C55" s="181"/>
      <c r="D55" s="183"/>
      <c r="E55" s="183"/>
      <c r="F55" s="183"/>
      <c r="G55" s="183"/>
      <c r="H55" s="183"/>
      <c r="I55" s="183"/>
      <c r="P55" s="201"/>
      <c r="U55" s="201"/>
    </row>
    <row r="56" spans="1:21" x14ac:dyDescent="0.25">
      <c r="A56" s="184">
        <v>49</v>
      </c>
      <c r="B56" s="184"/>
      <c r="C56" s="181"/>
      <c r="D56" s="183"/>
      <c r="E56" s="183"/>
      <c r="F56" s="183"/>
      <c r="G56" s="183"/>
      <c r="H56" s="183"/>
      <c r="I56" s="183"/>
      <c r="P56" s="201"/>
      <c r="U56" s="201"/>
    </row>
    <row r="57" spans="1:21" x14ac:dyDescent="0.25">
      <c r="A57" s="184">
        <v>50</v>
      </c>
      <c r="B57" s="184"/>
      <c r="C57" s="181"/>
      <c r="D57" s="183"/>
      <c r="E57" s="183"/>
      <c r="F57" s="183"/>
      <c r="G57" s="183"/>
      <c r="H57" s="183"/>
      <c r="I57" s="183"/>
      <c r="P57" s="201"/>
      <c r="U57" s="201"/>
    </row>
    <row r="58" spans="1:21" x14ac:dyDescent="0.25">
      <c r="A58" s="184">
        <v>51</v>
      </c>
      <c r="B58" s="184"/>
      <c r="C58" s="181"/>
      <c r="D58" s="183"/>
      <c r="E58" s="183"/>
      <c r="F58" s="183"/>
      <c r="G58" s="183"/>
      <c r="H58" s="183"/>
      <c r="I58" s="183"/>
      <c r="P58" s="201"/>
      <c r="U58" s="201"/>
    </row>
    <row r="59" spans="1:21" x14ac:dyDescent="0.25">
      <c r="A59" s="184">
        <v>52</v>
      </c>
      <c r="B59" s="184"/>
      <c r="C59" s="181"/>
      <c r="D59" s="183"/>
      <c r="E59" s="183"/>
      <c r="F59" s="183"/>
      <c r="G59" s="183"/>
      <c r="H59" s="183"/>
      <c r="I59" s="183"/>
      <c r="P59" s="201"/>
      <c r="U59" s="201"/>
    </row>
    <row r="60" spans="1:21" x14ac:dyDescent="0.25">
      <c r="A60" s="184">
        <v>53</v>
      </c>
      <c r="B60" s="184"/>
      <c r="C60" s="181"/>
      <c r="D60" s="183"/>
      <c r="E60" s="183"/>
      <c r="F60" s="183"/>
      <c r="G60" s="183"/>
      <c r="H60" s="183"/>
      <c r="I60" s="183"/>
      <c r="P60" s="201"/>
      <c r="U60" s="201"/>
    </row>
    <row r="61" spans="1:21" x14ac:dyDescent="0.25">
      <c r="A61" s="184">
        <v>54</v>
      </c>
      <c r="B61" s="184"/>
      <c r="C61" s="181"/>
      <c r="D61" s="183"/>
      <c r="E61" s="183"/>
      <c r="F61" s="183"/>
      <c r="G61" s="183"/>
      <c r="H61" s="183"/>
      <c r="I61" s="183"/>
      <c r="P61" s="201"/>
      <c r="U61" s="201"/>
    </row>
    <row r="62" spans="1:21" x14ac:dyDescent="0.25">
      <c r="A62" s="184">
        <v>55</v>
      </c>
      <c r="B62" s="184"/>
      <c r="C62" s="181"/>
      <c r="D62" s="183"/>
      <c r="E62" s="183"/>
      <c r="F62" s="183"/>
      <c r="G62" s="183"/>
      <c r="H62" s="183"/>
      <c r="I62" s="183"/>
      <c r="P62" s="201"/>
      <c r="U62" s="201"/>
    </row>
    <row r="63" spans="1:21" x14ac:dyDescent="0.25">
      <c r="A63" s="184">
        <v>56</v>
      </c>
      <c r="B63" s="184"/>
      <c r="C63" s="181"/>
      <c r="D63" s="345"/>
      <c r="E63" s="345"/>
      <c r="F63" s="345"/>
      <c r="G63" s="345"/>
      <c r="H63" s="345"/>
      <c r="I63" s="345"/>
      <c r="P63" s="201"/>
      <c r="U63" s="201"/>
    </row>
    <row r="64" spans="1:21" x14ac:dyDescent="0.25">
      <c r="A64" s="184">
        <v>57</v>
      </c>
      <c r="B64" s="184"/>
      <c r="C64" s="181"/>
      <c r="D64" s="183"/>
      <c r="E64" s="183"/>
      <c r="F64" s="183"/>
      <c r="G64" s="183"/>
      <c r="H64" s="183"/>
      <c r="I64" s="183"/>
      <c r="P64" s="201"/>
      <c r="U64" s="201"/>
    </row>
    <row r="65" spans="1:21" x14ac:dyDescent="0.25">
      <c r="A65" s="184">
        <v>58</v>
      </c>
      <c r="B65" s="184"/>
      <c r="C65" s="181"/>
      <c r="D65" s="183"/>
      <c r="E65" s="183"/>
      <c r="F65" s="183"/>
      <c r="G65" s="183"/>
      <c r="H65" s="183"/>
      <c r="I65" s="183"/>
      <c r="P65" s="201"/>
      <c r="U65" s="201"/>
    </row>
    <row r="66" spans="1:21" x14ac:dyDescent="0.25">
      <c r="A66" s="184">
        <v>59</v>
      </c>
      <c r="B66" s="184"/>
      <c r="C66" s="181"/>
      <c r="D66" s="183"/>
      <c r="E66" s="183"/>
      <c r="F66" s="183"/>
      <c r="G66" s="183"/>
      <c r="H66" s="183"/>
      <c r="I66" s="183"/>
      <c r="P66" s="201"/>
      <c r="U66" s="201"/>
    </row>
    <row r="67" spans="1:21" x14ac:dyDescent="0.25">
      <c r="A67" s="184">
        <v>60</v>
      </c>
      <c r="B67" s="184"/>
      <c r="C67" s="181"/>
      <c r="D67" s="183"/>
      <c r="E67" s="183"/>
      <c r="F67" s="183"/>
      <c r="G67" s="183"/>
      <c r="H67" s="183"/>
      <c r="I67" s="183"/>
      <c r="P67" s="201"/>
      <c r="U67" s="201"/>
    </row>
    <row r="68" spans="1:21" x14ac:dyDescent="0.25">
      <c r="A68" s="184">
        <v>61</v>
      </c>
      <c r="B68" s="184"/>
      <c r="C68" s="181"/>
      <c r="D68" s="183"/>
      <c r="E68" s="183"/>
      <c r="F68" s="183"/>
      <c r="G68" s="183"/>
      <c r="H68" s="183"/>
      <c r="I68" s="183"/>
      <c r="P68" s="201"/>
      <c r="U68" s="201"/>
    </row>
    <row r="69" spans="1:21" x14ac:dyDescent="0.25">
      <c r="A69" s="184">
        <v>62</v>
      </c>
      <c r="B69" s="184"/>
      <c r="C69" s="181"/>
      <c r="D69" s="183"/>
      <c r="E69" s="183"/>
      <c r="F69" s="183"/>
      <c r="G69" s="183"/>
      <c r="H69" s="183"/>
      <c r="I69" s="183"/>
      <c r="P69" s="201"/>
      <c r="U69" s="201"/>
    </row>
    <row r="70" spans="1:21" x14ac:dyDescent="0.25">
      <c r="A70" s="184">
        <v>63</v>
      </c>
      <c r="B70" s="184"/>
      <c r="C70" s="181"/>
      <c r="D70" s="183"/>
      <c r="E70" s="183"/>
      <c r="F70" s="183"/>
      <c r="G70" s="183"/>
      <c r="H70" s="183"/>
      <c r="I70" s="183"/>
      <c r="P70" s="201"/>
      <c r="U70" s="201"/>
    </row>
    <row r="71" spans="1:21" x14ac:dyDescent="0.25">
      <c r="A71" s="184">
        <v>64</v>
      </c>
      <c r="B71" s="184"/>
      <c r="C71" s="181"/>
      <c r="D71" s="183"/>
      <c r="E71" s="183"/>
      <c r="F71" s="183"/>
      <c r="G71" s="183"/>
      <c r="H71" s="183"/>
      <c r="I71" s="183"/>
      <c r="P71" s="201"/>
      <c r="U71" s="201"/>
    </row>
    <row r="72" spans="1:21" x14ac:dyDescent="0.25">
      <c r="A72" s="184">
        <v>65</v>
      </c>
      <c r="B72" s="184"/>
      <c r="C72" s="181"/>
      <c r="D72" s="183"/>
      <c r="E72" s="183"/>
      <c r="F72" s="183"/>
      <c r="G72" s="183"/>
      <c r="H72" s="183"/>
      <c r="I72" s="183"/>
      <c r="P72" s="201"/>
      <c r="U72" s="201"/>
    </row>
    <row r="73" spans="1:21" x14ac:dyDescent="0.25">
      <c r="A73" s="184">
        <v>66</v>
      </c>
      <c r="B73" s="184"/>
      <c r="C73" s="181"/>
      <c r="D73" s="183"/>
      <c r="E73" s="183"/>
      <c r="F73" s="183"/>
      <c r="G73" s="183"/>
      <c r="H73" s="183"/>
      <c r="I73" s="183"/>
      <c r="P73" s="201"/>
      <c r="U73" s="201"/>
    </row>
    <row r="74" spans="1:21" x14ac:dyDescent="0.25">
      <c r="A74" s="184">
        <v>67</v>
      </c>
      <c r="B74" s="184"/>
      <c r="C74" s="181"/>
      <c r="D74" s="183"/>
      <c r="E74" s="183"/>
      <c r="F74" s="183"/>
      <c r="G74" s="183"/>
      <c r="H74" s="183"/>
      <c r="I74" s="183"/>
      <c r="P74" s="201"/>
      <c r="U74" s="201"/>
    </row>
    <row r="75" spans="1:21" x14ac:dyDescent="0.25">
      <c r="A75" s="184">
        <v>68</v>
      </c>
      <c r="B75" s="184"/>
      <c r="C75" s="181"/>
      <c r="D75" s="183"/>
      <c r="E75" s="183"/>
      <c r="F75" s="183"/>
      <c r="G75" s="183"/>
      <c r="H75" s="183"/>
      <c r="I75" s="183"/>
      <c r="P75" s="201"/>
      <c r="U75" s="201"/>
    </row>
    <row r="76" spans="1:21" x14ac:dyDescent="0.25">
      <c r="A76" s="184">
        <v>69</v>
      </c>
      <c r="B76" s="184"/>
      <c r="C76" s="181"/>
      <c r="D76" s="183"/>
      <c r="E76" s="183"/>
      <c r="F76" s="183"/>
      <c r="G76" s="183"/>
      <c r="H76" s="183"/>
      <c r="I76" s="183"/>
      <c r="P76" s="201"/>
      <c r="U76" s="201"/>
    </row>
    <row r="77" spans="1:21" x14ac:dyDescent="0.25">
      <c r="A77" s="184">
        <v>70</v>
      </c>
      <c r="B77" s="184" t="s">
        <v>18</v>
      </c>
      <c r="C77" s="181" t="s">
        <v>176</v>
      </c>
      <c r="D77" s="183">
        <v>66263.927373636237</v>
      </c>
      <c r="E77" s="183">
        <v>74774.96656827438</v>
      </c>
      <c r="F77" s="183">
        <v>80736.275613093545</v>
      </c>
      <c r="G77" s="183">
        <v>86784.820630604023</v>
      </c>
      <c r="H77" s="183">
        <v>92805.007598774828</v>
      </c>
      <c r="I77" s="183">
        <v>98771.207985924586</v>
      </c>
      <c r="P77" s="201"/>
      <c r="U77" s="201"/>
    </row>
    <row r="78" spans="1:21" x14ac:dyDescent="0.25">
      <c r="A78" s="184">
        <v>71</v>
      </c>
      <c r="B78" s="184"/>
      <c r="C78" s="181"/>
      <c r="D78" s="183"/>
      <c r="E78" s="183"/>
      <c r="F78" s="183"/>
      <c r="G78" s="183"/>
      <c r="H78" s="183"/>
      <c r="I78" s="183"/>
      <c r="P78" s="201"/>
      <c r="U78" s="201"/>
    </row>
    <row r="79" spans="1:21" x14ac:dyDescent="0.25">
      <c r="A79" s="184">
        <v>72</v>
      </c>
      <c r="B79" s="184"/>
      <c r="C79" s="181"/>
      <c r="D79" s="183"/>
      <c r="E79" s="183"/>
      <c r="F79" s="183"/>
      <c r="G79" s="183"/>
      <c r="H79" s="183"/>
      <c r="I79" s="183"/>
      <c r="P79" s="201"/>
      <c r="U79" s="201"/>
    </row>
    <row r="80" spans="1:21" x14ac:dyDescent="0.25">
      <c r="A80" s="184">
        <v>73</v>
      </c>
      <c r="B80" s="185"/>
      <c r="C80" s="181"/>
      <c r="D80" s="183"/>
      <c r="E80" s="183"/>
      <c r="F80" s="183"/>
      <c r="G80" s="183"/>
      <c r="H80" s="183"/>
      <c r="I80" s="183"/>
      <c r="P80" s="201"/>
      <c r="U80" s="201"/>
    </row>
    <row r="81" spans="1:21" x14ac:dyDescent="0.25">
      <c r="A81" s="184">
        <v>74</v>
      </c>
      <c r="B81" s="185"/>
      <c r="C81" s="181"/>
      <c r="D81" s="183"/>
      <c r="E81" s="183"/>
      <c r="F81" s="183"/>
      <c r="G81" s="183"/>
      <c r="H81" s="183"/>
      <c r="I81" s="183"/>
      <c r="P81" s="201"/>
      <c r="U81" s="201"/>
    </row>
    <row r="82" spans="1:21" x14ac:dyDescent="0.25">
      <c r="A82" s="184">
        <v>75</v>
      </c>
      <c r="B82" s="185"/>
      <c r="C82" s="181"/>
      <c r="D82" s="183"/>
      <c r="E82" s="183"/>
      <c r="F82" s="183"/>
      <c r="G82" s="183"/>
      <c r="H82" s="183"/>
      <c r="I82" s="183"/>
      <c r="P82" s="201"/>
      <c r="U82" s="201"/>
    </row>
    <row r="83" spans="1:21" x14ac:dyDescent="0.25">
      <c r="A83" s="184">
        <v>76</v>
      </c>
      <c r="B83" s="185"/>
      <c r="C83" s="181"/>
      <c r="D83" s="183"/>
      <c r="E83" s="183"/>
      <c r="F83" s="183"/>
      <c r="G83" s="183"/>
      <c r="H83" s="183"/>
      <c r="I83" s="183"/>
      <c r="P83" s="201"/>
      <c r="U83" s="201"/>
    </row>
    <row r="84" spans="1:21" x14ac:dyDescent="0.25">
      <c r="A84" s="184">
        <v>77</v>
      </c>
      <c r="B84" s="185"/>
      <c r="C84" s="181"/>
      <c r="D84" s="183"/>
      <c r="E84" s="183"/>
      <c r="F84" s="183"/>
      <c r="G84" s="183"/>
      <c r="H84" s="183"/>
      <c r="I84" s="183"/>
      <c r="P84" s="201"/>
      <c r="U84" s="201"/>
    </row>
    <row r="85" spans="1:21" x14ac:dyDescent="0.25">
      <c r="A85" s="184">
        <v>78</v>
      </c>
      <c r="B85" s="185"/>
      <c r="C85" s="181"/>
      <c r="D85" s="183"/>
      <c r="E85" s="183"/>
      <c r="F85" s="183"/>
      <c r="G85" s="183"/>
      <c r="H85" s="183"/>
      <c r="I85" s="183"/>
      <c r="P85" s="201"/>
      <c r="U85" s="201"/>
    </row>
    <row r="86" spans="1:21" x14ac:dyDescent="0.25">
      <c r="A86" s="184">
        <v>79</v>
      </c>
      <c r="B86" s="185"/>
      <c r="C86" s="181"/>
      <c r="D86" s="183"/>
      <c r="E86" s="183"/>
      <c r="F86" s="183"/>
      <c r="G86" s="183"/>
      <c r="H86" s="183"/>
      <c r="I86" s="183"/>
      <c r="P86" s="201"/>
      <c r="U86" s="201"/>
    </row>
    <row r="87" spans="1:21" x14ac:dyDescent="0.25">
      <c r="A87" s="184">
        <v>80</v>
      </c>
      <c r="B87" s="185"/>
      <c r="C87" s="181"/>
      <c r="D87" s="183"/>
      <c r="E87" s="183"/>
      <c r="F87" s="183"/>
      <c r="G87" s="183"/>
      <c r="H87" s="183"/>
      <c r="I87" s="183"/>
      <c r="P87" s="201"/>
      <c r="U87" s="201"/>
    </row>
    <row r="88" spans="1:21" x14ac:dyDescent="0.25">
      <c r="A88" s="184">
        <v>81</v>
      </c>
      <c r="B88" s="185"/>
      <c r="C88" s="181"/>
      <c r="D88" s="183"/>
      <c r="E88" s="183"/>
      <c r="F88" s="183"/>
      <c r="G88" s="183"/>
      <c r="H88" s="183"/>
      <c r="I88" s="183"/>
      <c r="P88" s="201"/>
      <c r="U88" s="201"/>
    </row>
    <row r="89" spans="1:21" x14ac:dyDescent="0.25">
      <c r="A89" s="184">
        <v>82</v>
      </c>
      <c r="B89" s="185" t="s">
        <v>34</v>
      </c>
      <c r="C89" s="181" t="s">
        <v>177</v>
      </c>
      <c r="D89" s="183">
        <v>0</v>
      </c>
      <c r="E89" s="183">
        <v>0</v>
      </c>
      <c r="F89" s="183">
        <v>0</v>
      </c>
      <c r="G89" s="183">
        <v>0</v>
      </c>
      <c r="H89" s="183">
        <v>0</v>
      </c>
      <c r="I89" s="183">
        <v>0</v>
      </c>
      <c r="P89" s="201"/>
      <c r="U89" s="201"/>
    </row>
    <row r="90" spans="1:21" x14ac:dyDescent="0.25">
      <c r="A90" s="184">
        <v>83</v>
      </c>
      <c r="B90" s="185" t="s">
        <v>196</v>
      </c>
      <c r="C90" s="181" t="s">
        <v>178</v>
      </c>
      <c r="D90" s="183">
        <v>3.0241181399252919</v>
      </c>
      <c r="E90" s="183">
        <v>3.0565681713666608</v>
      </c>
      <c r="F90" s="183">
        <v>3.0913123916955452</v>
      </c>
      <c r="G90" s="183">
        <v>3.1300378412984258</v>
      </c>
      <c r="H90" s="183">
        <v>3.1674691012143974</v>
      </c>
      <c r="I90" s="183">
        <v>3.2024365500426604</v>
      </c>
      <c r="P90" s="201"/>
      <c r="U90" s="201"/>
    </row>
    <row r="91" spans="1:21" x14ac:dyDescent="0.25">
      <c r="A91" s="184">
        <v>84</v>
      </c>
      <c r="B91" s="185" t="s">
        <v>197</v>
      </c>
      <c r="C91" s="181" t="s">
        <v>179</v>
      </c>
      <c r="D91" s="183">
        <v>0</v>
      </c>
      <c r="E91" s="183">
        <v>0</v>
      </c>
      <c r="F91" s="183">
        <v>0</v>
      </c>
      <c r="G91" s="183">
        <v>0</v>
      </c>
      <c r="H91" s="183">
        <v>0</v>
      </c>
      <c r="I91" s="183">
        <v>0</v>
      </c>
      <c r="P91" s="201"/>
      <c r="U91" s="201"/>
    </row>
    <row r="92" spans="1:21" x14ac:dyDescent="0.25">
      <c r="A92" s="184">
        <v>85</v>
      </c>
      <c r="B92" s="339" t="s">
        <v>30</v>
      </c>
      <c r="C92" s="181"/>
      <c r="D92" s="183">
        <v>1527.7369863013698</v>
      </c>
      <c r="E92" s="183">
        <v>0</v>
      </c>
      <c r="F92" s="183">
        <v>0</v>
      </c>
      <c r="G92" s="183">
        <v>0</v>
      </c>
      <c r="H92" s="183">
        <v>0</v>
      </c>
      <c r="I92" s="183">
        <v>0</v>
      </c>
      <c r="P92" s="201"/>
    </row>
    <row r="93" spans="1:21" x14ac:dyDescent="0.25">
      <c r="A93" s="184">
        <v>86</v>
      </c>
      <c r="B93" s="339" t="s">
        <v>33</v>
      </c>
      <c r="C93" s="181"/>
      <c r="D93" s="183">
        <v>437.34794520547945</v>
      </c>
      <c r="E93" s="183">
        <v>0</v>
      </c>
      <c r="F93" s="183">
        <v>0</v>
      </c>
      <c r="G93" s="183">
        <v>0</v>
      </c>
      <c r="H93" s="183">
        <v>0</v>
      </c>
      <c r="I93" s="183">
        <v>0</v>
      </c>
      <c r="P93" s="201"/>
    </row>
    <row r="94" spans="1:21" x14ac:dyDescent="0.25">
      <c r="A94" s="184">
        <v>87</v>
      </c>
      <c r="B94" s="185"/>
      <c r="C94" s="340" t="s">
        <v>351</v>
      </c>
      <c r="D94" s="344">
        <f>SUM(D8:D93)</f>
        <v>2141483.9097547238</v>
      </c>
      <c r="E94" s="344">
        <v>2154418.1251489767</v>
      </c>
      <c r="F94" s="344">
        <v>2171544.331377177</v>
      </c>
      <c r="G94" s="344">
        <v>2187845.8646040866</v>
      </c>
      <c r="H94" s="344">
        <v>2202360.7036797339</v>
      </c>
      <c r="I94" s="344">
        <v>2218793.5031725075</v>
      </c>
    </row>
    <row r="95" spans="1:21" x14ac:dyDescent="0.25">
      <c r="C95" s="342"/>
      <c r="D95" s="343"/>
      <c r="E95" s="343"/>
      <c r="F95" s="343"/>
      <c r="G95" s="343"/>
      <c r="H95" s="343"/>
      <c r="I95" s="343"/>
    </row>
    <row r="96" spans="1:21" x14ac:dyDescent="0.25">
      <c r="C96" s="342"/>
      <c r="D96" s="343"/>
      <c r="E96" s="343"/>
      <c r="F96" s="343"/>
      <c r="G96" s="343"/>
      <c r="H96" s="343"/>
      <c r="I96" s="343"/>
    </row>
    <row r="97" spans="2:10" x14ac:dyDescent="0.25">
      <c r="C97" s="342"/>
      <c r="D97" s="343"/>
      <c r="E97" s="343"/>
      <c r="F97" s="343"/>
      <c r="G97" s="343"/>
      <c r="H97" s="343"/>
      <c r="I97" s="343"/>
    </row>
    <row r="98" spans="2:10" x14ac:dyDescent="0.25">
      <c r="C98" s="342"/>
      <c r="D98" s="343"/>
      <c r="E98" s="343"/>
      <c r="F98" s="343"/>
      <c r="G98" s="343"/>
      <c r="H98" s="343"/>
      <c r="I98" s="343"/>
    </row>
    <row r="99" spans="2:10" x14ac:dyDescent="0.25">
      <c r="C99" s="342"/>
      <c r="D99" s="343"/>
      <c r="E99" s="343"/>
      <c r="F99" s="343"/>
      <c r="G99" s="343"/>
      <c r="H99" s="343"/>
      <c r="I99" s="343"/>
    </row>
    <row r="103" spans="2:10" x14ac:dyDescent="0.25">
      <c r="C103" s="371" t="s">
        <v>198</v>
      </c>
      <c r="D103" s="371"/>
      <c r="E103" s="371"/>
      <c r="F103" s="371"/>
      <c r="G103" s="371"/>
      <c r="H103" s="371"/>
      <c r="I103" s="371"/>
      <c r="J103" s="371"/>
    </row>
    <row r="107" spans="2:10" x14ac:dyDescent="0.25">
      <c r="C107" s="178" t="s">
        <v>147</v>
      </c>
      <c r="D107" s="415" t="s">
        <v>199</v>
      </c>
      <c r="E107" s="416"/>
      <c r="F107" s="416"/>
      <c r="G107" s="416"/>
      <c r="H107" s="416"/>
      <c r="I107" s="417"/>
    </row>
    <row r="108" spans="2:10" x14ac:dyDescent="0.25">
      <c r="C108" s="179" t="s">
        <v>148</v>
      </c>
      <c r="D108" s="180" t="s">
        <v>149</v>
      </c>
      <c r="E108" s="180" t="s">
        <v>150</v>
      </c>
      <c r="F108" s="180" t="s">
        <v>151</v>
      </c>
      <c r="G108" s="180" t="s">
        <v>152</v>
      </c>
      <c r="H108" s="180" t="s">
        <v>153</v>
      </c>
      <c r="I108" s="180" t="s">
        <v>154</v>
      </c>
    </row>
    <row r="109" spans="2:10" x14ac:dyDescent="0.25">
      <c r="B109" s="184" t="s">
        <v>20</v>
      </c>
      <c r="C109" s="181" t="s">
        <v>155</v>
      </c>
      <c r="D109" s="182">
        <f>E109</f>
        <v>15307.288739415817</v>
      </c>
      <c r="E109" s="182">
        <f>E8-D8</f>
        <v>15307.288739415817</v>
      </c>
      <c r="F109" s="182">
        <f t="shared" ref="F109:I109" si="0">F8-E8</f>
        <v>15584.243726225104</v>
      </c>
      <c r="G109" s="182">
        <f t="shared" si="0"/>
        <v>17276.042729244567</v>
      </c>
      <c r="H109" s="182">
        <f t="shared" si="0"/>
        <v>17777.316507916898</v>
      </c>
      <c r="I109" s="182">
        <f t="shared" si="0"/>
        <v>16676.304458332947</v>
      </c>
    </row>
    <row r="110" spans="2:10" x14ac:dyDescent="0.25">
      <c r="B110" s="184" t="s">
        <v>15</v>
      </c>
      <c r="C110" s="181" t="s">
        <v>156</v>
      </c>
      <c r="D110" s="182">
        <f t="shared" ref="D110:D129" si="1">E110</f>
        <v>-1473.7296694351826</v>
      </c>
      <c r="E110" s="182">
        <f t="shared" ref="E110:I110" si="2">E9-D9</f>
        <v>-1473.7296694351826</v>
      </c>
      <c r="F110" s="182">
        <f t="shared" si="2"/>
        <v>0</v>
      </c>
      <c r="G110" s="182">
        <f t="shared" si="2"/>
        <v>0</v>
      </c>
      <c r="H110" s="182">
        <f t="shared" si="2"/>
        <v>0</v>
      </c>
      <c r="I110" s="182">
        <f t="shared" si="2"/>
        <v>0</v>
      </c>
    </row>
    <row r="111" spans="2:10" x14ac:dyDescent="0.25">
      <c r="B111" s="184" t="s">
        <v>182</v>
      </c>
      <c r="C111" s="181" t="s">
        <v>157</v>
      </c>
      <c r="D111" s="182">
        <f t="shared" si="1"/>
        <v>0</v>
      </c>
      <c r="E111" s="182">
        <f t="shared" ref="E111:I111" si="3">E10-D10</f>
        <v>0</v>
      </c>
      <c r="F111" s="182">
        <f t="shared" si="3"/>
        <v>0</v>
      </c>
      <c r="G111" s="182">
        <f t="shared" si="3"/>
        <v>0</v>
      </c>
      <c r="H111" s="182">
        <f t="shared" si="3"/>
        <v>0</v>
      </c>
      <c r="I111" s="182">
        <f t="shared" si="3"/>
        <v>0</v>
      </c>
    </row>
    <row r="112" spans="2:10" x14ac:dyDescent="0.25">
      <c r="B112" s="184" t="s">
        <v>17</v>
      </c>
      <c r="C112" s="181" t="s">
        <v>158</v>
      </c>
      <c r="D112" s="182">
        <f t="shared" si="1"/>
        <v>-4694.9318275182741</v>
      </c>
      <c r="E112" s="182">
        <f t="shared" ref="E112:I112" si="4">E11-D11</f>
        <v>-4694.9318275182741</v>
      </c>
      <c r="F112" s="182">
        <f t="shared" si="4"/>
        <v>-4632.6123577980325</v>
      </c>
      <c r="G112" s="182">
        <f t="shared" si="4"/>
        <v>-4573.4245197219425</v>
      </c>
      <c r="H112" s="182">
        <f t="shared" si="4"/>
        <v>-4555.8873825143673</v>
      </c>
      <c r="I112" s="182">
        <f t="shared" si="4"/>
        <v>-4594.4064517383813</v>
      </c>
    </row>
    <row r="113" spans="2:9" x14ac:dyDescent="0.25">
      <c r="B113" s="184" t="s">
        <v>23</v>
      </c>
      <c r="C113" s="181" t="s">
        <v>159</v>
      </c>
      <c r="D113" s="182">
        <f t="shared" si="1"/>
        <v>-2066.1542919620115</v>
      </c>
      <c r="E113" s="182">
        <f t="shared" ref="E113:I113" si="5">E12-D12</f>
        <v>-2066.1542919620115</v>
      </c>
      <c r="F113" s="182">
        <f t="shared" si="5"/>
        <v>-2038.7286243345297</v>
      </c>
      <c r="G113" s="182">
        <f t="shared" si="5"/>
        <v>-2012.6811309596233</v>
      </c>
      <c r="H113" s="182">
        <f t="shared" si="5"/>
        <v>-2004.9633551448933</v>
      </c>
      <c r="I113" s="182">
        <f t="shared" si="5"/>
        <v>-2021.914898452349</v>
      </c>
    </row>
    <row r="114" spans="2:9" x14ac:dyDescent="0.25">
      <c r="B114" s="184" t="s">
        <v>183</v>
      </c>
      <c r="C114" s="181" t="s">
        <v>160</v>
      </c>
      <c r="D114" s="182">
        <f t="shared" si="1"/>
        <v>0</v>
      </c>
      <c r="E114" s="182">
        <f t="shared" ref="E114:I114" si="6">E13-D13</f>
        <v>0</v>
      </c>
      <c r="F114" s="182">
        <f t="shared" si="6"/>
        <v>0</v>
      </c>
      <c r="G114" s="182">
        <f t="shared" si="6"/>
        <v>0</v>
      </c>
      <c r="H114" s="182">
        <f t="shared" si="6"/>
        <v>0</v>
      </c>
      <c r="I114" s="182">
        <f t="shared" si="6"/>
        <v>0</v>
      </c>
    </row>
    <row r="115" spans="2:9" x14ac:dyDescent="0.25">
      <c r="B115" s="184" t="s">
        <v>184</v>
      </c>
      <c r="C115" s="181" t="s">
        <v>161</v>
      </c>
      <c r="D115" s="182">
        <f t="shared" si="1"/>
        <v>0</v>
      </c>
      <c r="E115" s="182">
        <f t="shared" ref="E115:I115" si="7">E14-D14</f>
        <v>0</v>
      </c>
      <c r="F115" s="182">
        <f t="shared" si="7"/>
        <v>0</v>
      </c>
      <c r="G115" s="182">
        <f t="shared" si="7"/>
        <v>0</v>
      </c>
      <c r="H115" s="182">
        <f t="shared" si="7"/>
        <v>0</v>
      </c>
      <c r="I115" s="182">
        <f t="shared" si="7"/>
        <v>0</v>
      </c>
    </row>
    <row r="116" spans="2:9" x14ac:dyDescent="0.25">
      <c r="B116" s="184" t="s">
        <v>185</v>
      </c>
      <c r="C116" s="181" t="s">
        <v>162</v>
      </c>
      <c r="D116" s="182">
        <f t="shared" si="1"/>
        <v>0</v>
      </c>
      <c r="E116" s="182">
        <f t="shared" ref="E116:I116" si="8">E15-D15</f>
        <v>0</v>
      </c>
      <c r="F116" s="182">
        <f t="shared" si="8"/>
        <v>0</v>
      </c>
      <c r="G116" s="182">
        <f t="shared" si="8"/>
        <v>0</v>
      </c>
      <c r="H116" s="182">
        <f t="shared" si="8"/>
        <v>0</v>
      </c>
      <c r="I116" s="182">
        <f t="shared" si="8"/>
        <v>0</v>
      </c>
    </row>
    <row r="117" spans="2:9" x14ac:dyDescent="0.25">
      <c r="B117" s="184" t="s">
        <v>31</v>
      </c>
      <c r="C117" s="181" t="s">
        <v>163</v>
      </c>
      <c r="D117" s="182">
        <f t="shared" si="1"/>
        <v>-6986.4133395342069</v>
      </c>
      <c r="E117" s="182">
        <f t="shared" ref="E117:I117" si="9">E16-D16</f>
        <v>-6986.4133395342069</v>
      </c>
      <c r="F117" s="182">
        <f t="shared" si="9"/>
        <v>-4328.8934730636975</v>
      </c>
      <c r="G117" s="182">
        <f t="shared" si="9"/>
        <v>-4229.0761574647477</v>
      </c>
      <c r="H117" s="182">
        <f t="shared" si="9"/>
        <v>-4261.5240602436243</v>
      </c>
      <c r="I117" s="182">
        <f t="shared" si="9"/>
        <v>-4323.2966917583108</v>
      </c>
    </row>
    <row r="118" spans="2:9" x14ac:dyDescent="0.25">
      <c r="B118" s="184" t="s">
        <v>25</v>
      </c>
      <c r="C118" s="181" t="s">
        <v>164</v>
      </c>
      <c r="D118" s="182">
        <f t="shared" si="1"/>
        <v>263.77760490431683</v>
      </c>
      <c r="E118" s="182">
        <f t="shared" ref="E118:I118" si="10">E17-D17</f>
        <v>263.77760490431683</v>
      </c>
      <c r="F118" s="182">
        <f t="shared" si="10"/>
        <v>282.42645124026967</v>
      </c>
      <c r="G118" s="182">
        <f t="shared" si="10"/>
        <v>314.78879653928743</v>
      </c>
      <c r="H118" s="182">
        <f t="shared" si="10"/>
        <v>304.26867557972946</v>
      </c>
      <c r="I118" s="182">
        <f t="shared" si="10"/>
        <v>284.24101585845347</v>
      </c>
    </row>
    <row r="119" spans="2:9" x14ac:dyDescent="0.25">
      <c r="B119" s="184" t="s">
        <v>186</v>
      </c>
      <c r="C119" s="181" t="s">
        <v>165</v>
      </c>
      <c r="D119" s="182">
        <f t="shared" si="1"/>
        <v>0</v>
      </c>
      <c r="E119" s="182">
        <f t="shared" ref="E119:I119" si="11">E18-D18</f>
        <v>0</v>
      </c>
      <c r="F119" s="182">
        <f t="shared" si="11"/>
        <v>0</v>
      </c>
      <c r="G119" s="182">
        <f t="shared" si="11"/>
        <v>0</v>
      </c>
      <c r="H119" s="182">
        <f t="shared" si="11"/>
        <v>0</v>
      </c>
      <c r="I119" s="182">
        <f t="shared" si="11"/>
        <v>0</v>
      </c>
    </row>
    <row r="120" spans="2:9" x14ac:dyDescent="0.25">
      <c r="B120" s="184" t="s">
        <v>37</v>
      </c>
      <c r="C120" s="181" t="s">
        <v>166</v>
      </c>
      <c r="D120" s="182">
        <f t="shared" si="1"/>
        <v>103.71133562557407</v>
      </c>
      <c r="E120" s="182">
        <f t="shared" ref="E120:I120" si="12">E19-D19</f>
        <v>103.71133562557407</v>
      </c>
      <c r="F120" s="182">
        <f t="shared" si="12"/>
        <v>111.04363649349398</v>
      </c>
      <c r="G120" s="182">
        <f t="shared" si="12"/>
        <v>123.76777225230762</v>
      </c>
      <c r="H120" s="182">
        <f t="shared" si="12"/>
        <v>119.63150072897588</v>
      </c>
      <c r="I120" s="182">
        <f t="shared" si="12"/>
        <v>111.75708189838042</v>
      </c>
    </row>
    <row r="121" spans="2:9" x14ac:dyDescent="0.25">
      <c r="B121" s="184" t="s">
        <v>187</v>
      </c>
      <c r="C121" s="181" t="s">
        <v>167</v>
      </c>
      <c r="D121" s="182">
        <f t="shared" si="1"/>
        <v>0</v>
      </c>
      <c r="E121" s="182">
        <f t="shared" ref="E121:I121" si="13">E20-D20</f>
        <v>0</v>
      </c>
      <c r="F121" s="182">
        <f t="shared" si="13"/>
        <v>0</v>
      </c>
      <c r="G121" s="182">
        <f t="shared" si="13"/>
        <v>0</v>
      </c>
      <c r="H121" s="182">
        <f t="shared" si="13"/>
        <v>0</v>
      </c>
      <c r="I121" s="182">
        <f t="shared" si="13"/>
        <v>0</v>
      </c>
    </row>
    <row r="122" spans="2:9" x14ac:dyDescent="0.25">
      <c r="B122" s="184" t="s">
        <v>188</v>
      </c>
      <c r="C122" s="181" t="s">
        <v>168</v>
      </c>
      <c r="D122" s="182">
        <f t="shared" si="1"/>
        <v>41.441653234701334</v>
      </c>
      <c r="E122" s="182">
        <f t="shared" ref="E122:I122" si="14">E21-D21</f>
        <v>41.441653234701334</v>
      </c>
      <c r="F122" s="182">
        <f t="shared" si="14"/>
        <v>44.371541931515367</v>
      </c>
      <c r="G122" s="182">
        <f t="shared" si="14"/>
        <v>49.45593524925016</v>
      </c>
      <c r="H122" s="182">
        <f t="shared" si="14"/>
        <v>47.803136843747779</v>
      </c>
      <c r="I122" s="182">
        <f t="shared" si="14"/>
        <v>44.65662510870925</v>
      </c>
    </row>
    <row r="123" spans="2:9" x14ac:dyDescent="0.25">
      <c r="B123" s="184" t="s">
        <v>189</v>
      </c>
      <c r="C123" s="181" t="s">
        <v>169</v>
      </c>
      <c r="D123" s="182">
        <f t="shared" si="1"/>
        <v>0</v>
      </c>
      <c r="E123" s="182">
        <f t="shared" ref="E123:I123" si="15">E22-D22</f>
        <v>0</v>
      </c>
      <c r="F123" s="182">
        <f t="shared" si="15"/>
        <v>0</v>
      </c>
      <c r="G123" s="182">
        <f t="shared" si="15"/>
        <v>0</v>
      </c>
      <c r="H123" s="182">
        <f t="shared" si="15"/>
        <v>0</v>
      </c>
      <c r="I123" s="182">
        <f t="shared" si="15"/>
        <v>0</v>
      </c>
    </row>
    <row r="124" spans="2:9" x14ac:dyDescent="0.25">
      <c r="B124" s="184" t="s">
        <v>190</v>
      </c>
      <c r="C124" s="181" t="s">
        <v>170</v>
      </c>
      <c r="D124" s="182">
        <f t="shared" si="1"/>
        <v>0</v>
      </c>
      <c r="E124" s="182">
        <f t="shared" ref="E124:I124" si="16">E23-D23</f>
        <v>0</v>
      </c>
      <c r="F124" s="182">
        <f t="shared" si="16"/>
        <v>0</v>
      </c>
      <c r="G124" s="182">
        <f t="shared" si="16"/>
        <v>0</v>
      </c>
      <c r="H124" s="182">
        <f t="shared" si="16"/>
        <v>0</v>
      </c>
      <c r="I124" s="182">
        <f t="shared" si="16"/>
        <v>0</v>
      </c>
    </row>
    <row r="125" spans="2:9" x14ac:dyDescent="0.25">
      <c r="B125" s="184" t="s">
        <v>191</v>
      </c>
      <c r="C125" s="181" t="s">
        <v>171</v>
      </c>
      <c r="D125" s="182">
        <f t="shared" si="1"/>
        <v>0</v>
      </c>
      <c r="E125" s="182">
        <f t="shared" ref="E125:I125" si="17">E24-D24</f>
        <v>0</v>
      </c>
      <c r="F125" s="182">
        <f t="shared" si="17"/>
        <v>0</v>
      </c>
      <c r="G125" s="182">
        <f t="shared" si="17"/>
        <v>0</v>
      </c>
      <c r="H125" s="182">
        <f t="shared" si="17"/>
        <v>0</v>
      </c>
      <c r="I125" s="182">
        <f t="shared" si="17"/>
        <v>0</v>
      </c>
    </row>
    <row r="126" spans="2:9" x14ac:dyDescent="0.25">
      <c r="B126" s="184" t="s">
        <v>192</v>
      </c>
      <c r="C126" s="181" t="s">
        <v>172</v>
      </c>
      <c r="D126" s="182">
        <f t="shared" si="1"/>
        <v>2.6855217987005062</v>
      </c>
      <c r="E126" s="182">
        <f t="shared" ref="E126:I126" si="18">E25-D25</f>
        <v>2.6855217987005062</v>
      </c>
      <c r="F126" s="182">
        <f t="shared" si="18"/>
        <v>2.8753858448691858</v>
      </c>
      <c r="G126" s="182">
        <f t="shared" si="18"/>
        <v>3.204867128123368</v>
      </c>
      <c r="H126" s="182">
        <f t="shared" si="18"/>
        <v>3.0977616967426229</v>
      </c>
      <c r="I126" s="182">
        <f t="shared" si="18"/>
        <v>2.8938599410270172</v>
      </c>
    </row>
    <row r="127" spans="2:9" x14ac:dyDescent="0.25">
      <c r="B127" s="184" t="s">
        <v>193</v>
      </c>
      <c r="C127" s="181" t="s">
        <v>173</v>
      </c>
      <c r="D127" s="182">
        <f t="shared" si="1"/>
        <v>0.10730411293445918</v>
      </c>
      <c r="E127" s="182">
        <f t="shared" ref="E127:I127" si="19">E26-D26</f>
        <v>0.10730411293445918</v>
      </c>
      <c r="F127" s="182">
        <f t="shared" si="19"/>
        <v>0.11489042002090066</v>
      </c>
      <c r="G127" s="182">
        <f t="shared" si="19"/>
        <v>0.12805534642187233</v>
      </c>
      <c r="H127" s="182">
        <f t="shared" si="19"/>
        <v>0.12377578581270754</v>
      </c>
      <c r="I127" s="182">
        <f t="shared" si="19"/>
        <v>0.11562858066493042</v>
      </c>
    </row>
    <row r="128" spans="2:9" x14ac:dyDescent="0.25">
      <c r="B128" s="184" t="s">
        <v>194</v>
      </c>
      <c r="C128" s="181" t="s">
        <v>174</v>
      </c>
      <c r="D128" s="182">
        <f t="shared" si="1"/>
        <v>0.12036458348976886</v>
      </c>
      <c r="E128" s="182">
        <f t="shared" ref="E128:I128" si="20">E27-D27</f>
        <v>0.12036458348976886</v>
      </c>
      <c r="F128" s="182">
        <f t="shared" si="20"/>
        <v>0.12887425444005984</v>
      </c>
      <c r="G128" s="182">
        <f t="shared" si="20"/>
        <v>0.14364154377867422</v>
      </c>
      <c r="H128" s="182">
        <f t="shared" si="20"/>
        <v>0.13884109842616432</v>
      </c>
      <c r="I128" s="182">
        <f t="shared" si="20"/>
        <v>0.12970225996601314</v>
      </c>
    </row>
    <row r="129" spans="2:9" x14ac:dyDescent="0.25">
      <c r="B129" s="184" t="s">
        <v>195</v>
      </c>
      <c r="C129" s="181" t="s">
        <v>175</v>
      </c>
      <c r="D129" s="182">
        <f t="shared" si="1"/>
        <v>0.62288164596694173</v>
      </c>
      <c r="E129" s="182">
        <f t="shared" ref="E129:I129" si="21">E28-D28</f>
        <v>0.62288164596694173</v>
      </c>
      <c r="F129" s="182">
        <f t="shared" si="21"/>
        <v>0.66691883443613165</v>
      </c>
      <c r="G129" s="182">
        <f t="shared" si="21"/>
        <v>0.743338934294556</v>
      </c>
      <c r="H129" s="182">
        <f t="shared" si="21"/>
        <v>0.71849683194307801</v>
      </c>
      <c r="I129" s="182">
        <f t="shared" si="21"/>
        <v>0.67120372813094775</v>
      </c>
    </row>
    <row r="130" spans="2:9" x14ac:dyDescent="0.25">
      <c r="B130" s="184"/>
      <c r="C130" s="181"/>
      <c r="D130" s="182"/>
      <c r="E130" s="182"/>
      <c r="F130" s="182"/>
      <c r="G130" s="182"/>
      <c r="H130" s="182"/>
      <c r="I130" s="182"/>
    </row>
    <row r="131" spans="2:9" x14ac:dyDescent="0.25">
      <c r="B131" s="184"/>
      <c r="C131" s="181"/>
      <c r="D131" s="182"/>
      <c r="E131" s="182"/>
      <c r="F131" s="182"/>
      <c r="G131" s="182"/>
      <c r="H131" s="182"/>
      <c r="I131" s="182"/>
    </row>
    <row r="132" spans="2:9" x14ac:dyDescent="0.25">
      <c r="B132" s="184"/>
      <c r="C132" s="181"/>
      <c r="D132" s="182"/>
      <c r="E132" s="182"/>
      <c r="F132" s="182"/>
      <c r="G132" s="182"/>
      <c r="H132" s="182"/>
      <c r="I132" s="182"/>
    </row>
    <row r="133" spans="2:9" x14ac:dyDescent="0.25">
      <c r="B133" s="184"/>
      <c r="C133" s="181"/>
      <c r="D133" s="182"/>
      <c r="E133" s="182"/>
      <c r="F133" s="182"/>
      <c r="G133" s="182"/>
      <c r="H133" s="182"/>
      <c r="I133" s="182"/>
    </row>
    <row r="134" spans="2:9" x14ac:dyDescent="0.25">
      <c r="B134" s="184"/>
      <c r="C134" s="181"/>
      <c r="D134" s="182"/>
      <c r="E134" s="182"/>
      <c r="F134" s="182"/>
      <c r="G134" s="182"/>
      <c r="H134" s="182"/>
      <c r="I134" s="182"/>
    </row>
    <row r="135" spans="2:9" x14ac:dyDescent="0.25">
      <c r="B135" s="184"/>
      <c r="C135" s="181"/>
      <c r="D135" s="182"/>
      <c r="E135" s="182"/>
      <c r="F135" s="182"/>
      <c r="G135" s="182"/>
      <c r="H135" s="182"/>
      <c r="I135" s="182"/>
    </row>
    <row r="136" spans="2:9" x14ac:dyDescent="0.25">
      <c r="B136" s="184"/>
      <c r="C136" s="181"/>
      <c r="D136" s="182"/>
      <c r="E136" s="182"/>
      <c r="F136" s="182"/>
      <c r="G136" s="182"/>
      <c r="H136" s="182"/>
      <c r="I136" s="182"/>
    </row>
    <row r="137" spans="2:9" x14ac:dyDescent="0.25">
      <c r="B137" s="184"/>
      <c r="C137" s="181"/>
      <c r="D137" s="182"/>
      <c r="E137" s="182"/>
      <c r="F137" s="182"/>
      <c r="G137" s="182"/>
      <c r="H137" s="182"/>
      <c r="I137" s="182"/>
    </row>
    <row r="138" spans="2:9" x14ac:dyDescent="0.25">
      <c r="B138" s="184"/>
      <c r="C138" s="181"/>
      <c r="D138" s="182"/>
      <c r="E138" s="182"/>
      <c r="F138" s="182"/>
      <c r="G138" s="182"/>
      <c r="H138" s="182"/>
      <c r="I138" s="182"/>
    </row>
    <row r="139" spans="2:9" x14ac:dyDescent="0.25">
      <c r="B139" s="184"/>
      <c r="C139" s="181"/>
      <c r="D139" s="182"/>
      <c r="E139" s="182"/>
      <c r="F139" s="182"/>
      <c r="G139" s="182"/>
      <c r="H139" s="182"/>
      <c r="I139" s="182"/>
    </row>
    <row r="140" spans="2:9" x14ac:dyDescent="0.25">
      <c r="B140" s="184"/>
      <c r="C140" s="181"/>
      <c r="D140" s="182"/>
      <c r="E140" s="182"/>
      <c r="F140" s="182"/>
      <c r="G140" s="182"/>
      <c r="H140" s="182"/>
      <c r="I140" s="182"/>
    </row>
    <row r="141" spans="2:9" x14ac:dyDescent="0.25">
      <c r="B141" s="184"/>
      <c r="C141" s="181"/>
      <c r="D141" s="182"/>
      <c r="E141" s="182"/>
      <c r="F141" s="182"/>
      <c r="G141" s="182"/>
      <c r="H141" s="182"/>
      <c r="I141" s="182"/>
    </row>
    <row r="142" spans="2:9" x14ac:dyDescent="0.25">
      <c r="B142" s="184"/>
      <c r="C142" s="181"/>
      <c r="D142" s="182"/>
      <c r="E142" s="182"/>
      <c r="F142" s="182"/>
      <c r="G142" s="182"/>
      <c r="H142" s="182"/>
      <c r="I142" s="182"/>
    </row>
    <row r="143" spans="2:9" x14ac:dyDescent="0.25">
      <c r="B143" s="184"/>
      <c r="C143" s="181"/>
      <c r="D143" s="182"/>
      <c r="E143" s="182"/>
      <c r="F143" s="182"/>
      <c r="G143" s="182"/>
      <c r="H143" s="182"/>
      <c r="I143" s="182"/>
    </row>
    <row r="144" spans="2:9" x14ac:dyDescent="0.25">
      <c r="B144" s="184"/>
      <c r="C144" s="181"/>
      <c r="D144" s="182"/>
      <c r="E144" s="182"/>
      <c r="F144" s="182"/>
      <c r="G144" s="182"/>
      <c r="H144" s="182"/>
      <c r="I144" s="182"/>
    </row>
    <row r="145" spans="2:9" x14ac:dyDescent="0.25">
      <c r="B145" s="184"/>
      <c r="C145" s="181"/>
      <c r="D145" s="182"/>
      <c r="E145" s="182"/>
      <c r="F145" s="182"/>
      <c r="G145" s="182"/>
      <c r="H145" s="182"/>
      <c r="I145" s="182"/>
    </row>
    <row r="146" spans="2:9" x14ac:dyDescent="0.25">
      <c r="B146" s="184"/>
      <c r="C146" s="181"/>
      <c r="D146" s="182"/>
      <c r="E146" s="182"/>
      <c r="F146" s="182"/>
      <c r="G146" s="182"/>
      <c r="H146" s="182"/>
      <c r="I146" s="182"/>
    </row>
    <row r="147" spans="2:9" x14ac:dyDescent="0.25">
      <c r="B147" s="184"/>
      <c r="C147" s="181"/>
      <c r="D147" s="182"/>
      <c r="E147" s="182"/>
      <c r="F147" s="182"/>
      <c r="G147" s="182"/>
      <c r="H147" s="182"/>
      <c r="I147" s="182"/>
    </row>
    <row r="148" spans="2:9" x14ac:dyDescent="0.25">
      <c r="B148" s="184"/>
      <c r="C148" s="181"/>
      <c r="D148" s="182"/>
      <c r="E148" s="182"/>
      <c r="F148" s="182"/>
      <c r="G148" s="182"/>
      <c r="H148" s="182"/>
      <c r="I148" s="182"/>
    </row>
    <row r="149" spans="2:9" x14ac:dyDescent="0.25">
      <c r="B149" s="184"/>
      <c r="C149" s="181"/>
      <c r="D149" s="182"/>
      <c r="E149" s="182"/>
      <c r="F149" s="182"/>
      <c r="G149" s="182"/>
      <c r="H149" s="182"/>
      <c r="I149" s="182"/>
    </row>
    <row r="150" spans="2:9" x14ac:dyDescent="0.25">
      <c r="B150" s="184"/>
      <c r="C150" s="181"/>
      <c r="D150" s="182"/>
      <c r="E150" s="182"/>
      <c r="F150" s="182"/>
      <c r="G150" s="182"/>
      <c r="H150" s="182"/>
      <c r="I150" s="182"/>
    </row>
    <row r="151" spans="2:9" x14ac:dyDescent="0.25">
      <c r="B151" s="184"/>
      <c r="C151" s="181"/>
      <c r="D151" s="182"/>
      <c r="E151" s="182"/>
      <c r="F151" s="182"/>
      <c r="G151" s="182"/>
      <c r="H151" s="182"/>
      <c r="I151" s="182"/>
    </row>
    <row r="152" spans="2:9" x14ac:dyDescent="0.25">
      <c r="B152" s="184"/>
      <c r="C152" s="181"/>
      <c r="D152" s="182"/>
      <c r="E152" s="182"/>
      <c r="F152" s="182"/>
      <c r="G152" s="182"/>
      <c r="H152" s="182"/>
      <c r="I152" s="182"/>
    </row>
    <row r="153" spans="2:9" x14ac:dyDescent="0.25">
      <c r="B153" s="184"/>
      <c r="C153" s="181"/>
      <c r="D153" s="182"/>
      <c r="E153" s="182"/>
      <c r="F153" s="182"/>
      <c r="G153" s="182"/>
      <c r="H153" s="182"/>
      <c r="I153" s="182"/>
    </row>
    <row r="154" spans="2:9" x14ac:dyDescent="0.25">
      <c r="B154" s="184"/>
      <c r="C154" s="181"/>
      <c r="D154" s="182"/>
      <c r="E154" s="182"/>
      <c r="F154" s="182"/>
      <c r="G154" s="182"/>
      <c r="H154" s="182"/>
      <c r="I154" s="182"/>
    </row>
    <row r="155" spans="2:9" x14ac:dyDescent="0.25">
      <c r="B155" s="184"/>
      <c r="C155" s="181"/>
      <c r="D155" s="182"/>
      <c r="E155" s="182"/>
      <c r="F155" s="182"/>
      <c r="G155" s="182"/>
      <c r="H155" s="182"/>
      <c r="I155" s="182"/>
    </row>
    <row r="156" spans="2:9" x14ac:dyDescent="0.25">
      <c r="B156" s="184"/>
      <c r="C156" s="181"/>
      <c r="D156" s="182"/>
      <c r="E156" s="182"/>
      <c r="F156" s="182"/>
      <c r="G156" s="182"/>
      <c r="H156" s="182"/>
      <c r="I156" s="182"/>
    </row>
    <row r="157" spans="2:9" x14ac:dyDescent="0.25">
      <c r="B157" s="184"/>
      <c r="C157" s="181"/>
      <c r="D157" s="182"/>
      <c r="E157" s="182"/>
      <c r="F157" s="182"/>
      <c r="G157" s="182"/>
      <c r="H157" s="182"/>
      <c r="I157" s="182"/>
    </row>
    <row r="158" spans="2:9" x14ac:dyDescent="0.25">
      <c r="B158" s="184"/>
      <c r="C158" s="181"/>
      <c r="D158" s="182"/>
      <c r="E158" s="182"/>
      <c r="F158" s="182"/>
      <c r="G158" s="182"/>
      <c r="H158" s="182"/>
      <c r="I158" s="182"/>
    </row>
    <row r="159" spans="2:9" x14ac:dyDescent="0.25">
      <c r="B159" s="184"/>
      <c r="C159" s="181"/>
      <c r="D159" s="182"/>
      <c r="E159" s="182"/>
      <c r="F159" s="182"/>
      <c r="G159" s="182"/>
      <c r="H159" s="182"/>
      <c r="I159" s="182"/>
    </row>
    <row r="160" spans="2:9" x14ac:dyDescent="0.25">
      <c r="B160" s="184"/>
      <c r="C160" s="181"/>
      <c r="D160" s="182"/>
      <c r="E160" s="182"/>
      <c r="F160" s="182"/>
      <c r="G160" s="182"/>
      <c r="H160" s="182"/>
      <c r="I160" s="182"/>
    </row>
    <row r="161" spans="2:9" x14ac:dyDescent="0.25">
      <c r="B161" s="184"/>
      <c r="C161" s="181"/>
      <c r="D161" s="182"/>
      <c r="E161" s="182"/>
      <c r="F161" s="182"/>
      <c r="G161" s="182"/>
      <c r="H161" s="182"/>
      <c r="I161" s="182"/>
    </row>
    <row r="162" spans="2:9" x14ac:dyDescent="0.25">
      <c r="B162" s="184"/>
      <c r="C162" s="181"/>
      <c r="D162" s="182"/>
      <c r="E162" s="182"/>
      <c r="F162" s="182"/>
      <c r="G162" s="182"/>
      <c r="H162" s="182"/>
      <c r="I162" s="182"/>
    </row>
    <row r="163" spans="2:9" x14ac:dyDescent="0.25">
      <c r="B163" s="184"/>
      <c r="C163" s="181"/>
      <c r="D163" s="182"/>
      <c r="E163" s="182"/>
      <c r="F163" s="182"/>
      <c r="G163" s="182"/>
      <c r="H163" s="182"/>
      <c r="I163" s="182"/>
    </row>
    <row r="164" spans="2:9" x14ac:dyDescent="0.25">
      <c r="B164" s="184"/>
      <c r="C164" s="181"/>
      <c r="D164" s="182"/>
      <c r="E164" s="182"/>
      <c r="F164" s="182"/>
      <c r="G164" s="182"/>
      <c r="H164" s="182"/>
      <c r="I164" s="182"/>
    </row>
    <row r="165" spans="2:9" x14ac:dyDescent="0.25">
      <c r="B165" s="184"/>
      <c r="C165" s="181"/>
      <c r="D165" s="182"/>
      <c r="E165" s="182"/>
      <c r="F165" s="182"/>
      <c r="G165" s="182"/>
      <c r="H165" s="182"/>
      <c r="I165" s="182"/>
    </row>
    <row r="166" spans="2:9" x14ac:dyDescent="0.25">
      <c r="B166" s="184"/>
      <c r="C166" s="181"/>
      <c r="D166" s="182"/>
      <c r="E166" s="182"/>
      <c r="F166" s="182"/>
      <c r="G166" s="182"/>
      <c r="H166" s="182"/>
      <c r="I166" s="182"/>
    </row>
    <row r="167" spans="2:9" x14ac:dyDescent="0.25">
      <c r="B167" s="184"/>
      <c r="C167" s="181"/>
      <c r="D167" s="182"/>
      <c r="E167" s="182"/>
      <c r="F167" s="182"/>
      <c r="G167" s="182"/>
      <c r="H167" s="182"/>
      <c r="I167" s="182"/>
    </row>
    <row r="168" spans="2:9" x14ac:dyDescent="0.25">
      <c r="B168" s="184"/>
      <c r="C168" s="181"/>
      <c r="D168" s="182"/>
      <c r="E168" s="182"/>
      <c r="F168" s="182"/>
      <c r="G168" s="182"/>
      <c r="H168" s="182"/>
      <c r="I168" s="182"/>
    </row>
    <row r="169" spans="2:9" x14ac:dyDescent="0.25">
      <c r="B169" s="184"/>
      <c r="C169" s="181"/>
      <c r="D169" s="182"/>
      <c r="E169" s="182"/>
      <c r="F169" s="182"/>
      <c r="G169" s="182"/>
      <c r="H169" s="182"/>
      <c r="I169" s="182"/>
    </row>
    <row r="170" spans="2:9" x14ac:dyDescent="0.25">
      <c r="B170" s="184"/>
      <c r="C170" s="181"/>
      <c r="D170" s="182"/>
      <c r="E170" s="182"/>
      <c r="F170" s="182"/>
      <c r="G170" s="182"/>
      <c r="H170" s="182"/>
      <c r="I170" s="182"/>
    </row>
    <row r="171" spans="2:9" x14ac:dyDescent="0.25">
      <c r="B171" s="184"/>
      <c r="C171" s="181"/>
      <c r="D171" s="182"/>
      <c r="E171" s="182"/>
      <c r="F171" s="182"/>
      <c r="G171" s="182"/>
      <c r="H171" s="182"/>
      <c r="I171" s="182"/>
    </row>
    <row r="172" spans="2:9" x14ac:dyDescent="0.25">
      <c r="B172" s="184"/>
      <c r="C172" s="181"/>
      <c r="D172" s="182"/>
      <c r="E172" s="182"/>
      <c r="F172" s="182"/>
      <c r="G172" s="182"/>
      <c r="H172" s="182"/>
      <c r="I172" s="182"/>
    </row>
    <row r="173" spans="2:9" x14ac:dyDescent="0.25">
      <c r="B173" s="184"/>
      <c r="C173" s="181"/>
      <c r="D173" s="182"/>
      <c r="E173" s="182"/>
      <c r="F173" s="182"/>
      <c r="G173" s="182"/>
      <c r="H173" s="182"/>
      <c r="I173" s="182"/>
    </row>
    <row r="174" spans="2:9" x14ac:dyDescent="0.25">
      <c r="B174" s="184"/>
      <c r="C174" s="181"/>
      <c r="D174" s="182"/>
      <c r="E174" s="182"/>
      <c r="F174" s="182"/>
      <c r="G174" s="182"/>
      <c r="H174" s="182"/>
      <c r="I174" s="182"/>
    </row>
    <row r="175" spans="2:9" x14ac:dyDescent="0.25">
      <c r="B175" s="184"/>
      <c r="C175" s="181"/>
      <c r="D175" s="182"/>
      <c r="E175" s="182"/>
      <c r="F175" s="182"/>
      <c r="G175" s="182"/>
      <c r="H175" s="182"/>
      <c r="I175" s="182"/>
    </row>
    <row r="176" spans="2:9" x14ac:dyDescent="0.25">
      <c r="B176" s="184"/>
      <c r="C176" s="181"/>
      <c r="D176" s="182"/>
      <c r="E176" s="182"/>
      <c r="F176" s="182"/>
      <c r="G176" s="182"/>
      <c r="H176" s="182"/>
      <c r="I176" s="182"/>
    </row>
    <row r="177" spans="2:9" x14ac:dyDescent="0.25">
      <c r="B177" s="184"/>
      <c r="C177" s="181"/>
      <c r="D177" s="182"/>
      <c r="E177" s="182"/>
      <c r="F177" s="182"/>
      <c r="G177" s="182"/>
      <c r="H177" s="182"/>
      <c r="I177" s="182"/>
    </row>
    <row r="178" spans="2:9" x14ac:dyDescent="0.25">
      <c r="B178" s="184" t="s">
        <v>18</v>
      </c>
      <c r="C178" s="181" t="s">
        <v>176</v>
      </c>
      <c r="D178" s="182">
        <f t="shared" ref="D178:D195" si="22">E178</f>
        <v>8511.0391946381424</v>
      </c>
      <c r="E178" s="182">
        <f t="shared" ref="E178:I178" si="23">E77-D77</f>
        <v>8511.0391946381424</v>
      </c>
      <c r="F178" s="182">
        <f t="shared" si="23"/>
        <v>5961.3090448191651</v>
      </c>
      <c r="G178" s="182">
        <f t="shared" si="23"/>
        <v>6048.5450175104779</v>
      </c>
      <c r="H178" s="182">
        <f t="shared" si="23"/>
        <v>6020.1869681708049</v>
      </c>
      <c r="I178" s="182">
        <f t="shared" si="23"/>
        <v>5966.2003871497582</v>
      </c>
    </row>
    <row r="179" spans="2:9" x14ac:dyDescent="0.25">
      <c r="B179" s="184"/>
      <c r="C179" s="181"/>
      <c r="D179" s="182"/>
      <c r="E179" s="182"/>
      <c r="F179" s="182"/>
      <c r="G179" s="182"/>
      <c r="H179" s="182"/>
      <c r="I179" s="182"/>
    </row>
    <row r="180" spans="2:9" x14ac:dyDescent="0.25">
      <c r="B180" s="184"/>
      <c r="C180" s="181"/>
      <c r="D180" s="182"/>
      <c r="E180" s="182"/>
      <c r="F180" s="182"/>
      <c r="G180" s="182"/>
      <c r="H180" s="182"/>
      <c r="I180" s="182"/>
    </row>
    <row r="181" spans="2:9" x14ac:dyDescent="0.25">
      <c r="B181" s="185"/>
      <c r="C181" s="181"/>
      <c r="D181" s="182"/>
      <c r="E181" s="182"/>
      <c r="F181" s="182"/>
      <c r="G181" s="182"/>
      <c r="H181" s="182"/>
      <c r="I181" s="182"/>
    </row>
    <row r="182" spans="2:9" x14ac:dyDescent="0.25">
      <c r="B182" s="185"/>
      <c r="C182" s="181"/>
      <c r="D182" s="182"/>
      <c r="E182" s="182"/>
      <c r="F182" s="182"/>
      <c r="G182" s="182"/>
      <c r="H182" s="182"/>
      <c r="I182" s="182"/>
    </row>
    <row r="183" spans="2:9" x14ac:dyDescent="0.25">
      <c r="B183" s="185"/>
      <c r="C183" s="181"/>
      <c r="D183" s="182"/>
      <c r="E183" s="182"/>
      <c r="F183" s="182"/>
      <c r="G183" s="182"/>
      <c r="H183" s="182"/>
      <c r="I183" s="182"/>
    </row>
    <row r="184" spans="2:9" x14ac:dyDescent="0.25">
      <c r="B184" s="185"/>
      <c r="C184" s="181"/>
      <c r="D184" s="182"/>
      <c r="E184" s="182"/>
      <c r="F184" s="182"/>
      <c r="G184" s="182"/>
      <c r="H184" s="182"/>
      <c r="I184" s="182"/>
    </row>
    <row r="185" spans="2:9" x14ac:dyDescent="0.25">
      <c r="B185" s="185"/>
      <c r="C185" s="181"/>
      <c r="D185" s="182"/>
      <c r="E185" s="182"/>
      <c r="F185" s="182"/>
      <c r="G185" s="182"/>
      <c r="H185" s="182"/>
      <c r="I185" s="182"/>
    </row>
    <row r="186" spans="2:9" x14ac:dyDescent="0.25">
      <c r="B186" s="185"/>
      <c r="C186" s="181"/>
      <c r="D186" s="182"/>
      <c r="E186" s="182"/>
      <c r="F186" s="182"/>
      <c r="G186" s="182"/>
      <c r="H186" s="182"/>
      <c r="I186" s="182"/>
    </row>
    <row r="187" spans="2:9" x14ac:dyDescent="0.25">
      <c r="B187" s="185"/>
      <c r="C187" s="181"/>
      <c r="D187" s="182"/>
      <c r="E187" s="182"/>
      <c r="F187" s="182"/>
      <c r="G187" s="182"/>
      <c r="H187" s="182"/>
      <c r="I187" s="182"/>
    </row>
    <row r="188" spans="2:9" x14ac:dyDescent="0.25">
      <c r="B188" s="185"/>
      <c r="C188" s="181"/>
      <c r="D188" s="182"/>
      <c r="E188" s="182"/>
      <c r="F188" s="182"/>
      <c r="G188" s="182"/>
      <c r="H188" s="182"/>
      <c r="I188" s="182"/>
    </row>
    <row r="189" spans="2:9" x14ac:dyDescent="0.25">
      <c r="B189" s="185"/>
      <c r="C189" s="181"/>
      <c r="D189" s="182"/>
      <c r="E189" s="182"/>
      <c r="F189" s="182"/>
      <c r="G189" s="182"/>
      <c r="H189" s="182"/>
      <c r="I189" s="182"/>
    </row>
    <row r="190" spans="2:9" x14ac:dyDescent="0.25">
      <c r="B190" s="185" t="s">
        <v>34</v>
      </c>
      <c r="C190" s="181" t="s">
        <v>177</v>
      </c>
      <c r="D190" s="182">
        <f t="shared" si="22"/>
        <v>0</v>
      </c>
      <c r="E190" s="182">
        <f t="shared" ref="E190:I190" si="24">E89-D89</f>
        <v>0</v>
      </c>
      <c r="F190" s="182">
        <f t="shared" si="24"/>
        <v>0</v>
      </c>
      <c r="G190" s="182">
        <f t="shared" si="24"/>
        <v>0</v>
      </c>
      <c r="H190" s="182">
        <f t="shared" si="24"/>
        <v>0</v>
      </c>
      <c r="I190" s="182">
        <f t="shared" si="24"/>
        <v>0</v>
      </c>
    </row>
    <row r="191" spans="2:9" x14ac:dyDescent="0.25">
      <c r="B191" s="185" t="s">
        <v>196</v>
      </c>
      <c r="C191" s="181" t="s">
        <v>178</v>
      </c>
      <c r="D191" s="182">
        <f t="shared" si="22"/>
        <v>3.2450031441368932E-2</v>
      </c>
      <c r="E191" s="182">
        <f t="shared" ref="E191:I191" si="25">E90-D90</f>
        <v>3.2450031441368932E-2</v>
      </c>
      <c r="F191" s="182">
        <f t="shared" si="25"/>
        <v>3.4744220328884357E-2</v>
      </c>
      <c r="G191" s="182">
        <f t="shared" si="25"/>
        <v>3.8725449602880602E-2</v>
      </c>
      <c r="H191" s="182">
        <f t="shared" si="25"/>
        <v>3.7431259915971626E-2</v>
      </c>
      <c r="I191" s="182">
        <f t="shared" si="25"/>
        <v>3.496744882826297E-2</v>
      </c>
    </row>
    <row r="192" spans="2:9" x14ac:dyDescent="0.25">
      <c r="B192" s="185" t="s">
        <v>197</v>
      </c>
      <c r="C192" s="181" t="s">
        <v>179</v>
      </c>
      <c r="D192" s="182">
        <f t="shared" si="22"/>
        <v>0</v>
      </c>
      <c r="E192" s="182">
        <f t="shared" ref="E192:I192" si="26">E91-D91</f>
        <v>0</v>
      </c>
      <c r="F192" s="182">
        <f t="shared" si="26"/>
        <v>0</v>
      </c>
      <c r="G192" s="182">
        <f t="shared" si="26"/>
        <v>0</v>
      </c>
      <c r="H192" s="182">
        <f t="shared" si="26"/>
        <v>0</v>
      </c>
      <c r="I192" s="182">
        <f t="shared" si="26"/>
        <v>0</v>
      </c>
    </row>
    <row r="193" spans="2:9" x14ac:dyDescent="0.25">
      <c r="B193" s="339" t="s">
        <v>30</v>
      </c>
      <c r="C193" s="181"/>
      <c r="D193" s="182">
        <f t="shared" si="22"/>
        <v>-1527.7369863013698</v>
      </c>
      <c r="E193" s="182">
        <f t="shared" ref="E193:I193" si="27">E92-D92</f>
        <v>-1527.7369863013698</v>
      </c>
      <c r="F193" s="182">
        <f t="shared" si="27"/>
        <v>0</v>
      </c>
      <c r="G193" s="182">
        <f t="shared" si="27"/>
        <v>0</v>
      </c>
      <c r="H193" s="182">
        <f t="shared" si="27"/>
        <v>0</v>
      </c>
      <c r="I193" s="182">
        <f t="shared" si="27"/>
        <v>0</v>
      </c>
    </row>
    <row r="194" spans="2:9" x14ac:dyDescent="0.25">
      <c r="B194" s="339" t="s">
        <v>33</v>
      </c>
      <c r="C194" s="181"/>
      <c r="D194" s="182">
        <f t="shared" si="22"/>
        <v>-437.34794520547945</v>
      </c>
      <c r="E194" s="182">
        <f t="shared" ref="E194:I194" si="28">E93-D93</f>
        <v>-437.34794520547945</v>
      </c>
      <c r="F194" s="182">
        <f t="shared" si="28"/>
        <v>0</v>
      </c>
      <c r="G194" s="182">
        <f t="shared" si="28"/>
        <v>0</v>
      </c>
      <c r="H194" s="182">
        <f t="shared" si="28"/>
        <v>0</v>
      </c>
      <c r="I194" s="182">
        <f t="shared" si="28"/>
        <v>0</v>
      </c>
    </row>
    <row r="195" spans="2:9" x14ac:dyDescent="0.25">
      <c r="B195" s="185"/>
      <c r="C195" s="340" t="s">
        <v>180</v>
      </c>
      <c r="D195" s="341">
        <f t="shared" si="22"/>
        <v>12934.215394252911</v>
      </c>
      <c r="E195" s="341">
        <f t="shared" ref="E195:I195" si="29">E94-D94</f>
        <v>12934.215394252911</v>
      </c>
      <c r="F195" s="341">
        <f t="shared" si="29"/>
        <v>17126.206228200346</v>
      </c>
      <c r="G195" s="341">
        <f t="shared" si="29"/>
        <v>16301.533226909582</v>
      </c>
      <c r="H195" s="341">
        <f t="shared" si="29"/>
        <v>14514.839075647295</v>
      </c>
      <c r="I195" s="341">
        <f t="shared" si="29"/>
        <v>16432.7994927736</v>
      </c>
    </row>
    <row r="196" spans="2:9" x14ac:dyDescent="0.25">
      <c r="C196" s="342"/>
      <c r="D196" s="343"/>
      <c r="E196" s="343"/>
      <c r="F196" s="343"/>
      <c r="G196" s="343"/>
      <c r="H196" s="343"/>
      <c r="I196" s="343"/>
    </row>
    <row r="197" spans="2:9" x14ac:dyDescent="0.25">
      <c r="C197" s="342"/>
      <c r="D197" s="343"/>
      <c r="E197" s="343"/>
      <c r="F197" s="343"/>
      <c r="G197" s="343"/>
      <c r="H197" s="343"/>
      <c r="I197" s="343"/>
    </row>
    <row r="198" spans="2:9" x14ac:dyDescent="0.25">
      <c r="C198" s="342"/>
      <c r="D198" s="343"/>
      <c r="E198" s="343"/>
      <c r="F198" s="343"/>
      <c r="G198" s="343"/>
      <c r="H198" s="343"/>
      <c r="I198" s="343"/>
    </row>
    <row r="199" spans="2:9" x14ac:dyDescent="0.25">
      <c r="C199" s="342"/>
      <c r="D199" s="343"/>
      <c r="E199" s="343"/>
      <c r="F199" s="343"/>
      <c r="G199" s="343"/>
      <c r="H199" s="343"/>
      <c r="I199" s="343"/>
    </row>
    <row r="200" spans="2:9" x14ac:dyDescent="0.25">
      <c r="C200" s="342"/>
      <c r="D200" s="343"/>
      <c r="E200" s="343"/>
      <c r="F200" s="343"/>
      <c r="G200" s="343"/>
      <c r="H200" s="343"/>
      <c r="I200" s="343"/>
    </row>
  </sheetData>
  <mergeCells count="4">
    <mergeCell ref="D6:I6"/>
    <mergeCell ref="C4:J4"/>
    <mergeCell ref="C103:J103"/>
    <mergeCell ref="D107:I10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B1:J87"/>
  <sheetViews>
    <sheetView showGridLines="0" zoomScaleNormal="100" workbookViewId="0">
      <selection activeCell="B13" sqref="B13"/>
    </sheetView>
  </sheetViews>
  <sheetFormatPr defaultColWidth="8.85546875" defaultRowHeight="15" x14ac:dyDescent="0.25"/>
  <cols>
    <col min="1" max="1" width="3" customWidth="1"/>
    <col min="2" max="2" width="36.7109375" customWidth="1"/>
    <col min="3" max="3" width="20.140625" customWidth="1"/>
    <col min="4" max="4" width="18.42578125" customWidth="1"/>
    <col min="5" max="5" width="7.7109375" customWidth="1"/>
    <col min="6" max="6" width="7" customWidth="1"/>
    <col min="7" max="10" width="15" customWidth="1"/>
  </cols>
  <sheetData>
    <row r="1" spans="2:10" s="154" customFormat="1" x14ac:dyDescent="0.25"/>
    <row r="2" spans="2:10" s="66" customFormat="1" ht="21" x14ac:dyDescent="0.2">
      <c r="B2" s="368" t="s">
        <v>94</v>
      </c>
      <c r="C2" s="368"/>
      <c r="D2" s="368"/>
      <c r="E2" s="368"/>
      <c r="F2" s="368"/>
      <c r="G2" s="368"/>
      <c r="H2" s="368"/>
    </row>
    <row r="3" spans="2:10" s="66" customFormat="1" ht="12.75" x14ac:dyDescent="0.2">
      <c r="B3" s="65"/>
      <c r="C3" s="369"/>
      <c r="D3" s="369"/>
      <c r="E3" s="369"/>
      <c r="F3" s="369"/>
      <c r="G3" s="369"/>
      <c r="H3" s="369"/>
      <c r="I3" s="369"/>
      <c r="J3" s="369"/>
    </row>
    <row r="4" spans="2:10" x14ac:dyDescent="0.25">
      <c r="B4" s="126" t="s">
        <v>65</v>
      </c>
      <c r="C4" s="126"/>
      <c r="D4" s="126"/>
      <c r="E4" s="126"/>
      <c r="F4" s="126"/>
      <c r="G4" s="126"/>
      <c r="H4" s="126"/>
      <c r="I4" s="126"/>
    </row>
    <row r="5" spans="2:10" x14ac:dyDescent="0.25">
      <c r="B5" s="66"/>
      <c r="C5" s="66"/>
      <c r="D5" s="66"/>
      <c r="E5" s="66"/>
      <c r="F5" s="66"/>
      <c r="G5" s="66"/>
      <c r="H5" s="66"/>
      <c r="I5" s="66"/>
    </row>
    <row r="6" spans="2:10" x14ac:dyDescent="0.25">
      <c r="B6" s="325"/>
      <c r="C6" s="370"/>
      <c r="D6" s="370"/>
      <c r="E6" s="370"/>
      <c r="F6" s="370"/>
      <c r="G6" s="370"/>
      <c r="H6" s="370"/>
      <c r="I6" s="370"/>
    </row>
    <row r="8" spans="2:10" x14ac:dyDescent="0.25">
      <c r="B8" s="371" t="s">
        <v>125</v>
      </c>
      <c r="C8" s="371"/>
      <c r="D8" s="371"/>
      <c r="E8" s="371"/>
      <c r="F8" s="371"/>
      <c r="G8" s="371"/>
      <c r="H8" s="371"/>
      <c r="I8" s="371"/>
    </row>
    <row r="10" spans="2:10" x14ac:dyDescent="0.25">
      <c r="B10" s="325" t="s">
        <v>353</v>
      </c>
    </row>
    <row r="11" spans="2:10" x14ac:dyDescent="0.25">
      <c r="B11" s="325" t="s">
        <v>354</v>
      </c>
    </row>
    <row r="12" spans="2:10" x14ac:dyDescent="0.25">
      <c r="B12" s="325" t="s">
        <v>355</v>
      </c>
    </row>
    <row r="13" spans="2:10" x14ac:dyDescent="0.25">
      <c r="B13" s="325" t="s">
        <v>356</v>
      </c>
    </row>
    <row r="14" spans="2:10" s="133" customFormat="1" x14ac:dyDescent="0.25"/>
    <row r="15" spans="2:10" s="133" customFormat="1" x14ac:dyDescent="0.25">
      <c r="B15" s="133" t="s">
        <v>122</v>
      </c>
    </row>
    <row r="16" spans="2:10" s="133" customFormat="1" x14ac:dyDescent="0.25">
      <c r="B16" s="229" t="s">
        <v>241</v>
      </c>
    </row>
    <row r="17" spans="2:9" s="133" customFormat="1" x14ac:dyDescent="0.25">
      <c r="B17" s="133" t="s">
        <v>123</v>
      </c>
    </row>
    <row r="18" spans="2:9" s="133" customFormat="1" x14ac:dyDescent="0.25"/>
    <row r="19" spans="2:9" s="133" customFormat="1" x14ac:dyDescent="0.25">
      <c r="B19" s="133" t="s">
        <v>124</v>
      </c>
    </row>
    <row r="20" spans="2:9" s="133" customFormat="1" x14ac:dyDescent="0.25">
      <c r="B20" s="324" t="s">
        <v>348</v>
      </c>
    </row>
    <row r="21" spans="2:9" s="229" customFormat="1" x14ac:dyDescent="0.25">
      <c r="B21" s="324"/>
    </row>
    <row r="22" spans="2:9" s="133" customFormat="1" x14ac:dyDescent="0.25"/>
    <row r="23" spans="2:9" x14ac:dyDescent="0.25">
      <c r="B23" s="371" t="s">
        <v>95</v>
      </c>
      <c r="C23" s="371"/>
      <c r="D23" s="371"/>
      <c r="E23" s="371"/>
      <c r="F23" s="371"/>
      <c r="G23" s="371"/>
      <c r="H23" s="371"/>
      <c r="I23" s="371"/>
    </row>
    <row r="25" spans="2:9" x14ac:dyDescent="0.25">
      <c r="B25" s="69" t="s">
        <v>97</v>
      </c>
      <c r="C25" s="367" t="s">
        <v>98</v>
      </c>
      <c r="D25" s="367"/>
      <c r="E25" s="367"/>
      <c r="F25" s="367"/>
      <c r="G25" s="367"/>
      <c r="H25" s="367"/>
      <c r="I25" s="367"/>
    </row>
    <row r="26" spans="2:9" x14ac:dyDescent="0.25">
      <c r="B26" s="127" t="s">
        <v>96</v>
      </c>
      <c r="C26" s="367" t="s">
        <v>115</v>
      </c>
      <c r="D26" s="367"/>
      <c r="E26" s="367"/>
      <c r="F26" s="367"/>
      <c r="G26" s="367"/>
      <c r="H26" s="367"/>
      <c r="I26" s="367"/>
    </row>
    <row r="27" spans="2:9" x14ac:dyDescent="0.25">
      <c r="B27" s="155" t="s">
        <v>127</v>
      </c>
      <c r="C27" s="367" t="s">
        <v>242</v>
      </c>
      <c r="D27" s="367"/>
      <c r="E27" s="367"/>
      <c r="F27" s="367"/>
      <c r="G27" s="367"/>
      <c r="H27" s="367"/>
      <c r="I27" s="367"/>
    </row>
    <row r="28" spans="2:9" x14ac:dyDescent="0.25">
      <c r="B28" s="155" t="s">
        <v>128</v>
      </c>
      <c r="C28" s="367" t="s">
        <v>129</v>
      </c>
      <c r="D28" s="367"/>
      <c r="E28" s="367"/>
      <c r="F28" s="367"/>
      <c r="G28" s="367"/>
      <c r="H28" s="367"/>
      <c r="I28" s="367"/>
    </row>
    <row r="29" spans="2:9" x14ac:dyDescent="0.25">
      <c r="B29" s="127" t="s">
        <v>90</v>
      </c>
      <c r="C29" s="367" t="s">
        <v>116</v>
      </c>
      <c r="D29" s="367"/>
      <c r="E29" s="367"/>
      <c r="F29" s="367"/>
      <c r="G29" s="367"/>
      <c r="H29" s="367"/>
      <c r="I29" s="367"/>
    </row>
    <row r="30" spans="2:9" x14ac:dyDescent="0.25">
      <c r="B30" s="127" t="s">
        <v>89</v>
      </c>
      <c r="C30" s="367" t="s">
        <v>118</v>
      </c>
      <c r="D30" s="367"/>
      <c r="E30" s="367"/>
      <c r="F30" s="367"/>
      <c r="G30" s="367"/>
      <c r="H30" s="367"/>
      <c r="I30" s="367"/>
    </row>
    <row r="31" spans="2:9" x14ac:dyDescent="0.25">
      <c r="B31" s="127" t="s">
        <v>88</v>
      </c>
      <c r="C31" s="367" t="s">
        <v>119</v>
      </c>
      <c r="D31" s="367"/>
      <c r="E31" s="367"/>
      <c r="F31" s="367"/>
      <c r="G31" s="367"/>
      <c r="H31" s="367"/>
      <c r="I31" s="367"/>
    </row>
    <row r="32" spans="2:9" x14ac:dyDescent="0.25">
      <c r="B32" s="127" t="s">
        <v>87</v>
      </c>
      <c r="C32" s="367" t="s">
        <v>120</v>
      </c>
      <c r="D32" s="367"/>
      <c r="E32" s="367"/>
      <c r="F32" s="367"/>
      <c r="G32" s="367"/>
      <c r="H32" s="367"/>
      <c r="I32" s="367"/>
    </row>
    <row r="33" spans="2:9" x14ac:dyDescent="0.25">
      <c r="B33" s="127" t="s">
        <v>76</v>
      </c>
      <c r="C33" s="367" t="s">
        <v>117</v>
      </c>
      <c r="D33" s="367"/>
      <c r="E33" s="367"/>
      <c r="F33" s="367"/>
      <c r="G33" s="367"/>
      <c r="H33" s="367"/>
      <c r="I33" s="367"/>
    </row>
    <row r="34" spans="2:9" x14ac:dyDescent="0.25">
      <c r="B34" s="127" t="s">
        <v>74</v>
      </c>
      <c r="C34" s="367" t="s">
        <v>243</v>
      </c>
      <c r="D34" s="367"/>
      <c r="E34" s="367"/>
      <c r="F34" s="367"/>
      <c r="G34" s="367"/>
      <c r="H34" s="367"/>
      <c r="I34" s="367"/>
    </row>
    <row r="35" spans="2:9" x14ac:dyDescent="0.25">
      <c r="B35" s="127" t="s">
        <v>99</v>
      </c>
      <c r="C35" s="367" t="s">
        <v>121</v>
      </c>
      <c r="D35" s="367"/>
      <c r="E35" s="367"/>
      <c r="F35" s="367"/>
      <c r="G35" s="367"/>
      <c r="H35" s="367"/>
      <c r="I35" s="367"/>
    </row>
    <row r="40" spans="2:9" x14ac:dyDescent="0.25">
      <c r="B40" s="371" t="s">
        <v>349</v>
      </c>
      <c r="C40" s="371"/>
      <c r="D40" s="371"/>
      <c r="E40" s="371"/>
      <c r="F40" s="371"/>
      <c r="G40" s="371"/>
      <c r="H40" s="371"/>
      <c r="I40" s="371"/>
    </row>
    <row r="41" spans="2:9" x14ac:dyDescent="0.25">
      <c r="B41" s="201"/>
      <c r="C41" s="201"/>
      <c r="D41" s="201"/>
      <c r="E41" s="201"/>
      <c r="F41" s="201"/>
      <c r="G41" s="201"/>
      <c r="H41" s="201"/>
      <c r="I41" s="201"/>
    </row>
    <row r="42" spans="2:9" ht="25.5" customHeight="1" x14ac:dyDescent="0.25">
      <c r="B42" s="327" t="s">
        <v>346</v>
      </c>
      <c r="C42" s="327" t="s">
        <v>331</v>
      </c>
      <c r="D42" s="327" t="s">
        <v>352</v>
      </c>
      <c r="E42" s="365" t="s">
        <v>332</v>
      </c>
      <c r="F42" s="366"/>
      <c r="G42" s="375" t="s">
        <v>347</v>
      </c>
      <c r="H42" s="376"/>
      <c r="I42" s="324"/>
    </row>
    <row r="43" spans="2:9" ht="15" customHeight="1" x14ac:dyDescent="0.25">
      <c r="B43" s="372" t="s">
        <v>53</v>
      </c>
      <c r="C43" s="381" t="s">
        <v>333</v>
      </c>
      <c r="D43" s="62" t="s">
        <v>334</v>
      </c>
      <c r="E43" s="361" t="s">
        <v>20</v>
      </c>
      <c r="F43" s="362"/>
      <c r="G43" s="377" t="s">
        <v>335</v>
      </c>
      <c r="H43" s="378"/>
      <c r="I43" s="324"/>
    </row>
    <row r="44" spans="2:9" x14ac:dyDescent="0.25">
      <c r="B44" s="373"/>
      <c r="C44" s="382"/>
      <c r="D44" s="62" t="s">
        <v>336</v>
      </c>
      <c r="E44" s="361" t="s">
        <v>15</v>
      </c>
      <c r="F44" s="362"/>
      <c r="G44" s="377" t="s">
        <v>16</v>
      </c>
      <c r="H44" s="378"/>
      <c r="I44" s="324"/>
    </row>
    <row r="45" spans="2:9" ht="15" customHeight="1" x14ac:dyDescent="0.25">
      <c r="B45" s="373"/>
      <c r="C45" s="381" t="s">
        <v>337</v>
      </c>
      <c r="D45" s="62" t="s">
        <v>334</v>
      </c>
      <c r="E45" s="361" t="s">
        <v>31</v>
      </c>
      <c r="F45" s="362"/>
      <c r="G45" s="377" t="s">
        <v>338</v>
      </c>
      <c r="H45" s="378"/>
      <c r="I45" s="324"/>
    </row>
    <row r="46" spans="2:9" ht="15" customHeight="1" x14ac:dyDescent="0.25">
      <c r="B46" s="373"/>
      <c r="C46" s="382"/>
      <c r="D46" s="62" t="s">
        <v>336</v>
      </c>
      <c r="E46" s="361" t="s">
        <v>18</v>
      </c>
      <c r="F46" s="362"/>
      <c r="G46" s="377" t="s">
        <v>339</v>
      </c>
      <c r="H46" s="378"/>
      <c r="I46" s="324"/>
    </row>
    <row r="47" spans="2:9" ht="25.5" customHeight="1" x14ac:dyDescent="0.25">
      <c r="B47" s="374"/>
      <c r="C47" s="328" t="s">
        <v>340</v>
      </c>
      <c r="D47" s="62" t="s">
        <v>341</v>
      </c>
      <c r="E47" s="361" t="s">
        <v>25</v>
      </c>
      <c r="F47" s="362"/>
      <c r="G47" s="377" t="s">
        <v>342</v>
      </c>
      <c r="H47" s="378"/>
      <c r="I47" s="324"/>
    </row>
    <row r="48" spans="2:9" x14ac:dyDescent="0.25">
      <c r="B48" s="372" t="s">
        <v>54</v>
      </c>
      <c r="C48" s="328" t="s">
        <v>2</v>
      </c>
      <c r="D48" s="62" t="s">
        <v>343</v>
      </c>
      <c r="E48" s="363" t="s">
        <v>344</v>
      </c>
      <c r="F48" s="364"/>
      <c r="G48" s="377" t="s">
        <v>2</v>
      </c>
      <c r="H48" s="378"/>
      <c r="I48" s="324"/>
    </row>
    <row r="49" spans="2:9" x14ac:dyDescent="0.25">
      <c r="B49" s="374"/>
      <c r="C49" s="328" t="s">
        <v>345</v>
      </c>
      <c r="D49" s="62" t="s">
        <v>336</v>
      </c>
      <c r="E49" s="363" t="s">
        <v>109</v>
      </c>
      <c r="F49" s="364"/>
      <c r="G49" s="379" t="s">
        <v>109</v>
      </c>
      <c r="H49" s="380"/>
      <c r="I49" s="324"/>
    </row>
    <row r="50" spans="2:9" x14ac:dyDescent="0.25">
      <c r="B50" s="324"/>
      <c r="C50" s="324"/>
      <c r="D50" s="324"/>
      <c r="E50" s="324"/>
      <c r="F50" s="324"/>
      <c r="G50" s="324"/>
      <c r="H50" s="324"/>
      <c r="I50" s="324"/>
    </row>
    <row r="51" spans="2:9" x14ac:dyDescent="0.25">
      <c r="B51" s="324"/>
      <c r="C51" s="324"/>
      <c r="D51" s="324"/>
      <c r="E51" s="324"/>
      <c r="F51" s="324"/>
      <c r="G51" s="324"/>
      <c r="H51" s="324"/>
      <c r="I51" s="324"/>
    </row>
    <row r="52" spans="2:9" x14ac:dyDescent="0.25">
      <c r="B52" s="324"/>
      <c r="C52" s="324"/>
      <c r="D52" s="324"/>
      <c r="E52" s="324"/>
      <c r="F52" s="324"/>
      <c r="G52" s="324"/>
      <c r="H52" s="324"/>
      <c r="I52" s="324"/>
    </row>
    <row r="53" spans="2:9" x14ac:dyDescent="0.25">
      <c r="B53" s="324"/>
      <c r="C53" s="324"/>
      <c r="D53" s="324"/>
      <c r="E53" s="324"/>
      <c r="F53" s="324"/>
      <c r="G53" s="324"/>
      <c r="H53" s="324"/>
      <c r="I53" s="324"/>
    </row>
    <row r="55" spans="2:9" s="229" customFormat="1" x14ac:dyDescent="0.25">
      <c r="B55" s="370"/>
      <c r="C55" s="370"/>
      <c r="D55" s="370"/>
      <c r="E55" s="370"/>
      <c r="F55" s="370"/>
      <c r="G55" s="370"/>
      <c r="H55" s="370"/>
      <c r="I55" s="370"/>
    </row>
    <row r="56" spans="2:9" s="229" customFormat="1" x14ac:dyDescent="0.25">
      <c r="B56" s="325"/>
      <c r="C56" s="325"/>
      <c r="D56" s="325"/>
      <c r="E56" s="325"/>
      <c r="F56" s="325"/>
      <c r="G56" s="325"/>
      <c r="H56" s="325"/>
      <c r="I56" s="325"/>
    </row>
    <row r="57" spans="2:9" s="229" customFormat="1" x14ac:dyDescent="0.25">
      <c r="B57" s="370"/>
      <c r="C57" s="370"/>
      <c r="D57" s="370"/>
      <c r="E57" s="370"/>
      <c r="F57" s="370"/>
      <c r="G57" s="370"/>
      <c r="H57" s="370"/>
      <c r="I57" s="370"/>
    </row>
    <row r="58" spans="2:9" s="229" customFormat="1" x14ac:dyDescent="0.25">
      <c r="B58" s="370"/>
      <c r="C58" s="370"/>
      <c r="D58" s="370"/>
      <c r="E58" s="370"/>
      <c r="F58" s="370"/>
      <c r="G58" s="370"/>
      <c r="H58" s="370"/>
      <c r="I58" s="370"/>
    </row>
    <row r="59" spans="2:9" s="229" customFormat="1" x14ac:dyDescent="0.25">
      <c r="B59" s="370"/>
      <c r="C59" s="370"/>
      <c r="D59" s="370"/>
      <c r="E59" s="370"/>
      <c r="F59" s="370"/>
      <c r="G59" s="370"/>
      <c r="H59" s="370"/>
      <c r="I59" s="370"/>
    </row>
    <row r="60" spans="2:9" s="229" customFormat="1" x14ac:dyDescent="0.25">
      <c r="B60" s="370"/>
      <c r="C60" s="370"/>
      <c r="D60" s="370"/>
      <c r="E60" s="370"/>
      <c r="F60" s="370"/>
      <c r="G60" s="370"/>
      <c r="H60" s="370"/>
      <c r="I60" s="370"/>
    </row>
    <row r="61" spans="2:9" s="229" customFormat="1" x14ac:dyDescent="0.25">
      <c r="B61" s="370"/>
      <c r="C61" s="370"/>
      <c r="D61" s="370"/>
      <c r="E61" s="370"/>
      <c r="F61" s="370"/>
      <c r="G61" s="370"/>
      <c r="H61" s="370"/>
      <c r="I61" s="370"/>
    </row>
    <row r="62" spans="2:9" s="229" customFormat="1" x14ac:dyDescent="0.25">
      <c r="B62" s="370"/>
      <c r="C62" s="370"/>
      <c r="D62" s="370"/>
      <c r="E62" s="370"/>
      <c r="F62" s="370"/>
      <c r="G62" s="370"/>
      <c r="H62" s="370"/>
      <c r="I62" s="370"/>
    </row>
    <row r="63" spans="2:9" s="229" customFormat="1" x14ac:dyDescent="0.25">
      <c r="B63" s="370"/>
      <c r="C63" s="370"/>
      <c r="D63" s="370"/>
      <c r="E63" s="370"/>
      <c r="F63" s="370"/>
      <c r="G63" s="370"/>
      <c r="H63" s="370"/>
      <c r="I63" s="370"/>
    </row>
    <row r="64" spans="2:9" s="229" customFormat="1" x14ac:dyDescent="0.25">
      <c r="B64" s="370"/>
      <c r="C64" s="370"/>
      <c r="D64" s="370"/>
      <c r="E64" s="370"/>
      <c r="F64" s="370"/>
      <c r="G64" s="370"/>
      <c r="H64" s="370"/>
      <c r="I64" s="370"/>
    </row>
    <row r="65" spans="2:9" s="229" customFormat="1" x14ac:dyDescent="0.25">
      <c r="B65" s="370"/>
      <c r="C65" s="370"/>
      <c r="D65" s="370"/>
      <c r="E65" s="370"/>
      <c r="F65" s="370"/>
      <c r="G65" s="370"/>
      <c r="H65" s="370"/>
      <c r="I65" s="370"/>
    </row>
    <row r="66" spans="2:9" s="229" customFormat="1" x14ac:dyDescent="0.25">
      <c r="B66" s="370"/>
      <c r="C66" s="370"/>
      <c r="D66" s="370"/>
      <c r="E66" s="370"/>
      <c r="F66" s="370"/>
      <c r="G66" s="370"/>
      <c r="H66" s="370"/>
      <c r="I66" s="370"/>
    </row>
    <row r="67" spans="2:9" s="229" customFormat="1" x14ac:dyDescent="0.25">
      <c r="B67" s="370"/>
      <c r="C67" s="370"/>
      <c r="D67" s="370"/>
      <c r="E67" s="370"/>
      <c r="F67" s="370"/>
      <c r="G67" s="370"/>
      <c r="H67" s="370"/>
      <c r="I67" s="370"/>
    </row>
    <row r="76" spans="2:9" x14ac:dyDescent="0.25">
      <c r="B76" s="324"/>
      <c r="C76" s="324"/>
      <c r="D76" s="324"/>
      <c r="E76" s="324"/>
      <c r="F76" s="324"/>
      <c r="G76" s="324"/>
      <c r="H76" s="324"/>
    </row>
    <row r="77" spans="2:9" x14ac:dyDescent="0.25">
      <c r="B77" s="324"/>
      <c r="C77" s="324"/>
      <c r="D77" s="324"/>
      <c r="E77" s="324"/>
      <c r="F77" s="324"/>
      <c r="G77" s="324"/>
      <c r="H77" s="324"/>
    </row>
    <row r="78" spans="2:9" x14ac:dyDescent="0.25">
      <c r="B78" s="324"/>
      <c r="C78" s="324"/>
      <c r="D78" s="324"/>
      <c r="E78" s="324"/>
      <c r="F78" s="324"/>
      <c r="G78" s="324"/>
      <c r="H78" s="324"/>
    </row>
    <row r="79" spans="2:9" x14ac:dyDescent="0.25">
      <c r="B79" s="324"/>
      <c r="C79" s="324"/>
      <c r="D79" s="324"/>
      <c r="E79" s="324"/>
      <c r="F79" s="324"/>
      <c r="G79" s="324"/>
      <c r="H79" s="324"/>
    </row>
    <row r="80" spans="2:9" x14ac:dyDescent="0.25">
      <c r="B80" s="324"/>
      <c r="C80" s="324"/>
      <c r="D80" s="324"/>
      <c r="E80" s="324"/>
      <c r="F80" s="324"/>
      <c r="G80" s="324"/>
      <c r="H80" s="324"/>
    </row>
    <row r="81" spans="2:8" x14ac:dyDescent="0.25">
      <c r="B81" s="324"/>
      <c r="C81" s="324"/>
      <c r="D81" s="324"/>
      <c r="E81" s="324"/>
      <c r="F81" s="324"/>
      <c r="G81" s="324"/>
      <c r="H81" s="324"/>
    </row>
    <row r="82" spans="2:8" x14ac:dyDescent="0.25">
      <c r="B82" s="324"/>
      <c r="C82" s="324"/>
      <c r="D82" s="324"/>
      <c r="E82" s="324"/>
      <c r="F82" s="324"/>
      <c r="G82" s="324"/>
      <c r="H82" s="324"/>
    </row>
    <row r="83" spans="2:8" x14ac:dyDescent="0.25">
      <c r="B83" s="324"/>
      <c r="C83" s="324"/>
      <c r="D83" s="324"/>
      <c r="E83" s="324"/>
      <c r="F83" s="324"/>
      <c r="G83" s="324"/>
      <c r="H83" s="324"/>
    </row>
    <row r="84" spans="2:8" x14ac:dyDescent="0.25">
      <c r="B84" s="324"/>
      <c r="C84" s="324"/>
      <c r="D84" s="324"/>
      <c r="E84" s="324"/>
      <c r="F84" s="324"/>
      <c r="G84" s="324"/>
      <c r="H84" s="324"/>
    </row>
    <row r="85" spans="2:8" x14ac:dyDescent="0.25">
      <c r="B85" s="324"/>
      <c r="C85" s="324"/>
      <c r="D85" s="324"/>
      <c r="E85" s="324"/>
      <c r="F85" s="324"/>
      <c r="G85" s="324"/>
      <c r="H85" s="324"/>
    </row>
    <row r="86" spans="2:8" x14ac:dyDescent="0.25">
      <c r="B86" s="324"/>
      <c r="C86" s="324"/>
      <c r="D86" s="324"/>
      <c r="E86" s="324"/>
      <c r="F86" s="324"/>
      <c r="G86" s="324"/>
      <c r="H86" s="324"/>
    </row>
    <row r="87" spans="2:8" x14ac:dyDescent="0.25">
      <c r="B87" s="324"/>
      <c r="C87" s="324"/>
      <c r="D87" s="324"/>
      <c r="E87" s="324"/>
      <c r="F87" s="324"/>
      <c r="G87" s="324"/>
      <c r="H87" s="324"/>
    </row>
  </sheetData>
  <mergeCells count="49">
    <mergeCell ref="B67:I67"/>
    <mergeCell ref="B55:I55"/>
    <mergeCell ref="B62:I62"/>
    <mergeCell ref="B63:I63"/>
    <mergeCell ref="B64:I64"/>
    <mergeCell ref="B65:I65"/>
    <mergeCell ref="B66:I66"/>
    <mergeCell ref="B57:I57"/>
    <mergeCell ref="B58:I58"/>
    <mergeCell ref="B40:I40"/>
    <mergeCell ref="B43:B47"/>
    <mergeCell ref="B59:I59"/>
    <mergeCell ref="B60:I60"/>
    <mergeCell ref="B61:I61"/>
    <mergeCell ref="G42:H42"/>
    <mergeCell ref="G43:H43"/>
    <mergeCell ref="G49:H49"/>
    <mergeCell ref="G47:H47"/>
    <mergeCell ref="G46:H46"/>
    <mergeCell ref="G45:H45"/>
    <mergeCell ref="G44:H44"/>
    <mergeCell ref="G48:H48"/>
    <mergeCell ref="B48:B49"/>
    <mergeCell ref="C43:C44"/>
    <mergeCell ref="C45:C46"/>
    <mergeCell ref="C32:I32"/>
    <mergeCell ref="C33:I33"/>
    <mergeCell ref="C34:I34"/>
    <mergeCell ref="C35:I35"/>
    <mergeCell ref="B2:H2"/>
    <mergeCell ref="C3:J3"/>
    <mergeCell ref="C6:I6"/>
    <mergeCell ref="B23:I23"/>
    <mergeCell ref="C25:I25"/>
    <mergeCell ref="C29:I29"/>
    <mergeCell ref="C26:I26"/>
    <mergeCell ref="C30:I30"/>
    <mergeCell ref="C31:I31"/>
    <mergeCell ref="B8:I8"/>
    <mergeCell ref="C27:I27"/>
    <mergeCell ref="C28:I28"/>
    <mergeCell ref="E47:F47"/>
    <mergeCell ref="E48:F48"/>
    <mergeCell ref="E49:F49"/>
    <mergeCell ref="E42:F42"/>
    <mergeCell ref="E43:F43"/>
    <mergeCell ref="E44:F44"/>
    <mergeCell ref="E45:F45"/>
    <mergeCell ref="E46:F46"/>
  </mergeCells>
  <pageMargins left="0.7" right="0.7" top="0.75" bottom="0.75" header="0.3" footer="0.3"/>
  <pageSetup paperSize="8" scale="85" fitToHeight="0"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2" tint="-0.249977111117893"/>
    <pageSetUpPr fitToPage="1"/>
  </sheetPr>
  <dimension ref="A2:AD96"/>
  <sheetViews>
    <sheetView showGridLines="0" topLeftCell="A16" zoomScale="115" zoomScaleNormal="115" zoomScalePageLayoutView="125" workbookViewId="0">
      <selection activeCell="K33" sqref="K33"/>
    </sheetView>
  </sheetViews>
  <sheetFormatPr defaultColWidth="8.85546875" defaultRowHeight="12.75" x14ac:dyDescent="0.2"/>
  <cols>
    <col min="1" max="1" width="2.42578125" style="1" customWidth="1"/>
    <col min="2" max="2" width="35.7109375" style="3" bestFit="1" customWidth="1"/>
    <col min="3" max="3" width="12.85546875" style="3" customWidth="1"/>
    <col min="4" max="4" width="12" style="3" customWidth="1"/>
    <col min="5" max="7" width="12.42578125" style="3" customWidth="1"/>
    <col min="8" max="8" width="12.42578125" style="8" customWidth="1"/>
    <col min="9" max="9" width="12.42578125" style="3" customWidth="1"/>
    <col min="10" max="10" width="12.85546875" style="3" customWidth="1"/>
    <col min="11" max="11" width="15.140625" style="3" customWidth="1"/>
    <col min="12" max="13" width="8.85546875" style="3" customWidth="1"/>
    <col min="14" max="14" width="10.42578125" style="3" customWidth="1"/>
    <col min="15" max="18" width="8.85546875" style="3" customWidth="1"/>
    <col min="19" max="16384" width="8.85546875" style="1"/>
  </cols>
  <sheetData>
    <row r="2" spans="1:20" ht="21" x14ac:dyDescent="0.25">
      <c r="A2" s="2"/>
      <c r="B2" s="368" t="s">
        <v>96</v>
      </c>
      <c r="C2" s="368"/>
      <c r="D2" s="368"/>
      <c r="E2" s="368"/>
      <c r="F2" s="368"/>
      <c r="G2" s="368"/>
      <c r="H2" s="368"/>
      <c r="I2" s="65"/>
      <c r="J2" s="1"/>
      <c r="K2" s="1"/>
      <c r="L2" s="1"/>
      <c r="M2" s="1"/>
      <c r="N2" s="1"/>
      <c r="O2" s="1"/>
      <c r="P2" s="1"/>
      <c r="Q2" s="1"/>
      <c r="R2" s="1"/>
    </row>
    <row r="3" spans="1:20" ht="15.75" x14ac:dyDescent="0.25">
      <c r="A3" s="2"/>
      <c r="B3" s="65"/>
      <c r="C3" s="369"/>
      <c r="D3" s="369"/>
      <c r="E3" s="369"/>
      <c r="F3" s="369"/>
      <c r="G3" s="369"/>
      <c r="H3" s="369"/>
      <c r="I3" s="369"/>
      <c r="J3" s="1"/>
      <c r="K3" s="1"/>
      <c r="L3" s="1"/>
      <c r="M3" s="1"/>
      <c r="N3" s="1"/>
      <c r="O3" s="1"/>
      <c r="P3" s="1"/>
      <c r="Q3" s="1"/>
      <c r="R3" s="1"/>
    </row>
    <row r="4" spans="1:20" s="66" customFormat="1" ht="14.25" customHeight="1" x14ac:dyDescent="0.25">
      <c r="A4" s="68"/>
      <c r="B4" s="100" t="s">
        <v>65</v>
      </c>
      <c r="C4" s="100"/>
      <c r="D4" s="100"/>
      <c r="E4" s="100"/>
      <c r="F4" s="100"/>
      <c r="G4" s="100"/>
      <c r="H4" s="100"/>
      <c r="I4" s="100"/>
      <c r="J4" s="65"/>
      <c r="K4" s="65"/>
      <c r="L4" s="65"/>
      <c r="M4" s="65"/>
      <c r="N4" s="65"/>
      <c r="O4" s="65"/>
      <c r="P4" s="65"/>
      <c r="Q4" s="65"/>
      <c r="R4" s="65"/>
    </row>
    <row r="5" spans="1:20" s="66" customFormat="1" ht="14.25" customHeight="1" x14ac:dyDescent="0.25">
      <c r="A5" s="68"/>
      <c r="J5" s="65"/>
      <c r="K5" s="65"/>
      <c r="L5" s="65"/>
      <c r="M5" s="65"/>
      <c r="N5" s="65"/>
      <c r="O5" s="65"/>
      <c r="P5" s="65"/>
      <c r="Q5" s="65"/>
      <c r="R5" s="65"/>
    </row>
    <row r="6" spans="1:20" s="66" customFormat="1" ht="28.5" customHeight="1" x14ac:dyDescent="0.2">
      <c r="B6" s="69" t="s">
        <v>71</v>
      </c>
      <c r="C6" s="367" t="s">
        <v>110</v>
      </c>
      <c r="D6" s="367"/>
      <c r="E6" s="367"/>
      <c r="F6" s="367"/>
      <c r="G6" s="367"/>
      <c r="H6" s="367"/>
      <c r="I6" s="367"/>
    </row>
    <row r="7" spans="1:20" s="66" customFormat="1" x14ac:dyDescent="0.2">
      <c r="B7" s="65"/>
      <c r="C7" s="65"/>
      <c r="D7" s="65"/>
      <c r="E7" s="65"/>
      <c r="F7" s="65"/>
      <c r="G7" s="65"/>
      <c r="H7" s="65"/>
      <c r="I7" s="67"/>
      <c r="J7" s="65"/>
      <c r="K7" s="65"/>
      <c r="L7" s="65"/>
      <c r="M7" s="65"/>
      <c r="N7" s="65"/>
      <c r="O7" s="65"/>
      <c r="P7" s="65"/>
      <c r="Q7" s="65"/>
      <c r="R7" s="65"/>
      <c r="S7" s="65"/>
    </row>
    <row r="8" spans="1:20" s="66" customFormat="1" ht="29.25" customHeight="1" x14ac:dyDescent="0.2">
      <c r="B8" s="69" t="s">
        <v>1</v>
      </c>
      <c r="C8" s="367" t="s">
        <v>109</v>
      </c>
      <c r="D8" s="367"/>
      <c r="E8" s="367"/>
      <c r="F8" s="367"/>
      <c r="G8" s="367"/>
      <c r="H8" s="367"/>
      <c r="I8" s="367"/>
    </row>
    <row r="9" spans="1:20" s="66" customFormat="1" ht="17.25" customHeight="1" x14ac:dyDescent="0.2">
      <c r="B9" s="74"/>
      <c r="C9" s="70"/>
      <c r="D9" s="70"/>
      <c r="E9" s="70"/>
      <c r="F9" s="70"/>
      <c r="G9" s="70"/>
      <c r="H9" s="70"/>
      <c r="I9" s="70"/>
    </row>
    <row r="10" spans="1:20" x14ac:dyDescent="0.2">
      <c r="B10" s="5" t="s">
        <v>62</v>
      </c>
      <c r="C10" s="5"/>
      <c r="D10" s="21"/>
      <c r="E10" s="21"/>
      <c r="F10" s="21"/>
      <c r="G10" s="21"/>
      <c r="H10" s="21"/>
      <c r="I10" s="21"/>
    </row>
    <row r="11" spans="1:20" x14ac:dyDescent="0.2">
      <c r="B11" s="66"/>
      <c r="C11" s="66"/>
      <c r="D11" s="66"/>
      <c r="E11" s="66"/>
      <c r="F11" s="66"/>
      <c r="G11" s="66"/>
      <c r="H11" s="66"/>
      <c r="I11" s="66"/>
      <c r="J11" s="66"/>
      <c r="K11" s="66"/>
    </row>
    <row r="12" spans="1:20" x14ac:dyDescent="0.2">
      <c r="H12" s="3"/>
    </row>
    <row r="13" spans="1:20" x14ac:dyDescent="0.2">
      <c r="B13" s="72"/>
      <c r="C13" s="73"/>
      <c r="D13" s="72" t="str">
        <f>'INPUT - Forecast Expenditure'!D19</f>
        <v>FY14</v>
      </c>
      <c r="E13" s="72" t="str">
        <f>'INPUT - Forecast Expenditure'!E19</f>
        <v>FY15</v>
      </c>
      <c r="F13" s="72" t="str">
        <f>'INPUT - Forecast Expenditure'!F19</f>
        <v>FY16</v>
      </c>
      <c r="G13" s="72" t="str">
        <f>'INPUT - Forecast Expenditure'!G19</f>
        <v>FY17</v>
      </c>
      <c r="H13" s="72" t="str">
        <f>'INPUT - Forecast Expenditure'!H19</f>
        <v>FY18</v>
      </c>
      <c r="I13" s="72" t="str">
        <f>'INPUT - Forecast Expenditure'!I19</f>
        <v>FY19</v>
      </c>
      <c r="S13" s="3"/>
      <c r="T13" s="3"/>
    </row>
    <row r="14" spans="1:20" x14ac:dyDescent="0.2">
      <c r="B14" s="72" t="str">
        <f>'INPUT - Forecast Expenditure'!B20</f>
        <v>Inflation Assumption (CPI % increase)</v>
      </c>
      <c r="C14" s="73"/>
      <c r="D14" s="88">
        <f>'INPUT - Forecast Expenditure'!D20</f>
        <v>2.5000000000000001E-2</v>
      </c>
      <c r="E14" s="88">
        <f>'INPUT - Forecast Expenditure'!E20</f>
        <v>2.5000000000000001E-2</v>
      </c>
      <c r="F14" s="88">
        <f>'INPUT - Forecast Expenditure'!F20</f>
        <v>2.5000000000000001E-2</v>
      </c>
      <c r="G14" s="88">
        <f>'INPUT - Forecast Expenditure'!G20</f>
        <v>2.5000000000000001E-2</v>
      </c>
      <c r="H14" s="88">
        <f>'INPUT - Forecast Expenditure'!H20</f>
        <v>2.5000000000000001E-2</v>
      </c>
      <c r="I14" s="88">
        <f>'INPUT - Forecast Expenditure'!I20</f>
        <v>2.5000000000000001E-2</v>
      </c>
      <c r="S14" s="3"/>
      <c r="T14" s="3"/>
    </row>
    <row r="15" spans="1:20" x14ac:dyDescent="0.2">
      <c r="H15" s="23"/>
    </row>
    <row r="16" spans="1:20" x14ac:dyDescent="0.2">
      <c r="H16" s="3"/>
    </row>
    <row r="17" spans="2:30" x14ac:dyDescent="0.2">
      <c r="B17" s="5" t="s">
        <v>79</v>
      </c>
      <c r="C17" s="5"/>
      <c r="D17" s="21"/>
      <c r="E17" s="21"/>
      <c r="F17" s="21"/>
      <c r="G17" s="21"/>
      <c r="H17" s="21"/>
      <c r="I17" s="21"/>
    </row>
    <row r="18" spans="2:30" x14ac:dyDescent="0.2">
      <c r="H18" s="23"/>
      <c r="L18" s="1"/>
      <c r="M18" s="1"/>
      <c r="R18" s="41"/>
      <c r="S18" s="41"/>
      <c r="T18" s="41"/>
      <c r="U18" s="41"/>
      <c r="V18" s="41"/>
      <c r="W18" s="41"/>
      <c r="X18" s="41"/>
      <c r="Y18" s="41"/>
      <c r="Z18" s="41"/>
      <c r="AA18" s="41"/>
      <c r="AB18" s="41"/>
      <c r="AC18" s="41"/>
      <c r="AD18" s="41"/>
    </row>
    <row r="19" spans="2:30" ht="14.25" customHeight="1" x14ac:dyDescent="0.25">
      <c r="B19" s="247" t="s">
        <v>309</v>
      </c>
      <c r="C19" s="247"/>
      <c r="D19" s="247"/>
      <c r="E19" s="247"/>
      <c r="F19" s="247"/>
      <c r="G19" s="247"/>
      <c r="H19" s="383" t="s">
        <v>239</v>
      </c>
      <c r="I19" s="383"/>
      <c r="J19" s="226"/>
      <c r="K19" s="226"/>
      <c r="L19" s="226"/>
      <c r="M19" s="226"/>
      <c r="N19" s="226"/>
      <c r="O19" s="226"/>
    </row>
    <row r="20" spans="2:30" ht="15" x14ac:dyDescent="0.25">
      <c r="H20" s="3"/>
      <c r="J20" s="226"/>
      <c r="K20" s="251"/>
      <c r="L20" s="251"/>
      <c r="M20" s="251"/>
      <c r="N20" s="251"/>
      <c r="O20" s="251"/>
      <c r="P20" s="251"/>
      <c r="Q20" s="251"/>
      <c r="R20" s="251"/>
      <c r="S20" s="251"/>
      <c r="T20" s="251"/>
      <c r="U20" s="251"/>
      <c r="V20" s="251"/>
      <c r="W20" s="251"/>
    </row>
    <row r="21" spans="2:30" ht="25.5" x14ac:dyDescent="0.25">
      <c r="B21" s="43" t="s">
        <v>58</v>
      </c>
      <c r="C21" s="43" t="s">
        <v>13</v>
      </c>
      <c r="D21" s="44" t="s">
        <v>57</v>
      </c>
      <c r="E21" s="45" t="s">
        <v>42</v>
      </c>
      <c r="F21" s="45" t="s">
        <v>43</v>
      </c>
      <c r="G21" s="45" t="s">
        <v>44</v>
      </c>
      <c r="H21" s="45" t="s">
        <v>45</v>
      </c>
      <c r="I21" s="45" t="s">
        <v>46</v>
      </c>
      <c r="J21" s="226"/>
      <c r="K21" s="251"/>
      <c r="L21" s="251"/>
      <c r="M21" s="251"/>
      <c r="N21" s="251"/>
      <c r="O21" s="251"/>
      <c r="P21" s="251"/>
      <c r="Q21" s="251"/>
      <c r="R21" s="251"/>
      <c r="S21" s="251"/>
      <c r="T21" s="251"/>
      <c r="U21" s="251"/>
      <c r="V21" s="251"/>
      <c r="W21" s="251"/>
    </row>
    <row r="22" spans="2:30" ht="15" x14ac:dyDescent="0.25">
      <c r="B22" s="46" t="s">
        <v>21</v>
      </c>
      <c r="C22" s="46" t="s">
        <v>20</v>
      </c>
      <c r="D22" s="47" t="s">
        <v>53</v>
      </c>
      <c r="E22" s="48">
        <f>SUM('CALC Meter Data Services'!E31,'CALC Meter Reading'!E31,'CALC Meter Maintenance'!E31,'CALC ICT opex'!E33,'CALC CAPEX'!E39,'CALC Overheads'!E45)</f>
        <v>29.383498011613419</v>
      </c>
      <c r="F22" s="48">
        <f>SUM('CALC Meter Data Services'!F31,'CALC Meter Reading'!F31,'CALC Meter Maintenance'!F31,'CALC ICT opex'!F33,'CALC CAPEX'!F39,'CALC Overheads'!F45)</f>
        <v>30.344181353404309</v>
      </c>
      <c r="G22" s="48">
        <f>SUM('CALC Meter Data Services'!G31,'CALC Meter Reading'!G31,'CALC Meter Maintenance'!G31,'CALC ICT opex'!G33,'CALC CAPEX'!G39,'CALC Overheads'!G45)</f>
        <v>31.317490635170884</v>
      </c>
      <c r="H22" s="48">
        <f>SUM('CALC Meter Data Services'!H31,'CALC Meter Reading'!H31,'CALC Meter Maintenance'!H31,'CALC ICT opex'!H33,'CALC CAPEX'!H39,'CALC Overheads'!H45)</f>
        <v>32.319952107563381</v>
      </c>
      <c r="I22" s="48">
        <f>SUM('CALC Meter Data Services'!I31,'CALC Meter Reading'!I31,'CALC Meter Maintenance'!I31,'CALC ICT opex'!I33,'CALC CAPEX'!I39,'CALC Overheads'!I45)</f>
        <v>33.371209147798893</v>
      </c>
      <c r="J22" s="226"/>
      <c r="K22" s="251"/>
      <c r="L22" s="251"/>
      <c r="M22" s="251"/>
      <c r="N22" s="251"/>
      <c r="O22" s="251"/>
      <c r="P22" s="251"/>
      <c r="Q22" s="251"/>
      <c r="R22" s="251"/>
      <c r="S22" s="251"/>
      <c r="T22" s="251"/>
      <c r="U22" s="251"/>
      <c r="V22" s="251"/>
      <c r="W22" s="251"/>
      <c r="X22" s="41"/>
      <c r="Y22" s="41"/>
      <c r="Z22" s="41"/>
      <c r="AA22" s="41"/>
      <c r="AB22" s="41"/>
      <c r="AC22" s="41"/>
      <c r="AD22" s="41"/>
    </row>
    <row r="23" spans="2:30" ht="15" x14ac:dyDescent="0.25">
      <c r="B23" s="46" t="s">
        <v>16</v>
      </c>
      <c r="C23" s="46" t="s">
        <v>15</v>
      </c>
      <c r="D23" s="47" t="s">
        <v>53</v>
      </c>
      <c r="E23" s="48">
        <f>SUM('CALC Meter Data Services'!E32,'CALC Meter Reading'!E32,'CALC Meter Maintenance'!E32,'CALC ICT opex'!E34,'CALC CAPEX'!E40,'CALC Overheads'!E46)</f>
        <v>47.617462604158433</v>
      </c>
      <c r="F23" s="48">
        <f>SUM('CALC Meter Data Services'!F32,'CALC Meter Reading'!F32,'CALC Meter Maintenance'!F32,'CALC ICT opex'!F34,'CALC CAPEX'!F40,'CALC Overheads'!F46)</f>
        <v>49.059569002276199</v>
      </c>
      <c r="G23" s="48">
        <f>SUM('CALC Meter Data Services'!G32,'CALC Meter Reading'!G32,'CALC Meter Maintenance'!G32,'CALC ICT opex'!G34,'CALC CAPEX'!G40,'CALC Overheads'!G46)</f>
        <v>50.525048452677609</v>
      </c>
      <c r="H23" s="48">
        <f>SUM('CALC Meter Data Services'!H32,'CALC Meter Reading'!H32,'CALC Meter Maintenance'!H32,'CALC ICT opex'!H34,'CALC CAPEX'!H40,'CALC Overheads'!H46)</f>
        <v>52.032529481895054</v>
      </c>
      <c r="I23" s="48">
        <f>SUM('CALC Meter Data Services'!I32,'CALC Meter Reading'!I32,'CALC Meter Maintenance'!I32,'CALC ICT opex'!I34,'CALC CAPEX'!I40,'CALC Overheads'!I46)</f>
        <v>53.604116148818733</v>
      </c>
      <c r="J23" s="226"/>
      <c r="K23" s="251"/>
      <c r="L23" s="251"/>
      <c r="M23" s="251"/>
      <c r="N23" s="251"/>
      <c r="O23" s="251"/>
      <c r="P23" s="251"/>
      <c r="Q23" s="251"/>
      <c r="R23" s="251"/>
      <c r="S23" s="251"/>
      <c r="T23" s="251"/>
      <c r="U23" s="251"/>
      <c r="V23" s="251"/>
      <c r="W23" s="251"/>
      <c r="X23" s="41"/>
      <c r="Y23" s="41"/>
      <c r="Z23" s="41"/>
      <c r="AA23" s="41"/>
      <c r="AB23" s="41"/>
      <c r="AC23" s="41"/>
      <c r="AD23" s="41"/>
    </row>
    <row r="24" spans="2:30" ht="25.5" x14ac:dyDescent="0.25">
      <c r="B24" s="46" t="s">
        <v>2</v>
      </c>
      <c r="C24" s="46" t="s">
        <v>39</v>
      </c>
      <c r="D24" s="47" t="s">
        <v>54</v>
      </c>
      <c r="E24" s="48">
        <f>SUM('CALC Meter Data Services'!E33,'CALC Meter Reading'!E33,'CALC Meter Maintenance'!E33,'CALC ICT opex'!E35,'CALC CAPEX'!E41,'CALC Overheads'!E47)</f>
        <v>11.956717236705272</v>
      </c>
      <c r="F24" s="48">
        <f>SUM('CALC Meter Data Services'!F33,'CALC Meter Reading'!F33,'CALC Meter Maintenance'!F33,'CALC ICT opex'!F35,'CALC CAPEX'!F41,'CALC Overheads'!F47)</f>
        <v>12.381248963276198</v>
      </c>
      <c r="G24" s="48">
        <f>SUM('CALC Meter Data Services'!G33,'CALC Meter Reading'!G33,'CALC Meter Maintenance'!G33,'CALC ICT opex'!G35,'CALC CAPEX'!G41,'CALC Overheads'!G47)</f>
        <v>12.810065319668393</v>
      </c>
      <c r="H24" s="48">
        <f>SUM('CALC Meter Data Services'!H33,'CALC Meter Reading'!H33,'CALC Meter Maintenance'!H33,'CALC ICT opex'!H35,'CALC CAPEX'!H41,'CALC Overheads'!H47)</f>
        <v>13.252279667837687</v>
      </c>
      <c r="I24" s="48">
        <f>SUM('CALC Meter Data Services'!I33,'CALC Meter Reading'!I33,'CALC Meter Maintenance'!I33,'CALC ICT opex'!I35,'CALC CAPEX'!I41,'CALC Overheads'!I47)</f>
        <v>13.7187354689142</v>
      </c>
      <c r="J24" s="226"/>
      <c r="K24" s="251"/>
      <c r="L24" s="251"/>
      <c r="M24" s="251"/>
      <c r="N24" s="251"/>
      <c r="O24" s="251"/>
      <c r="P24" s="251"/>
      <c r="Q24" s="251"/>
      <c r="R24" s="251"/>
      <c r="S24" s="251"/>
      <c r="T24" s="251"/>
      <c r="U24" s="251"/>
      <c r="V24" s="251"/>
      <c r="W24" s="251"/>
      <c r="X24" s="41"/>
      <c r="Y24" s="41"/>
      <c r="Z24" s="41"/>
      <c r="AA24" s="41"/>
      <c r="AB24" s="41"/>
      <c r="AC24" s="41"/>
      <c r="AD24" s="41"/>
    </row>
    <row r="25" spans="2:30" ht="15" x14ac:dyDescent="0.25">
      <c r="B25" s="46" t="s">
        <v>32</v>
      </c>
      <c r="C25" s="46" t="s">
        <v>31</v>
      </c>
      <c r="D25" s="47" t="s">
        <v>53</v>
      </c>
      <c r="E25" s="48">
        <f>SUM('CALC Meter Data Services'!E34,'CALC Meter Reading'!E34,'CALC Meter Maintenance'!E34,'CALC ICT opex'!E36,'CALC CAPEX'!E42,'CALC Overheads'!E48)</f>
        <v>40.278752108686142</v>
      </c>
      <c r="F25" s="48">
        <f>SUM('CALC Meter Data Services'!F34,'CALC Meter Reading'!F34,'CALC Meter Maintenance'!F34,'CALC ICT opex'!F36,'CALC CAPEX'!F42,'CALC Overheads'!F48)</f>
        <v>41.631369986639712</v>
      </c>
      <c r="G25" s="48">
        <f>SUM('CALC Meter Data Services'!G34,'CALC Meter Reading'!G34,'CALC Meter Maintenance'!G34,'CALC ICT opex'!G36,'CALC CAPEX'!G42,'CALC Overheads'!G48)</f>
        <v>43.00038884985328</v>
      </c>
      <c r="H25" s="48">
        <f>SUM('CALC Meter Data Services'!H34,'CALC Meter Reading'!H34,'CALC Meter Maintenance'!H34,'CALC ICT opex'!H36,'CALC CAPEX'!H42,'CALC Overheads'!H48)</f>
        <v>44.411001038131253</v>
      </c>
      <c r="I25" s="48">
        <f>SUM('CALC Meter Data Services'!I34,'CALC Meter Reading'!I34,'CALC Meter Maintenance'!I34,'CALC ICT opex'!I36,'CALC CAPEX'!I42,'CALC Overheads'!I48)</f>
        <v>45.893162453941208</v>
      </c>
      <c r="J25" s="226"/>
      <c r="K25" s="251"/>
      <c r="L25" s="251"/>
      <c r="M25" s="251"/>
      <c r="N25" s="251"/>
      <c r="O25" s="251"/>
      <c r="P25" s="251"/>
      <c r="Q25" s="251"/>
      <c r="R25" s="251"/>
      <c r="S25" s="251"/>
      <c r="T25" s="251"/>
      <c r="U25" s="251"/>
      <c r="V25" s="251"/>
      <c r="W25" s="251"/>
      <c r="X25" s="41"/>
      <c r="Y25" s="41"/>
      <c r="Z25" s="41"/>
      <c r="AA25" s="41"/>
      <c r="AB25" s="41"/>
      <c r="AC25" s="41"/>
      <c r="AD25" s="41"/>
    </row>
    <row r="26" spans="2:30" ht="15" x14ac:dyDescent="0.25">
      <c r="B26" s="46" t="s">
        <v>19</v>
      </c>
      <c r="C26" s="46" t="s">
        <v>18</v>
      </c>
      <c r="D26" s="47" t="s">
        <v>53</v>
      </c>
      <c r="E26" s="48">
        <f>SUM('CALC Meter Data Services'!E35,'CALC Meter Reading'!E35,'CALC Meter Maintenance'!E35,'CALC ICT opex'!E37,'CALC CAPEX'!E43,'CALC Overheads'!E49)</f>
        <v>46.362510307171569</v>
      </c>
      <c r="F26" s="48">
        <f>SUM('CALC Meter Data Services'!F35,'CALC Meter Reading'!F35,'CALC Meter Maintenance'!F35,'CALC ICT opex'!F37,'CALC CAPEX'!F43,'CALC Overheads'!F49)</f>
        <v>47.761751702262622</v>
      </c>
      <c r="G26" s="48">
        <f>SUM('CALC Meter Data Services'!G35,'CALC Meter Reading'!G35,'CALC Meter Maintenance'!G35,'CALC ICT opex'!G37,'CALC CAPEX'!G43,'CALC Overheads'!G49)</f>
        <v>49.183873472980459</v>
      </c>
      <c r="H26" s="48">
        <f>SUM('CALC Meter Data Services'!H35,'CALC Meter Reading'!H35,'CALC Meter Maintenance'!H35,'CALC ICT opex'!H37,'CALC CAPEX'!H43,'CALC Overheads'!H49)</f>
        <v>50.646667934270049</v>
      </c>
      <c r="I26" s="48">
        <f>SUM('CALC Meter Data Services'!I35,'CALC Meter Reading'!I35,'CALC Meter Maintenance'!I35,'CALC ICT opex'!I37,'CALC CAPEX'!I43,'CALC Overheads'!I49)</f>
        <v>52.171244600385762</v>
      </c>
      <c r="J26" s="226"/>
      <c r="K26" s="251"/>
      <c r="L26" s="251"/>
      <c r="M26" s="251"/>
      <c r="N26" s="251"/>
      <c r="O26" s="251"/>
      <c r="P26" s="251"/>
      <c r="Q26" s="251"/>
      <c r="R26" s="251"/>
      <c r="S26" s="251"/>
      <c r="T26" s="251"/>
      <c r="U26" s="251"/>
      <c r="V26" s="251"/>
      <c r="W26" s="251"/>
      <c r="X26" s="41"/>
      <c r="Y26" s="41"/>
      <c r="Z26" s="41"/>
      <c r="AA26" s="41"/>
      <c r="AB26" s="41"/>
      <c r="AC26" s="41"/>
      <c r="AD26" s="41"/>
    </row>
    <row r="27" spans="2:30" ht="15" x14ac:dyDescent="0.25">
      <c r="B27" s="46" t="s">
        <v>26</v>
      </c>
      <c r="C27" s="46" t="s">
        <v>25</v>
      </c>
      <c r="D27" s="47" t="s">
        <v>53</v>
      </c>
      <c r="E27" s="48">
        <f>SUM('CALC Meter Data Services'!E36,'CALC Meter Reading'!E36,'CALC Meter Maintenance'!E36,'CALC ICT opex'!E38,'CALC CAPEX'!E44,'CALC Overheads'!E50)</f>
        <v>73.120952029497403</v>
      </c>
      <c r="F27" s="48">
        <f>SUM('CALC Meter Data Services'!F36,'CALC Meter Reading'!F36,'CALC Meter Maintenance'!F36,'CALC ICT opex'!F38,'CALC CAPEX'!F44,'CALC Overheads'!F50)</f>
        <v>75.261736524124743</v>
      </c>
      <c r="G27" s="48">
        <f>SUM('CALC Meter Data Services'!G36,'CALC Meter Reading'!G36,'CALC Meter Maintenance'!G36,'CALC ICT opex'!G38,'CALC CAPEX'!G44,'CALC Overheads'!G50)</f>
        <v>77.440283149001544</v>
      </c>
      <c r="H27" s="48">
        <f>SUM('CALC Meter Data Services'!H36,'CALC Meter Reading'!H36,'CALC Meter Maintenance'!H36,'CALC ICT opex'!H38,'CALC CAPEX'!H44,'CALC Overheads'!H50)</f>
        <v>79.679960244457249</v>
      </c>
      <c r="I27" s="48">
        <f>SUM('CALC Meter Data Services'!I36,'CALC Meter Reading'!I36,'CALC Meter Maintenance'!I36,'CALC ICT opex'!I38,'CALC CAPEX'!I44,'CALC Overheads'!I50)</f>
        <v>82.008460788321131</v>
      </c>
      <c r="J27" s="226"/>
      <c r="K27" s="251"/>
      <c r="L27" s="251"/>
      <c r="M27" s="251"/>
      <c r="N27" s="251"/>
      <c r="O27" s="251"/>
      <c r="P27" s="251"/>
      <c r="Q27" s="251"/>
      <c r="R27" s="251"/>
      <c r="S27" s="251"/>
      <c r="T27" s="251"/>
      <c r="U27" s="251"/>
      <c r="V27" s="251"/>
      <c r="W27" s="251"/>
      <c r="X27" s="41"/>
      <c r="Y27" s="41"/>
      <c r="Z27" s="41"/>
      <c r="AA27" s="41"/>
      <c r="AB27" s="41"/>
      <c r="AC27" s="41"/>
      <c r="AD27" s="41"/>
    </row>
    <row r="28" spans="2:30" ht="63.75" x14ac:dyDescent="0.25">
      <c r="B28" s="46" t="s">
        <v>41</v>
      </c>
      <c r="C28" s="46" t="s">
        <v>40</v>
      </c>
      <c r="D28" s="47" t="s">
        <v>54</v>
      </c>
      <c r="E28" s="48">
        <f>SUM('CALC Meter Data Services'!E37,'CALC Meter Reading'!E37,'CALC Meter Maintenance'!E37,'CALC ICT opex'!E39,'CALC CAPEX'!E45,'CALC Overheads'!E51)</f>
        <v>14.151787401714373</v>
      </c>
      <c r="F28" s="48">
        <f>SUM('CALC Meter Data Services'!F37,'CALC Meter Reading'!F37,'CALC Meter Maintenance'!F37,'CALC ICT opex'!F39,'CALC CAPEX'!F45,'CALC Overheads'!F51)</f>
        <v>14.635165464182863</v>
      </c>
      <c r="G28" s="48">
        <f>SUM('CALC Meter Data Services'!G37,'CALC Meter Reading'!G37,'CALC Meter Maintenance'!G37,'CALC ICT opex'!G39,'CALC CAPEX'!G45,'CALC Overheads'!G51)</f>
        <v>15.124099319745957</v>
      </c>
      <c r="H28" s="48">
        <f>SUM('CALC Meter Data Services'!H37,'CALC Meter Reading'!H37,'CALC Meter Maintenance'!H37,'CALC ICT opex'!H39,'CALC CAPEX'!H45,'CALC Overheads'!H51)</f>
        <v>15.628018720145185</v>
      </c>
      <c r="I28" s="48">
        <f>SUM('CALC Meter Data Services'!I37,'CALC Meter Reading'!I37,'CALC Meter Maintenance'!I37,'CALC ICT opex'!I39,'CALC CAPEX'!I45,'CALC Overheads'!I51)</f>
        <v>16.158138899841347</v>
      </c>
      <c r="J28" s="226"/>
      <c r="K28" s="251"/>
      <c r="L28" s="251"/>
      <c r="M28" s="251"/>
      <c r="N28" s="251"/>
      <c r="O28" s="251"/>
      <c r="P28" s="251"/>
      <c r="Q28" s="251"/>
      <c r="R28" s="251"/>
      <c r="S28" s="251"/>
      <c r="T28" s="251"/>
      <c r="U28" s="251"/>
      <c r="V28" s="251"/>
      <c r="W28" s="251"/>
      <c r="X28" s="41"/>
      <c r="Y28" s="41"/>
      <c r="Z28" s="41"/>
      <c r="AA28" s="41"/>
      <c r="AB28" s="41"/>
      <c r="AC28" s="41"/>
      <c r="AD28" s="41"/>
    </row>
    <row r="29" spans="2:30" ht="15" x14ac:dyDescent="0.25">
      <c r="B29" s="6"/>
      <c r="J29" s="226"/>
      <c r="K29" s="226"/>
      <c r="L29" s="226"/>
      <c r="M29" s="226"/>
      <c r="N29" s="226"/>
      <c r="O29" s="226"/>
      <c r="R29" s="41"/>
      <c r="S29" s="41"/>
      <c r="T29" s="41"/>
      <c r="U29" s="41"/>
      <c r="V29" s="41"/>
      <c r="W29" s="41"/>
      <c r="X29" s="41"/>
      <c r="Y29" s="41"/>
      <c r="Z29" s="41"/>
      <c r="AA29" s="41"/>
      <c r="AB29" s="41"/>
      <c r="AC29" s="41"/>
      <c r="AD29" s="41"/>
    </row>
    <row r="30" spans="2:30" ht="15" x14ac:dyDescent="0.25">
      <c r="H30" s="23"/>
      <c r="J30" s="226"/>
      <c r="K30" s="226"/>
      <c r="L30" s="226"/>
      <c r="M30" s="226"/>
      <c r="N30" s="226"/>
      <c r="O30" s="226"/>
      <c r="R30" s="41"/>
      <c r="S30" s="41"/>
      <c r="T30" s="41"/>
      <c r="U30" s="41"/>
      <c r="V30" s="41"/>
      <c r="W30" s="41"/>
      <c r="X30" s="41"/>
      <c r="Y30" s="41"/>
      <c r="Z30" s="41"/>
      <c r="AA30" s="41"/>
      <c r="AB30" s="41"/>
      <c r="AC30" s="41"/>
      <c r="AD30" s="41"/>
    </row>
    <row r="31" spans="2:30" ht="14.25" customHeight="1" x14ac:dyDescent="0.25">
      <c r="B31" s="247" t="s">
        <v>78</v>
      </c>
      <c r="C31" s="247"/>
      <c r="D31" s="247"/>
      <c r="E31" s="247"/>
      <c r="F31" s="247"/>
      <c r="G31" s="247"/>
      <c r="H31" s="383" t="s">
        <v>236</v>
      </c>
      <c r="I31" s="383"/>
      <c r="J31" s="226"/>
      <c r="K31" s="226"/>
      <c r="L31" s="226"/>
      <c r="M31" s="226"/>
      <c r="N31" s="226"/>
      <c r="O31" s="226"/>
    </row>
    <row r="32" spans="2:30" ht="15" x14ac:dyDescent="0.25">
      <c r="H32" s="3"/>
      <c r="J32" s="226"/>
      <c r="K32" s="226"/>
      <c r="L32" s="226"/>
      <c r="M32" s="226"/>
      <c r="N32" s="226"/>
      <c r="O32" s="226"/>
    </row>
    <row r="33" spans="2:30" ht="25.5" x14ac:dyDescent="0.25">
      <c r="B33" s="43" t="s">
        <v>58</v>
      </c>
      <c r="C33" s="43" t="s">
        <v>13</v>
      </c>
      <c r="D33" s="44" t="s">
        <v>57</v>
      </c>
      <c r="E33" s="45" t="s">
        <v>42</v>
      </c>
      <c r="F33" s="45" t="s">
        <v>43</v>
      </c>
      <c r="G33" s="45" t="s">
        <v>44</v>
      </c>
      <c r="H33" s="45" t="s">
        <v>45</v>
      </c>
      <c r="I33" s="45" t="s">
        <v>46</v>
      </c>
      <c r="J33" s="226"/>
      <c r="K33" s="226"/>
      <c r="L33" s="226"/>
      <c r="M33" s="226"/>
      <c r="N33" s="226"/>
      <c r="O33" s="226"/>
    </row>
    <row r="34" spans="2:30" ht="15" x14ac:dyDescent="0.25">
      <c r="B34" s="46" t="s">
        <v>21</v>
      </c>
      <c r="C34" s="46" t="s">
        <v>20</v>
      </c>
      <c r="D34" s="47" t="s">
        <v>53</v>
      </c>
      <c r="E34" s="48">
        <f>E22/365*100</f>
        <v>8.0502734278392918</v>
      </c>
      <c r="F34" s="48">
        <f>F22/366*100</f>
        <v>8.2907599326241286</v>
      </c>
      <c r="G34" s="48">
        <f t="shared" ref="G34:I40" si="0">G22/365*100</f>
        <v>8.5801344205947618</v>
      </c>
      <c r="H34" s="48">
        <f t="shared" si="0"/>
        <v>8.8547813993324329</v>
      </c>
      <c r="I34" s="48">
        <f t="shared" si="0"/>
        <v>9.1427970267942182</v>
      </c>
      <c r="J34" s="226"/>
      <c r="K34" s="226"/>
      <c r="L34" s="226"/>
      <c r="M34" s="226"/>
      <c r="N34" s="226"/>
      <c r="O34" s="226"/>
      <c r="P34" s="41"/>
      <c r="Q34" s="41"/>
      <c r="R34" s="41"/>
      <c r="S34" s="41"/>
      <c r="T34" s="41"/>
      <c r="U34" s="41"/>
      <c r="V34" s="41"/>
      <c r="W34" s="41"/>
      <c r="X34" s="41"/>
      <c r="Y34" s="41"/>
      <c r="Z34" s="41"/>
      <c r="AA34" s="41"/>
      <c r="AB34" s="41"/>
      <c r="AC34" s="41"/>
      <c r="AD34" s="41"/>
    </row>
    <row r="35" spans="2:30" ht="15" x14ac:dyDescent="0.25">
      <c r="B35" s="46" t="s">
        <v>16</v>
      </c>
      <c r="C35" s="46" t="s">
        <v>15</v>
      </c>
      <c r="D35" s="47" t="s">
        <v>53</v>
      </c>
      <c r="E35" s="48">
        <f t="shared" ref="E35:E40" si="1">E23/365*100</f>
        <v>13.045880165522858</v>
      </c>
      <c r="F35" s="48">
        <f t="shared" ref="F35:F40" si="2">F23/366*100</f>
        <v>13.404253825758525</v>
      </c>
      <c r="G35" s="48">
        <f t="shared" si="0"/>
        <v>13.842479028130853</v>
      </c>
      <c r="H35" s="48">
        <f t="shared" si="0"/>
        <v>14.255487529286315</v>
      </c>
      <c r="I35" s="48">
        <f t="shared" si="0"/>
        <v>14.686059218854448</v>
      </c>
      <c r="J35" s="226"/>
      <c r="K35" s="226"/>
      <c r="L35" s="226"/>
      <c r="M35" s="226"/>
      <c r="N35" s="226"/>
      <c r="O35" s="226"/>
      <c r="P35" s="41"/>
      <c r="Q35" s="41"/>
      <c r="R35" s="41"/>
      <c r="S35" s="41"/>
      <c r="T35" s="41"/>
      <c r="U35" s="41"/>
      <c r="V35" s="41"/>
      <c r="W35" s="41"/>
      <c r="X35" s="41"/>
      <c r="Y35" s="41"/>
      <c r="Z35" s="41"/>
      <c r="AA35" s="41"/>
      <c r="AB35" s="41"/>
      <c r="AC35" s="41"/>
      <c r="AD35" s="41"/>
    </row>
    <row r="36" spans="2:30" ht="25.5" x14ac:dyDescent="0.25">
      <c r="B36" s="46" t="s">
        <v>2</v>
      </c>
      <c r="C36" s="46" t="s">
        <v>39</v>
      </c>
      <c r="D36" s="47" t="s">
        <v>54</v>
      </c>
      <c r="E36" s="48">
        <f t="shared" si="1"/>
        <v>3.2758129415630881</v>
      </c>
      <c r="F36" s="48">
        <f t="shared" si="2"/>
        <v>3.3828549079989614</v>
      </c>
      <c r="G36" s="48">
        <f t="shared" si="0"/>
        <v>3.5096069368954499</v>
      </c>
      <c r="H36" s="48">
        <f t="shared" si="0"/>
        <v>3.6307615528322428</v>
      </c>
      <c r="I36" s="48">
        <f t="shared" si="0"/>
        <v>3.7585576627162194</v>
      </c>
      <c r="J36" s="226"/>
      <c r="K36" s="226"/>
      <c r="L36" s="226"/>
      <c r="M36" s="226"/>
      <c r="N36" s="226"/>
      <c r="O36" s="226"/>
      <c r="P36" s="41"/>
      <c r="Q36" s="41"/>
      <c r="R36" s="41"/>
      <c r="S36" s="41"/>
      <c r="T36" s="41"/>
      <c r="U36" s="41"/>
      <c r="V36" s="41"/>
      <c r="W36" s="41"/>
      <c r="X36" s="41"/>
      <c r="Y36" s="41"/>
      <c r="Z36" s="41"/>
      <c r="AA36" s="41"/>
      <c r="AB36" s="41"/>
      <c r="AC36" s="41"/>
      <c r="AD36" s="41"/>
    </row>
    <row r="37" spans="2:30" ht="15" x14ac:dyDescent="0.25">
      <c r="B37" s="46" t="s">
        <v>32</v>
      </c>
      <c r="C37" s="46" t="s">
        <v>31</v>
      </c>
      <c r="D37" s="47" t="s">
        <v>53</v>
      </c>
      <c r="E37" s="48">
        <f t="shared" si="1"/>
        <v>11.035274550324971</v>
      </c>
      <c r="F37" s="48">
        <f t="shared" si="2"/>
        <v>11.37469125318025</v>
      </c>
      <c r="G37" s="48">
        <f t="shared" si="0"/>
        <v>11.780928452014598</v>
      </c>
      <c r="H37" s="48">
        <f t="shared" si="0"/>
        <v>12.167397544693493</v>
      </c>
      <c r="I37" s="48">
        <f t="shared" si="0"/>
        <v>12.573469165463344</v>
      </c>
      <c r="J37" s="226"/>
      <c r="K37" s="226"/>
      <c r="L37" s="226"/>
      <c r="M37" s="226"/>
      <c r="N37" s="226"/>
      <c r="O37" s="226"/>
      <c r="P37" s="41"/>
      <c r="Q37" s="41"/>
      <c r="R37" s="41"/>
      <c r="S37" s="41"/>
      <c r="T37" s="41"/>
      <c r="U37" s="41"/>
      <c r="V37" s="41"/>
      <c r="W37" s="41"/>
      <c r="X37" s="41"/>
      <c r="Y37" s="41"/>
      <c r="Z37" s="41"/>
      <c r="AA37" s="41"/>
      <c r="AB37" s="41"/>
      <c r="AC37" s="41"/>
      <c r="AD37" s="41"/>
    </row>
    <row r="38" spans="2:30" ht="15" x14ac:dyDescent="0.25">
      <c r="B38" s="46" t="s">
        <v>19</v>
      </c>
      <c r="C38" s="46" t="s">
        <v>18</v>
      </c>
      <c r="D38" s="47" t="s">
        <v>53</v>
      </c>
      <c r="E38" s="48">
        <f t="shared" si="1"/>
        <v>12.70205761840317</v>
      </c>
      <c r="F38" s="48">
        <f t="shared" si="2"/>
        <v>13.04965893504443</v>
      </c>
      <c r="G38" s="48">
        <f t="shared" si="0"/>
        <v>13.475033828213826</v>
      </c>
      <c r="H38" s="48">
        <f t="shared" si="0"/>
        <v>13.875799434046588</v>
      </c>
      <c r="I38" s="48">
        <f t="shared" si="0"/>
        <v>14.293491671338565</v>
      </c>
      <c r="J38" s="226"/>
      <c r="K38" s="226"/>
      <c r="L38" s="226"/>
      <c r="M38" s="226"/>
      <c r="N38" s="226"/>
      <c r="O38" s="226"/>
      <c r="P38" s="41"/>
      <c r="Q38" s="41"/>
      <c r="R38" s="41"/>
      <c r="S38" s="41"/>
      <c r="T38" s="41"/>
      <c r="U38" s="41"/>
      <c r="V38" s="41"/>
      <c r="W38" s="41"/>
      <c r="X38" s="41"/>
      <c r="Y38" s="41"/>
      <c r="Z38" s="41"/>
      <c r="AA38" s="41"/>
      <c r="AB38" s="41"/>
      <c r="AC38" s="41"/>
      <c r="AD38" s="41"/>
    </row>
    <row r="39" spans="2:30" ht="15" x14ac:dyDescent="0.25">
      <c r="B39" s="46" t="s">
        <v>26</v>
      </c>
      <c r="C39" s="46" t="s">
        <v>25</v>
      </c>
      <c r="D39" s="47" t="s">
        <v>53</v>
      </c>
      <c r="E39" s="48">
        <f t="shared" si="1"/>
        <v>20.033137542328056</v>
      </c>
      <c r="F39" s="48">
        <f t="shared" si="2"/>
        <v>20.563315990198017</v>
      </c>
      <c r="G39" s="48">
        <f t="shared" si="0"/>
        <v>21.2165159312333</v>
      </c>
      <c r="H39" s="48">
        <f t="shared" si="0"/>
        <v>21.830126094371849</v>
      </c>
      <c r="I39" s="48">
        <f t="shared" si="0"/>
        <v>22.468071448855103</v>
      </c>
      <c r="J39" s="226"/>
      <c r="K39" s="226"/>
      <c r="L39" s="226"/>
      <c r="M39" s="226"/>
      <c r="N39" s="226"/>
      <c r="O39" s="226"/>
      <c r="P39" s="41"/>
      <c r="Q39" s="41"/>
      <c r="R39" s="41"/>
      <c r="S39" s="41"/>
      <c r="T39" s="41"/>
      <c r="U39" s="41"/>
      <c r="V39" s="41"/>
      <c r="W39" s="41"/>
      <c r="X39" s="41"/>
      <c r="Y39" s="41"/>
      <c r="Z39" s="41"/>
      <c r="AA39" s="41"/>
      <c r="AB39" s="41"/>
      <c r="AC39" s="41"/>
      <c r="AD39" s="41"/>
    </row>
    <row r="40" spans="2:30" ht="63.75" x14ac:dyDescent="0.25">
      <c r="B40" s="46" t="s">
        <v>41</v>
      </c>
      <c r="C40" s="46" t="s">
        <v>40</v>
      </c>
      <c r="D40" s="47" t="s">
        <v>54</v>
      </c>
      <c r="E40" s="48">
        <f t="shared" si="1"/>
        <v>3.8772020278669515</v>
      </c>
      <c r="F40" s="48">
        <f t="shared" si="2"/>
        <v>3.9986790885745527</v>
      </c>
      <c r="G40" s="48">
        <f t="shared" si="0"/>
        <v>4.1435888547249196</v>
      </c>
      <c r="H40" s="48">
        <f t="shared" si="0"/>
        <v>4.2816489644233382</v>
      </c>
      <c r="I40" s="48">
        <f t="shared" si="0"/>
        <v>4.4268873698195472</v>
      </c>
      <c r="J40" s="226"/>
      <c r="K40" s="226"/>
      <c r="L40" s="226"/>
      <c r="M40" s="226"/>
      <c r="N40" s="226"/>
      <c r="O40" s="226"/>
      <c r="P40" s="41"/>
      <c r="Q40" s="41"/>
      <c r="R40" s="41"/>
      <c r="S40" s="41"/>
      <c r="T40" s="41"/>
      <c r="U40" s="41"/>
      <c r="V40" s="41"/>
      <c r="W40" s="41"/>
      <c r="X40" s="41"/>
      <c r="Y40" s="41"/>
      <c r="Z40" s="41"/>
      <c r="AA40" s="41"/>
      <c r="AB40" s="41"/>
      <c r="AC40" s="41"/>
      <c r="AD40" s="41"/>
    </row>
    <row r="41" spans="2:30" ht="15" x14ac:dyDescent="0.25">
      <c r="H41" s="23"/>
      <c r="J41" s="226"/>
      <c r="K41" s="226"/>
      <c r="L41" s="226"/>
      <c r="M41" s="226"/>
      <c r="N41" s="226"/>
      <c r="O41" s="226"/>
      <c r="R41" s="41"/>
      <c r="S41" s="41"/>
      <c r="T41" s="41"/>
      <c r="U41" s="41"/>
      <c r="V41" s="41"/>
      <c r="W41" s="41"/>
      <c r="X41" s="41"/>
      <c r="Y41" s="41"/>
      <c r="Z41" s="41"/>
      <c r="AA41" s="41"/>
      <c r="AB41" s="41"/>
      <c r="AC41" s="41"/>
      <c r="AD41" s="41"/>
    </row>
    <row r="42" spans="2:30" ht="14.25" customHeight="1" x14ac:dyDescent="0.25">
      <c r="B42" s="247" t="s">
        <v>308</v>
      </c>
      <c r="C42" s="247"/>
      <c r="D42" s="247"/>
      <c r="E42" s="247"/>
      <c r="F42" s="247"/>
      <c r="G42" s="247"/>
      <c r="H42" s="383" t="s">
        <v>286</v>
      </c>
      <c r="I42" s="383"/>
      <c r="J42" s="254"/>
      <c r="K42" s="254"/>
      <c r="L42" s="254"/>
      <c r="M42" s="254"/>
      <c r="N42" s="254"/>
      <c r="O42" s="254"/>
    </row>
    <row r="43" spans="2:30" ht="15" x14ac:dyDescent="0.25">
      <c r="H43" s="23"/>
      <c r="J43" s="254"/>
      <c r="K43" s="254"/>
      <c r="L43" s="254"/>
      <c r="M43" s="254"/>
      <c r="N43" s="254"/>
      <c r="O43" s="254"/>
      <c r="R43" s="41"/>
      <c r="S43" s="41"/>
      <c r="T43" s="41"/>
      <c r="U43" s="41"/>
      <c r="V43" s="41"/>
      <c r="W43" s="41"/>
      <c r="X43" s="41"/>
      <c r="Y43" s="41"/>
      <c r="Z43" s="41"/>
      <c r="AA43" s="41"/>
      <c r="AB43" s="41"/>
      <c r="AC43" s="41"/>
      <c r="AD43" s="41"/>
    </row>
    <row r="44" spans="2:30" ht="15" x14ac:dyDescent="0.25">
      <c r="B44" s="46"/>
      <c r="C44" s="46"/>
      <c r="D44" s="47"/>
      <c r="E44" s="45" t="s">
        <v>42</v>
      </c>
      <c r="F44" s="45" t="s">
        <v>43</v>
      </c>
      <c r="G44" s="45" t="s">
        <v>44</v>
      </c>
      <c r="H44" s="45" t="s">
        <v>45</v>
      </c>
      <c r="I44" s="45" t="s">
        <v>46</v>
      </c>
      <c r="J44" s="254"/>
      <c r="K44" s="254"/>
      <c r="L44" s="254"/>
      <c r="M44" s="254"/>
      <c r="N44" s="254"/>
      <c r="O44" s="254"/>
      <c r="R44" s="41"/>
      <c r="S44" s="41"/>
      <c r="T44" s="41"/>
      <c r="U44" s="41"/>
      <c r="V44" s="41"/>
      <c r="W44" s="41"/>
      <c r="X44" s="41"/>
      <c r="Y44" s="41"/>
      <c r="Z44" s="41"/>
      <c r="AA44" s="41"/>
      <c r="AB44" s="41"/>
      <c r="AC44" s="41"/>
      <c r="AD44" s="41"/>
    </row>
    <row r="45" spans="2:30" x14ac:dyDescent="0.2">
      <c r="B45" s="43" t="s">
        <v>307</v>
      </c>
      <c r="C45" s="46"/>
      <c r="D45" s="47"/>
      <c r="E45" s="237">
        <f>'Exit Charge Summary'!D28</f>
        <v>0</v>
      </c>
      <c r="F45" s="237">
        <f>'Exit Charge Summary'!E28</f>
        <v>0</v>
      </c>
      <c r="G45" s="237">
        <f>'Exit Charge Summary'!F28</f>
        <v>0</v>
      </c>
      <c r="H45" s="237">
        <f>'Exit Charge Summary'!G28</f>
        <v>0</v>
      </c>
      <c r="I45" s="237">
        <f>'Exit Charge Summary'!H28</f>
        <v>0</v>
      </c>
      <c r="L45" s="1"/>
      <c r="M45" s="1"/>
      <c r="R45" s="41"/>
      <c r="S45" s="41"/>
      <c r="T45" s="41"/>
      <c r="U45" s="41"/>
      <c r="V45" s="41"/>
      <c r="W45" s="41"/>
      <c r="X45" s="41"/>
      <c r="Y45" s="41"/>
      <c r="Z45" s="41"/>
      <c r="AA45" s="41"/>
      <c r="AB45" s="41"/>
      <c r="AC45" s="41"/>
      <c r="AD45" s="41"/>
    </row>
    <row r="46" spans="2:30" s="254" customFormat="1" ht="15" x14ac:dyDescent="0.25"/>
    <row r="47" spans="2:30" ht="15" x14ac:dyDescent="0.2">
      <c r="B47" s="46"/>
      <c r="C47" s="43" t="s">
        <v>252</v>
      </c>
      <c r="D47" s="47"/>
      <c r="E47" s="45" t="s">
        <v>42</v>
      </c>
      <c r="F47" s="45" t="s">
        <v>43</v>
      </c>
      <c r="G47" s="45" t="s">
        <v>44</v>
      </c>
      <c r="H47" s="45" t="s">
        <v>45</v>
      </c>
      <c r="I47" s="45" t="s">
        <v>46</v>
      </c>
      <c r="L47" s="1"/>
      <c r="M47" s="1"/>
      <c r="R47" s="41"/>
      <c r="S47" s="41"/>
      <c r="T47" s="41"/>
      <c r="U47" s="41"/>
      <c r="V47" s="41"/>
      <c r="W47" s="41"/>
      <c r="X47" s="41"/>
      <c r="Y47" s="41"/>
      <c r="Z47" s="41"/>
      <c r="AA47" s="41"/>
      <c r="AB47" s="41"/>
      <c r="AC47" s="41"/>
      <c r="AD47" s="41"/>
    </row>
    <row r="48" spans="2:30" x14ac:dyDescent="0.2">
      <c r="B48" s="43" t="s">
        <v>244</v>
      </c>
      <c r="C48" s="301" t="str">
        <f>'Upfront Charge'!B69</f>
        <v>B1</v>
      </c>
      <c r="D48" s="301"/>
      <c r="E48" s="237">
        <f>'Upfront Charge'!D69</f>
        <v>43.164249336155983</v>
      </c>
      <c r="F48" s="237">
        <f>'Upfront Charge'!E69</f>
        <v>44.622265822485851</v>
      </c>
      <c r="G48" s="237">
        <f>'Upfront Charge'!F69</f>
        <v>46.771923179587475</v>
      </c>
      <c r="H48" s="237">
        <f>'Upfront Charge'!G69</f>
        <v>49.573688163238423</v>
      </c>
      <c r="I48" s="237">
        <f>'Upfront Charge'!H69</f>
        <v>53.158615333563169</v>
      </c>
      <c r="L48" s="1"/>
      <c r="M48" s="1"/>
      <c r="R48" s="41"/>
      <c r="S48" s="41"/>
      <c r="T48" s="41"/>
      <c r="U48" s="41"/>
      <c r="V48" s="41"/>
      <c r="W48" s="41"/>
      <c r="X48" s="41"/>
      <c r="Y48" s="41"/>
      <c r="Z48" s="41"/>
      <c r="AA48" s="41"/>
      <c r="AB48" s="41"/>
      <c r="AC48" s="41"/>
      <c r="AD48" s="41"/>
    </row>
    <row r="49" spans="2:30" x14ac:dyDescent="0.2">
      <c r="B49" s="46"/>
      <c r="C49" s="301" t="str">
        <f>'Upfront Charge'!B70</f>
        <v>B3</v>
      </c>
      <c r="D49" s="301"/>
      <c r="E49" s="237">
        <f>'Upfront Charge'!D70</f>
        <v>113.90538856611184</v>
      </c>
      <c r="F49" s="237">
        <f>'Upfront Charge'!E70</f>
        <v>117.1319335331906</v>
      </c>
      <c r="G49" s="237">
        <f>'Upfront Charge'!F70</f>
        <v>122.95239281814665</v>
      </c>
      <c r="H49" s="237">
        <f>'Upfront Charge'!G70</f>
        <v>131.61172172509993</v>
      </c>
      <c r="I49" s="237">
        <f>'Upfront Charge'!H70</f>
        <v>143.71325430067228</v>
      </c>
      <c r="L49" s="1"/>
      <c r="M49" s="1"/>
      <c r="R49" s="41"/>
      <c r="S49" s="41"/>
      <c r="T49" s="41"/>
      <c r="U49" s="41"/>
      <c r="V49" s="41"/>
      <c r="W49" s="41"/>
      <c r="X49" s="41"/>
      <c r="Y49" s="41"/>
      <c r="Z49" s="41"/>
      <c r="AA49" s="41"/>
      <c r="AB49" s="41"/>
      <c r="AC49" s="41"/>
      <c r="AD49" s="41"/>
    </row>
    <row r="50" spans="2:30" x14ac:dyDescent="0.2">
      <c r="B50" s="46"/>
      <c r="C50" s="301" t="str">
        <f>'Upfront Charge'!B71</f>
        <v>E1</v>
      </c>
      <c r="D50" s="301"/>
      <c r="E50" s="237">
        <f>'Upfront Charge'!D71</f>
        <v>90.140705604035531</v>
      </c>
      <c r="F50" s="237">
        <f>'Upfront Charge'!E71</f>
        <v>92.773133497062375</v>
      </c>
      <c r="G50" s="237">
        <f>'Upfront Charge'!F71</f>
        <v>97.360428530189424</v>
      </c>
      <c r="H50" s="237">
        <f>'Upfront Charge'!G71</f>
        <v>104.051975308064</v>
      </c>
      <c r="I50" s="237">
        <f>'Upfront Charge'!H71</f>
        <v>113.29245094319184</v>
      </c>
      <c r="L50" s="1"/>
      <c r="M50" s="1"/>
      <c r="R50" s="41"/>
      <c r="S50" s="41"/>
      <c r="T50" s="41"/>
      <c r="U50" s="41"/>
      <c r="V50" s="41"/>
      <c r="W50" s="41"/>
      <c r="X50" s="41"/>
      <c r="Y50" s="41"/>
      <c r="Z50" s="41"/>
      <c r="AA50" s="41"/>
      <c r="AB50" s="41"/>
      <c r="AC50" s="41"/>
      <c r="AD50" s="41"/>
    </row>
    <row r="51" spans="2:30" x14ac:dyDescent="0.2">
      <c r="B51" s="46"/>
      <c r="C51" s="301" t="str">
        <f>'Upfront Charge'!B72</f>
        <v>E2</v>
      </c>
      <c r="D51" s="301"/>
      <c r="E51" s="237">
        <f>'Upfront Charge'!D72</f>
        <v>155.11280634495355</v>
      </c>
      <c r="F51" s="237">
        <f>'Upfront Charge'!E72</f>
        <v>159.36953675650335</v>
      </c>
      <c r="G51" s="237">
        <f>'Upfront Charge'!F72</f>
        <v>167.3282747046396</v>
      </c>
      <c r="H51" s="237">
        <f>'Upfront Charge'!G72</f>
        <v>179.39969290477151</v>
      </c>
      <c r="I51" s="237">
        <f>'Upfront Charge'!H72</f>
        <v>196.46223290560971</v>
      </c>
      <c r="L51" s="1"/>
      <c r="M51" s="1"/>
      <c r="R51" s="41"/>
      <c r="S51" s="41"/>
      <c r="T51" s="41"/>
      <c r="U51" s="41"/>
      <c r="V51" s="41"/>
      <c r="W51" s="41"/>
      <c r="X51" s="41"/>
      <c r="Y51" s="41"/>
      <c r="Z51" s="41"/>
      <c r="AA51" s="41"/>
      <c r="AB51" s="41"/>
      <c r="AC51" s="41"/>
      <c r="AD51" s="41"/>
    </row>
    <row r="52" spans="2:30" x14ac:dyDescent="0.2">
      <c r="B52" s="46"/>
      <c r="C52" s="301" t="str">
        <f>'Upfront Charge'!B73</f>
        <v>E3</v>
      </c>
      <c r="D52" s="301"/>
      <c r="E52" s="237">
        <f>'Upfront Charge'!D73</f>
        <v>221.11770059475901</v>
      </c>
      <c r="F52" s="237">
        <f>'Upfront Charge'!E73</f>
        <v>227.02455336255395</v>
      </c>
      <c r="G52" s="237">
        <f>'Upfront Charge'!F73</f>
        <v>238.4083265263715</v>
      </c>
      <c r="H52" s="237">
        <f>'Upfront Charge'!G73</f>
        <v>255.94513433610874</v>
      </c>
      <c r="I52" s="237">
        <f>'Upfront Charge'!H73</f>
        <v>280.95407787610065</v>
      </c>
      <c r="L52" s="1"/>
      <c r="M52" s="1"/>
      <c r="R52" s="41"/>
      <c r="S52" s="41"/>
      <c r="T52" s="41"/>
      <c r="U52" s="41"/>
      <c r="V52" s="41"/>
      <c r="W52" s="41"/>
      <c r="X52" s="41"/>
      <c r="Y52" s="41"/>
      <c r="Z52" s="41"/>
      <c r="AA52" s="41"/>
      <c r="AB52" s="41"/>
      <c r="AC52" s="41"/>
      <c r="AD52" s="41"/>
    </row>
    <row r="53" spans="2:30" x14ac:dyDescent="0.2">
      <c r="B53" s="46"/>
      <c r="C53" s="301" t="str">
        <f>'Upfront Charge'!B74</f>
        <v>E4</v>
      </c>
      <c r="D53" s="301"/>
      <c r="E53" s="237">
        <f>'Upfront Charge'!D74</f>
        <v>232.31151306987221</v>
      </c>
      <c r="F53" s="237">
        <f>'Upfront Charge'!E74</f>
        <v>238.49821114954497</v>
      </c>
      <c r="G53" s="237">
        <f>'Upfront Charge'!F74</f>
        <v>250.46283823882894</v>
      </c>
      <c r="H53" s="237">
        <f>'Upfront Charge'!G74</f>
        <v>268.92652498820684</v>
      </c>
      <c r="I53" s="237">
        <f>'Upfront Charge'!H74</f>
        <v>295.28310421612542</v>
      </c>
      <c r="L53" s="1"/>
      <c r="M53" s="1"/>
      <c r="R53" s="41"/>
      <c r="S53" s="41"/>
      <c r="T53" s="41"/>
      <c r="U53" s="41"/>
      <c r="V53" s="41"/>
      <c r="W53" s="41"/>
      <c r="X53" s="41"/>
      <c r="Y53" s="41"/>
      <c r="Z53" s="41"/>
      <c r="AA53" s="41"/>
      <c r="AB53" s="41"/>
      <c r="AC53" s="41"/>
      <c r="AD53" s="41"/>
    </row>
    <row r="54" spans="2:30" x14ac:dyDescent="0.2">
      <c r="H54" s="23"/>
      <c r="L54" s="1"/>
      <c r="M54" s="1"/>
      <c r="R54" s="41"/>
      <c r="S54" s="41"/>
      <c r="T54" s="41"/>
      <c r="U54" s="41"/>
      <c r="V54" s="41"/>
      <c r="W54" s="41"/>
      <c r="X54" s="41"/>
      <c r="Y54" s="41"/>
      <c r="Z54" s="41"/>
      <c r="AA54" s="41"/>
      <c r="AB54" s="41"/>
      <c r="AC54" s="41"/>
      <c r="AD54" s="41"/>
    </row>
    <row r="55" spans="2:30" ht="15" x14ac:dyDescent="0.25">
      <c r="B55" s="371" t="s">
        <v>80</v>
      </c>
      <c r="C55" s="371"/>
      <c r="D55" s="371"/>
      <c r="E55" s="371"/>
      <c r="F55" s="371"/>
      <c r="G55" s="371"/>
      <c r="H55" s="371"/>
      <c r="I55" s="371"/>
      <c r="L55" s="115"/>
      <c r="M55" s="115"/>
    </row>
    <row r="56" spans="2:30" x14ac:dyDescent="0.2">
      <c r="H56" s="3"/>
      <c r="L56" s="1"/>
      <c r="M56" s="1"/>
    </row>
    <row r="57" spans="2:30" ht="25.5" x14ac:dyDescent="0.2">
      <c r="B57" s="43" t="s">
        <v>58</v>
      </c>
      <c r="C57" s="43" t="s">
        <v>13</v>
      </c>
      <c r="D57" s="44" t="s">
        <v>57</v>
      </c>
      <c r="E57" s="45" t="s">
        <v>42</v>
      </c>
      <c r="F57" s="45" t="s">
        <v>43</v>
      </c>
      <c r="G57" s="45" t="s">
        <v>44</v>
      </c>
      <c r="H57" s="45" t="s">
        <v>45</v>
      </c>
      <c r="I57" s="45" t="s">
        <v>46</v>
      </c>
      <c r="L57" s="1"/>
      <c r="M57" s="1"/>
    </row>
    <row r="58" spans="2:30" x14ac:dyDescent="0.2">
      <c r="B58" s="46" t="s">
        <v>21</v>
      </c>
      <c r="C58" s="46" t="s">
        <v>20</v>
      </c>
      <c r="D58" s="47" t="s">
        <v>53</v>
      </c>
      <c r="E58" s="48">
        <f>'INPUT Customer #''s'!P167</f>
        <v>1135369.2241461724</v>
      </c>
      <c r="F58" s="48">
        <f>'INPUT Customer #''s'!Q167</f>
        <v>1150953.4678723973</v>
      </c>
      <c r="G58" s="48">
        <f>'INPUT Customer #''s'!R167</f>
        <v>1168229.5106016421</v>
      </c>
      <c r="H58" s="48">
        <f>'INPUT Customer #''s'!S167</f>
        <v>1186006.827109559</v>
      </c>
      <c r="I58" s="48">
        <f>'INPUT Customer #''s'!T167</f>
        <v>1202683.1315678919</v>
      </c>
      <c r="M58" s="41"/>
    </row>
    <row r="59" spans="2:30" x14ac:dyDescent="0.2">
      <c r="B59" s="46" t="s">
        <v>16</v>
      </c>
      <c r="C59" s="46" t="s">
        <v>15</v>
      </c>
      <c r="D59" s="47" t="s">
        <v>53</v>
      </c>
      <c r="E59" s="48">
        <f>'INPUT Customer #''s'!P168</f>
        <v>330168.50871232874</v>
      </c>
      <c r="F59" s="48">
        <f>'INPUT Customer #''s'!Q168</f>
        <v>330168.50871232874</v>
      </c>
      <c r="G59" s="48">
        <f>'INPUT Customer #''s'!R168</f>
        <v>330168.50871232874</v>
      </c>
      <c r="H59" s="48">
        <f>'INPUT Customer #''s'!S168</f>
        <v>330168.50871232874</v>
      </c>
      <c r="I59" s="48">
        <f>'INPUT Customer #''s'!T168</f>
        <v>330168.50871232874</v>
      </c>
      <c r="M59" s="41"/>
    </row>
    <row r="60" spans="2:30" ht="25.5" x14ac:dyDescent="0.2">
      <c r="B60" s="46" t="s">
        <v>2</v>
      </c>
      <c r="C60" s="46" t="s">
        <v>39</v>
      </c>
      <c r="D60" s="47" t="s">
        <v>54</v>
      </c>
      <c r="E60" s="48">
        <f>SUM('INPUT Customer #''s'!P169:P170)</f>
        <v>500526.93661866116</v>
      </c>
      <c r="F60" s="48">
        <f>SUM('INPUT Customer #''s'!Q169:Q170)</f>
        <v>493855.59563652863</v>
      </c>
      <c r="G60" s="48">
        <f>SUM('INPUT Customer #''s'!R169:R170)</f>
        <v>487269.48998584703</v>
      </c>
      <c r="H60" s="48">
        <f>SUM('INPUT Customer #''s'!S169:S170)</f>
        <v>480708.63924818777</v>
      </c>
      <c r="I60" s="48">
        <f>SUM('INPUT Customer #''s'!T169:T170)</f>
        <v>474092.3178979971</v>
      </c>
      <c r="M60" s="41"/>
    </row>
    <row r="61" spans="2:30" x14ac:dyDescent="0.2">
      <c r="B61" s="46" t="s">
        <v>32</v>
      </c>
      <c r="C61" s="46" t="s">
        <v>31</v>
      </c>
      <c r="D61" s="47" t="s">
        <v>53</v>
      </c>
      <c r="E61" s="48">
        <f>'INPUT Customer #''s'!P171</f>
        <v>68834.227474367188</v>
      </c>
      <c r="F61" s="48">
        <f>'INPUT Customer #''s'!Q171</f>
        <v>64505.334001303498</v>
      </c>
      <c r="G61" s="48">
        <f>'INPUT Customer #''s'!R171</f>
        <v>60276.257843838757</v>
      </c>
      <c r="H61" s="48">
        <f>'INPUT Customer #''s'!S171</f>
        <v>56014.733783595133</v>
      </c>
      <c r="I61" s="48">
        <f>'INPUT Customer #''s'!T171</f>
        <v>51691.437091836822</v>
      </c>
      <c r="M61" s="41"/>
    </row>
    <row r="62" spans="2:30" x14ac:dyDescent="0.2">
      <c r="B62" s="46" t="s">
        <v>19</v>
      </c>
      <c r="C62" s="46" t="s">
        <v>18</v>
      </c>
      <c r="D62" s="47" t="s">
        <v>53</v>
      </c>
      <c r="E62" s="48">
        <f>'INPUT Customer #''s'!P172</f>
        <v>74774.96656827438</v>
      </c>
      <c r="F62" s="48">
        <f>'INPUT Customer #''s'!Q172</f>
        <v>80736.275613093545</v>
      </c>
      <c r="G62" s="48">
        <f>'INPUT Customer #''s'!R172</f>
        <v>86784.820630604023</v>
      </c>
      <c r="H62" s="48">
        <f>'INPUT Customer #''s'!S172</f>
        <v>92805.007598774828</v>
      </c>
      <c r="I62" s="48">
        <f>'INPUT Customer #''s'!T172</f>
        <v>98771.207985924586</v>
      </c>
      <c r="M62" s="41"/>
    </row>
    <row r="63" spans="2:30" x14ac:dyDescent="0.2">
      <c r="B63" s="46" t="s">
        <v>26</v>
      </c>
      <c r="C63" s="46" t="s">
        <v>25</v>
      </c>
      <c r="D63" s="47" t="s">
        <v>53</v>
      </c>
      <c r="E63" s="48">
        <f>'INPUT Customer #''s'!P174</f>
        <v>24846.023121013324</v>
      </c>
      <c r="F63" s="48">
        <f>'INPUT Customer #''s'!Q174</f>
        <v>25128.449572253594</v>
      </c>
      <c r="G63" s="48">
        <f>'INPUT Customer #''s'!R174</f>
        <v>25443.238368792881</v>
      </c>
      <c r="H63" s="48">
        <f>'INPUT Customer #''s'!S174</f>
        <v>25747.507044372611</v>
      </c>
      <c r="I63" s="48">
        <f>'INPUT Customer #''s'!T174</f>
        <v>26031.748060231064</v>
      </c>
      <c r="M63" s="41"/>
    </row>
    <row r="64" spans="2:30" ht="63.75" x14ac:dyDescent="0.25">
      <c r="B64" s="46" t="s">
        <v>41</v>
      </c>
      <c r="C64" s="46" t="s">
        <v>40</v>
      </c>
      <c r="D64" s="46" t="s">
        <v>54</v>
      </c>
      <c r="E64" s="48">
        <f>SUM('INPUT Customer #''s'!P178:P182)</f>
        <v>80341.004634974117</v>
      </c>
      <c r="F64" s="48">
        <f>SUM('INPUT Customer #''s'!Q178:Q182)</f>
        <v>87377.368271337764</v>
      </c>
      <c r="G64" s="48">
        <f>SUM('INPUT Customer #''s'!R178:R182)</f>
        <v>94413.731907701411</v>
      </c>
      <c r="H64" s="48">
        <f>SUM('INPUT Customer #''s'!S178:S182)</f>
        <v>101450.09554406504</v>
      </c>
      <c r="I64" s="48">
        <f>SUM('INPUT Customer #''s'!T178:T182)</f>
        <v>108486.45918042868</v>
      </c>
      <c r="M64" s="370"/>
      <c r="N64" s="370"/>
      <c r="O64" s="370"/>
      <c r="P64" s="370"/>
      <c r="Q64" s="370"/>
      <c r="R64" s="370"/>
      <c r="S64" s="370"/>
      <c r="T64" s="370"/>
    </row>
    <row r="65" spans="2:20" ht="15" x14ac:dyDescent="0.25">
      <c r="B65" s="103"/>
      <c r="C65" s="103"/>
      <c r="D65" s="103"/>
      <c r="E65" s="116"/>
      <c r="F65" s="116"/>
      <c r="G65" s="116"/>
      <c r="H65" s="116"/>
      <c r="I65" s="116"/>
      <c r="M65" s="106"/>
      <c r="N65" s="106"/>
      <c r="O65" s="106"/>
      <c r="P65" s="106"/>
      <c r="Q65" s="106"/>
      <c r="R65" s="106"/>
      <c r="S65" s="106"/>
      <c r="T65" s="106"/>
    </row>
    <row r="66" spans="2:20" ht="14.25" customHeight="1" x14ac:dyDescent="0.25">
      <c r="B66" s="325"/>
      <c r="C66" s="325"/>
      <c r="D66" s="325"/>
      <c r="E66" s="325"/>
      <c r="F66" s="325"/>
      <c r="G66" s="325"/>
      <c r="H66" s="370"/>
      <c r="I66" s="370"/>
      <c r="J66" s="325"/>
      <c r="K66" s="325"/>
      <c r="L66" s="325"/>
    </row>
    <row r="67" spans="2:20" ht="15" x14ac:dyDescent="0.25">
      <c r="B67" s="325"/>
      <c r="C67" s="325"/>
      <c r="D67" s="325"/>
      <c r="E67" s="325"/>
      <c r="F67" s="325"/>
      <c r="G67" s="325"/>
      <c r="H67" s="325"/>
      <c r="I67" s="325"/>
      <c r="J67" s="325"/>
      <c r="K67" s="325"/>
      <c r="L67" s="325"/>
    </row>
    <row r="68" spans="2:20" ht="15" x14ac:dyDescent="0.25">
      <c r="B68" s="325"/>
      <c r="C68" s="325"/>
      <c r="D68" s="325"/>
      <c r="E68" s="325"/>
      <c r="F68" s="325"/>
      <c r="G68" s="325"/>
      <c r="H68" s="325"/>
      <c r="I68" s="325"/>
      <c r="J68" s="325"/>
      <c r="K68" s="325"/>
      <c r="L68" s="325"/>
    </row>
    <row r="69" spans="2:20" ht="15" x14ac:dyDescent="0.25">
      <c r="B69" s="325"/>
      <c r="C69" s="325"/>
      <c r="D69" s="325"/>
      <c r="E69" s="325"/>
      <c r="F69" s="325"/>
      <c r="G69" s="325"/>
      <c r="H69" s="325"/>
      <c r="I69" s="325"/>
      <c r="J69" s="325"/>
      <c r="K69" s="325"/>
      <c r="L69" s="325"/>
    </row>
    <row r="70" spans="2:20" ht="15" x14ac:dyDescent="0.25">
      <c r="B70" s="325"/>
      <c r="C70" s="325"/>
      <c r="D70" s="325"/>
      <c r="E70" s="325"/>
      <c r="F70" s="325"/>
      <c r="G70" s="325"/>
      <c r="H70" s="325"/>
      <c r="I70" s="325"/>
      <c r="J70" s="325"/>
      <c r="K70" s="325"/>
      <c r="L70" s="325"/>
    </row>
    <row r="71" spans="2:20" ht="15" x14ac:dyDescent="0.25">
      <c r="B71" s="325"/>
      <c r="C71" s="325"/>
      <c r="D71" s="325"/>
      <c r="E71" s="325"/>
      <c r="F71" s="325"/>
      <c r="G71" s="325"/>
      <c r="H71" s="325"/>
      <c r="I71" s="325"/>
      <c r="J71" s="325"/>
      <c r="K71" s="325"/>
      <c r="L71" s="325"/>
    </row>
    <row r="72" spans="2:20" ht="15" x14ac:dyDescent="0.25">
      <c r="B72" s="325"/>
      <c r="C72" s="325"/>
      <c r="D72" s="325"/>
      <c r="E72" s="325"/>
      <c r="F72" s="325"/>
      <c r="G72" s="325"/>
      <c r="H72" s="325"/>
      <c r="I72" s="325"/>
      <c r="J72" s="325"/>
      <c r="K72" s="325"/>
      <c r="L72" s="325"/>
    </row>
    <row r="73" spans="2:20" ht="15" x14ac:dyDescent="0.25">
      <c r="B73" s="325"/>
      <c r="C73" s="325"/>
      <c r="D73" s="325"/>
      <c r="E73" s="325"/>
      <c r="F73" s="325"/>
      <c r="G73" s="325"/>
      <c r="H73" s="325"/>
      <c r="I73" s="325"/>
      <c r="J73" s="325"/>
      <c r="K73" s="325"/>
      <c r="L73" s="325"/>
    </row>
    <row r="74" spans="2:20" ht="15" x14ac:dyDescent="0.25">
      <c r="B74" s="325"/>
      <c r="C74" s="325"/>
      <c r="D74" s="325"/>
      <c r="E74" s="325"/>
      <c r="F74" s="325"/>
      <c r="G74" s="325"/>
      <c r="H74" s="325"/>
      <c r="I74" s="325"/>
      <c r="J74" s="325"/>
      <c r="K74" s="325"/>
      <c r="L74" s="325"/>
    </row>
    <row r="75" spans="2:20" ht="15" x14ac:dyDescent="0.25">
      <c r="B75" s="325"/>
      <c r="C75" s="325"/>
      <c r="D75" s="325"/>
      <c r="E75" s="325"/>
      <c r="F75" s="325"/>
      <c r="G75" s="325"/>
      <c r="H75" s="325"/>
      <c r="I75" s="325"/>
      <c r="J75" s="325"/>
      <c r="K75" s="325"/>
      <c r="L75" s="325"/>
    </row>
    <row r="76" spans="2:20" ht="15" x14ac:dyDescent="0.25">
      <c r="B76" s="325"/>
      <c r="C76" s="325"/>
      <c r="D76" s="325"/>
      <c r="E76" s="325"/>
      <c r="F76" s="325"/>
      <c r="G76" s="325"/>
      <c r="H76" s="325"/>
      <c r="I76" s="325"/>
      <c r="J76" s="325"/>
      <c r="K76" s="325"/>
      <c r="L76" s="325"/>
    </row>
    <row r="77" spans="2:20" ht="15" x14ac:dyDescent="0.25">
      <c r="B77" s="325"/>
      <c r="C77" s="325"/>
      <c r="D77" s="325"/>
      <c r="E77" s="325"/>
      <c r="F77" s="325"/>
      <c r="G77" s="325"/>
      <c r="H77" s="325"/>
      <c r="I77" s="325"/>
      <c r="J77" s="325"/>
      <c r="K77" s="325"/>
      <c r="L77" s="325"/>
    </row>
    <row r="78" spans="2:20" ht="15" x14ac:dyDescent="0.25">
      <c r="B78" s="325"/>
      <c r="C78" s="325"/>
      <c r="D78" s="325"/>
      <c r="E78" s="325"/>
      <c r="F78" s="325"/>
      <c r="G78" s="325"/>
      <c r="H78" s="325"/>
      <c r="I78" s="325"/>
      <c r="J78" s="325"/>
      <c r="K78" s="325"/>
      <c r="L78" s="325"/>
    </row>
    <row r="79" spans="2:20" ht="15" x14ac:dyDescent="0.25">
      <c r="B79" s="325"/>
      <c r="C79" s="325"/>
      <c r="D79" s="325"/>
      <c r="E79" s="325"/>
      <c r="F79" s="325"/>
      <c r="G79" s="325"/>
      <c r="H79" s="325"/>
      <c r="I79" s="325"/>
      <c r="J79" s="325"/>
      <c r="K79" s="325"/>
      <c r="L79" s="325"/>
    </row>
    <row r="80" spans="2:20" ht="15" x14ac:dyDescent="0.25">
      <c r="B80" s="325"/>
      <c r="C80" s="325"/>
      <c r="D80" s="325"/>
      <c r="E80" s="325"/>
      <c r="F80" s="325"/>
      <c r="G80" s="325"/>
      <c r="H80" s="325"/>
      <c r="I80" s="325"/>
      <c r="J80" s="325"/>
      <c r="K80" s="325"/>
      <c r="L80" s="325"/>
    </row>
    <row r="81" spans="1:12" ht="15" x14ac:dyDescent="0.25">
      <c r="B81" s="325"/>
      <c r="C81" s="325"/>
      <c r="D81" s="325"/>
      <c r="E81" s="325"/>
      <c r="F81" s="325"/>
      <c r="G81" s="325"/>
      <c r="H81" s="325"/>
      <c r="I81" s="325"/>
      <c r="J81" s="325"/>
      <c r="K81" s="325"/>
      <c r="L81" s="325"/>
    </row>
    <row r="82" spans="1:12" ht="15" x14ac:dyDescent="0.25">
      <c r="A82" s="229"/>
      <c r="B82" s="325"/>
      <c r="C82" s="325"/>
      <c r="D82" s="325"/>
      <c r="E82" s="325"/>
      <c r="F82" s="325"/>
      <c r="G82" s="325"/>
      <c r="H82" s="325"/>
      <c r="I82" s="325"/>
      <c r="J82" s="325"/>
      <c r="K82" s="325"/>
      <c r="L82" s="325"/>
    </row>
    <row r="83" spans="1:12" ht="14.25" customHeight="1" x14ac:dyDescent="0.25">
      <c r="A83" s="229"/>
      <c r="B83" s="370"/>
      <c r="C83" s="370"/>
      <c r="D83" s="370"/>
      <c r="E83" s="370"/>
      <c r="F83" s="370"/>
      <c r="G83" s="325"/>
      <c r="H83" s="370"/>
      <c r="I83" s="370"/>
      <c r="J83" s="325"/>
      <c r="K83" s="325"/>
      <c r="L83" s="325"/>
    </row>
    <row r="84" spans="1:12" ht="15" x14ac:dyDescent="0.25">
      <c r="A84" s="229"/>
      <c r="B84" s="229"/>
      <c r="C84" s="229"/>
      <c r="D84" s="229"/>
      <c r="E84" s="229"/>
      <c r="F84" s="229"/>
      <c r="G84" s="229"/>
      <c r="H84" s="229"/>
      <c r="I84" s="229"/>
    </row>
    <row r="85" spans="1:12" ht="15" x14ac:dyDescent="0.25">
      <c r="A85" s="229"/>
      <c r="B85" s="229"/>
      <c r="C85" s="229"/>
      <c r="D85" s="229"/>
      <c r="E85" s="229"/>
      <c r="F85" s="229"/>
      <c r="G85" s="229"/>
      <c r="H85" s="229"/>
      <c r="I85" s="229"/>
    </row>
    <row r="86" spans="1:12" ht="15" x14ac:dyDescent="0.25">
      <c r="A86" s="229"/>
      <c r="B86" s="229"/>
      <c r="C86" s="229"/>
      <c r="D86" s="229"/>
      <c r="E86" s="229"/>
      <c r="F86" s="229"/>
      <c r="G86" s="229"/>
      <c r="H86" s="229"/>
      <c r="I86" s="229"/>
    </row>
    <row r="87" spans="1:12" ht="15" x14ac:dyDescent="0.25">
      <c r="A87" s="229"/>
      <c r="B87" s="229"/>
      <c r="C87" s="229"/>
      <c r="D87" s="229"/>
      <c r="E87" s="229"/>
      <c r="F87" s="229"/>
      <c r="G87" s="229"/>
      <c r="H87" s="229"/>
      <c r="I87" s="229"/>
    </row>
    <row r="88" spans="1:12" ht="15" x14ac:dyDescent="0.25">
      <c r="A88" s="229"/>
      <c r="B88" s="229"/>
      <c r="C88" s="229"/>
      <c r="D88" s="229"/>
      <c r="E88" s="229"/>
      <c r="F88" s="229"/>
      <c r="G88" s="229"/>
      <c r="H88" s="229"/>
      <c r="I88" s="229"/>
    </row>
    <row r="89" spans="1:12" ht="15" x14ac:dyDescent="0.25">
      <c r="A89" s="229"/>
      <c r="B89" s="229"/>
      <c r="C89" s="229"/>
      <c r="D89" s="229"/>
      <c r="E89" s="229"/>
      <c r="F89" s="229"/>
      <c r="G89" s="229"/>
      <c r="H89" s="229"/>
      <c r="I89" s="229"/>
    </row>
    <row r="90" spans="1:12" ht="15" x14ac:dyDescent="0.25">
      <c r="A90" s="229"/>
      <c r="B90" s="229"/>
      <c r="C90" s="229"/>
      <c r="D90" s="229"/>
      <c r="E90" s="229"/>
      <c r="F90" s="229"/>
      <c r="G90" s="229"/>
      <c r="H90" s="229"/>
      <c r="I90" s="229"/>
    </row>
    <row r="91" spans="1:12" ht="15" x14ac:dyDescent="0.25">
      <c r="A91" s="229"/>
      <c r="B91" s="229"/>
      <c r="C91" s="229"/>
      <c r="D91" s="229"/>
      <c r="E91" s="229"/>
      <c r="F91" s="229"/>
      <c r="G91" s="229"/>
      <c r="H91" s="229"/>
      <c r="I91" s="229"/>
    </row>
    <row r="92" spans="1:12" ht="15" x14ac:dyDescent="0.25">
      <c r="A92" s="229"/>
      <c r="B92" s="229"/>
      <c r="C92" s="229"/>
      <c r="D92" s="229"/>
      <c r="E92" s="229"/>
      <c r="F92" s="229"/>
      <c r="G92" s="229"/>
      <c r="H92" s="229"/>
      <c r="I92" s="229"/>
    </row>
    <row r="93" spans="1:12" ht="15" x14ac:dyDescent="0.25">
      <c r="A93" s="229"/>
      <c r="B93" s="229"/>
      <c r="C93" s="229"/>
      <c r="D93" s="229"/>
      <c r="E93" s="229"/>
      <c r="F93" s="229"/>
      <c r="G93" s="229"/>
      <c r="H93" s="229"/>
      <c r="I93" s="229"/>
    </row>
    <row r="94" spans="1:12" ht="15" x14ac:dyDescent="0.25">
      <c r="A94" s="229"/>
      <c r="B94" s="229"/>
      <c r="C94" s="229"/>
      <c r="D94" s="229"/>
      <c r="E94" s="229"/>
      <c r="F94" s="229"/>
      <c r="G94" s="229"/>
      <c r="H94" s="229"/>
      <c r="I94" s="229"/>
    </row>
    <row r="95" spans="1:12" ht="15" x14ac:dyDescent="0.25">
      <c r="A95" s="229"/>
      <c r="B95" s="229"/>
      <c r="C95" s="229"/>
      <c r="D95" s="229"/>
      <c r="E95" s="229"/>
      <c r="F95" s="229"/>
      <c r="G95" s="229"/>
      <c r="H95" s="229"/>
      <c r="I95" s="229"/>
    </row>
    <row r="96" spans="1:12" ht="15" x14ac:dyDescent="0.25">
      <c r="A96" s="229"/>
      <c r="B96" s="229"/>
      <c r="C96" s="229"/>
      <c r="D96" s="229"/>
      <c r="E96" s="229"/>
      <c r="F96" s="229"/>
      <c r="G96" s="229"/>
      <c r="H96" s="229"/>
      <c r="I96" s="229"/>
      <c r="J96" s="101"/>
    </row>
  </sheetData>
  <dataConsolidate/>
  <mergeCells count="12">
    <mergeCell ref="B2:H2"/>
    <mergeCell ref="C3:I3"/>
    <mergeCell ref="B83:F83"/>
    <mergeCell ref="H83:I83"/>
    <mergeCell ref="M64:T64"/>
    <mergeCell ref="C6:I6"/>
    <mergeCell ref="C8:I8"/>
    <mergeCell ref="B55:I55"/>
    <mergeCell ref="H31:I31"/>
    <mergeCell ref="H66:I66"/>
    <mergeCell ref="H19:I19"/>
    <mergeCell ref="H42:I42"/>
  </mergeCells>
  <pageMargins left="0.7" right="0.7" top="0.75" bottom="0.75" header="0.3" footer="0.3"/>
  <pageSetup paperSize="9" scale="52"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2" tint="-0.249977111117893"/>
    <pageSetUpPr fitToPage="1"/>
  </sheetPr>
  <dimension ref="A2:AD139"/>
  <sheetViews>
    <sheetView showGridLines="0" tabSelected="1" workbookViewId="0">
      <selection activeCell="J58" sqref="J58"/>
    </sheetView>
  </sheetViews>
  <sheetFormatPr defaultColWidth="8.85546875" defaultRowHeight="12.75" x14ac:dyDescent="0.2"/>
  <cols>
    <col min="1" max="1" width="2.42578125" style="1" customWidth="1"/>
    <col min="2" max="2" width="35.7109375" style="3" bestFit="1" customWidth="1"/>
    <col min="3" max="3" width="12.85546875" style="3" customWidth="1"/>
    <col min="4" max="4" width="12" style="3" customWidth="1"/>
    <col min="5" max="7" width="12.42578125" style="3" customWidth="1"/>
    <col min="8" max="8" width="12.42578125" style="23" customWidth="1"/>
    <col min="9" max="9" width="12.42578125" style="3" customWidth="1"/>
    <col min="10" max="10" width="63.85546875" style="3" customWidth="1"/>
    <col min="11" max="11" width="15.140625" style="3" customWidth="1"/>
    <col min="12" max="13" width="8.85546875" style="3"/>
    <col min="14" max="14" width="10.42578125" style="3" bestFit="1" customWidth="1"/>
    <col min="15" max="18" width="8.85546875" style="3"/>
    <col min="19" max="16384" width="8.85546875" style="1"/>
  </cols>
  <sheetData>
    <row r="2" spans="1:30" ht="21" x14ac:dyDescent="0.25">
      <c r="A2" s="2"/>
      <c r="B2" s="368" t="s">
        <v>244</v>
      </c>
      <c r="C2" s="368"/>
      <c r="D2" s="368"/>
      <c r="E2" s="368"/>
      <c r="F2" s="368"/>
      <c r="G2" s="368"/>
      <c r="H2" s="368"/>
      <c r="I2" s="65"/>
      <c r="J2" s="1"/>
      <c r="K2" s="1"/>
      <c r="L2" s="1"/>
      <c r="M2" s="1"/>
      <c r="N2" s="1"/>
      <c r="O2" s="1"/>
      <c r="P2" s="1"/>
      <c r="Q2" s="1"/>
      <c r="R2" s="1"/>
    </row>
    <row r="3" spans="1:30" ht="15.75" x14ac:dyDescent="0.25">
      <c r="A3" s="2"/>
      <c r="B3" s="65"/>
      <c r="C3" s="369"/>
      <c r="D3" s="369"/>
      <c r="E3" s="369"/>
      <c r="F3" s="369"/>
      <c r="G3" s="369"/>
      <c r="H3" s="369"/>
      <c r="I3" s="369"/>
      <c r="J3" s="1"/>
      <c r="K3" s="1"/>
      <c r="L3" s="1"/>
      <c r="M3" s="1"/>
      <c r="N3" s="1"/>
      <c r="O3" s="1"/>
      <c r="P3" s="1"/>
      <c r="Q3" s="1"/>
      <c r="R3" s="1"/>
    </row>
    <row r="4" spans="1:30" s="66" customFormat="1" ht="14.25" customHeight="1" x14ac:dyDescent="0.25">
      <c r="A4" s="68"/>
      <c r="B4" s="227" t="s">
        <v>65</v>
      </c>
      <c r="C4" s="227"/>
      <c r="D4" s="227"/>
      <c r="E4" s="227"/>
      <c r="F4" s="227"/>
      <c r="G4" s="227"/>
      <c r="H4" s="227"/>
      <c r="I4" s="227"/>
      <c r="J4" s="65"/>
      <c r="K4" s="65"/>
      <c r="L4" s="65"/>
      <c r="M4" s="65"/>
      <c r="N4" s="65"/>
      <c r="O4" s="65"/>
      <c r="P4" s="65"/>
      <c r="Q4" s="65"/>
      <c r="R4" s="65"/>
    </row>
    <row r="5" spans="1:30" s="66" customFormat="1" ht="14.25" customHeight="1" x14ac:dyDescent="0.25">
      <c r="A5" s="68"/>
      <c r="J5" s="65"/>
      <c r="K5" s="65"/>
      <c r="L5" s="65"/>
      <c r="M5" s="65"/>
      <c r="N5" s="65"/>
      <c r="O5" s="65"/>
      <c r="P5" s="65"/>
      <c r="Q5" s="65"/>
      <c r="R5" s="65"/>
    </row>
    <row r="6" spans="1:30" s="66" customFormat="1" ht="28.5" customHeight="1" x14ac:dyDescent="0.2">
      <c r="B6" s="69" t="s">
        <v>71</v>
      </c>
      <c r="C6" s="367" t="s">
        <v>245</v>
      </c>
      <c r="D6" s="367"/>
      <c r="E6" s="367"/>
      <c r="F6" s="367"/>
      <c r="G6" s="367"/>
      <c r="H6" s="367"/>
      <c r="I6" s="367"/>
    </row>
    <row r="7" spans="1:30" s="66" customFormat="1" x14ac:dyDescent="0.2">
      <c r="B7" s="65"/>
      <c r="C7" s="65"/>
      <c r="D7" s="65"/>
      <c r="E7" s="65"/>
      <c r="F7" s="65"/>
      <c r="G7" s="65"/>
      <c r="H7" s="65"/>
      <c r="I7" s="225"/>
      <c r="J7" s="65"/>
      <c r="K7" s="65"/>
      <c r="L7" s="65"/>
      <c r="M7" s="65"/>
      <c r="N7" s="65"/>
      <c r="O7" s="65"/>
      <c r="P7" s="65"/>
      <c r="Q7" s="65"/>
      <c r="R7" s="65"/>
      <c r="S7" s="65"/>
    </row>
    <row r="8" spans="1:30" s="66" customFormat="1" ht="99.75" customHeight="1" x14ac:dyDescent="0.2">
      <c r="B8" s="69" t="s">
        <v>1</v>
      </c>
      <c r="C8" s="367" t="s">
        <v>278</v>
      </c>
      <c r="D8" s="367"/>
      <c r="E8" s="367"/>
      <c r="F8" s="367"/>
      <c r="G8" s="367"/>
      <c r="H8" s="367"/>
      <c r="I8" s="367"/>
    </row>
    <row r="9" spans="1:30" s="66" customFormat="1" ht="17.25" customHeight="1" x14ac:dyDescent="0.2">
      <c r="B9" s="74"/>
      <c r="C9" s="70"/>
      <c r="D9" s="70"/>
      <c r="E9" s="70"/>
      <c r="F9" s="70"/>
      <c r="G9" s="70"/>
      <c r="H9" s="70"/>
      <c r="I9" s="70"/>
    </row>
    <row r="10" spans="1:30" x14ac:dyDescent="0.2">
      <c r="B10" s="5" t="s">
        <v>62</v>
      </c>
      <c r="C10" s="5"/>
      <c r="D10" s="21"/>
      <c r="E10" s="21"/>
      <c r="F10" s="21"/>
      <c r="G10" s="21"/>
      <c r="H10" s="21"/>
      <c r="I10" s="21"/>
    </row>
    <row r="11" spans="1:30" x14ac:dyDescent="0.2">
      <c r="B11" s="66"/>
      <c r="C11" s="66"/>
      <c r="D11" s="66"/>
      <c r="E11" s="66"/>
      <c r="F11" s="66"/>
      <c r="G11" s="66"/>
      <c r="H11" s="66"/>
      <c r="I11" s="66"/>
      <c r="J11" s="66"/>
      <c r="K11" s="66"/>
    </row>
    <row r="12" spans="1:30" x14ac:dyDescent="0.2">
      <c r="B12" s="117" t="s">
        <v>257</v>
      </c>
      <c r="C12" s="117"/>
      <c r="D12" s="117"/>
      <c r="E12" s="117"/>
      <c r="F12" s="117"/>
      <c r="G12" s="117"/>
      <c r="H12" s="384" t="s">
        <v>277</v>
      </c>
      <c r="I12" s="384"/>
      <c r="L12" s="1"/>
      <c r="M12" s="1"/>
      <c r="R12" s="41"/>
      <c r="S12" s="41"/>
      <c r="T12" s="41"/>
      <c r="U12" s="41"/>
      <c r="V12" s="41"/>
      <c r="W12" s="41"/>
      <c r="X12" s="41"/>
      <c r="Y12" s="41"/>
      <c r="Z12" s="41"/>
      <c r="AA12" s="41"/>
      <c r="AB12" s="41"/>
      <c r="AC12" s="41"/>
      <c r="AD12" s="41"/>
    </row>
    <row r="13" spans="1:30" x14ac:dyDescent="0.2">
      <c r="H13" s="3"/>
    </row>
    <row r="14" spans="1:30" x14ac:dyDescent="0.2">
      <c r="B14" s="72" t="s">
        <v>252</v>
      </c>
      <c r="C14" s="73" t="s">
        <v>64</v>
      </c>
      <c r="D14" s="73" t="s">
        <v>42</v>
      </c>
      <c r="E14" s="73" t="s">
        <v>43</v>
      </c>
      <c r="F14" s="73" t="s">
        <v>44</v>
      </c>
      <c r="G14" s="73" t="s">
        <v>45</v>
      </c>
      <c r="H14" s="73" t="s">
        <v>46</v>
      </c>
      <c r="I14" s="73"/>
      <c r="S14" s="3"/>
      <c r="T14" s="3"/>
    </row>
    <row r="15" spans="1:30" x14ac:dyDescent="0.2">
      <c r="B15" s="245" t="s">
        <v>246</v>
      </c>
      <c r="C15" s="266">
        <f>[2]Summarised!R11</f>
        <v>22.5</v>
      </c>
      <c r="D15" s="418">
        <v>18.690000000000001</v>
      </c>
      <c r="E15" s="418">
        <v>19.157250000000001</v>
      </c>
      <c r="F15" s="418">
        <v>20.127085781249999</v>
      </c>
      <c r="G15" s="418">
        <v>21.674669986398921</v>
      </c>
      <c r="H15" s="418">
        <v>23.92478013102992</v>
      </c>
      <c r="I15" s="72"/>
      <c r="S15" s="3"/>
      <c r="T15" s="3"/>
    </row>
    <row r="16" spans="1:30" x14ac:dyDescent="0.2">
      <c r="B16" s="72" t="s">
        <v>247</v>
      </c>
      <c r="C16" s="266">
        <f>[2]Summarised!S11</f>
        <v>93.75</v>
      </c>
      <c r="D16" s="418">
        <v>86.5</v>
      </c>
      <c r="E16" s="418">
        <v>88.662499999999994</v>
      </c>
      <c r="F16" s="418">
        <v>93.15103906249999</v>
      </c>
      <c r="G16" s="418">
        <v>100.31348067541502</v>
      </c>
      <c r="H16" s="418">
        <v>110.72731307298491</v>
      </c>
      <c r="I16" s="72"/>
      <c r="S16" s="3"/>
      <c r="T16" s="3"/>
    </row>
    <row r="17" spans="2:30" x14ac:dyDescent="0.2">
      <c r="B17" s="72" t="s">
        <v>248</v>
      </c>
      <c r="C17" s="266">
        <f>[2]Summarised!T11</f>
        <v>86.5</v>
      </c>
      <c r="D17" s="418">
        <v>63.72</v>
      </c>
      <c r="E17" s="418">
        <v>65.312999999999988</v>
      </c>
      <c r="F17" s="418">
        <v>68.619470624999977</v>
      </c>
      <c r="G17" s="418">
        <v>73.895664608525351</v>
      </c>
      <c r="H17" s="418">
        <v>81.566987156191857</v>
      </c>
      <c r="I17" s="72"/>
      <c r="S17" s="3"/>
      <c r="T17" s="3"/>
    </row>
    <row r="18" spans="2:30" x14ac:dyDescent="0.2">
      <c r="B18" s="72" t="s">
        <v>249</v>
      </c>
      <c r="C18" s="266">
        <f>[2]Summarised!U11</f>
        <v>143.66666666666666</v>
      </c>
      <c r="D18" s="418">
        <v>126</v>
      </c>
      <c r="E18" s="418">
        <v>129.14999999999998</v>
      </c>
      <c r="F18" s="418">
        <v>135.68821874999998</v>
      </c>
      <c r="G18" s="418">
        <v>146.12137069482418</v>
      </c>
      <c r="H18" s="418">
        <v>161.290652568741</v>
      </c>
      <c r="I18" s="72"/>
      <c r="S18" s="3"/>
      <c r="T18" s="3"/>
    </row>
    <row r="19" spans="2:30" x14ac:dyDescent="0.2">
      <c r="B19" s="72" t="s">
        <v>250</v>
      </c>
      <c r="C19" s="266">
        <f>[2]Summarised!V11</f>
        <v>202</v>
      </c>
      <c r="D19" s="418">
        <v>189.27</v>
      </c>
      <c r="E19" s="418">
        <v>194.00174999999999</v>
      </c>
      <c r="F19" s="418">
        <v>203.82308859374996</v>
      </c>
      <c r="G19" s="418">
        <v>219.49517326515374</v>
      </c>
      <c r="H19" s="418">
        <v>242.2816016800445</v>
      </c>
      <c r="I19" s="72"/>
      <c r="S19" s="3"/>
      <c r="T19" s="3"/>
    </row>
    <row r="20" spans="2:30" x14ac:dyDescent="0.2">
      <c r="B20" s="72" t="s">
        <v>251</v>
      </c>
      <c r="C20" s="266">
        <f>[2]Summarised!W11</f>
        <v>519</v>
      </c>
      <c r="D20" s="418">
        <v>200</v>
      </c>
      <c r="E20" s="418">
        <v>204.99999999999997</v>
      </c>
      <c r="F20" s="418">
        <v>215.37812499999995</v>
      </c>
      <c r="G20" s="418">
        <v>231.93868364257804</v>
      </c>
      <c r="H20" s="418">
        <v>256.01690883927142</v>
      </c>
      <c r="I20" s="245"/>
      <c r="S20" s="3"/>
      <c r="T20" s="3"/>
    </row>
    <row r="21" spans="2:30" x14ac:dyDescent="0.2">
      <c r="B21" s="74"/>
      <c r="C21" s="265"/>
      <c r="D21" s="265"/>
      <c r="E21" s="265"/>
      <c r="F21" s="265"/>
      <c r="G21" s="265"/>
      <c r="H21" s="265"/>
      <c r="I21" s="105"/>
      <c r="S21" s="3"/>
      <c r="T21" s="3"/>
    </row>
    <row r="22" spans="2:30" x14ac:dyDescent="0.2">
      <c r="B22" s="74"/>
      <c r="C22" s="265"/>
      <c r="D22" s="265"/>
      <c r="E22" s="265"/>
      <c r="F22" s="265"/>
      <c r="G22" s="265"/>
      <c r="H22" s="265"/>
      <c r="I22" s="105"/>
      <c r="S22" s="3"/>
      <c r="T22" s="3"/>
    </row>
    <row r="23" spans="2:30" x14ac:dyDescent="0.2">
      <c r="B23" s="74"/>
      <c r="C23" s="265"/>
      <c r="D23" s="265"/>
      <c r="E23" s="265"/>
      <c r="F23" s="265"/>
      <c r="G23" s="265"/>
      <c r="H23" s="265"/>
      <c r="I23" s="105"/>
      <c r="S23" s="3"/>
      <c r="T23" s="3"/>
    </row>
    <row r="25" spans="2:30" x14ac:dyDescent="0.2">
      <c r="B25" s="117" t="s">
        <v>258</v>
      </c>
      <c r="C25" s="117"/>
      <c r="D25" s="117"/>
      <c r="E25" s="117"/>
      <c r="F25" s="117"/>
      <c r="G25" s="117"/>
      <c r="H25" s="384" t="s">
        <v>260</v>
      </c>
      <c r="I25" s="384"/>
      <c r="L25" s="1"/>
      <c r="M25" s="1"/>
      <c r="R25" s="41"/>
      <c r="S25" s="41"/>
      <c r="T25" s="41"/>
      <c r="U25" s="41"/>
      <c r="V25" s="41"/>
      <c r="W25" s="41"/>
      <c r="X25" s="41"/>
      <c r="Y25" s="41"/>
      <c r="Z25" s="41"/>
      <c r="AA25" s="41"/>
      <c r="AB25" s="41"/>
      <c r="AC25" s="41"/>
      <c r="AD25" s="41"/>
    </row>
    <row r="27" spans="2:30" x14ac:dyDescent="0.2">
      <c r="B27" s="72" t="s">
        <v>148</v>
      </c>
      <c r="C27" s="73"/>
      <c r="D27" s="73" t="s">
        <v>43</v>
      </c>
      <c r="E27" s="73" t="s">
        <v>44</v>
      </c>
      <c r="F27" s="73" t="s">
        <v>45</v>
      </c>
      <c r="G27" s="73" t="s">
        <v>46</v>
      </c>
      <c r="H27" s="73"/>
      <c r="I27" s="72" t="s">
        <v>0</v>
      </c>
    </row>
    <row r="28" spans="2:30" x14ac:dyDescent="0.2">
      <c r="B28" s="72" t="s">
        <v>259</v>
      </c>
      <c r="C28" s="240"/>
      <c r="D28" s="241">
        <f>[2]Summarised!P17</f>
        <v>1635515.0036796597</v>
      </c>
      <c r="E28" s="242">
        <f>[2]Summarised!P23</f>
        <v>1640318.8467952674</v>
      </c>
      <c r="F28" s="242">
        <f>[2]Summarised!P29</f>
        <v>1501453.9731870517</v>
      </c>
      <c r="G28" s="242">
        <f>[2]Summarised!P35</f>
        <v>1304642.5295114154</v>
      </c>
      <c r="H28" s="242"/>
      <c r="I28" s="241">
        <f>SUM(C28:G28)</f>
        <v>6081930.3531733947</v>
      </c>
    </row>
    <row r="30" spans="2:30" x14ac:dyDescent="0.2">
      <c r="B30" s="117" t="s">
        <v>253</v>
      </c>
      <c r="C30" s="117"/>
      <c r="D30" s="117"/>
      <c r="E30" s="117"/>
      <c r="F30" s="117"/>
      <c r="G30" s="117"/>
      <c r="H30" s="384"/>
      <c r="I30" s="384"/>
      <c r="L30" s="1"/>
      <c r="M30" s="1"/>
      <c r="R30" s="41"/>
      <c r="S30" s="41"/>
      <c r="T30" s="41"/>
      <c r="U30" s="41"/>
      <c r="V30" s="41"/>
      <c r="W30" s="41"/>
      <c r="X30" s="41"/>
      <c r="Y30" s="41"/>
      <c r="Z30" s="41"/>
      <c r="AA30" s="41"/>
      <c r="AB30" s="41"/>
      <c r="AC30" s="41"/>
      <c r="AD30" s="41"/>
    </row>
    <row r="32" spans="2:30" x14ac:dyDescent="0.2">
      <c r="B32" s="72" t="s">
        <v>148</v>
      </c>
      <c r="C32" s="73"/>
      <c r="D32" s="73" t="s">
        <v>43</v>
      </c>
      <c r="E32" s="73" t="s">
        <v>44</v>
      </c>
      <c r="F32" s="73" t="s">
        <v>45</v>
      </c>
      <c r="G32" s="73" t="s">
        <v>46</v>
      </c>
      <c r="H32" s="73"/>
      <c r="I32" s="72" t="s">
        <v>0</v>
      </c>
    </row>
    <row r="33" spans="2:30" ht="12" customHeight="1" x14ac:dyDescent="0.2">
      <c r="B33" s="72" t="s">
        <v>261</v>
      </c>
      <c r="C33" s="243"/>
      <c r="D33" s="243">
        <f>[2]Summarised!E17</f>
        <v>54137.086545023041</v>
      </c>
      <c r="E33" s="243">
        <f>[2]Summarised!$E$23</f>
        <v>82945.247215514042</v>
      </c>
      <c r="F33" s="243">
        <f>[2]Summarised!$E$29</f>
        <v>84083.482007188752</v>
      </c>
      <c r="G33" s="243">
        <f>[2]Summarised!$E$35</f>
        <v>57060.755752590921</v>
      </c>
      <c r="H33" s="243"/>
      <c r="I33" s="243">
        <f>SUM(C33:G33)</f>
        <v>278226.57152031676</v>
      </c>
    </row>
    <row r="34" spans="2:30" x14ac:dyDescent="0.2">
      <c r="H34" s="3"/>
    </row>
    <row r="35" spans="2:30" x14ac:dyDescent="0.2">
      <c r="B35" s="117" t="s">
        <v>262</v>
      </c>
      <c r="C35" s="117"/>
      <c r="D35" s="117"/>
      <c r="E35" s="117"/>
      <c r="F35" s="117"/>
      <c r="G35" s="117"/>
      <c r="H35" s="384" t="s">
        <v>266</v>
      </c>
      <c r="I35" s="384"/>
      <c r="L35" s="1"/>
      <c r="M35" s="1"/>
      <c r="R35" s="41"/>
      <c r="S35" s="41"/>
      <c r="T35" s="41"/>
      <c r="U35" s="41"/>
      <c r="V35" s="41"/>
      <c r="W35" s="41"/>
      <c r="X35" s="41"/>
      <c r="Y35" s="41"/>
      <c r="Z35" s="41"/>
      <c r="AA35" s="41"/>
      <c r="AB35" s="41"/>
      <c r="AC35" s="41"/>
      <c r="AD35" s="41"/>
    </row>
    <row r="37" spans="2:30" ht="15" x14ac:dyDescent="0.25">
      <c r="B37" s="72"/>
      <c r="C37" s="73"/>
      <c r="D37" s="229"/>
      <c r="E37" s="229"/>
      <c r="F37" s="229"/>
      <c r="G37" s="229"/>
      <c r="H37" s="229"/>
      <c r="I37" s="229"/>
    </row>
    <row r="38" spans="2:30" ht="12" customHeight="1" x14ac:dyDescent="0.25">
      <c r="B38" s="72" t="s">
        <v>265</v>
      </c>
      <c r="C38" s="120">
        <f>[3]!rvanilla</f>
        <v>6.1775609756097749E-2</v>
      </c>
      <c r="D38" s="229"/>
      <c r="E38" s="229"/>
      <c r="F38" s="229"/>
      <c r="G38" s="229"/>
      <c r="H38" s="229"/>
      <c r="I38" s="229"/>
    </row>
    <row r="39" spans="2:30" ht="12" customHeight="1" x14ac:dyDescent="0.25">
      <c r="B39" s="72" t="s">
        <v>267</v>
      </c>
      <c r="C39" s="120">
        <f>[3]!vanilla</f>
        <v>8.832000000000001E-2</v>
      </c>
      <c r="D39" s="229"/>
      <c r="E39" s="229"/>
      <c r="F39" s="229"/>
      <c r="G39" s="229"/>
      <c r="H39" s="229"/>
      <c r="I39" s="229"/>
    </row>
    <row r="40" spans="2:30" x14ac:dyDescent="0.2">
      <c r="H40" s="3"/>
    </row>
    <row r="41" spans="2:30" x14ac:dyDescent="0.2">
      <c r="B41" s="117" t="s">
        <v>263</v>
      </c>
      <c r="C41" s="117"/>
      <c r="D41" s="117"/>
      <c r="E41" s="117"/>
      <c r="F41" s="117"/>
      <c r="G41" s="117"/>
      <c r="H41" s="384"/>
      <c r="I41" s="384"/>
      <c r="L41" s="1"/>
      <c r="M41" s="1"/>
      <c r="R41" s="41"/>
      <c r="S41" s="41"/>
      <c r="T41" s="41"/>
      <c r="U41" s="41"/>
      <c r="V41" s="41"/>
      <c r="W41" s="41"/>
      <c r="X41" s="41"/>
      <c r="Y41" s="41"/>
      <c r="Z41" s="41"/>
      <c r="AA41" s="41"/>
      <c r="AB41" s="41"/>
      <c r="AC41" s="41"/>
      <c r="AD41" s="41"/>
    </row>
    <row r="43" spans="2:30" ht="15" x14ac:dyDescent="0.25">
      <c r="B43" s="72"/>
      <c r="C43" s="1"/>
      <c r="D43" s="73" t="s">
        <v>42</v>
      </c>
      <c r="E43" s="73" t="s">
        <v>43</v>
      </c>
      <c r="F43" s="73" t="s">
        <v>44</v>
      </c>
      <c r="G43" s="73" t="s">
        <v>45</v>
      </c>
      <c r="H43" s="73" t="s">
        <v>46</v>
      </c>
      <c r="I43" s="229"/>
      <c r="S43" s="3"/>
      <c r="T43" s="3"/>
    </row>
    <row r="44" spans="2:30" ht="15" x14ac:dyDescent="0.25">
      <c r="B44" s="72" t="s">
        <v>140</v>
      </c>
      <c r="C44" s="1"/>
      <c r="D44" s="88">
        <v>2.5000000000000001E-2</v>
      </c>
      <c r="E44" s="88">
        <v>2.5000000000000001E-2</v>
      </c>
      <c r="F44" s="88">
        <v>2.5000000000000001E-2</v>
      </c>
      <c r="G44" s="88">
        <v>2.5000000000000001E-2</v>
      </c>
      <c r="H44" s="88">
        <v>2.5000000000000001E-2</v>
      </c>
      <c r="I44" s="229"/>
      <c r="S44" s="3"/>
      <c r="T44" s="3"/>
    </row>
    <row r="45" spans="2:30" ht="15" x14ac:dyDescent="0.25">
      <c r="B45" s="260" t="s">
        <v>264</v>
      </c>
      <c r="C45" s="1"/>
      <c r="D45" s="261">
        <v>1.248E-2</v>
      </c>
      <c r="E45" s="261">
        <v>1.562E-2</v>
      </c>
      <c r="F45" s="261">
        <v>2.0670000000000001E-2</v>
      </c>
      <c r="G45" s="261">
        <v>2.0549999999999999E-2</v>
      </c>
      <c r="H45" s="261">
        <v>2.0389999999999998E-2</v>
      </c>
      <c r="I45" s="262"/>
      <c r="S45" s="3"/>
      <c r="T45" s="3"/>
    </row>
    <row r="46" spans="2:30" x14ac:dyDescent="0.2">
      <c r="B46" s="263"/>
      <c r="C46" s="263"/>
      <c r="D46" s="263"/>
      <c r="E46" s="263"/>
      <c r="F46" s="263"/>
      <c r="G46" s="263"/>
      <c r="H46" s="263"/>
      <c r="I46" s="263"/>
    </row>
    <row r="47" spans="2:30" x14ac:dyDescent="0.2">
      <c r="H47" s="3"/>
    </row>
    <row r="48" spans="2:30" x14ac:dyDescent="0.2">
      <c r="B48" s="5" t="s">
        <v>79</v>
      </c>
      <c r="C48" s="5"/>
      <c r="D48" s="21"/>
      <c r="E48" s="21"/>
      <c r="F48" s="21"/>
      <c r="G48" s="21"/>
      <c r="H48" s="21"/>
      <c r="I48" s="21"/>
    </row>
    <row r="49" spans="2:30" x14ac:dyDescent="0.2">
      <c r="L49" s="1"/>
      <c r="M49" s="1"/>
      <c r="R49" s="41"/>
      <c r="S49" s="41"/>
      <c r="T49" s="41"/>
      <c r="U49" s="41"/>
      <c r="V49" s="41"/>
      <c r="W49" s="41"/>
      <c r="X49" s="41"/>
      <c r="Y49" s="41"/>
      <c r="Z49" s="41"/>
      <c r="AA49" s="41"/>
      <c r="AB49" s="41"/>
      <c r="AC49" s="41"/>
      <c r="AD49" s="41"/>
    </row>
    <row r="50" spans="2:30" ht="12.75" customHeight="1" x14ac:dyDescent="0.2">
      <c r="B50" s="117" t="s">
        <v>254</v>
      </c>
      <c r="C50" s="117"/>
      <c r="D50" s="117"/>
      <c r="E50" s="117"/>
      <c r="F50" s="117"/>
      <c r="G50" s="117"/>
      <c r="H50" s="384" t="s">
        <v>277</v>
      </c>
      <c r="I50" s="384"/>
      <c r="L50" s="1"/>
      <c r="M50" s="1"/>
      <c r="R50" s="41"/>
      <c r="S50" s="41"/>
      <c r="T50" s="41"/>
      <c r="U50" s="41"/>
      <c r="V50" s="41"/>
      <c r="W50" s="41"/>
      <c r="X50" s="41"/>
      <c r="Y50" s="41"/>
      <c r="Z50" s="41"/>
      <c r="AA50" s="41"/>
      <c r="AB50" s="41"/>
      <c r="AC50" s="41"/>
      <c r="AD50" s="41"/>
    </row>
    <row r="51" spans="2:30" x14ac:dyDescent="0.2">
      <c r="L51" s="1"/>
      <c r="M51" s="1"/>
      <c r="R51" s="41"/>
      <c r="S51" s="41"/>
      <c r="T51" s="41"/>
      <c r="U51" s="41"/>
      <c r="V51" s="41"/>
      <c r="W51" s="41"/>
      <c r="X51" s="41"/>
      <c r="Y51" s="41"/>
      <c r="Z51" s="41"/>
      <c r="AA51" s="41"/>
      <c r="AB51" s="41"/>
      <c r="AC51" s="41"/>
      <c r="AD51" s="41"/>
    </row>
    <row r="52" spans="2:30" x14ac:dyDescent="0.2">
      <c r="B52" s="72"/>
      <c r="C52" s="73" t="s">
        <v>276</v>
      </c>
      <c r="D52" s="73" t="s">
        <v>226</v>
      </c>
      <c r="E52" s="73" t="s">
        <v>227</v>
      </c>
      <c r="F52" s="73" t="s">
        <v>228</v>
      </c>
      <c r="G52" s="73" t="s">
        <v>229</v>
      </c>
      <c r="H52" s="73" t="s">
        <v>230</v>
      </c>
      <c r="L52" s="1"/>
      <c r="M52" s="1"/>
      <c r="R52" s="41"/>
      <c r="S52" s="41"/>
      <c r="T52" s="41"/>
      <c r="U52" s="41"/>
      <c r="V52" s="41"/>
      <c r="W52" s="41"/>
      <c r="X52" s="41"/>
      <c r="Y52" s="41"/>
      <c r="Z52" s="41"/>
      <c r="AA52" s="41"/>
      <c r="AB52" s="41"/>
      <c r="AC52" s="41"/>
      <c r="AD52" s="41"/>
    </row>
    <row r="53" spans="2:30" x14ac:dyDescent="0.2">
      <c r="B53" s="72" t="s">
        <v>255</v>
      </c>
      <c r="C53" s="244">
        <f>I28/I33</f>
        <v>21.859631594278831</v>
      </c>
      <c r="D53" s="244">
        <f>C53*(1+D44)*(1+D45)</f>
        <v>22.685750791489813</v>
      </c>
      <c r="E53" s="244">
        <f>D53*(1+E44)*(1+E45)</f>
        <v>23.616104774324203</v>
      </c>
      <c r="F53" s="244">
        <f>E53*(1+F44)*(1+F45)</f>
        <v>24.706855901509716</v>
      </c>
      <c r="G53" s="244">
        <f>F53*(1+G44)*(1+G45)</f>
        <v>25.844946335042884</v>
      </c>
      <c r="H53" s="244">
        <f>G53*(1+H44)*(1+H45)</f>
        <v>27.031222910584763</v>
      </c>
      <c r="L53" s="1"/>
      <c r="M53" s="1"/>
      <c r="R53" s="41"/>
      <c r="S53" s="41"/>
      <c r="T53" s="41"/>
      <c r="U53" s="41"/>
      <c r="V53" s="41"/>
      <c r="W53" s="41"/>
      <c r="X53" s="41"/>
      <c r="Y53" s="41"/>
      <c r="Z53" s="41"/>
      <c r="AA53" s="41"/>
      <c r="AB53" s="41"/>
      <c r="AC53" s="41"/>
      <c r="AD53" s="41"/>
    </row>
    <row r="54" spans="2:30" x14ac:dyDescent="0.2">
      <c r="L54" s="1"/>
      <c r="M54" s="1"/>
      <c r="R54" s="41"/>
      <c r="S54" s="41"/>
      <c r="T54" s="41"/>
      <c r="U54" s="41"/>
      <c r="V54" s="41"/>
      <c r="W54" s="41"/>
      <c r="X54" s="41"/>
      <c r="Y54" s="41"/>
      <c r="Z54" s="41"/>
      <c r="AA54" s="41"/>
      <c r="AB54" s="41"/>
      <c r="AC54" s="41"/>
      <c r="AD54" s="41"/>
    </row>
    <row r="55" spans="2:30" x14ac:dyDescent="0.2">
      <c r="L55" s="1"/>
      <c r="M55" s="1"/>
      <c r="R55" s="41"/>
      <c r="S55" s="41"/>
      <c r="T55" s="41"/>
      <c r="U55" s="41"/>
      <c r="V55" s="41"/>
      <c r="W55" s="41"/>
      <c r="X55" s="41"/>
      <c r="Y55" s="41"/>
      <c r="Z55" s="41"/>
      <c r="AA55" s="41"/>
      <c r="AB55" s="41"/>
      <c r="AC55" s="41"/>
      <c r="AD55" s="41"/>
    </row>
    <row r="56" spans="2:30" x14ac:dyDescent="0.2">
      <c r="B56" s="117" t="s">
        <v>256</v>
      </c>
      <c r="C56" s="117"/>
      <c r="D56" s="117"/>
      <c r="E56" s="117"/>
      <c r="F56" s="117"/>
      <c r="G56" s="117"/>
      <c r="H56" s="384" t="s">
        <v>277</v>
      </c>
      <c r="I56" s="384"/>
      <c r="L56" s="1"/>
      <c r="M56" s="1"/>
      <c r="R56" s="41"/>
      <c r="S56" s="41"/>
      <c r="T56" s="41"/>
      <c r="U56" s="41"/>
      <c r="V56" s="41"/>
      <c r="W56" s="41"/>
      <c r="X56" s="41"/>
      <c r="Y56" s="41"/>
      <c r="Z56" s="41"/>
      <c r="AA56" s="41"/>
      <c r="AB56" s="41"/>
      <c r="AC56" s="41"/>
      <c r="AD56" s="41"/>
    </row>
    <row r="57" spans="2:30" x14ac:dyDescent="0.2">
      <c r="L57" s="1"/>
      <c r="M57" s="1"/>
      <c r="R57" s="41"/>
      <c r="S57" s="41"/>
      <c r="T57" s="41"/>
      <c r="U57" s="41"/>
      <c r="V57" s="41"/>
      <c r="W57" s="41"/>
      <c r="X57" s="41"/>
      <c r="Y57" s="41"/>
      <c r="Z57" s="41"/>
      <c r="AA57" s="41"/>
      <c r="AB57" s="41"/>
      <c r="AC57" s="41"/>
      <c r="AD57" s="41"/>
    </row>
    <row r="58" spans="2:30" x14ac:dyDescent="0.2">
      <c r="B58" s="72" t="s">
        <v>252</v>
      </c>
      <c r="C58" s="73" t="s">
        <v>276</v>
      </c>
      <c r="D58" s="73" t="s">
        <v>226</v>
      </c>
      <c r="E58" s="73" t="s">
        <v>227</v>
      </c>
      <c r="F58" s="73" t="s">
        <v>228</v>
      </c>
      <c r="G58" s="73" t="s">
        <v>229</v>
      </c>
      <c r="H58" s="73" t="s">
        <v>230</v>
      </c>
      <c r="I58" s="72"/>
      <c r="L58" s="1"/>
      <c r="M58" s="1"/>
      <c r="R58" s="41"/>
      <c r="S58" s="41"/>
      <c r="T58" s="41"/>
      <c r="U58" s="41"/>
      <c r="V58" s="41"/>
      <c r="W58" s="41"/>
      <c r="X58" s="41"/>
      <c r="Y58" s="41"/>
      <c r="Z58" s="41"/>
      <c r="AA58" s="41"/>
      <c r="AB58" s="41"/>
      <c r="AC58" s="41"/>
      <c r="AD58" s="41"/>
    </row>
    <row r="59" spans="2:30" x14ac:dyDescent="0.2">
      <c r="B59" s="245" t="s">
        <v>246</v>
      </c>
      <c r="C59" s="239">
        <f>C$53+C15</f>
        <v>44.359631594278831</v>
      </c>
      <c r="D59" s="239">
        <f t="shared" ref="D59:H59" si="0">D$53+D15</f>
        <v>41.375750791489814</v>
      </c>
      <c r="E59" s="239">
        <f t="shared" si="0"/>
        <v>42.773354774324204</v>
      </c>
      <c r="F59" s="239">
        <f t="shared" si="0"/>
        <v>44.833941682759715</v>
      </c>
      <c r="G59" s="239">
        <f t="shared" si="0"/>
        <v>47.519616321441802</v>
      </c>
      <c r="H59" s="239">
        <f t="shared" si="0"/>
        <v>50.956003041614679</v>
      </c>
      <c r="I59" s="239"/>
      <c r="L59" s="1"/>
      <c r="M59" s="1"/>
      <c r="R59" s="41"/>
      <c r="S59" s="41"/>
      <c r="T59" s="41"/>
      <c r="U59" s="41"/>
      <c r="V59" s="41"/>
      <c r="W59" s="41"/>
      <c r="X59" s="41"/>
      <c r="Y59" s="41"/>
      <c r="Z59" s="41"/>
      <c r="AA59" s="41"/>
      <c r="AB59" s="41"/>
      <c r="AC59" s="41"/>
      <c r="AD59" s="41"/>
    </row>
    <row r="60" spans="2:30" x14ac:dyDescent="0.2">
      <c r="B60" s="72" t="s">
        <v>247</v>
      </c>
      <c r="C60" s="239">
        <f t="shared" ref="C60:H64" si="1">C$53+C16</f>
        <v>115.60963159427882</v>
      </c>
      <c r="D60" s="239">
        <f t="shared" si="1"/>
        <v>109.18575079148981</v>
      </c>
      <c r="E60" s="239">
        <f t="shared" si="1"/>
        <v>112.27860477432419</v>
      </c>
      <c r="F60" s="239">
        <f t="shared" si="1"/>
        <v>117.8578949640097</v>
      </c>
      <c r="G60" s="239">
        <f t="shared" si="1"/>
        <v>126.1584270104579</v>
      </c>
      <c r="H60" s="239">
        <f t="shared" si="1"/>
        <v>137.75853598356969</v>
      </c>
      <c r="I60" s="239"/>
      <c r="L60" s="1"/>
      <c r="M60" s="1"/>
      <c r="R60" s="41"/>
      <c r="S60" s="41"/>
      <c r="T60" s="41"/>
      <c r="U60" s="41"/>
      <c r="V60" s="41"/>
      <c r="W60" s="41"/>
      <c r="X60" s="41"/>
      <c r="Y60" s="41"/>
      <c r="Z60" s="41"/>
      <c r="AA60" s="41"/>
      <c r="AB60" s="41"/>
      <c r="AC60" s="41"/>
      <c r="AD60" s="41"/>
    </row>
    <row r="61" spans="2:30" x14ac:dyDescent="0.2">
      <c r="B61" s="72" t="s">
        <v>248</v>
      </c>
      <c r="C61" s="239">
        <f t="shared" si="1"/>
        <v>108.35963159427882</v>
      </c>
      <c r="D61" s="239">
        <f t="shared" si="1"/>
        <v>86.405750791489808</v>
      </c>
      <c r="E61" s="239">
        <f t="shared" si="1"/>
        <v>88.929104774324188</v>
      </c>
      <c r="F61" s="239">
        <f t="shared" si="1"/>
        <v>93.326326526509689</v>
      </c>
      <c r="G61" s="239">
        <f t="shared" si="1"/>
        <v>99.740610943568242</v>
      </c>
      <c r="H61" s="239">
        <f t="shared" si="1"/>
        <v>108.59821006677662</v>
      </c>
      <c r="I61" s="239"/>
      <c r="L61" s="1"/>
      <c r="M61" s="1"/>
      <c r="R61" s="41"/>
      <c r="S61" s="41"/>
      <c r="T61" s="41"/>
      <c r="U61" s="41"/>
      <c r="V61" s="41"/>
      <c r="W61" s="41"/>
      <c r="X61" s="41"/>
      <c r="Y61" s="41"/>
      <c r="Z61" s="41"/>
      <c r="AA61" s="41"/>
      <c r="AB61" s="41"/>
      <c r="AC61" s="41"/>
      <c r="AD61" s="41"/>
    </row>
    <row r="62" spans="2:30" x14ac:dyDescent="0.2">
      <c r="B62" s="72" t="s">
        <v>249</v>
      </c>
      <c r="C62" s="239">
        <f t="shared" si="1"/>
        <v>165.52629826094548</v>
      </c>
      <c r="D62" s="239">
        <f t="shared" si="1"/>
        <v>148.68575079148982</v>
      </c>
      <c r="E62" s="239">
        <f t="shared" si="1"/>
        <v>152.76610477432419</v>
      </c>
      <c r="F62" s="239">
        <f t="shared" si="1"/>
        <v>160.3950746515097</v>
      </c>
      <c r="G62" s="239">
        <f t="shared" si="1"/>
        <v>171.96631702986707</v>
      </c>
      <c r="H62" s="239">
        <f t="shared" si="1"/>
        <v>188.32187547932577</v>
      </c>
      <c r="I62" s="239"/>
      <c r="L62" s="1"/>
      <c r="M62" s="1"/>
      <c r="R62" s="41"/>
      <c r="S62" s="41"/>
      <c r="T62" s="41"/>
      <c r="U62" s="41"/>
      <c r="V62" s="41"/>
      <c r="W62" s="41"/>
      <c r="X62" s="41"/>
      <c r="Y62" s="41"/>
      <c r="Z62" s="41"/>
      <c r="AA62" s="41"/>
      <c r="AB62" s="41"/>
      <c r="AC62" s="41"/>
      <c r="AD62" s="41"/>
    </row>
    <row r="63" spans="2:30" x14ac:dyDescent="0.2">
      <c r="B63" s="72" t="s">
        <v>250</v>
      </c>
      <c r="C63" s="239">
        <f t="shared" si="1"/>
        <v>223.85963159427882</v>
      </c>
      <c r="D63" s="239">
        <f t="shared" si="1"/>
        <v>211.95575079148983</v>
      </c>
      <c r="E63" s="239">
        <f t="shared" si="1"/>
        <v>217.6178547743242</v>
      </c>
      <c r="F63" s="239">
        <f t="shared" si="1"/>
        <v>228.52994449525968</v>
      </c>
      <c r="G63" s="239">
        <f t="shared" si="1"/>
        <v>245.34011960019663</v>
      </c>
      <c r="H63" s="239">
        <f t="shared" si="1"/>
        <v>269.31282459062925</v>
      </c>
      <c r="I63" s="239"/>
      <c r="L63" s="1"/>
      <c r="M63" s="1"/>
      <c r="R63" s="41"/>
      <c r="S63" s="41"/>
      <c r="T63" s="41"/>
      <c r="U63" s="41"/>
      <c r="V63" s="41"/>
      <c r="W63" s="41"/>
      <c r="X63" s="41"/>
      <c r="Y63" s="41"/>
      <c r="Z63" s="41"/>
      <c r="AA63" s="41"/>
      <c r="AB63" s="41"/>
      <c r="AC63" s="41"/>
      <c r="AD63" s="41"/>
    </row>
    <row r="64" spans="2:30" x14ac:dyDescent="0.2">
      <c r="B64" s="72" t="s">
        <v>251</v>
      </c>
      <c r="C64" s="239">
        <f t="shared" si="1"/>
        <v>540.85963159427888</v>
      </c>
      <c r="D64" s="239">
        <f t="shared" si="1"/>
        <v>222.68575079148982</v>
      </c>
      <c r="E64" s="239">
        <f t="shared" si="1"/>
        <v>228.61610477432419</v>
      </c>
      <c r="F64" s="239">
        <f t="shared" si="1"/>
        <v>240.08498090150968</v>
      </c>
      <c r="G64" s="239">
        <f t="shared" si="1"/>
        <v>257.78362997762093</v>
      </c>
      <c r="H64" s="239">
        <f t="shared" si="1"/>
        <v>283.04813174985617</v>
      </c>
      <c r="I64" s="239"/>
      <c r="L64" s="1"/>
      <c r="M64" s="1"/>
      <c r="R64" s="41"/>
      <c r="S64" s="41"/>
      <c r="T64" s="41"/>
      <c r="U64" s="41"/>
      <c r="V64" s="41"/>
      <c r="W64" s="41"/>
      <c r="X64" s="41"/>
      <c r="Y64" s="41"/>
      <c r="Z64" s="41"/>
      <c r="AA64" s="41"/>
      <c r="AB64" s="41"/>
      <c r="AC64" s="41"/>
      <c r="AD64" s="41"/>
    </row>
    <row r="65" spans="2:30" x14ac:dyDescent="0.2">
      <c r="B65" s="74"/>
      <c r="C65" s="265"/>
      <c r="D65" s="265"/>
      <c r="E65" s="265"/>
      <c r="F65" s="265"/>
      <c r="G65" s="265"/>
      <c r="H65" s="265"/>
      <c r="I65" s="105"/>
      <c r="L65" s="1"/>
      <c r="M65" s="1"/>
      <c r="R65" s="41"/>
      <c r="S65" s="41"/>
      <c r="T65" s="41"/>
      <c r="U65" s="41"/>
      <c r="V65" s="41"/>
      <c r="W65" s="41"/>
      <c r="X65" s="41"/>
      <c r="Y65" s="41"/>
      <c r="Z65" s="41"/>
      <c r="AA65" s="41"/>
      <c r="AB65" s="41"/>
      <c r="AC65" s="41"/>
      <c r="AD65" s="41"/>
    </row>
    <row r="66" spans="2:30" ht="14.25" customHeight="1" x14ac:dyDescent="0.25">
      <c r="B66" s="247" t="s">
        <v>268</v>
      </c>
      <c r="C66" s="247"/>
      <c r="D66" s="247"/>
      <c r="E66" s="247"/>
      <c r="F66" s="247"/>
      <c r="G66" s="247"/>
      <c r="H66" s="383" t="s">
        <v>277</v>
      </c>
      <c r="I66" s="383"/>
      <c r="J66" s="226"/>
      <c r="K66" s="226"/>
      <c r="L66" s="226"/>
      <c r="M66" s="226"/>
      <c r="N66" s="226"/>
      <c r="O66" s="226"/>
    </row>
    <row r="67" spans="2:30" ht="15" x14ac:dyDescent="0.25">
      <c r="H67" s="3"/>
      <c r="J67" s="226"/>
      <c r="K67" s="226"/>
      <c r="L67" s="226"/>
      <c r="M67" s="226"/>
      <c r="N67" s="226"/>
      <c r="O67" s="226"/>
    </row>
    <row r="68" spans="2:30" ht="15" x14ac:dyDescent="0.25">
      <c r="B68" s="72" t="s">
        <v>252</v>
      </c>
      <c r="C68" s="72"/>
      <c r="D68" s="73" t="s">
        <v>42</v>
      </c>
      <c r="E68" s="73" t="s">
        <v>43</v>
      </c>
      <c r="F68" s="73" t="s">
        <v>44</v>
      </c>
      <c r="G68" s="73" t="s">
        <v>45</v>
      </c>
      <c r="H68" s="73" t="s">
        <v>46</v>
      </c>
      <c r="I68" s="72"/>
      <c r="J68" s="226"/>
      <c r="K68" s="226"/>
      <c r="L68" s="226"/>
      <c r="M68" s="226"/>
      <c r="N68" s="226"/>
      <c r="O68" s="226"/>
    </row>
    <row r="69" spans="2:30" ht="15" x14ac:dyDescent="0.25">
      <c r="B69" s="245" t="s">
        <v>246</v>
      </c>
      <c r="C69" s="245"/>
      <c r="D69" s="264">
        <f>D59*(1+$C$39)^0.5</f>
        <v>43.164249336155983</v>
      </c>
      <c r="E69" s="264">
        <f t="shared" ref="E69:H69" si="2">E59*(1+$C$39)^0.5</f>
        <v>44.622265822485851</v>
      </c>
      <c r="F69" s="264">
        <f t="shared" si="2"/>
        <v>46.771923179587475</v>
      </c>
      <c r="G69" s="264">
        <f t="shared" si="2"/>
        <v>49.573688163238423</v>
      </c>
      <c r="H69" s="264">
        <f t="shared" si="2"/>
        <v>53.158615333563169</v>
      </c>
      <c r="I69" s="245"/>
      <c r="J69" s="226"/>
      <c r="K69" s="226"/>
      <c r="L69" s="226"/>
      <c r="M69" s="226"/>
      <c r="N69" s="226"/>
      <c r="O69" s="226"/>
      <c r="P69" s="41"/>
      <c r="Q69" s="41"/>
      <c r="R69" s="41"/>
      <c r="S69" s="41"/>
      <c r="T69" s="41"/>
      <c r="U69" s="41"/>
      <c r="V69" s="41"/>
      <c r="W69" s="41"/>
      <c r="X69" s="41"/>
      <c r="Y69" s="41"/>
      <c r="Z69" s="41"/>
      <c r="AA69" s="41"/>
      <c r="AB69" s="41"/>
      <c r="AC69" s="41"/>
      <c r="AD69" s="41"/>
    </row>
    <row r="70" spans="2:30" ht="15" x14ac:dyDescent="0.25">
      <c r="B70" s="72" t="s">
        <v>247</v>
      </c>
      <c r="C70" s="72"/>
      <c r="D70" s="264">
        <f t="shared" ref="D70:H74" si="3">D60*(1+$C$39)^0.5</f>
        <v>113.90538856611184</v>
      </c>
      <c r="E70" s="264">
        <f t="shared" si="3"/>
        <v>117.1319335331906</v>
      </c>
      <c r="F70" s="264">
        <f t="shared" si="3"/>
        <v>122.95239281814665</v>
      </c>
      <c r="G70" s="264">
        <f t="shared" si="3"/>
        <v>131.61172172509993</v>
      </c>
      <c r="H70" s="264">
        <f t="shared" si="3"/>
        <v>143.71325430067228</v>
      </c>
      <c r="I70" s="72"/>
      <c r="J70" s="226"/>
      <c r="K70" s="226"/>
      <c r="L70" s="226"/>
      <c r="M70" s="226"/>
      <c r="N70" s="226"/>
      <c r="O70" s="226"/>
      <c r="P70" s="41"/>
      <c r="Q70" s="41"/>
      <c r="R70" s="41"/>
      <c r="S70" s="41"/>
      <c r="T70" s="41"/>
      <c r="U70" s="41"/>
      <c r="V70" s="41"/>
      <c r="W70" s="41"/>
      <c r="X70" s="41"/>
      <c r="Y70" s="41"/>
      <c r="Z70" s="41"/>
      <c r="AA70" s="41"/>
      <c r="AB70" s="41"/>
      <c r="AC70" s="41"/>
      <c r="AD70" s="41"/>
    </row>
    <row r="71" spans="2:30" ht="15" x14ac:dyDescent="0.25">
      <c r="B71" s="72" t="s">
        <v>248</v>
      </c>
      <c r="C71" s="72"/>
      <c r="D71" s="264">
        <f t="shared" si="3"/>
        <v>90.140705604035531</v>
      </c>
      <c r="E71" s="264">
        <f t="shared" si="3"/>
        <v>92.773133497062375</v>
      </c>
      <c r="F71" s="264">
        <f t="shared" si="3"/>
        <v>97.360428530189424</v>
      </c>
      <c r="G71" s="264">
        <f t="shared" si="3"/>
        <v>104.051975308064</v>
      </c>
      <c r="H71" s="264">
        <f t="shared" si="3"/>
        <v>113.29245094319184</v>
      </c>
      <c r="I71" s="72"/>
      <c r="J71" s="226"/>
      <c r="K71" s="226"/>
      <c r="L71" s="226"/>
      <c r="M71" s="226"/>
      <c r="N71" s="226"/>
      <c r="O71" s="226"/>
      <c r="P71" s="41"/>
      <c r="Q71" s="41"/>
      <c r="R71" s="41"/>
      <c r="S71" s="41"/>
      <c r="T71" s="41"/>
      <c r="U71" s="41"/>
      <c r="V71" s="41"/>
      <c r="W71" s="41"/>
      <c r="X71" s="41"/>
      <c r="Y71" s="41"/>
      <c r="Z71" s="41"/>
      <c r="AA71" s="41"/>
      <c r="AB71" s="41"/>
      <c r="AC71" s="41"/>
      <c r="AD71" s="41"/>
    </row>
    <row r="72" spans="2:30" ht="15" x14ac:dyDescent="0.25">
      <c r="B72" s="72" t="s">
        <v>249</v>
      </c>
      <c r="C72" s="72"/>
      <c r="D72" s="264">
        <f t="shared" si="3"/>
        <v>155.11280634495355</v>
      </c>
      <c r="E72" s="264">
        <f t="shared" si="3"/>
        <v>159.36953675650335</v>
      </c>
      <c r="F72" s="264">
        <f t="shared" si="3"/>
        <v>167.3282747046396</v>
      </c>
      <c r="G72" s="264">
        <f t="shared" si="3"/>
        <v>179.39969290477151</v>
      </c>
      <c r="H72" s="264">
        <f t="shared" si="3"/>
        <v>196.46223290560971</v>
      </c>
      <c r="I72" s="72"/>
      <c r="J72" s="226"/>
      <c r="K72" s="226"/>
      <c r="L72" s="226"/>
      <c r="M72" s="226"/>
      <c r="N72" s="226"/>
      <c r="O72" s="226"/>
      <c r="P72" s="41"/>
      <c r="Q72" s="41"/>
      <c r="R72" s="41"/>
      <c r="S72" s="41"/>
      <c r="T72" s="41"/>
      <c r="U72" s="41"/>
      <c r="V72" s="41"/>
      <c r="W72" s="41"/>
      <c r="X72" s="41"/>
      <c r="Y72" s="41"/>
      <c r="Z72" s="41"/>
      <c r="AA72" s="41"/>
      <c r="AB72" s="41"/>
      <c r="AC72" s="41"/>
      <c r="AD72" s="41"/>
    </row>
    <row r="73" spans="2:30" ht="15" x14ac:dyDescent="0.25">
      <c r="B73" s="72" t="s">
        <v>250</v>
      </c>
      <c r="C73" s="72"/>
      <c r="D73" s="264">
        <f t="shared" si="3"/>
        <v>221.11770059475901</v>
      </c>
      <c r="E73" s="264">
        <f t="shared" si="3"/>
        <v>227.02455336255395</v>
      </c>
      <c r="F73" s="264">
        <f t="shared" si="3"/>
        <v>238.4083265263715</v>
      </c>
      <c r="G73" s="264">
        <f t="shared" si="3"/>
        <v>255.94513433610874</v>
      </c>
      <c r="H73" s="264">
        <f t="shared" si="3"/>
        <v>280.95407787610065</v>
      </c>
      <c r="I73" s="72"/>
      <c r="J73" s="226"/>
      <c r="K73" s="226"/>
      <c r="L73" s="226"/>
      <c r="M73" s="226"/>
      <c r="N73" s="226"/>
      <c r="O73" s="226"/>
      <c r="P73" s="41"/>
      <c r="Q73" s="41"/>
      <c r="R73" s="41"/>
      <c r="S73" s="41"/>
      <c r="T73" s="41"/>
      <c r="U73" s="41"/>
      <c r="V73" s="41"/>
      <c r="W73" s="41"/>
      <c r="X73" s="41"/>
      <c r="Y73" s="41"/>
      <c r="Z73" s="41"/>
      <c r="AA73" s="41"/>
      <c r="AB73" s="41"/>
      <c r="AC73" s="41"/>
      <c r="AD73" s="41"/>
    </row>
    <row r="74" spans="2:30" ht="15" x14ac:dyDescent="0.25">
      <c r="B74" s="72" t="s">
        <v>251</v>
      </c>
      <c r="C74" s="72"/>
      <c r="D74" s="264">
        <f t="shared" si="3"/>
        <v>232.31151306987221</v>
      </c>
      <c r="E74" s="264">
        <f t="shared" si="3"/>
        <v>238.49821114954497</v>
      </c>
      <c r="F74" s="264">
        <f t="shared" si="3"/>
        <v>250.46283823882894</v>
      </c>
      <c r="G74" s="264">
        <f t="shared" si="3"/>
        <v>268.92652498820684</v>
      </c>
      <c r="H74" s="264">
        <f t="shared" si="3"/>
        <v>295.28310421612542</v>
      </c>
      <c r="I74" s="72"/>
      <c r="J74" s="226"/>
      <c r="K74" s="226"/>
      <c r="L74" s="226"/>
      <c r="M74" s="226"/>
      <c r="N74" s="226"/>
      <c r="O74" s="226"/>
      <c r="P74" s="41"/>
      <c r="Q74" s="41"/>
      <c r="R74" s="41"/>
      <c r="S74" s="41"/>
      <c r="T74" s="41"/>
      <c r="U74" s="41"/>
      <c r="V74" s="41"/>
      <c r="W74" s="41"/>
      <c r="X74" s="41"/>
      <c r="Y74" s="41"/>
      <c r="Z74" s="41"/>
      <c r="AA74" s="41"/>
      <c r="AB74" s="41"/>
      <c r="AC74" s="41"/>
      <c r="AD74" s="41"/>
    </row>
    <row r="75" spans="2:30" ht="15" x14ac:dyDescent="0.25">
      <c r="B75" s="229"/>
      <c r="C75" s="229"/>
      <c r="D75" s="229"/>
      <c r="E75" s="229"/>
      <c r="F75" s="229"/>
      <c r="G75" s="229"/>
      <c r="H75" s="229"/>
      <c r="I75" s="229"/>
      <c r="J75" s="226"/>
      <c r="K75" s="226"/>
      <c r="L75" s="226"/>
      <c r="M75" s="226"/>
      <c r="N75" s="226"/>
      <c r="O75" s="226"/>
      <c r="P75" s="41"/>
      <c r="Q75" s="41"/>
      <c r="R75" s="41"/>
      <c r="S75" s="41"/>
      <c r="T75" s="41"/>
      <c r="U75" s="41"/>
      <c r="V75" s="41"/>
      <c r="W75" s="41"/>
      <c r="X75" s="41"/>
      <c r="Y75" s="41"/>
      <c r="Z75" s="41"/>
      <c r="AA75" s="41"/>
      <c r="AB75" s="41"/>
      <c r="AC75" s="41"/>
      <c r="AD75" s="41"/>
    </row>
    <row r="76" spans="2:30" ht="15" x14ac:dyDescent="0.25">
      <c r="B76" s="229"/>
      <c r="C76" s="229"/>
      <c r="D76" s="229"/>
      <c r="E76" s="229"/>
      <c r="F76" s="229"/>
      <c r="G76" s="229"/>
      <c r="H76" s="229"/>
      <c r="I76" s="229"/>
      <c r="J76" s="226"/>
      <c r="K76" s="226"/>
      <c r="L76" s="226"/>
      <c r="M76" s="226"/>
      <c r="N76" s="226"/>
      <c r="O76" s="226"/>
      <c r="R76" s="41"/>
      <c r="S76" s="41"/>
      <c r="T76" s="41"/>
      <c r="U76" s="41"/>
      <c r="V76" s="41"/>
      <c r="W76" s="41"/>
      <c r="X76" s="41"/>
      <c r="Y76" s="41"/>
      <c r="Z76" s="41"/>
      <c r="AA76" s="41"/>
      <c r="AB76" s="41"/>
      <c r="AC76" s="41"/>
      <c r="AD76" s="41"/>
    </row>
    <row r="77" spans="2:30" ht="15" x14ac:dyDescent="0.25">
      <c r="B77" s="229"/>
      <c r="C77" s="229"/>
      <c r="D77" s="229"/>
      <c r="E77" s="229"/>
      <c r="F77" s="229"/>
      <c r="G77" s="229"/>
      <c r="H77" s="229"/>
      <c r="I77" s="229"/>
      <c r="L77" s="1"/>
      <c r="M77" s="1"/>
      <c r="R77" s="41"/>
      <c r="S77" s="41"/>
      <c r="T77" s="41"/>
      <c r="U77" s="41"/>
      <c r="V77" s="41"/>
      <c r="W77" s="41"/>
      <c r="X77" s="41"/>
      <c r="Y77" s="41"/>
      <c r="Z77" s="41"/>
      <c r="AA77" s="41"/>
      <c r="AB77" s="41"/>
      <c r="AC77" s="41"/>
      <c r="AD77" s="41"/>
    </row>
    <row r="78" spans="2:30" x14ac:dyDescent="0.2">
      <c r="L78" s="1"/>
      <c r="M78" s="1"/>
      <c r="R78" s="41"/>
      <c r="S78" s="41"/>
      <c r="T78" s="41"/>
      <c r="U78" s="41"/>
      <c r="V78" s="41"/>
      <c r="W78" s="41"/>
      <c r="X78" s="41"/>
      <c r="Y78" s="41"/>
      <c r="Z78" s="41"/>
      <c r="AA78" s="41"/>
      <c r="AB78" s="41"/>
      <c r="AC78" s="41"/>
      <c r="AD78" s="41"/>
    </row>
    <row r="79" spans="2:30" ht="15" x14ac:dyDescent="0.25">
      <c r="J79" s="226"/>
      <c r="K79" s="226"/>
      <c r="L79" s="226"/>
      <c r="M79" s="226"/>
      <c r="N79" s="226"/>
      <c r="O79" s="226"/>
      <c r="R79" s="41"/>
      <c r="S79" s="41"/>
      <c r="T79" s="41"/>
      <c r="U79" s="41"/>
      <c r="V79" s="41"/>
      <c r="W79" s="41"/>
      <c r="X79" s="41"/>
      <c r="Y79" s="41"/>
      <c r="Z79" s="41"/>
      <c r="AA79" s="41"/>
      <c r="AB79" s="41"/>
      <c r="AC79" s="41"/>
      <c r="AD79" s="41"/>
    </row>
    <row r="80" spans="2:30" ht="14.25" customHeight="1" x14ac:dyDescent="0.25">
      <c r="B80" s="229"/>
      <c r="C80" s="229"/>
      <c r="D80" s="229"/>
      <c r="E80" s="229"/>
      <c r="F80" s="229"/>
      <c r="G80" s="229"/>
      <c r="H80" s="370"/>
      <c r="I80" s="370"/>
      <c r="J80" s="226"/>
      <c r="K80" s="226"/>
      <c r="L80" s="226"/>
      <c r="M80" s="226"/>
      <c r="N80" s="226"/>
      <c r="O80" s="226"/>
    </row>
    <row r="81" spans="2:30" ht="15" x14ac:dyDescent="0.25">
      <c r="B81" s="229"/>
      <c r="C81" s="229"/>
      <c r="D81" s="229"/>
      <c r="E81" s="229"/>
      <c r="F81" s="229"/>
      <c r="G81" s="229"/>
      <c r="H81" s="229"/>
      <c r="I81" s="229"/>
      <c r="J81" s="226"/>
      <c r="K81" s="226"/>
      <c r="L81" s="226"/>
      <c r="M81" s="226"/>
      <c r="N81" s="226"/>
      <c r="O81" s="226"/>
    </row>
    <row r="82" spans="2:30" ht="15" x14ac:dyDescent="0.25">
      <c r="B82" s="229"/>
      <c r="C82" s="229"/>
      <c r="D82" s="229"/>
      <c r="E82" s="229"/>
      <c r="F82" s="229"/>
      <c r="G82" s="229"/>
      <c r="H82" s="229"/>
      <c r="I82" s="229"/>
      <c r="J82" s="226"/>
      <c r="K82" s="226"/>
      <c r="L82" s="226"/>
      <c r="M82" s="226"/>
      <c r="N82" s="226"/>
      <c r="O82" s="226"/>
    </row>
    <row r="83" spans="2:30" ht="15" x14ac:dyDescent="0.25">
      <c r="B83" s="229"/>
      <c r="C83" s="229"/>
      <c r="D83" s="229"/>
      <c r="E83" s="229"/>
      <c r="F83" s="229"/>
      <c r="G83" s="229"/>
      <c r="H83" s="229"/>
      <c r="I83" s="229"/>
      <c r="J83" s="226"/>
      <c r="K83" s="226"/>
      <c r="L83" s="226"/>
      <c r="M83" s="226"/>
      <c r="N83" s="226"/>
      <c r="O83" s="226"/>
      <c r="P83" s="41"/>
      <c r="Q83" s="41"/>
      <c r="R83" s="41"/>
      <c r="S83" s="41"/>
      <c r="T83" s="41"/>
      <c r="U83" s="41"/>
      <c r="V83" s="41"/>
      <c r="W83" s="41"/>
      <c r="X83" s="41"/>
      <c r="Y83" s="41"/>
      <c r="Z83" s="41"/>
      <c r="AA83" s="41"/>
      <c r="AB83" s="41"/>
      <c r="AC83" s="41"/>
      <c r="AD83" s="41"/>
    </row>
    <row r="84" spans="2:30" ht="15" x14ac:dyDescent="0.25">
      <c r="B84" s="229"/>
      <c r="C84" s="229"/>
      <c r="D84" s="229"/>
      <c r="E84" s="229"/>
      <c r="F84" s="229"/>
      <c r="G84" s="229"/>
      <c r="H84" s="229"/>
      <c r="I84" s="229"/>
      <c r="J84" s="226"/>
      <c r="K84" s="226"/>
      <c r="L84" s="226"/>
      <c r="M84" s="226"/>
      <c r="N84" s="226"/>
      <c r="O84" s="226"/>
      <c r="P84" s="41"/>
      <c r="Q84" s="41"/>
      <c r="R84" s="41"/>
      <c r="S84" s="41"/>
      <c r="T84" s="41"/>
      <c r="U84" s="41"/>
      <c r="V84" s="41"/>
      <c r="W84" s="41"/>
      <c r="X84" s="41"/>
      <c r="Y84" s="41"/>
      <c r="Z84" s="41"/>
      <c r="AA84" s="41"/>
      <c r="AB84" s="41"/>
      <c r="AC84" s="41"/>
      <c r="AD84" s="41"/>
    </row>
    <row r="85" spans="2:30" ht="15" x14ac:dyDescent="0.25">
      <c r="B85" s="229"/>
      <c r="C85" s="229"/>
      <c r="D85" s="229"/>
      <c r="E85" s="229"/>
      <c r="F85" s="229"/>
      <c r="G85" s="229"/>
      <c r="H85" s="229"/>
      <c r="I85" s="229"/>
      <c r="J85" s="226"/>
      <c r="K85" s="226"/>
      <c r="L85" s="226"/>
      <c r="M85" s="226"/>
      <c r="N85" s="226"/>
      <c r="O85" s="226"/>
      <c r="P85" s="41"/>
      <c r="Q85" s="41"/>
      <c r="R85" s="41"/>
      <c r="S85" s="41"/>
      <c r="T85" s="41"/>
      <c r="U85" s="41"/>
      <c r="V85" s="41"/>
      <c r="W85" s="41"/>
      <c r="X85" s="41"/>
      <c r="Y85" s="41"/>
      <c r="Z85" s="41"/>
      <c r="AA85" s="41"/>
      <c r="AB85" s="41"/>
      <c r="AC85" s="41"/>
      <c r="AD85" s="41"/>
    </row>
    <row r="86" spans="2:30" ht="15" x14ac:dyDescent="0.25">
      <c r="B86" s="229"/>
      <c r="C86" s="229"/>
      <c r="D86" s="229"/>
      <c r="E86" s="229"/>
      <c r="F86" s="229"/>
      <c r="G86" s="229"/>
      <c r="H86" s="229"/>
      <c r="I86" s="229"/>
      <c r="J86" s="226"/>
      <c r="K86" s="226"/>
      <c r="L86" s="226"/>
      <c r="M86" s="226"/>
      <c r="N86" s="226"/>
      <c r="O86" s="226"/>
      <c r="P86" s="41"/>
      <c r="Q86" s="41"/>
      <c r="R86" s="41"/>
      <c r="S86" s="41"/>
      <c r="T86" s="41"/>
      <c r="U86" s="41"/>
      <c r="V86" s="41"/>
      <c r="W86" s="41"/>
      <c r="X86" s="41"/>
      <c r="Y86" s="41"/>
      <c r="Z86" s="41"/>
      <c r="AA86" s="41"/>
      <c r="AB86" s="41"/>
      <c r="AC86" s="41"/>
      <c r="AD86" s="41"/>
    </row>
    <row r="87" spans="2:30" ht="15" x14ac:dyDescent="0.25">
      <c r="B87" s="229"/>
      <c r="C87" s="229"/>
      <c r="D87" s="229"/>
      <c r="E87" s="229"/>
      <c r="F87" s="229"/>
      <c r="G87" s="229"/>
      <c r="H87" s="229"/>
      <c r="I87" s="229"/>
      <c r="J87" s="226"/>
      <c r="K87" s="226"/>
      <c r="L87" s="226"/>
      <c r="M87" s="226"/>
      <c r="N87" s="226"/>
      <c r="O87" s="226"/>
      <c r="P87" s="41"/>
      <c r="Q87" s="41"/>
      <c r="R87" s="41"/>
      <c r="S87" s="41"/>
      <c r="T87" s="41"/>
      <c r="U87" s="41"/>
      <c r="V87" s="41"/>
      <c r="W87" s="41"/>
      <c r="X87" s="41"/>
      <c r="Y87" s="41"/>
      <c r="Z87" s="41"/>
      <c r="AA87" s="41"/>
      <c r="AB87" s="41"/>
      <c r="AC87" s="41"/>
      <c r="AD87" s="41"/>
    </row>
    <row r="88" spans="2:30" ht="15" x14ac:dyDescent="0.25">
      <c r="B88" s="229"/>
      <c r="C88" s="229"/>
      <c r="D88" s="229"/>
      <c r="E88" s="229"/>
      <c r="F88" s="229"/>
      <c r="G88" s="229"/>
      <c r="H88" s="229"/>
      <c r="I88" s="229"/>
      <c r="J88" s="226"/>
      <c r="K88" s="226"/>
      <c r="L88" s="226"/>
      <c r="M88" s="226"/>
      <c r="N88" s="226"/>
      <c r="O88" s="226"/>
      <c r="P88" s="41"/>
      <c r="Q88" s="41"/>
      <c r="R88" s="41"/>
      <c r="S88" s="41"/>
      <c r="T88" s="41"/>
      <c r="U88" s="41"/>
      <c r="V88" s="41"/>
      <c r="W88" s="41"/>
      <c r="X88" s="41"/>
      <c r="Y88" s="41"/>
      <c r="Z88" s="41"/>
      <c r="AA88" s="41"/>
      <c r="AB88" s="41"/>
      <c r="AC88" s="41"/>
      <c r="AD88" s="41"/>
    </row>
    <row r="89" spans="2:30" ht="15" x14ac:dyDescent="0.25">
      <c r="B89" s="229"/>
      <c r="C89" s="229"/>
      <c r="D89" s="229"/>
      <c r="E89" s="229"/>
      <c r="F89" s="229"/>
      <c r="G89" s="229"/>
      <c r="H89" s="229"/>
      <c r="I89" s="229"/>
      <c r="J89" s="226"/>
      <c r="K89" s="226"/>
      <c r="L89" s="226"/>
      <c r="M89" s="226"/>
      <c r="N89" s="226"/>
      <c r="O89" s="226"/>
      <c r="P89" s="41"/>
      <c r="Q89" s="41"/>
      <c r="R89" s="41"/>
      <c r="S89" s="41"/>
      <c r="T89" s="41"/>
      <c r="U89" s="41"/>
      <c r="V89" s="41"/>
      <c r="W89" s="41"/>
      <c r="X89" s="41"/>
      <c r="Y89" s="41"/>
      <c r="Z89" s="41"/>
      <c r="AA89" s="41"/>
      <c r="AB89" s="41"/>
      <c r="AC89" s="41"/>
      <c r="AD89" s="41"/>
    </row>
    <row r="90" spans="2:30" ht="15" x14ac:dyDescent="0.25">
      <c r="B90" s="229"/>
      <c r="C90" s="229"/>
      <c r="D90" s="229"/>
      <c r="E90" s="229"/>
      <c r="F90" s="229"/>
      <c r="G90" s="229"/>
      <c r="H90" s="229"/>
      <c r="I90" s="229"/>
      <c r="J90" s="226"/>
      <c r="K90" s="226"/>
      <c r="L90" s="226"/>
      <c r="M90" s="226"/>
      <c r="N90" s="226"/>
      <c r="O90" s="226"/>
      <c r="R90" s="41"/>
      <c r="S90" s="41"/>
      <c r="T90" s="41"/>
      <c r="U90" s="41"/>
      <c r="V90" s="41"/>
      <c r="W90" s="41"/>
      <c r="X90" s="41"/>
      <c r="Y90" s="41"/>
      <c r="Z90" s="41"/>
      <c r="AA90" s="41"/>
      <c r="AB90" s="41"/>
      <c r="AC90" s="41"/>
      <c r="AD90" s="41"/>
    </row>
    <row r="91" spans="2:30" ht="15" x14ac:dyDescent="0.25">
      <c r="B91" s="229"/>
      <c r="C91" s="229"/>
      <c r="D91" s="229"/>
      <c r="E91" s="229"/>
      <c r="F91" s="229"/>
      <c r="G91" s="229"/>
      <c r="H91" s="229"/>
      <c r="I91" s="229"/>
      <c r="L91" s="1"/>
      <c r="M91" s="1"/>
      <c r="R91" s="41"/>
      <c r="S91" s="41"/>
      <c r="T91" s="41"/>
      <c r="U91" s="41"/>
      <c r="V91" s="41"/>
      <c r="W91" s="41"/>
      <c r="X91" s="41"/>
      <c r="Y91" s="41"/>
      <c r="Z91" s="41"/>
      <c r="AA91" s="41"/>
      <c r="AB91" s="41"/>
      <c r="AC91" s="41"/>
      <c r="AD91" s="41"/>
    </row>
    <row r="92" spans="2:30" ht="15" x14ac:dyDescent="0.25">
      <c r="B92" s="229"/>
      <c r="C92" s="229"/>
      <c r="D92" s="229"/>
      <c r="E92" s="229"/>
      <c r="F92" s="229"/>
      <c r="G92" s="229"/>
      <c r="H92" s="229"/>
      <c r="I92" s="229"/>
      <c r="L92" s="1"/>
      <c r="M92" s="1"/>
      <c r="R92" s="41"/>
      <c r="S92" s="41"/>
      <c r="T92" s="41"/>
      <c r="U92" s="41"/>
      <c r="V92" s="41"/>
      <c r="W92" s="41"/>
      <c r="X92" s="41"/>
      <c r="Y92" s="41"/>
      <c r="Z92" s="41"/>
      <c r="AA92" s="41"/>
      <c r="AB92" s="41"/>
      <c r="AC92" s="41"/>
      <c r="AD92" s="41"/>
    </row>
    <row r="93" spans="2:30" ht="15" x14ac:dyDescent="0.25">
      <c r="B93" s="229"/>
      <c r="C93" s="229"/>
      <c r="D93" s="229"/>
      <c r="E93" s="229"/>
      <c r="F93" s="229"/>
      <c r="G93" s="229"/>
      <c r="H93" s="229"/>
      <c r="I93" s="229"/>
      <c r="L93" s="1"/>
      <c r="M93" s="1"/>
      <c r="R93" s="41"/>
      <c r="S93" s="41"/>
      <c r="T93" s="41"/>
      <c r="U93" s="41"/>
      <c r="V93" s="41"/>
      <c r="W93" s="41"/>
      <c r="X93" s="41"/>
      <c r="Y93" s="41"/>
      <c r="Z93" s="41"/>
      <c r="AA93" s="41"/>
      <c r="AB93" s="41"/>
      <c r="AC93" s="41"/>
      <c r="AD93" s="41"/>
    </row>
    <row r="94" spans="2:30" ht="15" x14ac:dyDescent="0.25">
      <c r="B94" s="370"/>
      <c r="C94" s="370"/>
      <c r="D94" s="370"/>
      <c r="E94" s="370"/>
      <c r="F94" s="370"/>
      <c r="G94" s="370"/>
      <c r="H94" s="370"/>
      <c r="I94" s="370"/>
      <c r="L94" s="115"/>
      <c r="M94" s="115"/>
    </row>
    <row r="95" spans="2:30" ht="15" x14ac:dyDescent="0.25">
      <c r="B95" s="229"/>
      <c r="C95" s="229"/>
      <c r="D95" s="229"/>
      <c r="E95" s="229"/>
      <c r="F95" s="229"/>
      <c r="G95" s="229"/>
      <c r="H95" s="229"/>
      <c r="I95" s="229"/>
      <c r="L95" s="1"/>
      <c r="M95" s="1"/>
    </row>
    <row r="96" spans="2:30" ht="15" x14ac:dyDescent="0.25">
      <c r="B96" s="229"/>
      <c r="C96" s="229"/>
      <c r="D96" s="229"/>
      <c r="E96" s="229"/>
      <c r="F96" s="229"/>
      <c r="G96" s="229"/>
      <c r="H96" s="229"/>
      <c r="I96" s="229"/>
      <c r="L96" s="1"/>
      <c r="M96" s="1"/>
    </row>
    <row r="97" spans="2:20" ht="15" x14ac:dyDescent="0.25">
      <c r="B97" s="229"/>
      <c r="C97" s="229"/>
      <c r="D97" s="229"/>
      <c r="E97" s="229"/>
      <c r="F97" s="229"/>
      <c r="G97" s="229"/>
      <c r="H97" s="229"/>
      <c r="I97" s="229"/>
      <c r="M97" s="41"/>
    </row>
    <row r="98" spans="2:20" ht="15" x14ac:dyDescent="0.25">
      <c r="B98" s="229"/>
      <c r="C98" s="229"/>
      <c r="D98" s="229"/>
      <c r="E98" s="229"/>
      <c r="F98" s="229"/>
      <c r="G98" s="229"/>
      <c r="H98" s="229"/>
      <c r="I98" s="229"/>
      <c r="M98" s="41"/>
    </row>
    <row r="99" spans="2:20" ht="15" x14ac:dyDescent="0.25">
      <c r="B99" s="229"/>
      <c r="C99" s="229"/>
      <c r="D99" s="229"/>
      <c r="E99" s="229"/>
      <c r="F99" s="229"/>
      <c r="G99" s="229"/>
      <c r="H99" s="229"/>
      <c r="I99" s="229"/>
      <c r="M99" s="41"/>
    </row>
    <row r="100" spans="2:20" ht="15" x14ac:dyDescent="0.25">
      <c r="B100" s="229"/>
      <c r="C100" s="229"/>
      <c r="D100" s="229"/>
      <c r="E100" s="229"/>
      <c r="F100" s="229"/>
      <c r="G100" s="229"/>
      <c r="H100" s="229"/>
      <c r="I100" s="229"/>
      <c r="M100" s="41"/>
    </row>
    <row r="101" spans="2:20" ht="15" x14ac:dyDescent="0.25">
      <c r="B101" s="229"/>
      <c r="C101" s="229"/>
      <c r="D101" s="229"/>
      <c r="E101" s="229"/>
      <c r="F101" s="229"/>
      <c r="G101" s="229"/>
      <c r="H101" s="229"/>
      <c r="I101" s="229"/>
      <c r="M101" s="41"/>
    </row>
    <row r="102" spans="2:20" ht="15" x14ac:dyDescent="0.25">
      <c r="B102" s="229"/>
      <c r="C102" s="229"/>
      <c r="D102" s="229"/>
      <c r="E102" s="229"/>
      <c r="F102" s="229"/>
      <c r="G102" s="229"/>
      <c r="H102" s="229"/>
      <c r="I102" s="229"/>
      <c r="M102" s="41"/>
    </row>
    <row r="103" spans="2:20" ht="15" x14ac:dyDescent="0.25">
      <c r="B103" s="229"/>
      <c r="C103" s="229"/>
      <c r="D103" s="229"/>
      <c r="E103" s="229"/>
      <c r="F103" s="229"/>
      <c r="G103" s="229"/>
      <c r="H103" s="229"/>
      <c r="I103" s="229"/>
      <c r="M103" s="370"/>
      <c r="N103" s="370"/>
      <c r="O103" s="370"/>
      <c r="P103" s="370"/>
      <c r="Q103" s="370"/>
      <c r="R103" s="370"/>
      <c r="S103" s="370"/>
      <c r="T103" s="370"/>
    </row>
    <row r="104" spans="2:20" ht="15" x14ac:dyDescent="0.25">
      <c r="B104" s="229"/>
      <c r="C104" s="229"/>
      <c r="D104" s="229"/>
      <c r="E104" s="229"/>
      <c r="F104" s="229"/>
      <c r="G104" s="229"/>
      <c r="H104" s="229"/>
      <c r="I104" s="229"/>
      <c r="M104" s="226"/>
      <c r="N104" s="226"/>
      <c r="O104" s="226"/>
      <c r="P104" s="226"/>
      <c r="Q104" s="226"/>
      <c r="R104" s="226"/>
      <c r="S104" s="226"/>
      <c r="T104" s="226"/>
    </row>
    <row r="105" spans="2:20" ht="14.25" customHeight="1" x14ac:dyDescent="0.25">
      <c r="B105" s="370"/>
      <c r="C105" s="370"/>
      <c r="D105" s="370"/>
      <c r="E105" s="370"/>
      <c r="F105" s="370"/>
      <c r="G105" s="229"/>
      <c r="H105" s="370"/>
      <c r="I105" s="370"/>
    </row>
    <row r="106" spans="2:20" ht="15" x14ac:dyDescent="0.25">
      <c r="B106" s="229"/>
      <c r="C106" s="229"/>
      <c r="D106" s="229"/>
      <c r="E106" s="229"/>
      <c r="F106" s="229"/>
      <c r="G106" s="229"/>
      <c r="H106" s="229"/>
      <c r="I106" s="229"/>
    </row>
    <row r="107" spans="2:20" ht="15" x14ac:dyDescent="0.25">
      <c r="B107" s="229"/>
      <c r="C107" s="229"/>
      <c r="D107" s="229"/>
      <c r="E107" s="229"/>
      <c r="F107" s="229"/>
      <c r="G107" s="229"/>
      <c r="H107" s="229"/>
      <c r="I107" s="229"/>
    </row>
    <row r="108" spans="2:20" ht="15" x14ac:dyDescent="0.25">
      <c r="B108" s="229"/>
      <c r="C108" s="229"/>
      <c r="D108" s="229"/>
      <c r="E108" s="229"/>
      <c r="F108" s="229"/>
      <c r="G108" s="229"/>
      <c r="H108" s="229"/>
      <c r="I108" s="229"/>
    </row>
    <row r="109" spans="2:20" ht="15" x14ac:dyDescent="0.25">
      <c r="B109" s="229"/>
      <c r="C109" s="229"/>
      <c r="D109" s="229"/>
      <c r="E109" s="229"/>
      <c r="F109" s="229"/>
      <c r="G109" s="229"/>
      <c r="H109" s="229"/>
      <c r="I109" s="229"/>
    </row>
    <row r="110" spans="2:20" ht="15" x14ac:dyDescent="0.25">
      <c r="B110" s="229"/>
      <c r="C110" s="229"/>
      <c r="D110" s="229"/>
      <c r="E110" s="229"/>
      <c r="F110" s="229"/>
      <c r="G110" s="229"/>
      <c r="H110" s="229"/>
      <c r="I110" s="229"/>
    </row>
    <row r="111" spans="2:20" ht="15" x14ac:dyDescent="0.25">
      <c r="B111" s="229"/>
      <c r="C111" s="229"/>
      <c r="D111" s="229"/>
      <c r="E111" s="229"/>
      <c r="F111" s="229"/>
      <c r="G111" s="229"/>
      <c r="H111" s="229"/>
      <c r="I111" s="229"/>
    </row>
    <row r="112" spans="2:20" ht="15" x14ac:dyDescent="0.25">
      <c r="B112" s="229"/>
      <c r="C112" s="229"/>
      <c r="D112" s="229"/>
      <c r="E112" s="229"/>
      <c r="F112" s="229"/>
      <c r="G112" s="229"/>
      <c r="H112" s="229"/>
      <c r="I112" s="229"/>
    </row>
    <row r="113" spans="2:10" ht="15" x14ac:dyDescent="0.25">
      <c r="B113" s="229"/>
      <c r="C113" s="229"/>
      <c r="D113" s="229"/>
      <c r="E113" s="229"/>
      <c r="F113" s="229"/>
      <c r="G113" s="229"/>
      <c r="H113" s="229"/>
      <c r="I113" s="229"/>
    </row>
    <row r="114" spans="2:10" ht="15" x14ac:dyDescent="0.25">
      <c r="B114" s="229"/>
      <c r="C114" s="229"/>
      <c r="D114" s="229"/>
      <c r="E114" s="229"/>
      <c r="F114" s="229"/>
      <c r="G114" s="229"/>
      <c r="H114" s="229"/>
      <c r="I114" s="229"/>
    </row>
    <row r="115" spans="2:10" ht="15" x14ac:dyDescent="0.25">
      <c r="B115" s="229"/>
      <c r="C115" s="229"/>
      <c r="D115" s="229"/>
      <c r="E115" s="229"/>
      <c r="F115" s="229"/>
      <c r="G115" s="229"/>
      <c r="H115" s="229"/>
      <c r="I115" s="229"/>
    </row>
    <row r="116" spans="2:10" ht="15" x14ac:dyDescent="0.25">
      <c r="B116" s="229"/>
      <c r="C116" s="229"/>
      <c r="D116" s="229"/>
      <c r="E116" s="229"/>
      <c r="F116" s="229"/>
      <c r="G116" s="229"/>
      <c r="H116" s="229"/>
      <c r="I116" s="229"/>
    </row>
    <row r="117" spans="2:10" ht="15" x14ac:dyDescent="0.25">
      <c r="B117" s="229"/>
      <c r="C117" s="229"/>
      <c r="D117" s="229"/>
      <c r="E117" s="229"/>
      <c r="F117" s="229"/>
      <c r="G117" s="229"/>
      <c r="H117" s="229"/>
      <c r="I117" s="229"/>
    </row>
    <row r="118" spans="2:10" ht="15" x14ac:dyDescent="0.25">
      <c r="B118" s="229"/>
      <c r="C118" s="229"/>
      <c r="D118" s="229"/>
      <c r="E118" s="229"/>
      <c r="F118" s="229"/>
      <c r="G118" s="229"/>
      <c r="H118" s="229"/>
      <c r="I118" s="229"/>
      <c r="J118" s="101"/>
    </row>
    <row r="119" spans="2:10" ht="15" x14ac:dyDescent="0.25">
      <c r="B119" s="229"/>
      <c r="C119" s="229"/>
      <c r="D119" s="229"/>
      <c r="E119" s="229"/>
      <c r="F119" s="229"/>
      <c r="G119" s="229"/>
      <c r="H119" s="229"/>
      <c r="I119" s="229"/>
    </row>
    <row r="120" spans="2:10" ht="15" x14ac:dyDescent="0.25">
      <c r="B120" s="229"/>
      <c r="C120" s="229"/>
      <c r="D120" s="229"/>
      <c r="E120" s="229"/>
      <c r="F120" s="229"/>
      <c r="G120" s="229"/>
      <c r="H120" s="229"/>
      <c r="I120" s="229"/>
    </row>
    <row r="121" spans="2:10" ht="14.25" customHeight="1" x14ac:dyDescent="0.25">
      <c r="B121" s="370"/>
      <c r="C121" s="370"/>
      <c r="D121" s="370"/>
      <c r="E121" s="370"/>
      <c r="F121" s="370"/>
      <c r="G121" s="229"/>
      <c r="H121" s="370"/>
      <c r="I121" s="370"/>
    </row>
    <row r="122" spans="2:10" ht="15" x14ac:dyDescent="0.25">
      <c r="B122" s="229"/>
      <c r="C122" s="229"/>
      <c r="D122" s="229"/>
      <c r="E122" s="229"/>
      <c r="F122" s="229"/>
      <c r="G122" s="229"/>
      <c r="H122" s="229"/>
      <c r="I122" s="229"/>
    </row>
    <row r="123" spans="2:10" ht="15" x14ac:dyDescent="0.25">
      <c r="B123" s="229"/>
      <c r="C123" s="229"/>
      <c r="D123" s="229"/>
      <c r="E123" s="229"/>
      <c r="F123" s="229"/>
      <c r="G123" s="229"/>
      <c r="H123" s="229"/>
      <c r="I123" s="229"/>
    </row>
    <row r="124" spans="2:10" ht="15" x14ac:dyDescent="0.25">
      <c r="B124" s="229"/>
      <c r="C124" s="229"/>
      <c r="D124" s="229"/>
      <c r="E124" s="229"/>
      <c r="F124" s="229"/>
      <c r="G124" s="229"/>
      <c r="H124" s="229"/>
      <c r="I124" s="229"/>
    </row>
    <row r="125" spans="2:10" ht="15" x14ac:dyDescent="0.25">
      <c r="B125" s="229"/>
      <c r="C125" s="229"/>
      <c r="D125" s="229"/>
      <c r="E125" s="229"/>
      <c r="F125" s="229"/>
      <c r="G125" s="229"/>
      <c r="H125" s="229"/>
      <c r="I125" s="229"/>
    </row>
    <row r="126" spans="2:10" ht="15" x14ac:dyDescent="0.25">
      <c r="B126" s="229"/>
      <c r="C126" s="229"/>
      <c r="D126" s="229"/>
      <c r="E126" s="229"/>
      <c r="F126" s="229"/>
      <c r="G126" s="229"/>
      <c r="H126" s="229"/>
      <c r="I126" s="229"/>
    </row>
    <row r="127" spans="2:10" ht="15" x14ac:dyDescent="0.25">
      <c r="B127" s="229"/>
      <c r="C127" s="229"/>
      <c r="D127" s="229"/>
      <c r="E127" s="229"/>
      <c r="F127" s="229"/>
      <c r="G127" s="229"/>
      <c r="H127" s="229"/>
      <c r="I127" s="229"/>
    </row>
    <row r="128" spans="2:10" ht="15" x14ac:dyDescent="0.25">
      <c r="B128" s="229"/>
      <c r="C128" s="229"/>
      <c r="D128" s="229"/>
      <c r="E128" s="229"/>
      <c r="F128" s="229"/>
      <c r="G128" s="229"/>
      <c r="H128" s="229"/>
      <c r="I128" s="229"/>
    </row>
    <row r="129" spans="2:10" ht="15" x14ac:dyDescent="0.25">
      <c r="B129" s="229"/>
      <c r="C129" s="229"/>
      <c r="D129" s="229"/>
      <c r="E129" s="229"/>
      <c r="F129" s="229"/>
      <c r="G129" s="229"/>
      <c r="H129" s="229"/>
      <c r="I129" s="229"/>
    </row>
    <row r="130" spans="2:10" ht="15" x14ac:dyDescent="0.25">
      <c r="B130" s="229"/>
      <c r="C130" s="229"/>
      <c r="D130" s="229"/>
      <c r="E130" s="229"/>
      <c r="F130" s="229"/>
      <c r="G130" s="229"/>
      <c r="H130" s="229"/>
      <c r="I130" s="229"/>
    </row>
    <row r="131" spans="2:10" ht="15" x14ac:dyDescent="0.25">
      <c r="B131" s="229"/>
      <c r="C131" s="229"/>
      <c r="D131" s="229"/>
      <c r="E131" s="229"/>
      <c r="F131" s="229"/>
      <c r="G131" s="229"/>
      <c r="H131" s="229"/>
      <c r="I131" s="229"/>
    </row>
    <row r="132" spans="2:10" ht="15" x14ac:dyDescent="0.25">
      <c r="B132" s="229"/>
      <c r="C132" s="229"/>
      <c r="D132" s="229"/>
      <c r="E132" s="229"/>
      <c r="F132" s="229"/>
      <c r="G132" s="229"/>
      <c r="H132" s="229"/>
      <c r="I132" s="229"/>
    </row>
    <row r="133" spans="2:10" ht="15" x14ac:dyDescent="0.25">
      <c r="B133" s="229"/>
      <c r="C133" s="229"/>
      <c r="D133" s="229"/>
      <c r="E133" s="229"/>
      <c r="F133" s="229"/>
      <c r="G133" s="229"/>
      <c r="H133" s="229"/>
      <c r="I133" s="229"/>
    </row>
    <row r="134" spans="2:10" ht="15" x14ac:dyDescent="0.25">
      <c r="B134" s="229"/>
      <c r="C134" s="229"/>
      <c r="D134" s="229"/>
      <c r="E134" s="229"/>
      <c r="F134" s="229"/>
      <c r="G134" s="229"/>
      <c r="H134" s="229"/>
      <c r="I134" s="229"/>
      <c r="J134" s="101"/>
    </row>
    <row r="135" spans="2:10" ht="15" x14ac:dyDescent="0.25">
      <c r="B135" s="229"/>
      <c r="C135" s="229"/>
      <c r="D135" s="229"/>
      <c r="E135" s="229"/>
      <c r="F135" s="229"/>
      <c r="G135" s="229"/>
      <c r="H135" s="229"/>
      <c r="I135" s="229"/>
    </row>
    <row r="136" spans="2:10" ht="15" x14ac:dyDescent="0.25">
      <c r="B136" s="229"/>
      <c r="C136" s="229"/>
      <c r="D136" s="229"/>
      <c r="E136" s="229"/>
      <c r="F136" s="229"/>
      <c r="G136" s="229"/>
      <c r="H136" s="229"/>
      <c r="I136" s="229"/>
    </row>
    <row r="137" spans="2:10" ht="15" x14ac:dyDescent="0.25">
      <c r="B137" s="229"/>
      <c r="C137" s="229"/>
      <c r="D137" s="229"/>
      <c r="E137" s="229"/>
      <c r="F137" s="229"/>
      <c r="G137" s="229"/>
      <c r="H137" s="229"/>
      <c r="I137" s="229"/>
    </row>
    <row r="138" spans="2:10" ht="15" x14ac:dyDescent="0.25">
      <c r="B138" s="229"/>
      <c r="C138" s="229"/>
      <c r="D138" s="229"/>
      <c r="E138" s="229"/>
      <c r="F138" s="229"/>
      <c r="G138" s="229"/>
      <c r="H138" s="229"/>
      <c r="I138" s="229"/>
    </row>
    <row r="139" spans="2:10" ht="15" x14ac:dyDescent="0.25">
      <c r="B139" s="229"/>
      <c r="C139" s="229"/>
      <c r="D139" s="229"/>
      <c r="E139" s="229"/>
      <c r="F139" s="229"/>
      <c r="G139" s="229"/>
      <c r="H139" s="229"/>
      <c r="I139" s="229"/>
    </row>
  </sheetData>
  <dataConsolidate/>
  <mergeCells count="19">
    <mergeCell ref="H80:I80"/>
    <mergeCell ref="H50:I50"/>
    <mergeCell ref="H56:I56"/>
    <mergeCell ref="H12:I12"/>
    <mergeCell ref="H25:I25"/>
    <mergeCell ref="H30:I30"/>
    <mergeCell ref="H35:I35"/>
    <mergeCell ref="H41:I41"/>
    <mergeCell ref="B2:H2"/>
    <mergeCell ref="C3:I3"/>
    <mergeCell ref="C6:I6"/>
    <mergeCell ref="C8:I8"/>
    <mergeCell ref="H66:I66"/>
    <mergeCell ref="B94:I94"/>
    <mergeCell ref="M103:T103"/>
    <mergeCell ref="B105:F105"/>
    <mergeCell ref="H105:I105"/>
    <mergeCell ref="B121:F121"/>
    <mergeCell ref="H121:I121"/>
  </mergeCells>
  <pageMargins left="0.7" right="0.7" top="0.75" bottom="0.75" header="0.3" footer="0.3"/>
  <pageSetup paperSize="9" scale="52"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2" tint="-0.249977111117893"/>
  </sheetPr>
  <dimension ref="A1:S48"/>
  <sheetViews>
    <sheetView workbookViewId="0">
      <selection activeCell="B42" sqref="B42:L42"/>
    </sheetView>
  </sheetViews>
  <sheetFormatPr defaultColWidth="8.85546875" defaultRowHeight="15" x14ac:dyDescent="0.25"/>
  <cols>
    <col min="1" max="1" width="2.5703125" style="79" customWidth="1"/>
    <col min="2" max="2" width="59.42578125" style="79" customWidth="1"/>
    <col min="3" max="7" width="17.42578125" style="79" customWidth="1"/>
    <col min="8" max="8" width="15.28515625" style="79" customWidth="1"/>
    <col min="9" max="16384" width="8.85546875" style="79"/>
  </cols>
  <sheetData>
    <row r="1" spans="1:19" x14ac:dyDescent="0.25">
      <c r="A1" s="80"/>
      <c r="B1" s="388"/>
      <c r="C1" s="388"/>
      <c r="D1" s="388"/>
      <c r="E1" s="388"/>
      <c r="F1" s="388"/>
      <c r="G1" s="388"/>
      <c r="H1" s="388"/>
      <c r="I1" s="388"/>
      <c r="J1" s="388"/>
      <c r="K1" s="388"/>
      <c r="L1" s="388"/>
      <c r="M1" s="80"/>
      <c r="N1" s="80"/>
      <c r="O1" s="80"/>
      <c r="P1" s="80"/>
      <c r="Q1" s="80"/>
    </row>
    <row r="2" spans="1:19" ht="21" x14ac:dyDescent="0.25">
      <c r="A2" s="80"/>
      <c r="B2" s="389" t="s">
        <v>144</v>
      </c>
      <c r="C2" s="389"/>
      <c r="D2" s="389"/>
      <c r="E2" s="389"/>
      <c r="F2" s="389"/>
      <c r="G2" s="389"/>
      <c r="H2" s="389"/>
      <c r="I2" s="267"/>
      <c r="J2" s="267"/>
      <c r="K2" s="267"/>
      <c r="L2" s="267"/>
      <c r="M2" s="80"/>
      <c r="N2" s="80"/>
      <c r="O2" s="80"/>
      <c r="P2" s="80"/>
      <c r="Q2" s="80"/>
    </row>
    <row r="3" spans="1:19" x14ac:dyDescent="0.25">
      <c r="A3" s="80"/>
      <c r="B3" s="267"/>
      <c r="C3" s="267"/>
      <c r="D3" s="267"/>
      <c r="E3" s="267"/>
      <c r="F3" s="267"/>
      <c r="G3" s="267"/>
      <c r="H3" s="267"/>
      <c r="I3" s="267"/>
      <c r="J3" s="267"/>
      <c r="K3" s="267"/>
      <c r="L3" s="267"/>
      <c r="M3" s="80"/>
      <c r="N3" s="80"/>
      <c r="O3" s="80"/>
      <c r="P3" s="80"/>
      <c r="Q3" s="80"/>
    </row>
    <row r="4" spans="1:19" s="1" customFormat="1" ht="15.75" x14ac:dyDescent="0.25">
      <c r="A4" s="2"/>
      <c r="B4" s="65"/>
      <c r="C4" s="369"/>
      <c r="D4" s="369"/>
      <c r="E4" s="369"/>
      <c r="F4" s="369"/>
      <c r="G4" s="369"/>
      <c r="H4" s="369"/>
      <c r="I4" s="369"/>
    </row>
    <row r="5" spans="1:19" s="66" customFormat="1" ht="14.25" customHeight="1" x14ac:dyDescent="0.25">
      <c r="A5" s="68"/>
      <c r="B5" s="256" t="s">
        <v>65</v>
      </c>
      <c r="C5" s="256"/>
      <c r="D5" s="256"/>
      <c r="E5" s="256"/>
      <c r="F5" s="256"/>
      <c r="G5" s="256"/>
      <c r="H5" s="256"/>
      <c r="I5" s="256"/>
      <c r="J5" s="65"/>
      <c r="K5" s="65"/>
      <c r="L5" s="65"/>
      <c r="M5" s="65"/>
      <c r="N5" s="65"/>
      <c r="O5" s="65"/>
      <c r="P5" s="65"/>
      <c r="Q5" s="65"/>
      <c r="R5" s="65"/>
    </row>
    <row r="6" spans="1:19" s="66" customFormat="1" ht="14.25" customHeight="1" x14ac:dyDescent="0.25">
      <c r="A6" s="68"/>
      <c r="J6" s="65"/>
      <c r="K6" s="65"/>
      <c r="L6" s="65"/>
      <c r="M6" s="65"/>
      <c r="N6" s="65"/>
      <c r="O6" s="65"/>
      <c r="P6" s="65"/>
      <c r="Q6" s="65"/>
      <c r="R6" s="65"/>
    </row>
    <row r="7" spans="1:19" s="66" customFormat="1" ht="28.5" customHeight="1" x14ac:dyDescent="0.2">
      <c r="B7" s="69" t="s">
        <v>71</v>
      </c>
      <c r="C7" s="367" t="s">
        <v>279</v>
      </c>
      <c r="D7" s="367"/>
      <c r="E7" s="367"/>
      <c r="F7" s="367"/>
      <c r="G7" s="367"/>
      <c r="H7" s="367"/>
      <c r="I7" s="367"/>
    </row>
    <row r="8" spans="1:19" s="66" customFormat="1" ht="12.75" x14ac:dyDescent="0.2">
      <c r="B8" s="65"/>
      <c r="C8" s="65"/>
      <c r="D8" s="65"/>
      <c r="E8" s="65"/>
      <c r="F8" s="65"/>
      <c r="G8" s="65"/>
      <c r="H8" s="65"/>
      <c r="I8" s="253"/>
      <c r="J8" s="65"/>
      <c r="K8" s="65"/>
      <c r="L8" s="65"/>
      <c r="M8" s="65"/>
      <c r="N8" s="65"/>
      <c r="O8" s="65"/>
      <c r="P8" s="65"/>
      <c r="Q8" s="65"/>
      <c r="R8" s="65"/>
      <c r="S8" s="65"/>
    </row>
    <row r="9" spans="1:19" s="66" customFormat="1" ht="137.25" customHeight="1" x14ac:dyDescent="0.2">
      <c r="B9" s="69" t="s">
        <v>1</v>
      </c>
      <c r="C9" s="367" t="s">
        <v>287</v>
      </c>
      <c r="D9" s="367"/>
      <c r="E9" s="367"/>
      <c r="F9" s="367"/>
      <c r="G9" s="367"/>
      <c r="H9" s="367"/>
      <c r="I9" s="367"/>
    </row>
    <row r="10" spans="1:19" x14ac:dyDescent="0.25">
      <c r="A10" s="80"/>
      <c r="B10" s="80"/>
      <c r="C10" s="80"/>
      <c r="D10" s="80"/>
      <c r="E10" s="80"/>
      <c r="F10" s="80"/>
      <c r="G10" s="80"/>
      <c r="H10" s="80"/>
      <c r="I10" s="80"/>
      <c r="J10" s="80"/>
      <c r="K10" s="80"/>
      <c r="L10" s="80"/>
      <c r="M10" s="80"/>
      <c r="N10" s="80"/>
      <c r="O10" s="80"/>
      <c r="P10" s="80"/>
      <c r="Q10" s="80"/>
    </row>
    <row r="11" spans="1:19" x14ac:dyDescent="0.25">
      <c r="A11" s="80"/>
      <c r="B11" s="5" t="s">
        <v>62</v>
      </c>
      <c r="C11" s="5"/>
      <c r="D11" s="5"/>
      <c r="E11" s="5"/>
      <c r="F11" s="5"/>
      <c r="G11" s="5"/>
      <c r="H11" s="5"/>
      <c r="I11" s="5"/>
      <c r="M11" s="80"/>
      <c r="N11" s="80"/>
      <c r="O11" s="80"/>
      <c r="P11" s="80"/>
      <c r="Q11" s="80"/>
    </row>
    <row r="12" spans="1:19" x14ac:dyDescent="0.25">
      <c r="A12" s="80"/>
      <c r="B12" s="72" t="s">
        <v>280</v>
      </c>
      <c r="C12" s="73">
        <v>0.4</v>
      </c>
      <c r="D12" s="80" t="s">
        <v>139</v>
      </c>
      <c r="E12" s="80"/>
      <c r="F12" s="80"/>
      <c r="G12" s="80"/>
      <c r="H12" s="80"/>
      <c r="I12" s="80"/>
      <c r="J12" s="80"/>
      <c r="K12" s="80"/>
      <c r="L12" s="80"/>
      <c r="M12" s="80"/>
      <c r="N12" s="80"/>
      <c r="O12" s="80"/>
      <c r="P12" s="80"/>
      <c r="Q12" s="80"/>
    </row>
    <row r="13" spans="1:19" ht="20.25" customHeight="1" x14ac:dyDescent="0.25">
      <c r="A13" s="80"/>
      <c r="B13" s="245" t="s">
        <v>281</v>
      </c>
      <c r="C13" s="266">
        <v>84.6</v>
      </c>
      <c r="D13" s="80" t="s">
        <v>139</v>
      </c>
      <c r="E13" s="80"/>
      <c r="F13" s="80"/>
      <c r="G13" s="80"/>
      <c r="H13" s="80"/>
      <c r="I13" s="80"/>
      <c r="J13" s="80"/>
      <c r="K13" s="80"/>
      <c r="L13" s="80"/>
      <c r="M13" s="80"/>
      <c r="N13" s="80"/>
      <c r="O13" s="80"/>
      <c r="P13" s="80"/>
      <c r="Q13" s="80"/>
    </row>
    <row r="14" spans="1:19" ht="20.25" customHeight="1" x14ac:dyDescent="0.25">
      <c r="A14" s="80"/>
      <c r="B14" s="273"/>
      <c r="C14" s="268"/>
      <c r="D14" s="80"/>
      <c r="E14" s="80"/>
      <c r="F14" s="80"/>
      <c r="G14" s="80"/>
      <c r="H14" s="80"/>
      <c r="I14" s="80"/>
      <c r="J14" s="80"/>
      <c r="K14" s="80"/>
      <c r="L14" s="80"/>
      <c r="M14" s="80"/>
      <c r="N14" s="80"/>
      <c r="O14" s="80"/>
      <c r="P14" s="80"/>
      <c r="Q14" s="80"/>
    </row>
    <row r="15" spans="1:19" x14ac:dyDescent="0.25">
      <c r="A15" s="80"/>
      <c r="B15" s="72" t="s">
        <v>284</v>
      </c>
      <c r="C15" s="73" t="s">
        <v>64</v>
      </c>
      <c r="D15" s="73" t="s">
        <v>42</v>
      </c>
      <c r="E15" s="73" t="s">
        <v>43</v>
      </c>
      <c r="F15" s="73" t="s">
        <v>44</v>
      </c>
      <c r="G15" s="73" t="s">
        <v>45</v>
      </c>
      <c r="H15" s="73" t="s">
        <v>46</v>
      </c>
      <c r="I15" s="80"/>
      <c r="J15" s="80"/>
      <c r="K15" s="80"/>
      <c r="L15" s="80"/>
      <c r="M15" s="80"/>
      <c r="N15" s="80"/>
      <c r="O15" s="80"/>
      <c r="P15" s="80"/>
      <c r="Q15" s="80"/>
    </row>
    <row r="16" spans="1:19" x14ac:dyDescent="0.25">
      <c r="A16" s="80"/>
      <c r="B16" s="245" t="s">
        <v>145</v>
      </c>
      <c r="C16" s="266">
        <v>0</v>
      </c>
      <c r="D16" s="266">
        <f>[1]Assets!G474</f>
        <v>262.48860400677273</v>
      </c>
      <c r="E16" s="266">
        <f>[1]Assets!H474</f>
        <v>260.54389015838376</v>
      </c>
      <c r="F16" s="266">
        <f>[1]Assets!I474</f>
        <v>265.14555050478083</v>
      </c>
      <c r="G16" s="266">
        <f>[1]Assets!J474</f>
        <v>271.32864261204929</v>
      </c>
      <c r="H16" s="266">
        <f>[1]Assets!K474</f>
        <v>276.53522545015488</v>
      </c>
      <c r="I16" s="80"/>
      <c r="J16" s="80"/>
      <c r="K16" s="80"/>
      <c r="L16" s="80"/>
      <c r="M16" s="80"/>
      <c r="N16" s="80"/>
      <c r="O16" s="80"/>
      <c r="P16" s="80"/>
      <c r="Q16" s="80"/>
    </row>
    <row r="17" spans="1:17" x14ac:dyDescent="0.25">
      <c r="A17" s="80"/>
      <c r="B17" s="245" t="s">
        <v>285</v>
      </c>
      <c r="C17" s="266">
        <v>0</v>
      </c>
      <c r="D17" s="274">
        <f>SUMIF('INPUT Customer #''s'!$E$126:$E$155,"primary",'INPUT Customer #''s'!P$126:P$156)</f>
        <v>1633992.9500221559</v>
      </c>
      <c r="E17" s="274">
        <f>SUMIF('INPUT Customer #''s'!$E$126:$E$155,"primary",'INPUT Customer #''s'!Q$126:Q$156)</f>
        <v>1651492.0357713767</v>
      </c>
      <c r="F17" s="274">
        <f>SUMIF('INPUT Customer #''s'!$E$126:$E$155,"primary",'INPUT Customer #''s'!R$126:R$156)</f>
        <v>1670902.3361572067</v>
      </c>
      <c r="G17" s="274">
        <f>SUMIF('INPUT Customer #''s'!$E$126:$E$155,"primary",'INPUT Customer #''s'!S$126:S$156)</f>
        <v>1690742.5842486303</v>
      </c>
      <c r="H17" s="274">
        <f>SUMIF('INPUT Customer #''s'!$E$126:$E$155,"primary",'INPUT Customer #''s'!T$126:T$156)</f>
        <v>1709346.033418213</v>
      </c>
      <c r="I17" s="80"/>
      <c r="J17" s="80"/>
      <c r="K17" s="80"/>
      <c r="L17" s="80"/>
      <c r="M17" s="80"/>
      <c r="N17" s="80"/>
      <c r="O17" s="80"/>
      <c r="P17" s="80"/>
      <c r="Q17" s="80"/>
    </row>
    <row r="18" spans="1:17" x14ac:dyDescent="0.25">
      <c r="A18" s="80"/>
      <c r="B18" s="275"/>
      <c r="C18" s="276"/>
      <c r="D18" s="277"/>
      <c r="E18" s="277"/>
      <c r="F18" s="277"/>
      <c r="G18" s="277"/>
      <c r="H18" s="277"/>
      <c r="I18" s="80"/>
      <c r="J18" s="80"/>
      <c r="K18" s="80"/>
      <c r="L18" s="80"/>
      <c r="M18" s="80"/>
      <c r="N18" s="80"/>
      <c r="O18" s="80"/>
      <c r="P18" s="80"/>
      <c r="Q18" s="80"/>
    </row>
    <row r="19" spans="1:17" x14ac:dyDescent="0.25">
      <c r="A19" s="80"/>
      <c r="B19" s="80" t="s">
        <v>282</v>
      </c>
      <c r="I19" s="80"/>
      <c r="J19" s="80"/>
      <c r="K19" s="80"/>
      <c r="L19" s="80"/>
      <c r="M19" s="80"/>
      <c r="N19" s="80"/>
      <c r="O19" s="80"/>
      <c r="P19" s="80"/>
      <c r="Q19" s="80"/>
    </row>
    <row r="20" spans="1:17" x14ac:dyDescent="0.25">
      <c r="A20" s="80"/>
      <c r="B20" s="72" t="s">
        <v>140</v>
      </c>
      <c r="C20" s="120">
        <v>2.5000000000000001E-2</v>
      </c>
      <c r="D20" s="120">
        <v>2.5000000000000001E-2</v>
      </c>
      <c r="E20" s="120">
        <v>2.5000000000000001E-2</v>
      </c>
      <c r="F20" s="120">
        <v>2.5000000000000001E-2</v>
      </c>
      <c r="G20" s="120">
        <v>2.5000000000000001E-2</v>
      </c>
      <c r="H20" s="120">
        <v>2.5000000000000001E-2</v>
      </c>
      <c r="I20" s="80"/>
      <c r="J20" s="80"/>
      <c r="K20" s="80"/>
      <c r="L20" s="80"/>
      <c r="M20" s="80"/>
      <c r="N20" s="80"/>
      <c r="O20" s="80"/>
      <c r="P20" s="80"/>
      <c r="Q20" s="80"/>
    </row>
    <row r="21" spans="1:17" x14ac:dyDescent="0.25">
      <c r="A21" s="80"/>
      <c r="B21" s="72" t="s">
        <v>283</v>
      </c>
      <c r="C21" s="261">
        <v>0</v>
      </c>
      <c r="D21" s="261">
        <v>1.248E-2</v>
      </c>
      <c r="E21" s="261">
        <v>1.562E-2</v>
      </c>
      <c r="F21" s="261">
        <v>2.0670000000000001E-2</v>
      </c>
      <c r="G21" s="261">
        <v>2.0549999999999999E-2</v>
      </c>
      <c r="H21" s="261">
        <v>2.0389999999999998E-2</v>
      </c>
      <c r="I21" s="80"/>
      <c r="J21" s="80"/>
      <c r="K21" s="80"/>
      <c r="L21" s="80"/>
      <c r="M21" s="80"/>
      <c r="N21" s="80"/>
      <c r="O21" s="80"/>
      <c r="P21" s="80"/>
      <c r="Q21" s="80"/>
    </row>
    <row r="22" spans="1:17" x14ac:dyDescent="0.25">
      <c r="A22" s="80"/>
      <c r="B22" s="74"/>
      <c r="C22" s="271"/>
      <c r="D22" s="271"/>
      <c r="E22" s="271"/>
      <c r="F22" s="271"/>
      <c r="G22" s="271"/>
      <c r="H22" s="80"/>
      <c r="I22" s="80"/>
      <c r="J22" s="80"/>
      <c r="K22" s="80"/>
      <c r="L22" s="80"/>
      <c r="M22" s="80"/>
      <c r="N22" s="80"/>
      <c r="O22" s="80"/>
      <c r="P22" s="80"/>
      <c r="Q22" s="80"/>
    </row>
    <row r="23" spans="1:17" x14ac:dyDescent="0.25">
      <c r="A23" s="80"/>
      <c r="B23" s="5" t="s">
        <v>141</v>
      </c>
      <c r="C23" s="5"/>
      <c r="D23" s="5"/>
      <c r="E23" s="5"/>
      <c r="F23" s="5"/>
      <c r="G23" s="5"/>
      <c r="H23" s="5"/>
      <c r="I23" s="5" t="s">
        <v>286</v>
      </c>
      <c r="J23" s="272"/>
      <c r="K23" s="272"/>
      <c r="L23" s="272"/>
      <c r="M23" s="80"/>
      <c r="N23" s="80"/>
      <c r="O23" s="80"/>
      <c r="P23" s="80"/>
      <c r="Q23" s="80"/>
    </row>
    <row r="24" spans="1:17" x14ac:dyDescent="0.25">
      <c r="A24" s="80"/>
      <c r="B24" s="272"/>
      <c r="C24" s="272"/>
      <c r="D24" s="272"/>
      <c r="E24" s="272"/>
      <c r="F24" s="272"/>
      <c r="G24" s="272"/>
      <c r="H24" s="272"/>
      <c r="I24" s="272"/>
      <c r="J24" s="272"/>
      <c r="K24" s="272"/>
      <c r="L24" s="272"/>
      <c r="M24" s="80"/>
      <c r="N24" s="80"/>
      <c r="O24" s="80"/>
      <c r="P24" s="80"/>
      <c r="Q24" s="80"/>
    </row>
    <row r="25" spans="1:17" x14ac:dyDescent="0.25">
      <c r="A25" s="80"/>
      <c r="B25" s="72"/>
      <c r="C25" s="73" t="s">
        <v>64</v>
      </c>
      <c r="D25" s="73" t="s">
        <v>42</v>
      </c>
      <c r="E25" s="73" t="s">
        <v>43</v>
      </c>
      <c r="F25" s="73" t="s">
        <v>44</v>
      </c>
      <c r="G25" s="73" t="s">
        <v>45</v>
      </c>
      <c r="H25" s="73" t="s">
        <v>46</v>
      </c>
      <c r="I25" s="80"/>
      <c r="J25" s="80"/>
      <c r="K25" s="80"/>
      <c r="L25" s="80"/>
      <c r="M25" s="80"/>
      <c r="N25" s="80"/>
      <c r="O25" s="80"/>
      <c r="P25" s="80"/>
      <c r="Q25" s="80"/>
    </row>
    <row r="26" spans="1:17" x14ac:dyDescent="0.25">
      <c r="A26" s="80"/>
      <c r="B26" s="245" t="s">
        <v>142</v>
      </c>
      <c r="C26" s="359">
        <v>0</v>
      </c>
      <c r="D26" s="359">
        <f>C26*(1+D20)*(1+D21)</f>
        <v>0</v>
      </c>
      <c r="E26" s="359">
        <f t="shared" ref="E26:H26" si="0">D26*(1+E20)*(1+E21)</f>
        <v>0</v>
      </c>
      <c r="F26" s="359">
        <f t="shared" si="0"/>
        <v>0</v>
      </c>
      <c r="G26" s="359">
        <f t="shared" si="0"/>
        <v>0</v>
      </c>
      <c r="H26" s="359">
        <f t="shared" si="0"/>
        <v>0</v>
      </c>
      <c r="I26" s="80"/>
      <c r="J26" s="80"/>
      <c r="K26" s="80"/>
      <c r="L26" s="80"/>
      <c r="M26" s="80"/>
      <c r="N26" s="80"/>
      <c r="O26" s="80"/>
      <c r="P26" s="80"/>
      <c r="Q26" s="80"/>
    </row>
    <row r="27" spans="1:17" x14ac:dyDescent="0.25">
      <c r="A27" s="80"/>
      <c r="B27" s="72" t="s">
        <v>143</v>
      </c>
      <c r="C27" s="347"/>
      <c r="D27" s="359">
        <v>0</v>
      </c>
      <c r="E27" s="359">
        <v>0</v>
      </c>
      <c r="F27" s="359">
        <v>0</v>
      </c>
      <c r="G27" s="359">
        <v>0</v>
      </c>
      <c r="H27" s="359">
        <v>0</v>
      </c>
      <c r="I27" s="80"/>
      <c r="J27" s="80"/>
      <c r="K27" s="80"/>
      <c r="L27" s="80"/>
      <c r="M27" s="80"/>
      <c r="N27" s="80"/>
      <c r="O27" s="80"/>
      <c r="P27" s="80"/>
      <c r="Q27" s="80"/>
    </row>
    <row r="28" spans="1:17" x14ac:dyDescent="0.25">
      <c r="A28" s="80"/>
      <c r="B28" s="245" t="s">
        <v>144</v>
      </c>
      <c r="C28" s="348"/>
      <c r="D28" s="360">
        <f>D26</f>
        <v>0</v>
      </c>
      <c r="E28" s="360">
        <f t="shared" ref="E28:G28" si="1">E26</f>
        <v>0</v>
      </c>
      <c r="F28" s="360">
        <f t="shared" si="1"/>
        <v>0</v>
      </c>
      <c r="G28" s="360">
        <f t="shared" si="1"/>
        <v>0</v>
      </c>
      <c r="H28" s="360">
        <f>H26</f>
        <v>0</v>
      </c>
      <c r="I28" s="80"/>
      <c r="J28" s="80"/>
      <c r="K28" s="80"/>
      <c r="L28" s="80"/>
      <c r="M28" s="80"/>
      <c r="N28" s="80"/>
      <c r="O28" s="80"/>
      <c r="P28" s="80"/>
      <c r="Q28" s="80"/>
    </row>
    <row r="29" spans="1:17" x14ac:dyDescent="0.25">
      <c r="A29" s="80"/>
      <c r="B29" s="269"/>
      <c r="C29" s="270"/>
      <c r="D29" s="270"/>
      <c r="E29" s="270"/>
      <c r="F29" s="270"/>
      <c r="G29" s="270"/>
      <c r="H29" s="80"/>
      <c r="I29" s="80"/>
      <c r="J29" s="80"/>
      <c r="K29" s="80"/>
      <c r="L29" s="80"/>
      <c r="M29" s="80"/>
      <c r="N29" s="80"/>
      <c r="O29" s="80"/>
      <c r="P29" s="80"/>
      <c r="Q29" s="80"/>
    </row>
    <row r="30" spans="1:17" x14ac:dyDescent="0.25">
      <c r="A30" s="80"/>
      <c r="B30" s="269"/>
      <c r="C30" s="270"/>
      <c r="D30" s="270"/>
      <c r="E30" s="270"/>
      <c r="F30" s="270"/>
      <c r="G30" s="270"/>
      <c r="H30" s="80"/>
      <c r="I30" s="80"/>
      <c r="J30" s="80"/>
      <c r="K30" s="80"/>
      <c r="L30" s="80"/>
      <c r="M30" s="80"/>
      <c r="N30" s="80"/>
      <c r="O30" s="80"/>
      <c r="P30" s="80"/>
      <c r="Q30" s="80"/>
    </row>
    <row r="31" spans="1:17" x14ac:dyDescent="0.25">
      <c r="A31" s="80"/>
      <c r="B31" s="386"/>
      <c r="C31" s="386"/>
      <c r="D31" s="386"/>
      <c r="E31" s="386"/>
      <c r="F31" s="386"/>
      <c r="G31" s="386"/>
      <c r="H31" s="386"/>
      <c r="I31" s="386"/>
      <c r="J31" s="386"/>
      <c r="K31" s="386"/>
      <c r="L31" s="386"/>
      <c r="M31" s="80"/>
      <c r="N31" s="80"/>
      <c r="O31" s="80"/>
      <c r="P31" s="80"/>
      <c r="Q31" s="80"/>
    </row>
    <row r="32" spans="1:17" x14ac:dyDescent="0.25">
      <c r="A32" s="80"/>
      <c r="B32" s="386"/>
      <c r="C32" s="386"/>
      <c r="D32" s="386"/>
      <c r="E32" s="386"/>
      <c r="F32" s="386"/>
      <c r="G32" s="386"/>
      <c r="H32" s="386"/>
      <c r="I32" s="386"/>
      <c r="J32" s="386"/>
      <c r="K32" s="386"/>
      <c r="L32" s="386"/>
      <c r="M32" s="80"/>
      <c r="N32" s="80"/>
      <c r="O32" s="80"/>
      <c r="P32" s="80"/>
      <c r="Q32" s="80"/>
    </row>
    <row r="33" spans="1:17" x14ac:dyDescent="0.25">
      <c r="A33" s="80"/>
      <c r="B33" s="80"/>
      <c r="C33" s="80"/>
      <c r="D33" s="80"/>
      <c r="E33" s="80"/>
      <c r="F33" s="80"/>
      <c r="G33" s="80"/>
      <c r="H33" s="80"/>
      <c r="I33" s="80"/>
      <c r="J33" s="80"/>
      <c r="K33" s="80"/>
      <c r="L33" s="80"/>
      <c r="M33" s="80"/>
      <c r="N33" s="80"/>
      <c r="O33" s="80"/>
      <c r="P33" s="80"/>
      <c r="Q33" s="80"/>
    </row>
    <row r="34" spans="1:17" x14ac:dyDescent="0.25">
      <c r="A34" s="80"/>
      <c r="B34" s="80"/>
      <c r="C34" s="80"/>
      <c r="D34" s="80"/>
      <c r="E34" s="80"/>
      <c r="F34" s="80"/>
      <c r="G34" s="80"/>
      <c r="H34" s="80"/>
      <c r="I34" s="80"/>
      <c r="J34" s="80"/>
      <c r="K34" s="80"/>
      <c r="L34" s="80"/>
      <c r="M34" s="80"/>
      <c r="N34" s="80"/>
      <c r="O34" s="80"/>
      <c r="P34" s="80"/>
      <c r="Q34" s="80"/>
    </row>
    <row r="35" spans="1:17" x14ac:dyDescent="0.25">
      <c r="A35" s="80"/>
      <c r="C35" s="80"/>
      <c r="D35" s="80"/>
      <c r="E35" s="80"/>
      <c r="F35" s="80"/>
      <c r="G35" s="80"/>
      <c r="H35" s="80"/>
      <c r="I35" s="80"/>
      <c r="J35" s="80"/>
      <c r="K35" s="80"/>
      <c r="L35" s="80"/>
      <c r="M35" s="80"/>
      <c r="N35" s="80"/>
      <c r="O35" s="80"/>
      <c r="P35" s="80"/>
      <c r="Q35" s="80"/>
    </row>
    <row r="36" spans="1:17" x14ac:dyDescent="0.25">
      <c r="A36" s="80"/>
      <c r="C36" s="80"/>
      <c r="D36" s="80"/>
      <c r="E36" s="80"/>
      <c r="F36" s="80"/>
      <c r="G36" s="80"/>
      <c r="H36" s="80"/>
      <c r="I36" s="80"/>
      <c r="J36" s="80"/>
      <c r="K36" s="80"/>
      <c r="L36" s="80"/>
      <c r="M36" s="80"/>
      <c r="N36" s="80"/>
      <c r="O36" s="80"/>
      <c r="P36" s="80"/>
      <c r="Q36" s="80"/>
    </row>
    <row r="37" spans="1:17" x14ac:dyDescent="0.25">
      <c r="A37" s="80"/>
      <c r="C37" s="80"/>
      <c r="D37" s="80"/>
      <c r="E37" s="80"/>
      <c r="F37" s="80"/>
      <c r="G37" s="80"/>
      <c r="H37" s="80"/>
      <c r="I37" s="80"/>
      <c r="J37" s="80"/>
      <c r="K37" s="80"/>
      <c r="L37" s="80"/>
      <c r="M37" s="80"/>
      <c r="N37" s="80"/>
      <c r="O37" s="80"/>
      <c r="P37" s="80"/>
      <c r="Q37" s="80"/>
    </row>
    <row r="38" spans="1:17" x14ac:dyDescent="0.25">
      <c r="C38" s="80"/>
      <c r="D38" s="80"/>
      <c r="E38" s="80"/>
      <c r="F38" s="80"/>
      <c r="G38" s="80"/>
      <c r="H38" s="80"/>
      <c r="I38" s="80"/>
      <c r="J38" s="80"/>
      <c r="K38" s="80"/>
      <c r="L38" s="80"/>
    </row>
    <row r="39" spans="1:17" x14ac:dyDescent="0.25">
      <c r="B39" s="80"/>
      <c r="C39" s="80"/>
      <c r="D39" s="80"/>
      <c r="E39" s="80"/>
      <c r="F39" s="80"/>
      <c r="G39" s="80"/>
      <c r="H39" s="80"/>
      <c r="I39" s="80"/>
      <c r="J39" s="80"/>
      <c r="K39" s="80"/>
      <c r="L39" s="80"/>
    </row>
    <row r="40" spans="1:17" x14ac:dyDescent="0.25">
      <c r="B40" s="80"/>
      <c r="C40" s="80"/>
      <c r="D40" s="80"/>
      <c r="E40" s="80"/>
      <c r="F40" s="80"/>
      <c r="G40" s="80"/>
      <c r="H40" s="80"/>
      <c r="I40" s="80"/>
      <c r="J40" s="80"/>
      <c r="K40" s="80"/>
      <c r="L40" s="80"/>
    </row>
    <row r="41" spans="1:17" x14ac:dyDescent="0.25">
      <c r="B41" s="386"/>
      <c r="C41" s="386"/>
      <c r="D41" s="386"/>
      <c r="E41" s="386"/>
      <c r="F41" s="386"/>
      <c r="G41" s="386"/>
      <c r="H41" s="386"/>
      <c r="I41" s="386"/>
      <c r="J41" s="386"/>
      <c r="K41" s="386"/>
      <c r="L41" s="386"/>
    </row>
    <row r="42" spans="1:17" ht="76.5" customHeight="1" x14ac:dyDescent="0.25">
      <c r="B42" s="385"/>
      <c r="C42" s="385"/>
      <c r="D42" s="385"/>
      <c r="E42" s="385"/>
      <c r="F42" s="385"/>
      <c r="G42" s="385"/>
      <c r="H42" s="385"/>
      <c r="I42" s="385"/>
      <c r="J42" s="385"/>
      <c r="K42" s="385"/>
      <c r="L42" s="385"/>
    </row>
    <row r="43" spans="1:17" x14ac:dyDescent="0.25">
      <c r="B43" s="386"/>
      <c r="C43" s="386"/>
      <c r="D43" s="386"/>
      <c r="E43" s="386"/>
      <c r="F43" s="386"/>
      <c r="G43" s="386"/>
      <c r="H43" s="386"/>
      <c r="I43" s="386"/>
      <c r="J43" s="386"/>
      <c r="K43" s="386"/>
      <c r="L43" s="386"/>
    </row>
    <row r="44" spans="1:17" x14ac:dyDescent="0.25">
      <c r="B44" s="80"/>
      <c r="C44" s="80"/>
      <c r="D44" s="80"/>
      <c r="E44" s="80"/>
      <c r="F44" s="80"/>
      <c r="G44" s="80"/>
      <c r="H44" s="80"/>
      <c r="I44" s="80"/>
      <c r="J44" s="80"/>
      <c r="K44" s="80"/>
      <c r="L44" s="80"/>
    </row>
    <row r="45" spans="1:17" ht="67.5" customHeight="1" x14ac:dyDescent="0.25">
      <c r="B45" s="387"/>
      <c r="C45" s="387"/>
      <c r="D45" s="387"/>
      <c r="E45" s="387"/>
      <c r="F45" s="387"/>
      <c r="G45" s="387"/>
      <c r="H45" s="387"/>
      <c r="I45" s="387"/>
      <c r="J45" s="387"/>
      <c r="K45" s="387"/>
      <c r="L45" s="387"/>
    </row>
    <row r="46" spans="1:17" x14ac:dyDescent="0.25">
      <c r="B46" s="80"/>
      <c r="C46" s="80"/>
      <c r="D46" s="80"/>
      <c r="E46" s="80"/>
      <c r="F46" s="80"/>
      <c r="G46" s="80"/>
      <c r="H46" s="80"/>
      <c r="I46" s="80"/>
      <c r="J46" s="80"/>
      <c r="K46" s="80"/>
      <c r="L46" s="80"/>
    </row>
    <row r="47" spans="1:17" x14ac:dyDescent="0.25">
      <c r="B47" s="80"/>
      <c r="C47" s="80"/>
      <c r="D47" s="80"/>
      <c r="E47" s="80"/>
      <c r="F47" s="80"/>
      <c r="G47" s="80"/>
      <c r="H47" s="80"/>
      <c r="I47" s="80"/>
      <c r="J47" s="80"/>
      <c r="K47" s="80"/>
      <c r="L47" s="80"/>
    </row>
    <row r="48" spans="1:17" x14ac:dyDescent="0.25">
      <c r="B48" s="80"/>
      <c r="C48" s="80"/>
      <c r="D48" s="80"/>
      <c r="E48" s="80"/>
      <c r="F48" s="80"/>
      <c r="G48" s="80"/>
      <c r="H48" s="80"/>
      <c r="I48" s="80"/>
      <c r="J48" s="80"/>
      <c r="K48" s="80"/>
      <c r="L48" s="80"/>
    </row>
  </sheetData>
  <mergeCells count="11">
    <mergeCell ref="B42:L42"/>
    <mergeCell ref="B43:L43"/>
    <mergeCell ref="B45:L45"/>
    <mergeCell ref="B1:L1"/>
    <mergeCell ref="B31:L31"/>
    <mergeCell ref="B32:L32"/>
    <mergeCell ref="B41:L41"/>
    <mergeCell ref="B2:H2"/>
    <mergeCell ref="C4:I4"/>
    <mergeCell ref="C7:I7"/>
    <mergeCell ref="C9:I9"/>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rgb="FF92D050"/>
  </sheetPr>
  <dimension ref="A1:W87"/>
  <sheetViews>
    <sheetView topLeftCell="A13" workbookViewId="0">
      <selection activeCell="E56" sqref="E56"/>
    </sheetView>
  </sheetViews>
  <sheetFormatPr defaultColWidth="8.85546875" defaultRowHeight="12.75" x14ac:dyDescent="0.2"/>
  <cols>
    <col min="1" max="1" width="4.7109375" style="66" customWidth="1"/>
    <col min="2" max="2" width="33.7109375" style="65" customWidth="1"/>
    <col min="3" max="4" width="15.28515625" style="65" customWidth="1"/>
    <col min="5" max="5" width="16.5703125" style="65" customWidth="1"/>
    <col min="6" max="6" width="16.28515625" style="65" customWidth="1"/>
    <col min="7" max="7" width="16" style="65" customWidth="1"/>
    <col min="8" max="8" width="15.42578125" style="65" customWidth="1"/>
    <col min="9" max="9" width="16.7109375" style="65" customWidth="1"/>
    <col min="10" max="10" width="15.28515625" style="65" customWidth="1"/>
    <col min="11" max="11" width="27.28515625" style="65" customWidth="1"/>
    <col min="12" max="12" width="13.42578125" style="65" customWidth="1"/>
    <col min="13" max="13" width="13.42578125" style="66" customWidth="1"/>
    <col min="14" max="16384" width="8.85546875" style="66"/>
  </cols>
  <sheetData>
    <row r="1" spans="1:20" x14ac:dyDescent="0.2">
      <c r="H1" s="67"/>
      <c r="I1" s="67"/>
      <c r="J1" s="67"/>
      <c r="M1" s="65"/>
      <c r="N1" s="65"/>
      <c r="O1" s="65"/>
      <c r="P1" s="65"/>
      <c r="Q1" s="65"/>
      <c r="R1" s="65"/>
      <c r="S1" s="65"/>
    </row>
    <row r="2" spans="1:20" ht="21" customHeight="1" x14ac:dyDescent="0.2">
      <c r="B2" s="368" t="s">
        <v>93</v>
      </c>
      <c r="C2" s="368"/>
      <c r="D2" s="368"/>
      <c r="E2" s="368"/>
      <c r="F2" s="368"/>
      <c r="G2" s="368"/>
      <c r="H2" s="368"/>
      <c r="M2" s="65"/>
      <c r="N2" s="65"/>
      <c r="O2" s="65"/>
      <c r="P2" s="65"/>
      <c r="Q2" s="65"/>
      <c r="R2" s="65"/>
      <c r="S2" s="65"/>
    </row>
    <row r="3" spans="1:20" ht="14.25" customHeight="1" x14ac:dyDescent="0.2">
      <c r="B3" s="65" t="s">
        <v>85</v>
      </c>
      <c r="C3" s="369" t="s">
        <v>86</v>
      </c>
      <c r="D3" s="369"/>
      <c r="E3" s="369"/>
      <c r="F3" s="369"/>
      <c r="G3" s="369"/>
      <c r="H3" s="369"/>
      <c r="I3" s="369"/>
      <c r="J3" s="67"/>
      <c r="M3" s="65"/>
      <c r="N3" s="65"/>
      <c r="O3" s="65"/>
      <c r="P3" s="65"/>
      <c r="Q3" s="65"/>
      <c r="R3" s="65"/>
      <c r="S3" s="65"/>
    </row>
    <row r="4" spans="1:20" ht="14.25" customHeight="1" x14ac:dyDescent="0.25">
      <c r="A4" s="68"/>
      <c r="B4" s="107" t="s">
        <v>65</v>
      </c>
      <c r="C4" s="107"/>
      <c r="D4" s="107"/>
      <c r="E4" s="107"/>
      <c r="F4" s="107"/>
      <c r="G4" s="107"/>
      <c r="H4" s="107"/>
      <c r="I4" s="107"/>
      <c r="J4" s="107"/>
      <c r="K4" s="107"/>
      <c r="M4" s="65"/>
      <c r="N4" s="65"/>
      <c r="O4" s="65"/>
      <c r="P4" s="65"/>
      <c r="Q4" s="65"/>
      <c r="R4" s="65"/>
      <c r="S4" s="65"/>
    </row>
    <row r="5" spans="1:20" ht="14.25" customHeight="1" x14ac:dyDescent="0.25">
      <c r="A5" s="68"/>
      <c r="B5" s="74"/>
      <c r="C5" s="74"/>
      <c r="D5" s="74"/>
      <c r="E5" s="74"/>
      <c r="F5" s="74"/>
      <c r="G5" s="74"/>
      <c r="H5" s="74"/>
      <c r="I5" s="74"/>
      <c r="J5" s="74"/>
      <c r="M5" s="65"/>
      <c r="N5" s="65"/>
      <c r="O5" s="65"/>
      <c r="P5" s="65"/>
      <c r="Q5" s="65"/>
      <c r="R5" s="65"/>
      <c r="S5" s="65"/>
    </row>
    <row r="6" spans="1:20" ht="14.25" customHeight="1" x14ac:dyDescent="0.25">
      <c r="A6" s="68"/>
      <c r="B6" s="74"/>
      <c r="C6" s="74"/>
      <c r="D6" s="74"/>
      <c r="E6" s="74"/>
      <c r="F6" s="74"/>
      <c r="G6" s="74"/>
      <c r="H6" s="74"/>
      <c r="I6" s="74"/>
      <c r="J6" s="74"/>
      <c r="M6" s="65"/>
      <c r="N6" s="65"/>
      <c r="O6" s="65"/>
      <c r="P6" s="65"/>
      <c r="Q6" s="65"/>
      <c r="R6" s="65"/>
      <c r="S6" s="65"/>
    </row>
    <row r="7" spans="1:20" ht="14.25" customHeight="1" x14ac:dyDescent="0.2">
      <c r="B7" s="69" t="s">
        <v>6</v>
      </c>
      <c r="C7" s="393" t="s">
        <v>126</v>
      </c>
      <c r="D7" s="393"/>
      <c r="E7" s="393"/>
      <c r="F7" s="393"/>
      <c r="G7" s="393"/>
      <c r="H7" s="393"/>
      <c r="I7" s="393"/>
      <c r="J7" s="393"/>
      <c r="K7" s="393"/>
      <c r="M7" s="65"/>
      <c r="N7" s="65"/>
      <c r="O7" s="65"/>
      <c r="P7" s="65"/>
      <c r="Q7" s="65"/>
      <c r="R7" s="65"/>
      <c r="S7" s="65"/>
    </row>
    <row r="8" spans="1:20" ht="14.25" customHeight="1" x14ac:dyDescent="0.2">
      <c r="B8" s="74"/>
      <c r="C8" s="74"/>
      <c r="D8" s="74"/>
      <c r="E8" s="74"/>
      <c r="F8" s="74"/>
      <c r="G8" s="74"/>
      <c r="H8" s="74"/>
      <c r="I8" s="74"/>
      <c r="J8" s="74"/>
      <c r="M8" s="65"/>
      <c r="N8" s="65"/>
      <c r="O8" s="65"/>
      <c r="P8" s="65"/>
      <c r="Q8" s="65"/>
      <c r="R8" s="65"/>
      <c r="S8" s="65"/>
    </row>
    <row r="9" spans="1:20" ht="64.5" customHeight="1" x14ac:dyDescent="0.2">
      <c r="B9" s="69" t="s">
        <v>1</v>
      </c>
      <c r="C9" s="393" t="s">
        <v>288</v>
      </c>
      <c r="D9" s="393"/>
      <c r="E9" s="393"/>
      <c r="F9" s="393"/>
      <c r="G9" s="393"/>
      <c r="H9" s="393"/>
      <c r="I9" s="393"/>
      <c r="J9" s="393"/>
      <c r="K9" s="393"/>
      <c r="M9" s="65"/>
      <c r="N9" s="65"/>
      <c r="O9" s="65"/>
      <c r="P9" s="65"/>
      <c r="Q9" s="65"/>
      <c r="R9" s="65"/>
      <c r="S9" s="65"/>
    </row>
    <row r="10" spans="1:20" s="79" customFormat="1" ht="14.25" customHeight="1" x14ac:dyDescent="0.25">
      <c r="B10" s="80"/>
      <c r="C10" s="128"/>
      <c r="D10" s="128"/>
      <c r="E10" s="128"/>
      <c r="F10" s="128"/>
      <c r="G10" s="128"/>
      <c r="H10" s="128"/>
      <c r="I10" s="128"/>
      <c r="J10" s="128"/>
      <c r="K10" s="129"/>
    </row>
    <row r="11" spans="1:20" ht="81" customHeight="1" x14ac:dyDescent="0.2">
      <c r="B11" s="69"/>
      <c r="C11" s="393"/>
      <c r="D11" s="393"/>
      <c r="E11" s="393"/>
      <c r="F11" s="393"/>
      <c r="G11" s="393"/>
      <c r="H11" s="393"/>
      <c r="I11" s="393"/>
      <c r="J11" s="393"/>
      <c r="K11" s="393"/>
      <c r="M11" s="65"/>
      <c r="N11" s="65"/>
      <c r="O11" s="65"/>
      <c r="P11" s="65"/>
      <c r="Q11" s="65"/>
      <c r="R11" s="65"/>
      <c r="S11" s="65"/>
    </row>
    <row r="12" spans="1:20" ht="14.25" customHeight="1" x14ac:dyDescent="0.2">
      <c r="B12" s="81"/>
      <c r="C12" s="81"/>
      <c r="D12" s="81"/>
      <c r="E12" s="81"/>
      <c r="F12" s="81"/>
      <c r="G12" s="81"/>
      <c r="H12" s="70"/>
      <c r="I12" s="70"/>
      <c r="J12" s="70"/>
      <c r="M12" s="65"/>
      <c r="N12" s="65"/>
      <c r="O12" s="65"/>
      <c r="P12" s="65"/>
      <c r="Q12" s="65"/>
      <c r="R12" s="65"/>
      <c r="S12" s="65"/>
    </row>
    <row r="13" spans="1:20" ht="14.25" customHeight="1" x14ac:dyDescent="0.2">
      <c r="B13" s="81"/>
      <c r="C13" s="81"/>
      <c r="D13" s="81"/>
      <c r="E13" s="81"/>
      <c r="F13" s="81"/>
      <c r="G13" s="81"/>
      <c r="H13" s="70"/>
      <c r="I13" s="70"/>
      <c r="J13" s="70"/>
      <c r="M13" s="65"/>
      <c r="N13" s="65"/>
      <c r="O13" s="65"/>
      <c r="P13" s="65"/>
      <c r="Q13" s="65"/>
      <c r="R13" s="65"/>
      <c r="S13" s="65"/>
    </row>
    <row r="14" spans="1:20" ht="14.25" customHeight="1" x14ac:dyDescent="0.2">
      <c r="B14" s="107" t="s">
        <v>62</v>
      </c>
      <c r="C14" s="107"/>
      <c r="D14" s="107"/>
      <c r="E14" s="107"/>
      <c r="F14" s="107"/>
      <c r="G14" s="107"/>
      <c r="H14" s="107"/>
      <c r="I14" s="107"/>
      <c r="J14" s="107"/>
      <c r="K14" s="107"/>
      <c r="M14" s="65"/>
      <c r="N14" s="65"/>
      <c r="O14" s="65"/>
      <c r="P14" s="65"/>
      <c r="Q14" s="65"/>
      <c r="R14" s="65"/>
      <c r="S14" s="65"/>
      <c r="T14" s="65"/>
    </row>
    <row r="15" spans="1:20" ht="15" customHeight="1" x14ac:dyDescent="0.25">
      <c r="H15" s="67"/>
      <c r="I15" s="67"/>
      <c r="J15" s="67"/>
      <c r="K15" s="79"/>
      <c r="L15" s="79"/>
      <c r="M15" s="79"/>
      <c r="N15" s="79"/>
      <c r="O15" s="79"/>
      <c r="P15" s="79"/>
      <c r="Q15" s="79"/>
      <c r="R15" s="79"/>
      <c r="S15" s="79"/>
    </row>
    <row r="16" spans="1:20" ht="15" customHeight="1" x14ac:dyDescent="0.25">
      <c r="H16" s="67"/>
      <c r="I16" s="67"/>
      <c r="J16" s="67"/>
      <c r="K16" s="79"/>
      <c r="L16" s="79"/>
      <c r="M16" s="79"/>
      <c r="N16" s="79"/>
      <c r="O16" s="79"/>
      <c r="P16" s="79"/>
      <c r="Q16" s="79"/>
      <c r="R16" s="79"/>
      <c r="S16" s="79"/>
    </row>
    <row r="17" spans="2:20" ht="14.25" customHeight="1" x14ac:dyDescent="0.25">
      <c r="B17" s="371" t="s">
        <v>289</v>
      </c>
      <c r="C17" s="371"/>
      <c r="D17" s="371"/>
      <c r="E17" s="371"/>
      <c r="F17" s="371"/>
      <c r="G17" s="371"/>
      <c r="H17" s="371"/>
      <c r="I17" s="371"/>
      <c r="J17" s="117"/>
      <c r="K17" s="117"/>
      <c r="L17" s="79"/>
      <c r="M17" s="79"/>
      <c r="N17" s="79"/>
      <c r="O17" s="79"/>
      <c r="P17" s="79"/>
      <c r="Q17" s="79"/>
      <c r="R17" s="79"/>
      <c r="S17" s="79"/>
    </row>
    <row r="18" spans="2:20" s="79" customFormat="1" ht="14.25" customHeight="1" x14ac:dyDescent="0.25"/>
    <row r="19" spans="2:20" s="79" customFormat="1" ht="14.25" customHeight="1" x14ac:dyDescent="0.25">
      <c r="B19" s="72"/>
      <c r="C19" s="72" t="s">
        <v>63</v>
      </c>
      <c r="D19" s="72" t="s">
        <v>64</v>
      </c>
      <c r="E19" s="72" t="s">
        <v>42</v>
      </c>
      <c r="F19" s="72" t="s">
        <v>43</v>
      </c>
      <c r="G19" s="72" t="s">
        <v>44</v>
      </c>
      <c r="H19" s="72" t="s">
        <v>45</v>
      </c>
      <c r="I19" s="72" t="s">
        <v>46</v>
      </c>
    </row>
    <row r="20" spans="2:20" ht="14.25" customHeight="1" x14ac:dyDescent="0.25">
      <c r="B20" s="72" t="str">
        <f>[1]Analysis!B7</f>
        <v>Inflation Assumption (CPI % increase)</v>
      </c>
      <c r="C20" s="351">
        <v>2.4498886414253906E-2</v>
      </c>
      <c r="D20" s="329">
        <v>2.5000000000000001E-2</v>
      </c>
      <c r="E20" s="330">
        <v>2.5000000000000001E-2</v>
      </c>
      <c r="F20" s="330">
        <v>2.5000000000000001E-2</v>
      </c>
      <c r="G20" s="330">
        <v>2.5000000000000001E-2</v>
      </c>
      <c r="H20" s="330">
        <v>2.5000000000000001E-2</v>
      </c>
      <c r="I20" s="330">
        <v>2.5000000000000001E-2</v>
      </c>
      <c r="J20" s="79"/>
      <c r="K20" s="66"/>
      <c r="L20" s="83"/>
      <c r="M20" s="79"/>
      <c r="N20" s="79"/>
      <c r="O20" s="79"/>
      <c r="P20" s="79"/>
      <c r="Q20" s="79"/>
      <c r="R20" s="79"/>
      <c r="S20" s="79"/>
      <c r="T20" s="79"/>
    </row>
    <row r="21" spans="2:20" ht="14.25" customHeight="1" x14ac:dyDescent="0.2">
      <c r="D21" s="82"/>
      <c r="E21" s="82"/>
      <c r="F21" s="82"/>
      <c r="G21" s="82"/>
      <c r="H21" s="82"/>
      <c r="I21" s="67"/>
      <c r="J21" s="67"/>
      <c r="M21" s="65"/>
      <c r="N21" s="65"/>
      <c r="O21" s="65"/>
      <c r="P21" s="65"/>
      <c r="Q21" s="65"/>
      <c r="R21" s="65"/>
      <c r="S21" s="65"/>
      <c r="T21" s="65"/>
    </row>
    <row r="22" spans="2:20" ht="14.25" customHeight="1" x14ac:dyDescent="0.25">
      <c r="B22" s="392" t="s">
        <v>92</v>
      </c>
      <c r="C22" s="392"/>
      <c r="D22" s="392"/>
      <c r="E22" s="392"/>
      <c r="F22" s="392"/>
      <c r="G22" s="392"/>
      <c r="H22" s="392"/>
      <c r="I22" s="392"/>
      <c r="J22" s="391" t="s">
        <v>240</v>
      </c>
      <c r="K22" s="391"/>
      <c r="L22" s="79"/>
      <c r="M22" s="79"/>
      <c r="N22" s="79"/>
      <c r="O22" s="79"/>
      <c r="P22" s="79"/>
      <c r="Q22" s="79"/>
      <c r="R22" s="79"/>
      <c r="S22" s="79"/>
    </row>
    <row r="23" spans="2:20" s="79" customFormat="1" ht="14.25" customHeight="1" x14ac:dyDescent="0.25"/>
    <row r="24" spans="2:20" s="79" customFormat="1" ht="14.25" customHeight="1" x14ac:dyDescent="0.25">
      <c r="B24" s="72" t="s">
        <v>68</v>
      </c>
      <c r="C24" s="350">
        <v>7.1459999999999996E-2</v>
      </c>
    </row>
    <row r="25" spans="2:20" ht="14.25" customHeight="1" x14ac:dyDescent="0.25">
      <c r="B25" s="119" t="s">
        <v>8</v>
      </c>
      <c r="C25" s="119"/>
      <c r="D25" s="119"/>
      <c r="E25" s="119"/>
      <c r="F25" s="119"/>
      <c r="G25" s="119"/>
      <c r="H25" s="119"/>
      <c r="I25" s="119"/>
      <c r="J25" s="119"/>
      <c r="K25" s="119"/>
      <c r="L25" s="83"/>
      <c r="M25" s="79"/>
      <c r="N25" s="79"/>
      <c r="O25" s="79"/>
      <c r="P25" s="79"/>
      <c r="Q25" s="79"/>
      <c r="R25" s="79"/>
      <c r="S25" s="79"/>
    </row>
    <row r="26" spans="2:20" ht="14.25" customHeight="1" x14ac:dyDescent="0.2">
      <c r="B26" s="122"/>
      <c r="C26" s="122"/>
      <c r="D26" s="122"/>
      <c r="E26" s="123" t="s">
        <v>42</v>
      </c>
      <c r="F26" s="123" t="s">
        <v>43</v>
      </c>
      <c r="G26" s="123" t="s">
        <v>44</v>
      </c>
      <c r="H26" s="123" t="s">
        <v>45</v>
      </c>
      <c r="I26" s="123" t="s">
        <v>46</v>
      </c>
      <c r="J26" s="124"/>
      <c r="K26" s="124"/>
      <c r="M26" s="65"/>
      <c r="N26" s="65"/>
      <c r="O26" s="65"/>
      <c r="P26" s="65"/>
      <c r="Q26" s="65"/>
      <c r="R26" s="65"/>
      <c r="S26" s="65"/>
    </row>
    <row r="27" spans="2:20" ht="14.25" customHeight="1" x14ac:dyDescent="0.2">
      <c r="B27" s="72" t="s">
        <v>9</v>
      </c>
      <c r="C27" s="72"/>
      <c r="D27" s="72"/>
      <c r="E27" s="349">
        <v>19.096717575727759</v>
      </c>
      <c r="F27" s="349">
        <v>18.611264342693008</v>
      </c>
      <c r="G27" s="349">
        <v>17.53607452955341</v>
      </c>
      <c r="H27" s="349">
        <v>16.515740630968168</v>
      </c>
      <c r="I27" s="349">
        <v>15.870201702230219</v>
      </c>
      <c r="J27" s="83"/>
      <c r="K27" s="83"/>
      <c r="L27" s="83"/>
    </row>
    <row r="28" spans="2:20" ht="14.25" customHeight="1" x14ac:dyDescent="0.2">
      <c r="B28" s="72" t="s">
        <v>7</v>
      </c>
      <c r="C28" s="72"/>
      <c r="D28" s="72"/>
      <c r="E28" s="349">
        <v>20.263172037223413</v>
      </c>
      <c r="F28" s="349">
        <v>22.277428881312773</v>
      </c>
      <c r="G28" s="349">
        <v>23.992467568810472</v>
      </c>
      <c r="H28" s="349">
        <v>19.098447551829718</v>
      </c>
      <c r="I28" s="349">
        <v>17.620693325524922</v>
      </c>
      <c r="J28" s="83"/>
      <c r="K28" s="83"/>
      <c r="L28" s="83"/>
    </row>
    <row r="29" spans="2:20" ht="14.25" customHeight="1" x14ac:dyDescent="0.2">
      <c r="B29" s="72" t="s">
        <v>83</v>
      </c>
      <c r="C29" s="72"/>
      <c r="D29" s="72"/>
      <c r="E29" s="349">
        <v>23.450030385049214</v>
      </c>
      <c r="F29" s="349">
        <v>24.269755397682008</v>
      </c>
      <c r="G29" s="349">
        <v>25.140201435327285</v>
      </c>
      <c r="H29" s="349">
        <v>26.05787706985782</v>
      </c>
      <c r="I29" s="349">
        <v>27.002761981730877</v>
      </c>
      <c r="J29" s="83"/>
      <c r="K29" s="83"/>
      <c r="L29" s="83"/>
    </row>
    <row r="30" spans="2:20" ht="14.25" customHeight="1" x14ac:dyDescent="0.2">
      <c r="B30" s="72" t="s">
        <v>10</v>
      </c>
      <c r="C30" s="72"/>
      <c r="D30" s="72"/>
      <c r="E30" s="349">
        <v>0</v>
      </c>
      <c r="F30" s="349">
        <v>0</v>
      </c>
      <c r="G30" s="349">
        <v>0</v>
      </c>
      <c r="H30" s="349">
        <v>0</v>
      </c>
      <c r="I30" s="349">
        <v>0</v>
      </c>
      <c r="J30" s="83"/>
      <c r="K30" s="83"/>
      <c r="L30" s="83"/>
    </row>
    <row r="31" spans="2:20" ht="14.25" customHeight="1" x14ac:dyDescent="0.2">
      <c r="B31" s="72" t="s">
        <v>11</v>
      </c>
      <c r="C31" s="72"/>
      <c r="D31" s="72"/>
      <c r="E31" s="349">
        <v>1.4506906345920678</v>
      </c>
      <c r="F31" s="349">
        <v>3.2639190245161576</v>
      </c>
      <c r="G31" s="349">
        <v>5.2917238142320322</v>
      </c>
      <c r="H31" s="349">
        <v>4.8553332853611364</v>
      </c>
      <c r="I31" s="349">
        <v>2.9354101711507705</v>
      </c>
      <c r="J31" s="83"/>
      <c r="K31" s="83"/>
      <c r="L31" s="83"/>
    </row>
    <row r="32" spans="2:20" ht="14.25" customHeight="1" x14ac:dyDescent="0.2">
      <c r="B32" s="66"/>
      <c r="C32" s="66"/>
      <c r="D32" s="66"/>
      <c r="E32" s="66"/>
      <c r="F32" s="66"/>
      <c r="G32" s="66"/>
      <c r="H32" s="66"/>
      <c r="I32" s="66"/>
      <c r="J32" s="125"/>
      <c r="K32" s="125"/>
      <c r="L32" s="125"/>
    </row>
    <row r="33" spans="1:23" ht="14.25" customHeight="1" x14ac:dyDescent="0.2">
      <c r="B33" s="72" t="s">
        <v>271</v>
      </c>
      <c r="C33" s="72"/>
      <c r="D33" s="72"/>
      <c r="E33" s="349">
        <f>E34-E29</f>
        <v>40.810580247543228</v>
      </c>
      <c r="F33" s="349">
        <f t="shared" ref="F33:I33" si="0">F34-F29</f>
        <v>44.152612248521933</v>
      </c>
      <c r="G33" s="349">
        <f t="shared" si="0"/>
        <v>46.820265912595914</v>
      </c>
      <c r="H33" s="349">
        <f t="shared" si="0"/>
        <v>40.46952146815903</v>
      </c>
      <c r="I33" s="349">
        <f t="shared" si="0"/>
        <v>36.426305198905915</v>
      </c>
      <c r="J33" s="83"/>
      <c r="K33" s="83"/>
      <c r="L33" s="83"/>
    </row>
    <row r="34" spans="1:23" ht="14.25" customHeight="1" x14ac:dyDescent="0.2">
      <c r="B34" s="72" t="s">
        <v>272</v>
      </c>
      <c r="C34" s="72"/>
      <c r="D34" s="72"/>
      <c r="E34" s="349">
        <f>SUM(E27:E31)</f>
        <v>64.260610632592446</v>
      </c>
      <c r="F34" s="349">
        <f t="shared" ref="F34:I34" si="1">SUM(F27:F31)</f>
        <v>68.422367646203938</v>
      </c>
      <c r="G34" s="349">
        <f t="shared" si="1"/>
        <v>71.960467347923199</v>
      </c>
      <c r="H34" s="349">
        <f t="shared" si="1"/>
        <v>66.527398538016854</v>
      </c>
      <c r="I34" s="349">
        <f t="shared" si="1"/>
        <v>63.429067180636793</v>
      </c>
      <c r="J34" s="83"/>
      <c r="K34" s="353"/>
      <c r="L34" s="353"/>
      <c r="M34" s="353"/>
      <c r="N34" s="353"/>
      <c r="O34" s="353"/>
    </row>
    <row r="36" spans="1:23" s="79" customFormat="1" ht="15" customHeight="1" x14ac:dyDescent="0.25">
      <c r="A36" s="66"/>
      <c r="B36" s="392" t="s">
        <v>138</v>
      </c>
      <c r="C36" s="392"/>
      <c r="D36" s="392"/>
      <c r="E36" s="392"/>
      <c r="F36" s="392"/>
      <c r="G36" s="392"/>
      <c r="H36" s="392"/>
      <c r="I36" s="392"/>
      <c r="J36" s="383" t="s">
        <v>275</v>
      </c>
      <c r="K36" s="383"/>
      <c r="L36" s="80"/>
      <c r="M36" s="80"/>
      <c r="N36" s="80"/>
      <c r="O36" s="80"/>
      <c r="P36" s="80"/>
      <c r="Q36" s="80"/>
      <c r="R36" s="80"/>
      <c r="S36" s="80"/>
      <c r="T36" s="80"/>
      <c r="U36" s="80"/>
      <c r="V36" s="80"/>
      <c r="W36" s="67"/>
    </row>
    <row r="37" spans="1:23" s="79" customFormat="1" ht="15" x14ac:dyDescent="0.25">
      <c r="A37" s="66"/>
      <c r="L37" s="80"/>
      <c r="M37" s="80"/>
      <c r="N37" s="80"/>
      <c r="O37" s="80"/>
      <c r="P37" s="80"/>
      <c r="Q37" s="80"/>
      <c r="R37" s="80"/>
      <c r="S37" s="80"/>
      <c r="T37" s="80"/>
      <c r="U37" s="80"/>
      <c r="V37" s="80"/>
      <c r="W37" s="67"/>
    </row>
    <row r="38" spans="1:23" s="79" customFormat="1" ht="15" x14ac:dyDescent="0.25">
      <c r="A38" s="66"/>
      <c r="C38" s="72"/>
      <c r="D38" s="72" t="s">
        <v>64</v>
      </c>
      <c r="E38" s="72" t="s">
        <v>42</v>
      </c>
      <c r="F38" s="72" t="s">
        <v>43</v>
      </c>
      <c r="G38" s="72" t="s">
        <v>44</v>
      </c>
      <c r="H38" s="72" t="s">
        <v>45</v>
      </c>
      <c r="I38" s="72" t="s">
        <v>46</v>
      </c>
      <c r="L38" s="80"/>
      <c r="M38" s="80"/>
      <c r="N38" s="80"/>
      <c r="O38" s="80"/>
      <c r="P38" s="80"/>
      <c r="Q38" s="80"/>
      <c r="R38" s="80"/>
      <c r="S38" s="80"/>
      <c r="T38" s="80"/>
      <c r="U38" s="80"/>
      <c r="V38" s="80"/>
      <c r="W38" s="130"/>
    </row>
    <row r="39" spans="1:23" ht="15" x14ac:dyDescent="0.25">
      <c r="B39" s="72" t="s">
        <v>100</v>
      </c>
      <c r="C39" s="121"/>
      <c r="D39" s="279"/>
      <c r="E39" s="279"/>
      <c r="F39" s="279"/>
      <c r="G39" s="279"/>
      <c r="H39" s="280"/>
      <c r="I39" s="279"/>
      <c r="K39" s="355"/>
      <c r="L39" s="356" t="s">
        <v>358</v>
      </c>
      <c r="M39" s="352"/>
      <c r="N39" s="352"/>
      <c r="O39" s="352"/>
    </row>
    <row r="40" spans="1:23" ht="15" x14ac:dyDescent="0.25">
      <c r="B40" s="72" t="str">
        <f>'[4]For Sendout'!A13</f>
        <v>Type 5 Metering Maintenance</v>
      </c>
      <c r="C40" s="121"/>
      <c r="D40" s="331">
        <v>3159835.8716999996</v>
      </c>
      <c r="E40" s="354">
        <f>$L$40*E49</f>
        <v>2685601.5931067136</v>
      </c>
      <c r="F40" s="354">
        <f t="shared" ref="F40:I40" si="2">$L$40*F49</f>
        <v>2711687.9424071643</v>
      </c>
      <c r="G40" s="354">
        <f t="shared" si="2"/>
        <v>2740433.0620378586</v>
      </c>
      <c r="H40" s="354">
        <f t="shared" si="2"/>
        <v>2771185.5823472436</v>
      </c>
      <c r="I40" s="354">
        <f t="shared" si="2"/>
        <v>2801630.7974264207</v>
      </c>
      <c r="K40" s="355" t="s">
        <v>101</v>
      </c>
      <c r="L40" s="357">
        <v>0.11738755079351251</v>
      </c>
      <c r="N40" s="352"/>
      <c r="O40" s="352"/>
    </row>
    <row r="41" spans="1:23" ht="15" customHeight="1" x14ac:dyDescent="0.2">
      <c r="B41" s="72" t="str">
        <f>'[4]For Sendout'!A14</f>
        <v>Type 6 Metering Maintenance</v>
      </c>
      <c r="C41" s="121"/>
      <c r="D41" s="331">
        <v>2293141.660099999</v>
      </c>
      <c r="E41" s="354">
        <f>$L$41*E49</f>
        <v>1948982.5249279994</v>
      </c>
      <c r="F41" s="354">
        <f t="shared" ref="F41:I41" si="3">$L$41*F49</f>
        <v>1967913.791224625</v>
      </c>
      <c r="G41" s="354">
        <f t="shared" si="3"/>
        <v>1988774.5681846133</v>
      </c>
      <c r="H41" s="354">
        <f t="shared" si="3"/>
        <v>2011092.1467987779</v>
      </c>
      <c r="I41" s="354">
        <f t="shared" si="3"/>
        <v>2033186.7092645189</v>
      </c>
      <c r="K41" s="358" t="s">
        <v>102</v>
      </c>
      <c r="L41" s="357">
        <v>8.5189957336893357E-2</v>
      </c>
      <c r="N41" s="65"/>
      <c r="O41" s="65"/>
    </row>
    <row r="42" spans="1:23" x14ac:dyDescent="0.2">
      <c r="B42" s="72" t="str">
        <f>'[4]For Sendout'!A15</f>
        <v>Type 5 Metering Reading</v>
      </c>
      <c r="C42" s="121"/>
      <c r="D42" s="331">
        <v>3237933.2385058627</v>
      </c>
      <c r="E42" s="354">
        <f>$L$42*E49</f>
        <v>2751977.9560658517</v>
      </c>
      <c r="F42" s="354">
        <f t="shared" ref="F42:H42" si="4">$L$42*F49</f>
        <v>2778709.0461923019</v>
      </c>
      <c r="G42" s="354">
        <f t="shared" si="4"/>
        <v>2808164.6198601131</v>
      </c>
      <c r="H42" s="354">
        <f t="shared" si="4"/>
        <v>2839677.2083997242</v>
      </c>
      <c r="I42" s="354">
        <f>$L$42*I49</f>
        <v>2870874.8964635953</v>
      </c>
      <c r="K42" s="356" t="s">
        <v>103</v>
      </c>
      <c r="L42" s="357">
        <v>0.12028885927439589</v>
      </c>
    </row>
    <row r="43" spans="1:23" x14ac:dyDescent="0.2">
      <c r="B43" s="72" t="str">
        <f>'[4]For Sendout'!A16</f>
        <v>Type 6 Metering Reading</v>
      </c>
      <c r="C43" s="121"/>
      <c r="D43" s="331">
        <v>4729213.7997128833</v>
      </c>
      <c r="E43" s="354">
        <f>$L$43*E49</f>
        <v>4019444.2465830096</v>
      </c>
      <c r="F43" s="354">
        <f t="shared" ref="F43:I43" si="5">$L$43*F49</f>
        <v>4058486.7564173732</v>
      </c>
      <c r="G43" s="354">
        <f t="shared" si="5"/>
        <v>4101508.5531028886</v>
      </c>
      <c r="H43" s="354">
        <f t="shared" si="5"/>
        <v>4147534.7548830621</v>
      </c>
      <c r="I43" s="354">
        <f t="shared" si="5"/>
        <v>4193101.0238710172</v>
      </c>
      <c r="K43" s="356" t="s">
        <v>104</v>
      </c>
      <c r="L43" s="357">
        <v>0.17568976607272446</v>
      </c>
    </row>
    <row r="44" spans="1:23" x14ac:dyDescent="0.2">
      <c r="B44" s="72" t="str">
        <f>'[4]For Sendout'!A17</f>
        <v>Type 5 Metering Data Services</v>
      </c>
      <c r="C44" s="121"/>
      <c r="D44" s="331">
        <v>3819939.3679164839</v>
      </c>
      <c r="E44" s="354">
        <f>$L$44*E49</f>
        <v>3246635.4800030421</v>
      </c>
      <c r="F44" s="354">
        <f t="shared" ref="F44:I44" si="6">$L$44*F49</f>
        <v>3278171.3814561768</v>
      </c>
      <c r="G44" s="354">
        <f t="shared" si="6"/>
        <v>3312921.4819586067</v>
      </c>
      <c r="H44" s="354">
        <f t="shared" si="6"/>
        <v>3350098.3378974157</v>
      </c>
      <c r="I44" s="354">
        <f t="shared" si="6"/>
        <v>3386903.6912030173</v>
      </c>
      <c r="K44" s="356" t="s">
        <v>105</v>
      </c>
      <c r="L44" s="357">
        <v>0.14191032217701444</v>
      </c>
    </row>
    <row r="45" spans="1:23" ht="15" x14ac:dyDescent="0.25">
      <c r="B45" s="72" t="str">
        <f>'[4]For Sendout'!A18</f>
        <v>Type 6 Metering Data Services</v>
      </c>
      <c r="C45" s="121"/>
      <c r="D45" s="331">
        <v>924807.83939999994</v>
      </c>
      <c r="E45" s="354">
        <f>$L$45*E49</f>
        <v>786010.8903295662</v>
      </c>
      <c r="F45" s="354">
        <f t="shared" ref="F45:I45" si="7">$L$45*F49</f>
        <v>793645.73635130085</v>
      </c>
      <c r="G45" s="354">
        <f t="shared" si="7"/>
        <v>802058.74039908859</v>
      </c>
      <c r="H45" s="354">
        <f t="shared" si="7"/>
        <v>811059.2622673735</v>
      </c>
      <c r="I45" s="354">
        <f t="shared" si="7"/>
        <v>819969.8432977401</v>
      </c>
      <c r="K45" s="355" t="s">
        <v>106</v>
      </c>
      <c r="L45" s="357">
        <v>3.4356508258576099E-2</v>
      </c>
      <c r="N45" s="352"/>
      <c r="O45" s="352"/>
    </row>
    <row r="46" spans="1:23" ht="15" x14ac:dyDescent="0.25">
      <c r="B46" s="72" t="str">
        <f>'[4]For Sendout'!A19</f>
        <v>Type 5 Metering ICT opex</v>
      </c>
      <c r="C46" s="121"/>
      <c r="D46" s="331">
        <v>0</v>
      </c>
      <c r="E46" s="354">
        <f>$L$46*E49</f>
        <v>2641227.4700966985</v>
      </c>
      <c r="F46" s="354">
        <f t="shared" ref="F46:I46" si="8">$L$46*F49</f>
        <v>2666882.7953481195</v>
      </c>
      <c r="G46" s="354">
        <f t="shared" si="8"/>
        <v>2695152.9601390101</v>
      </c>
      <c r="H46" s="354">
        <f t="shared" si="8"/>
        <v>2725397.3573810798</v>
      </c>
      <c r="I46" s="354">
        <f t="shared" si="8"/>
        <v>2755339.5269890083</v>
      </c>
      <c r="K46" s="355" t="s">
        <v>107</v>
      </c>
      <c r="L46" s="357">
        <v>0.11544795944380304</v>
      </c>
      <c r="N46" s="352"/>
      <c r="O46" s="352"/>
    </row>
    <row r="47" spans="1:23" ht="15" customHeight="1" x14ac:dyDescent="0.2">
      <c r="B47" s="72" t="str">
        <f>'[4]For Sendout'!A20</f>
        <v>Type 6 Metering ICT opex</v>
      </c>
      <c r="C47" s="121"/>
      <c r="D47" s="331">
        <v>0</v>
      </c>
      <c r="E47" s="354">
        <f>$L$47*E49</f>
        <v>1131954.6300414426</v>
      </c>
      <c r="F47" s="354">
        <f t="shared" ref="F47:I47" si="9">$L$47*F49</f>
        <v>1142949.7694349089</v>
      </c>
      <c r="G47" s="354">
        <f t="shared" si="9"/>
        <v>1155065.5543452906</v>
      </c>
      <c r="H47" s="354">
        <f t="shared" si="9"/>
        <v>1168027.4388776061</v>
      </c>
      <c r="I47" s="354">
        <f t="shared" si="9"/>
        <v>1180859.797281004</v>
      </c>
      <c r="K47" s="358" t="s">
        <v>108</v>
      </c>
      <c r="L47" s="357">
        <v>4.9477696904487035E-2</v>
      </c>
      <c r="N47" s="65"/>
      <c r="O47" s="65"/>
    </row>
    <row r="48" spans="1:23" x14ac:dyDescent="0.2">
      <c r="B48" s="72" t="str">
        <f>'[4]For Sendout'!A21</f>
        <v>Opex Overheads (Indirect)</v>
      </c>
      <c r="C48" s="121"/>
      <c r="D48" s="331">
        <v>0</v>
      </c>
      <c r="E48" s="354">
        <f>$L$48*E49</f>
        <v>3666243.6332839774</v>
      </c>
      <c r="F48" s="354">
        <f t="shared" ref="F48:I48" si="10">$L$48*F49</f>
        <v>3701855.3607583279</v>
      </c>
      <c r="G48" s="354">
        <f t="shared" si="10"/>
        <v>3741096.7032212312</v>
      </c>
      <c r="H48" s="354">
        <f t="shared" si="10"/>
        <v>3783078.4446981172</v>
      </c>
      <c r="I48" s="354">
        <f t="shared" si="10"/>
        <v>3824640.6690557785</v>
      </c>
      <c r="K48" s="356" t="s">
        <v>357</v>
      </c>
      <c r="L48" s="357">
        <v>0.16025137973859316</v>
      </c>
    </row>
    <row r="49" spans="2:16" x14ac:dyDescent="0.2">
      <c r="B49" s="72" t="str">
        <f>'[4]For Sendout'!A22</f>
        <v>Total</v>
      </c>
      <c r="C49" s="121"/>
      <c r="D49" s="331">
        <v>18164871.7773352</v>
      </c>
      <c r="E49" s="354">
        <f>22.8780784244383*1000000</f>
        <v>22878078.424438301</v>
      </c>
      <c r="F49" s="354">
        <f>23.1003025795903*1000000</f>
        <v>23100302.579590298</v>
      </c>
      <c r="G49" s="354">
        <f>23.3451762432487*1000000</f>
        <v>23345176.243248701</v>
      </c>
      <c r="H49" s="354">
        <f>23.6071505335504*1000000</f>
        <v>23607150.5335504</v>
      </c>
      <c r="I49" s="354">
        <f>23.8665069548521*1000000</f>
        <v>23866506.9548521</v>
      </c>
    </row>
    <row r="50" spans="2:16" x14ac:dyDescent="0.2">
      <c r="B50" s="72" t="s">
        <v>269</v>
      </c>
      <c r="C50" s="121"/>
      <c r="D50" s="331">
        <v>0</v>
      </c>
      <c r="E50" s="331">
        <v>0</v>
      </c>
      <c r="F50" s="331">
        <v>0</v>
      </c>
      <c r="G50" s="331">
        <v>0</v>
      </c>
      <c r="H50" s="331">
        <v>0</v>
      </c>
      <c r="I50" s="331">
        <v>0</v>
      </c>
      <c r="K50" s="66"/>
      <c r="L50" s="66"/>
    </row>
    <row r="51" spans="2:16" ht="15" x14ac:dyDescent="0.25">
      <c r="C51" s="146"/>
      <c r="D51" s="146"/>
      <c r="E51" s="146"/>
      <c r="F51" s="146"/>
      <c r="G51" s="146"/>
      <c r="L51" s="352"/>
      <c r="M51" s="352"/>
      <c r="N51" s="352"/>
      <c r="O51" s="352"/>
      <c r="P51" s="352"/>
    </row>
    <row r="52" spans="2:16" ht="15" x14ac:dyDescent="0.25">
      <c r="L52" s="352"/>
      <c r="M52" s="352"/>
      <c r="N52" s="352"/>
      <c r="O52" s="352"/>
      <c r="P52" s="352"/>
    </row>
    <row r="54" spans="2:16" x14ac:dyDescent="0.2">
      <c r="C54" s="173"/>
      <c r="D54" s="173"/>
      <c r="E54" s="173"/>
      <c r="F54" s="173"/>
      <c r="G54" s="173"/>
      <c r="H54" s="173"/>
      <c r="I54" s="173"/>
    </row>
    <row r="55" spans="2:16" ht="15" x14ac:dyDescent="0.25">
      <c r="D55" s="173"/>
      <c r="E55" s="173"/>
      <c r="F55" s="173"/>
      <c r="G55" s="173"/>
      <c r="H55" s="173"/>
      <c r="I55" s="173"/>
      <c r="K55" s="79"/>
      <c r="L55" s="79"/>
      <c r="M55" s="79"/>
    </row>
    <row r="56" spans="2:16" ht="15" x14ac:dyDescent="0.25">
      <c r="D56" s="173"/>
      <c r="E56" s="173"/>
      <c r="F56" s="173"/>
      <c r="G56" s="173"/>
      <c r="H56" s="173"/>
      <c r="I56" s="173"/>
      <c r="K56" s="79"/>
      <c r="L56" s="79"/>
      <c r="M56" s="79"/>
    </row>
    <row r="57" spans="2:16" ht="15" x14ac:dyDescent="0.25">
      <c r="D57" s="173"/>
      <c r="E57" s="173"/>
      <c r="F57" s="173"/>
      <c r="G57" s="173"/>
      <c r="H57" s="173"/>
      <c r="I57" s="173"/>
      <c r="K57" s="79"/>
      <c r="L57" s="79"/>
      <c r="M57" s="79"/>
    </row>
    <row r="58" spans="2:16" ht="15" x14ac:dyDescent="0.25">
      <c r="D58" s="173"/>
      <c r="E58" s="173"/>
      <c r="F58" s="173"/>
      <c r="G58" s="173"/>
      <c r="H58" s="173"/>
      <c r="I58" s="173"/>
      <c r="K58" s="79"/>
      <c r="L58" s="79"/>
      <c r="M58" s="79"/>
    </row>
    <row r="59" spans="2:16" ht="15" x14ac:dyDescent="0.25">
      <c r="D59" s="173"/>
      <c r="E59" s="173"/>
      <c r="F59" s="173"/>
      <c r="G59" s="173"/>
      <c r="H59" s="173"/>
      <c r="I59" s="173"/>
      <c r="K59" s="79"/>
      <c r="L59" s="79"/>
      <c r="M59" s="79"/>
    </row>
    <row r="60" spans="2:16" ht="15" x14ac:dyDescent="0.25">
      <c r="D60" s="173"/>
      <c r="E60" s="173"/>
      <c r="F60" s="173"/>
      <c r="G60" s="173"/>
      <c r="H60" s="173"/>
      <c r="I60" s="173"/>
      <c r="K60" s="79"/>
      <c r="L60" s="79"/>
      <c r="M60" s="79"/>
    </row>
    <row r="61" spans="2:16" ht="15" x14ac:dyDescent="0.25">
      <c r="D61" s="173"/>
      <c r="E61" s="173"/>
      <c r="F61" s="173"/>
      <c r="G61" s="173"/>
      <c r="H61" s="173"/>
      <c r="I61" s="173"/>
      <c r="K61" s="79"/>
      <c r="L61" s="79"/>
      <c r="M61" s="390"/>
    </row>
    <row r="62" spans="2:16" ht="15" x14ac:dyDescent="0.25">
      <c r="D62" s="173"/>
      <c r="E62" s="173"/>
      <c r="F62" s="173"/>
      <c r="G62" s="173"/>
      <c r="H62" s="173"/>
      <c r="I62" s="173"/>
      <c r="K62" s="79"/>
      <c r="L62" s="79"/>
      <c r="M62" s="390"/>
    </row>
    <row r="63" spans="2:16" ht="15" x14ac:dyDescent="0.25">
      <c r="D63" s="173"/>
      <c r="E63" s="173"/>
      <c r="F63" s="173"/>
      <c r="G63" s="173"/>
      <c r="H63" s="173"/>
      <c r="I63" s="173"/>
      <c r="K63" s="79"/>
      <c r="L63" s="390"/>
      <c r="M63" s="79"/>
    </row>
    <row r="64" spans="2:16" ht="15" x14ac:dyDescent="0.25">
      <c r="K64" s="79"/>
      <c r="L64" s="390"/>
      <c r="M64" s="79"/>
    </row>
    <row r="65" spans="4:14" ht="15" x14ac:dyDescent="0.25">
      <c r="K65" s="79"/>
      <c r="L65" s="79"/>
      <c r="M65" s="79"/>
    </row>
    <row r="66" spans="4:14" ht="15" x14ac:dyDescent="0.25">
      <c r="K66" s="79"/>
      <c r="L66" s="79"/>
      <c r="M66" s="79"/>
    </row>
    <row r="67" spans="4:14" ht="15" x14ac:dyDescent="0.25">
      <c r="K67" s="79"/>
      <c r="L67" s="79"/>
      <c r="M67" s="79"/>
    </row>
    <row r="68" spans="4:14" ht="15" x14ac:dyDescent="0.25">
      <c r="K68" s="79"/>
      <c r="L68" s="79"/>
      <c r="M68" s="79"/>
    </row>
    <row r="69" spans="4:14" ht="15" x14ac:dyDescent="0.25">
      <c r="K69" s="79"/>
      <c r="L69" s="79"/>
      <c r="M69" s="79"/>
    </row>
    <row r="70" spans="4:14" ht="15" x14ac:dyDescent="0.25">
      <c r="K70" s="79"/>
      <c r="L70" s="79"/>
      <c r="M70" s="79"/>
    </row>
    <row r="71" spans="4:14" ht="15" x14ac:dyDescent="0.25">
      <c r="D71" s="79"/>
      <c r="E71" s="79"/>
      <c r="F71" s="79"/>
      <c r="G71" s="79"/>
      <c r="H71" s="79"/>
      <c r="I71" s="79"/>
      <c r="J71" s="79"/>
      <c r="K71" s="79"/>
      <c r="L71" s="79"/>
      <c r="M71" s="79"/>
      <c r="N71" s="79"/>
    </row>
    <row r="72" spans="4:14" ht="15" x14ac:dyDescent="0.25">
      <c r="D72" s="79"/>
      <c r="E72" s="79"/>
      <c r="F72" s="79"/>
      <c r="G72" s="79"/>
      <c r="H72" s="79"/>
      <c r="I72" s="79"/>
      <c r="J72" s="79"/>
      <c r="K72" s="79"/>
      <c r="L72" s="79"/>
      <c r="M72" s="79"/>
      <c r="N72" s="79"/>
    </row>
    <row r="73" spans="4:14" ht="15" x14ac:dyDescent="0.25">
      <c r="D73" s="79"/>
      <c r="E73" s="79"/>
      <c r="F73" s="79"/>
      <c r="G73" s="79"/>
      <c r="H73" s="79"/>
      <c r="I73" s="79"/>
      <c r="J73" s="79"/>
      <c r="K73" s="79"/>
      <c r="L73" s="79"/>
      <c r="M73" s="79"/>
      <c r="N73" s="79"/>
    </row>
    <row r="74" spans="4:14" ht="15" x14ac:dyDescent="0.25">
      <c r="D74" s="79"/>
      <c r="E74" s="79"/>
      <c r="F74" s="79"/>
      <c r="G74" s="79"/>
      <c r="H74" s="79"/>
      <c r="I74" s="79"/>
      <c r="J74" s="79"/>
      <c r="K74" s="79"/>
      <c r="L74" s="79"/>
      <c r="M74" s="79"/>
      <c r="N74" s="79"/>
    </row>
    <row r="75" spans="4:14" ht="15" x14ac:dyDescent="0.25">
      <c r="D75" s="79"/>
      <c r="E75" s="79"/>
      <c r="F75" s="79"/>
      <c r="G75" s="79"/>
      <c r="H75" s="79"/>
      <c r="I75" s="79"/>
      <c r="J75" s="79"/>
      <c r="K75" s="79"/>
      <c r="L75" s="79"/>
      <c r="M75" s="79"/>
      <c r="N75" s="79"/>
    </row>
    <row r="76" spans="4:14" ht="15" x14ac:dyDescent="0.25">
      <c r="D76" s="79"/>
      <c r="E76" s="79"/>
      <c r="F76" s="79"/>
      <c r="G76" s="79"/>
      <c r="H76" s="79"/>
      <c r="I76" s="79"/>
      <c r="J76" s="79"/>
      <c r="K76" s="79"/>
      <c r="L76" s="79"/>
      <c r="M76" s="79"/>
      <c r="N76" s="79"/>
    </row>
    <row r="77" spans="4:14" ht="15" x14ac:dyDescent="0.25">
      <c r="D77" s="79"/>
      <c r="E77" s="79"/>
      <c r="F77" s="79"/>
      <c r="G77" s="79"/>
      <c r="H77" s="79"/>
      <c r="I77" s="79"/>
      <c r="J77" s="79"/>
      <c r="K77" s="79"/>
      <c r="L77" s="79"/>
      <c r="M77" s="79"/>
      <c r="N77" s="79"/>
    </row>
    <row r="78" spans="4:14" ht="15" x14ac:dyDescent="0.25">
      <c r="D78" s="79"/>
      <c r="E78" s="79"/>
      <c r="F78" s="79"/>
      <c r="G78" s="79"/>
      <c r="H78" s="79"/>
      <c r="I78" s="79"/>
      <c r="J78" s="79"/>
      <c r="K78" s="79"/>
      <c r="L78" s="79"/>
      <c r="M78" s="79"/>
      <c r="N78" s="79"/>
    </row>
    <row r="79" spans="4:14" ht="15" x14ac:dyDescent="0.25">
      <c r="D79" s="79"/>
      <c r="E79" s="79"/>
      <c r="F79" s="79"/>
      <c r="G79" s="79"/>
      <c r="H79" s="79"/>
      <c r="I79" s="79"/>
      <c r="J79" s="79"/>
      <c r="K79" s="79"/>
      <c r="L79" s="79"/>
      <c r="M79" s="79"/>
      <c r="N79" s="79"/>
    </row>
    <row r="80" spans="4:14" ht="15" x14ac:dyDescent="0.25">
      <c r="D80" s="79"/>
      <c r="E80" s="79"/>
      <c r="F80" s="79"/>
      <c r="G80" s="79"/>
      <c r="H80" s="79"/>
      <c r="I80" s="79"/>
      <c r="J80" s="79"/>
      <c r="K80" s="79"/>
      <c r="L80" s="79"/>
      <c r="M80" s="79"/>
      <c r="N80" s="79"/>
    </row>
    <row r="81" spans="4:14" ht="15" x14ac:dyDescent="0.25">
      <c r="D81" s="79"/>
      <c r="E81" s="79"/>
      <c r="F81" s="79"/>
      <c r="G81" s="79"/>
      <c r="H81" s="79"/>
      <c r="I81" s="79"/>
      <c r="J81" s="79"/>
      <c r="K81" s="79"/>
      <c r="L81" s="79"/>
      <c r="M81" s="79"/>
      <c r="N81" s="79"/>
    </row>
    <row r="82" spans="4:14" ht="15" x14ac:dyDescent="0.25">
      <c r="D82" s="79"/>
      <c r="E82" s="79"/>
      <c r="F82" s="79"/>
      <c r="G82" s="79"/>
      <c r="H82" s="79"/>
      <c r="I82" s="79"/>
      <c r="J82" s="79"/>
      <c r="K82" s="79"/>
      <c r="L82" s="79"/>
      <c r="M82" s="79"/>
      <c r="N82" s="79"/>
    </row>
    <row r="83" spans="4:14" ht="15" x14ac:dyDescent="0.25">
      <c r="D83" s="79"/>
      <c r="E83" s="79"/>
      <c r="F83" s="79"/>
      <c r="G83" s="79"/>
      <c r="H83" s="79"/>
      <c r="I83" s="79"/>
      <c r="J83" s="79"/>
      <c r="K83" s="79"/>
      <c r="L83" s="79"/>
      <c r="M83" s="79"/>
      <c r="N83" s="79"/>
    </row>
    <row r="84" spans="4:14" ht="15" x14ac:dyDescent="0.25">
      <c r="D84" s="79"/>
      <c r="E84" s="79"/>
      <c r="F84" s="79"/>
      <c r="G84" s="79"/>
      <c r="H84" s="79"/>
      <c r="I84" s="79"/>
      <c r="J84" s="79"/>
      <c r="K84" s="79"/>
      <c r="L84" s="79"/>
      <c r="M84" s="79"/>
      <c r="N84" s="79"/>
    </row>
    <row r="85" spans="4:14" ht="15" x14ac:dyDescent="0.25">
      <c r="D85" s="79"/>
      <c r="E85" s="79"/>
      <c r="F85" s="79"/>
      <c r="G85" s="79"/>
      <c r="H85" s="79"/>
      <c r="I85" s="79"/>
      <c r="J85" s="79"/>
      <c r="K85" s="79"/>
      <c r="L85" s="79"/>
      <c r="M85" s="79"/>
      <c r="N85" s="79"/>
    </row>
    <row r="86" spans="4:14" ht="15" x14ac:dyDescent="0.25">
      <c r="D86" s="79"/>
      <c r="E86" s="79"/>
      <c r="F86" s="79"/>
      <c r="G86" s="79"/>
      <c r="H86" s="79"/>
      <c r="I86" s="79"/>
      <c r="J86" s="79"/>
      <c r="K86" s="79"/>
      <c r="L86" s="79"/>
      <c r="M86" s="79"/>
      <c r="N86" s="79"/>
    </row>
    <row r="87" spans="4:14" ht="15" x14ac:dyDescent="0.25">
      <c r="D87" s="79"/>
      <c r="E87" s="79"/>
      <c r="F87" s="79"/>
      <c r="G87" s="79"/>
      <c r="H87" s="79"/>
      <c r="I87" s="79"/>
      <c r="J87" s="79"/>
      <c r="K87" s="79"/>
      <c r="L87" s="79"/>
      <c r="M87" s="79"/>
      <c r="N87" s="79"/>
    </row>
  </sheetData>
  <mergeCells count="12">
    <mergeCell ref="B2:H2"/>
    <mergeCell ref="B17:I17"/>
    <mergeCell ref="C3:I3"/>
    <mergeCell ref="C7:K7"/>
    <mergeCell ref="C9:K9"/>
    <mergeCell ref="C11:K11"/>
    <mergeCell ref="L63:L64"/>
    <mergeCell ref="M61:M62"/>
    <mergeCell ref="J22:K22"/>
    <mergeCell ref="J36:K36"/>
    <mergeCell ref="B36:I36"/>
    <mergeCell ref="B22:I22"/>
  </mergeCells>
  <pageMargins left="0.7" right="0.7" top="0.75" bottom="0.75" header="0.3" footer="0.3"/>
  <pageSetup paperSize="119" orientation="portrait"/>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rgb="FF92D050"/>
  </sheetPr>
  <dimension ref="A1:AU289"/>
  <sheetViews>
    <sheetView showGridLines="0" zoomScaleNormal="100" workbookViewId="0">
      <selection activeCell="G126" sqref="G126"/>
    </sheetView>
  </sheetViews>
  <sheetFormatPr defaultColWidth="8.85546875" defaultRowHeight="12.75" x14ac:dyDescent="0.2"/>
  <cols>
    <col min="1" max="1" width="1.42578125" style="9" customWidth="1"/>
    <col min="2" max="2" width="21" style="11" customWidth="1"/>
    <col min="3" max="3" width="8.42578125" style="11" customWidth="1"/>
    <col min="4" max="6" width="12.85546875" style="11" customWidth="1"/>
    <col min="7" max="12" width="13.85546875" style="11" customWidth="1"/>
    <col min="13" max="13" width="16.85546875" style="11" customWidth="1"/>
    <col min="14" max="14" width="13.85546875" style="9" customWidth="1"/>
    <col min="15" max="15" width="25.140625" style="50" bestFit="1" customWidth="1"/>
    <col min="16" max="19" width="13.85546875" style="50" customWidth="1"/>
    <col min="20" max="20" width="13.85546875" style="9" customWidth="1"/>
    <col min="21" max="22" width="9.7109375" style="9" bestFit="1" customWidth="1"/>
    <col min="23" max="23" width="10" style="9" bestFit="1" customWidth="1"/>
    <col min="24" max="24" width="16.42578125" style="9" bestFit="1" customWidth="1"/>
    <col min="25" max="25" width="16.7109375" style="9" bestFit="1" customWidth="1"/>
    <col min="26" max="26" width="9.7109375" style="9" bestFit="1" customWidth="1"/>
    <col min="27" max="16384" width="8.85546875" style="9"/>
  </cols>
  <sheetData>
    <row r="1" spans="1:23" customFormat="1" ht="21" x14ac:dyDescent="0.25">
      <c r="A1" s="1"/>
      <c r="B1" s="396" t="s">
        <v>66</v>
      </c>
      <c r="C1" s="396"/>
      <c r="D1" s="396"/>
      <c r="E1" s="396"/>
      <c r="F1" s="396"/>
      <c r="G1" s="396"/>
      <c r="H1" s="396"/>
      <c r="I1" s="3"/>
    </row>
    <row r="2" spans="1:23" customFormat="1" ht="15" x14ac:dyDescent="0.25">
      <c r="A2" s="1"/>
      <c r="B2" s="3"/>
      <c r="C2" s="3"/>
      <c r="D2" s="3"/>
      <c r="E2" s="3"/>
      <c r="F2" s="3"/>
      <c r="G2" s="3"/>
      <c r="H2" s="23"/>
      <c r="I2" s="3"/>
    </row>
    <row r="3" spans="1:23" customFormat="1" ht="14.25" customHeight="1" x14ac:dyDescent="0.25">
      <c r="A3" s="2"/>
      <c r="B3" s="395" t="s">
        <v>65</v>
      </c>
      <c r="C3" s="395"/>
      <c r="D3" s="395"/>
      <c r="E3" s="395"/>
      <c r="F3" s="395"/>
      <c r="G3" s="395"/>
      <c r="H3" s="395"/>
      <c r="I3" s="395"/>
      <c r="J3" s="395"/>
      <c r="K3" s="395"/>
      <c r="L3" s="395"/>
      <c r="M3" s="42"/>
      <c r="N3" s="107"/>
      <c r="O3" s="107"/>
      <c r="P3" s="107"/>
      <c r="Q3" s="107"/>
      <c r="R3" s="107"/>
      <c r="S3" s="107"/>
      <c r="T3" s="107"/>
    </row>
    <row r="4" spans="1:23" s="106" customFormat="1" ht="16.5" customHeight="1" x14ac:dyDescent="0.25">
      <c r="A4" s="2"/>
      <c r="B4" s="56"/>
      <c r="C4" s="56"/>
      <c r="D4" s="56"/>
      <c r="E4" s="56"/>
      <c r="F4" s="56"/>
      <c r="G4" s="56"/>
      <c r="H4" s="56"/>
      <c r="I4" s="55"/>
    </row>
    <row r="5" spans="1:23" customFormat="1" ht="16.5" customHeight="1" x14ac:dyDescent="0.25">
      <c r="A5" s="2"/>
      <c r="B5" s="56"/>
      <c r="C5" s="56"/>
      <c r="D5" s="56"/>
      <c r="E5" s="56"/>
      <c r="F5" s="56"/>
      <c r="G5" s="56"/>
      <c r="H5" s="56"/>
      <c r="I5" s="55"/>
    </row>
    <row r="6" spans="1:23" customFormat="1" ht="15" customHeight="1" x14ac:dyDescent="0.25">
      <c r="A6" s="1"/>
      <c r="B6" s="59" t="s">
        <v>6</v>
      </c>
      <c r="C6" s="397" t="s">
        <v>290</v>
      </c>
      <c r="D6" s="398"/>
      <c r="E6" s="398"/>
      <c r="F6" s="398"/>
      <c r="G6" s="398"/>
      <c r="H6" s="399"/>
      <c r="I6" s="4"/>
      <c r="L6" s="22"/>
      <c r="M6" s="22"/>
      <c r="N6" s="22"/>
      <c r="O6" s="22"/>
      <c r="P6" s="22"/>
      <c r="Q6" s="22"/>
      <c r="R6" s="22"/>
      <c r="S6" s="22"/>
      <c r="T6" s="22"/>
      <c r="U6" s="22"/>
      <c r="V6" s="22"/>
      <c r="W6" s="22"/>
    </row>
    <row r="7" spans="1:23" customFormat="1" ht="15" x14ac:dyDescent="0.25">
      <c r="A7" s="1"/>
      <c r="B7" s="56"/>
      <c r="C7" s="56"/>
      <c r="D7" s="56"/>
      <c r="E7" s="56"/>
      <c r="F7" s="56"/>
      <c r="G7" s="56"/>
      <c r="H7" s="56"/>
      <c r="I7" s="4"/>
      <c r="L7" s="22"/>
      <c r="M7" s="22"/>
      <c r="N7" s="22"/>
      <c r="O7" s="22"/>
      <c r="P7" s="22"/>
      <c r="Q7" s="22"/>
      <c r="R7" s="22"/>
      <c r="S7" s="22"/>
      <c r="T7" s="22"/>
      <c r="U7" s="22"/>
      <c r="V7" s="22"/>
      <c r="W7" s="22"/>
    </row>
    <row r="8" spans="1:23" customFormat="1" ht="181.5" customHeight="1" x14ac:dyDescent="0.25">
      <c r="A8" s="1"/>
      <c r="B8" s="59" t="s">
        <v>1</v>
      </c>
      <c r="C8" s="397" t="s">
        <v>296</v>
      </c>
      <c r="D8" s="398"/>
      <c r="E8" s="398"/>
      <c r="F8" s="398"/>
      <c r="G8" s="398"/>
      <c r="H8" s="399"/>
      <c r="I8" s="57"/>
      <c r="L8" s="22"/>
      <c r="M8" s="22"/>
      <c r="N8" s="22"/>
      <c r="O8" s="22"/>
      <c r="P8" s="22"/>
      <c r="Q8" s="22"/>
      <c r="R8" s="22"/>
      <c r="S8" s="22"/>
      <c r="T8" s="22"/>
      <c r="U8" s="22"/>
      <c r="V8" s="22"/>
      <c r="W8" s="22"/>
    </row>
    <row r="9" spans="1:23" customFormat="1" ht="15" x14ac:dyDescent="0.25">
      <c r="B9" s="58"/>
      <c r="C9" s="58"/>
      <c r="D9" s="58"/>
      <c r="E9" s="58"/>
      <c r="F9" s="58"/>
      <c r="G9" s="58"/>
      <c r="H9" s="58"/>
      <c r="I9" s="58"/>
      <c r="L9" s="22"/>
      <c r="M9" s="22"/>
      <c r="N9" s="22"/>
      <c r="O9" s="22"/>
      <c r="P9" s="22"/>
      <c r="Q9" s="22"/>
      <c r="R9" s="22"/>
      <c r="S9" s="22"/>
      <c r="T9" s="22"/>
      <c r="U9" s="22"/>
      <c r="V9" s="22"/>
      <c r="W9" s="22"/>
    </row>
    <row r="10" spans="1:23" customFormat="1" ht="46.5" customHeight="1" x14ac:dyDescent="0.25">
      <c r="A10" s="1"/>
      <c r="B10" s="59"/>
      <c r="C10" s="397"/>
      <c r="D10" s="398"/>
      <c r="E10" s="398"/>
      <c r="F10" s="398"/>
      <c r="G10" s="398"/>
      <c r="H10" s="399"/>
      <c r="I10" s="57"/>
      <c r="J10" s="60"/>
      <c r="L10" s="22"/>
      <c r="M10" s="22"/>
      <c r="N10" s="22"/>
      <c r="O10" s="22"/>
      <c r="P10" s="22"/>
      <c r="Q10" s="22"/>
      <c r="R10" s="22"/>
      <c r="S10" s="22"/>
      <c r="T10" s="22"/>
      <c r="U10" s="22"/>
      <c r="V10" s="22"/>
      <c r="W10" s="22"/>
    </row>
    <row r="11" spans="1:23" s="106" customFormat="1" ht="15" x14ac:dyDescent="0.25">
      <c r="A11" s="1"/>
      <c r="B11" s="56"/>
      <c r="C11" s="118"/>
      <c r="D11" s="118"/>
      <c r="E11" s="118"/>
      <c r="F11" s="118"/>
      <c r="G11" s="118"/>
      <c r="H11" s="118"/>
      <c r="I11" s="57"/>
      <c r="J11" s="60"/>
      <c r="L11" s="22"/>
      <c r="M11" s="22"/>
      <c r="N11" s="22"/>
      <c r="O11" s="22"/>
      <c r="P11" s="22"/>
      <c r="Q11" s="22"/>
      <c r="R11" s="22"/>
      <c r="S11" s="22"/>
      <c r="T11" s="22"/>
      <c r="U11" s="22"/>
      <c r="V11" s="22"/>
      <c r="W11" s="22"/>
    </row>
    <row r="12" spans="1:23" s="10" customFormat="1" x14ac:dyDescent="0.2">
      <c r="B12" s="12"/>
      <c r="C12" s="12"/>
      <c r="D12" s="13"/>
      <c r="E12" s="13"/>
      <c r="F12" s="13"/>
      <c r="G12" s="13"/>
      <c r="H12" s="13"/>
      <c r="I12" s="13"/>
      <c r="J12" s="13"/>
      <c r="K12" s="13"/>
      <c r="L12" s="13"/>
      <c r="M12" s="13"/>
    </row>
    <row r="13" spans="1:23" ht="13.5" customHeight="1" x14ac:dyDescent="0.2">
      <c r="B13" s="394" t="s">
        <v>216</v>
      </c>
      <c r="C13" s="394"/>
      <c r="D13" s="394"/>
      <c r="E13" s="394"/>
      <c r="F13" s="394"/>
      <c r="G13" s="394"/>
      <c r="H13" s="394"/>
      <c r="I13" s="394"/>
      <c r="J13" s="394"/>
      <c r="K13" s="394"/>
      <c r="L13" s="394"/>
      <c r="M13" s="394"/>
      <c r="N13" s="394"/>
      <c r="O13" s="394"/>
      <c r="P13" s="394"/>
      <c r="Q13" s="394"/>
      <c r="R13" s="394"/>
      <c r="S13" s="394"/>
      <c r="T13" s="394"/>
    </row>
    <row r="14" spans="1:23" s="18" customFormat="1" x14ac:dyDescent="0.2">
      <c r="B14" s="19"/>
      <c r="C14" s="19"/>
      <c r="D14" s="20"/>
      <c r="E14" s="20"/>
      <c r="F14" s="20"/>
      <c r="G14" s="20"/>
      <c r="H14" s="20"/>
      <c r="I14" s="20"/>
      <c r="J14" s="20"/>
      <c r="K14" s="20"/>
      <c r="L14" s="20"/>
      <c r="M14" s="20"/>
    </row>
    <row r="15" spans="1:23" x14ac:dyDescent="0.2">
      <c r="B15" s="16"/>
      <c r="C15" s="16"/>
      <c r="D15" s="17"/>
      <c r="E15" s="17"/>
      <c r="F15" s="17"/>
      <c r="G15" s="17"/>
      <c r="H15" s="17"/>
      <c r="I15" s="17"/>
      <c r="J15" s="17"/>
      <c r="K15" s="17"/>
      <c r="L15" s="17"/>
      <c r="M15" s="17"/>
      <c r="O15" s="288" t="s">
        <v>350</v>
      </c>
      <c r="R15" s="51"/>
      <c r="S15" s="51"/>
    </row>
    <row r="16" spans="1:23" ht="51" x14ac:dyDescent="0.2">
      <c r="B16" s="29" t="s">
        <v>50</v>
      </c>
      <c r="C16" s="29" t="s">
        <v>12</v>
      </c>
      <c r="D16" s="29" t="s">
        <v>13</v>
      </c>
      <c r="E16" s="29" t="s">
        <v>52</v>
      </c>
      <c r="F16" s="29" t="s">
        <v>292</v>
      </c>
      <c r="G16" s="29" t="s">
        <v>293</v>
      </c>
      <c r="H16" s="285"/>
      <c r="I16" s="29" t="s">
        <v>273</v>
      </c>
      <c r="J16" s="29" t="s">
        <v>294</v>
      </c>
      <c r="K16" s="285"/>
      <c r="L16" s="29" t="s">
        <v>217</v>
      </c>
      <c r="M16" s="29" t="s">
        <v>218</v>
      </c>
      <c r="O16" s="258" t="s">
        <v>291</v>
      </c>
      <c r="P16" s="258"/>
      <c r="Q16" s="337"/>
    </row>
    <row r="17" spans="2:27" x14ac:dyDescent="0.2">
      <c r="B17" s="26" t="str">
        <f>CONCATENATE(C17,"-",D17)</f>
        <v>MRIM-EA010</v>
      </c>
      <c r="C17" s="26" t="s">
        <v>14</v>
      </c>
      <c r="D17" s="26" t="s">
        <v>20</v>
      </c>
      <c r="E17" s="26" t="s">
        <v>53</v>
      </c>
      <c r="F17" s="332">
        <v>40341.822225456817</v>
      </c>
      <c r="G17" s="332">
        <v>40341.822225456817</v>
      </c>
      <c r="H17" s="286"/>
      <c r="I17" s="284">
        <f>F17/G17</f>
        <v>1</v>
      </c>
      <c r="J17" s="257">
        <f>G17/SUMIF($D$17:$D$46,D17,G$17:G$46)</f>
        <v>3.5093208835616257E-2</v>
      </c>
      <c r="K17" s="286"/>
      <c r="L17" s="259">
        <f t="shared" ref="L17:L38" si="0">M17*I17</f>
        <v>39306.567408053837</v>
      </c>
      <c r="M17" s="27">
        <f>J17*VLOOKUP(D17,$O$16:$P$30,2,0)</f>
        <v>39306.567408053837</v>
      </c>
      <c r="O17" s="258" t="s">
        <v>20</v>
      </c>
      <c r="P17" s="258">
        <v>1120061.9354067566</v>
      </c>
      <c r="Q17" s="337"/>
      <c r="AA17" s="252" t="e">
        <f>(#REF!-P17)/#REF!</f>
        <v>#REF!</v>
      </c>
    </row>
    <row r="18" spans="2:27" x14ac:dyDescent="0.2">
      <c r="B18" s="26" t="str">
        <f t="shared" ref="B18:B46" si="1">CONCATENATE(C18,"-",D18)</f>
        <v>MRIM-EA025</v>
      </c>
      <c r="C18" s="26" t="s">
        <v>14</v>
      </c>
      <c r="D18" s="26" t="s">
        <v>15</v>
      </c>
      <c r="E18" s="26" t="s">
        <v>53</v>
      </c>
      <c r="F18" s="332">
        <v>438815.00371479633</v>
      </c>
      <c r="G18" s="332">
        <v>340596.03762124304</v>
      </c>
      <c r="H18" s="286"/>
      <c r="I18" s="284">
        <f>F18/G18</f>
        <v>1.28837377786167</v>
      </c>
      <c r="J18" s="257">
        <f>G18/SUMIF($D$17:$D$46,D18,G$17:G$46)</f>
        <v>1</v>
      </c>
      <c r="K18" s="286"/>
      <c r="L18" s="259">
        <f t="shared" si="0"/>
        <v>427279.16356241371</v>
      </c>
      <c r="M18" s="27">
        <f t="shared" ref="M18:M27" si="2">J18*VLOOKUP(D18,$O$16:$P$30,2,0)</f>
        <v>331642.23838176392</v>
      </c>
      <c r="O18" s="258" t="s">
        <v>15</v>
      </c>
      <c r="P18" s="258">
        <v>331642.23838176392</v>
      </c>
      <c r="Q18" s="337"/>
    </row>
    <row r="19" spans="2:27" ht="13.5" customHeight="1" x14ac:dyDescent="0.2">
      <c r="B19" s="26" t="str">
        <f t="shared" si="1"/>
        <v>MRIM-EA030</v>
      </c>
      <c r="C19" s="26" t="s">
        <v>14</v>
      </c>
      <c r="D19" s="26" t="s">
        <v>17</v>
      </c>
      <c r="E19" s="26" t="s">
        <v>54</v>
      </c>
      <c r="F19" s="333">
        <v>21094.737583587732</v>
      </c>
      <c r="G19" s="333">
        <v>130108.96781021931</v>
      </c>
      <c r="H19" s="286"/>
      <c r="I19" s="284">
        <f>F19/G19</f>
        <v>0.16213131145853929</v>
      </c>
      <c r="J19" s="257">
        <f>G19/SUMIF($D$17:$D$46,D19,G$17:G$46)</f>
        <v>0.24910101148435818</v>
      </c>
      <c r="K19" s="286"/>
      <c r="L19" s="259">
        <f t="shared" si="0"/>
        <v>14226.884900194374</v>
      </c>
      <c r="M19" s="27">
        <f t="shared" si="2"/>
        <v>87749.15080997489</v>
      </c>
      <c r="O19" s="258" t="s">
        <v>17</v>
      </c>
      <c r="P19" s="258">
        <v>352263.32597804378</v>
      </c>
      <c r="Q19" s="337"/>
    </row>
    <row r="20" spans="2:27" ht="15" customHeight="1" x14ac:dyDescent="0.2">
      <c r="B20" s="26" t="str">
        <f t="shared" si="1"/>
        <v>MRIM-EA040</v>
      </c>
      <c r="C20" s="26" t="s">
        <v>14</v>
      </c>
      <c r="D20" s="26" t="s">
        <v>23</v>
      </c>
      <c r="E20" s="26" t="s">
        <v>54</v>
      </c>
      <c r="F20" s="333" t="s">
        <v>109</v>
      </c>
      <c r="G20" s="333" t="s">
        <v>109</v>
      </c>
      <c r="H20" s="286"/>
      <c r="I20" s="284">
        <f>I19</f>
        <v>0.16213131145853929</v>
      </c>
      <c r="J20" s="257">
        <f>J19</f>
        <v>0.24910101148435818</v>
      </c>
      <c r="K20" s="286"/>
      <c r="L20" s="259">
        <f t="shared" si="0"/>
        <v>6260.9938498988495</v>
      </c>
      <c r="M20" s="27">
        <f t="shared" si="2"/>
        <v>38616.808767996241</v>
      </c>
      <c r="O20" s="258" t="s">
        <v>23</v>
      </c>
      <c r="P20" s="258">
        <v>155024.69676009769</v>
      </c>
      <c r="Q20" s="337"/>
    </row>
    <row r="21" spans="2:27" x14ac:dyDescent="0.2">
      <c r="B21" s="26" t="str">
        <f t="shared" si="1"/>
        <v>MRIM-EA050</v>
      </c>
      <c r="C21" s="26" t="s">
        <v>14</v>
      </c>
      <c r="D21" s="26" t="s">
        <v>31</v>
      </c>
      <c r="E21" s="26" t="s">
        <v>53</v>
      </c>
      <c r="F21" s="332">
        <v>1038.4341545831712</v>
      </c>
      <c r="G21" s="332">
        <v>839.98626752433017</v>
      </c>
      <c r="H21" s="286"/>
      <c r="I21" s="284">
        <f>F21/G21</f>
        <v>1.2362513468746594</v>
      </c>
      <c r="J21" s="257">
        <f>G21/SUMIF($D$17:$D$46,D21,G$17:G$46)</f>
        <v>1.0645048498426552E-2</v>
      </c>
      <c r="K21" s="286"/>
      <c r="L21" s="259">
        <f t="shared" si="0"/>
        <v>997.79626240775178</v>
      </c>
      <c r="M21" s="27">
        <f t="shared" si="2"/>
        <v>807.11439864576016</v>
      </c>
      <c r="O21" s="258" t="s">
        <v>31</v>
      </c>
      <c r="P21" s="258">
        <v>75820.640813901409</v>
      </c>
      <c r="Q21" s="337"/>
    </row>
    <row r="22" spans="2:27" x14ac:dyDescent="0.2">
      <c r="B22" s="26" t="str">
        <f t="shared" si="1"/>
        <v>MRIM-EA225</v>
      </c>
      <c r="C22" s="26" t="s">
        <v>14</v>
      </c>
      <c r="D22" s="26" t="s">
        <v>18</v>
      </c>
      <c r="E22" s="26" t="s">
        <v>53</v>
      </c>
      <c r="F22" s="332">
        <v>82855.386617540978</v>
      </c>
      <c r="G22" s="332">
        <v>67386.927525090548</v>
      </c>
      <c r="H22" s="286"/>
      <c r="I22" s="284">
        <f>F22/G22</f>
        <v>1.2295468818739506</v>
      </c>
      <c r="J22" s="257">
        <f>G22/SUMIF($D$17:$D$46,D22,G$17:G$46)</f>
        <v>1</v>
      </c>
      <c r="K22" s="286"/>
      <c r="L22" s="259">
        <f t="shared" si="0"/>
        <v>81474.60528297635</v>
      </c>
      <c r="M22" s="27">
        <f t="shared" si="2"/>
        <v>66263.927373636237</v>
      </c>
      <c r="O22" s="258" t="s">
        <v>18</v>
      </c>
      <c r="P22" s="258">
        <v>66263.927373636237</v>
      </c>
      <c r="Q22" s="337"/>
    </row>
    <row r="23" spans="2:27" x14ac:dyDescent="0.2">
      <c r="B23" s="26" t="str">
        <f t="shared" si="1"/>
        <v>MRIM-EA301</v>
      </c>
      <c r="C23" s="26" t="s">
        <v>14</v>
      </c>
      <c r="D23" s="26" t="s">
        <v>34</v>
      </c>
      <c r="E23" s="26" t="s">
        <v>84</v>
      </c>
      <c r="F23" s="332">
        <v>0</v>
      </c>
      <c r="G23" s="332">
        <v>0</v>
      </c>
      <c r="H23" s="286"/>
      <c r="I23" s="284">
        <v>0</v>
      </c>
      <c r="J23" s="257">
        <v>0</v>
      </c>
      <c r="K23" s="286"/>
      <c r="L23" s="259">
        <f t="shared" si="0"/>
        <v>0</v>
      </c>
      <c r="M23" s="27">
        <f t="shared" si="2"/>
        <v>0</v>
      </c>
      <c r="O23" s="258" t="s">
        <v>34</v>
      </c>
      <c r="P23" s="258">
        <v>0</v>
      </c>
      <c r="Q23" s="337"/>
    </row>
    <row r="24" spans="2:27" x14ac:dyDescent="0.2">
      <c r="B24" s="26" t="str">
        <f t="shared" si="1"/>
        <v>MRIM-EA302</v>
      </c>
      <c r="C24" s="26" t="s">
        <v>14</v>
      </c>
      <c r="D24" s="26" t="s">
        <v>25</v>
      </c>
      <c r="E24" s="26" t="s">
        <v>53</v>
      </c>
      <c r="F24" s="332">
        <v>33483.820232796468</v>
      </c>
      <c r="G24" s="332">
        <v>20912.796794264494</v>
      </c>
      <c r="H24" s="286"/>
      <c r="I24" s="284">
        <f>F24/G24</f>
        <v>1.6011163194575524</v>
      </c>
      <c r="J24" s="257">
        <f>G24/SUMIF($D$17:$D$46,D24,G$17:G$46)</f>
        <v>1</v>
      </c>
      <c r="K24" s="286"/>
      <c r="L24" s="259">
        <f t="shared" si="0"/>
        <v>39359.034464754375</v>
      </c>
      <c r="M24" s="27">
        <f t="shared" si="2"/>
        <v>24582.245516109007</v>
      </c>
      <c r="O24" s="258" t="s">
        <v>25</v>
      </c>
      <c r="P24" s="258">
        <v>24582.245516109007</v>
      </c>
      <c r="Q24" s="337"/>
    </row>
    <row r="25" spans="2:27" x14ac:dyDescent="0.2">
      <c r="B25" s="26" t="str">
        <f t="shared" si="1"/>
        <v>MRIM-EA305</v>
      </c>
      <c r="C25" s="26" t="s">
        <v>14</v>
      </c>
      <c r="D25" s="26" t="s">
        <v>37</v>
      </c>
      <c r="E25" s="26" t="s">
        <v>84</v>
      </c>
      <c r="F25" s="332">
        <v>0</v>
      </c>
      <c r="G25" s="332">
        <v>0</v>
      </c>
      <c r="H25" s="286"/>
      <c r="I25" s="284">
        <v>0</v>
      </c>
      <c r="J25" s="257">
        <v>0</v>
      </c>
      <c r="K25" s="286"/>
      <c r="L25" s="259">
        <f t="shared" si="0"/>
        <v>0</v>
      </c>
      <c r="M25" s="27">
        <f t="shared" si="2"/>
        <v>0</v>
      </c>
      <c r="O25" s="258" t="s">
        <v>37</v>
      </c>
      <c r="P25" s="289">
        <v>9665.1780429814535</v>
      </c>
      <c r="Q25" s="337"/>
      <c r="R25" s="290" t="s">
        <v>295</v>
      </c>
    </row>
    <row r="26" spans="2:27" x14ac:dyDescent="0.2">
      <c r="B26" s="291" t="str">
        <f t="shared" si="1"/>
        <v>MRIM-EA970</v>
      </c>
      <c r="C26" s="291" t="s">
        <v>14</v>
      </c>
      <c r="D26" s="291" t="s">
        <v>30</v>
      </c>
      <c r="E26" s="291" t="s">
        <v>84</v>
      </c>
      <c r="F26" s="334">
        <v>0</v>
      </c>
      <c r="G26" s="334">
        <v>0</v>
      </c>
      <c r="H26" s="293"/>
      <c r="I26" s="294">
        <v>0</v>
      </c>
      <c r="J26" s="295">
        <v>0</v>
      </c>
      <c r="K26" s="293"/>
      <c r="L26" s="296">
        <f t="shared" si="0"/>
        <v>0</v>
      </c>
      <c r="M26" s="292">
        <f t="shared" si="2"/>
        <v>0</v>
      </c>
      <c r="O26" s="258" t="s">
        <v>30</v>
      </c>
      <c r="P26" s="289">
        <v>1527.7369863013698</v>
      </c>
      <c r="Q26" s="337"/>
      <c r="R26" s="290" t="s">
        <v>295</v>
      </c>
    </row>
    <row r="27" spans="2:27" x14ac:dyDescent="0.2">
      <c r="B27" s="291" t="str">
        <f t="shared" si="1"/>
        <v>MRIM-EA984</v>
      </c>
      <c r="C27" s="291" t="s">
        <v>14</v>
      </c>
      <c r="D27" s="291" t="s">
        <v>33</v>
      </c>
      <c r="E27" s="291" t="s">
        <v>84</v>
      </c>
      <c r="F27" s="334">
        <v>0</v>
      </c>
      <c r="G27" s="334">
        <v>0</v>
      </c>
      <c r="H27" s="293"/>
      <c r="I27" s="294">
        <v>0</v>
      </c>
      <c r="J27" s="295">
        <v>0</v>
      </c>
      <c r="K27" s="293"/>
      <c r="L27" s="296">
        <f t="shared" si="0"/>
        <v>0</v>
      </c>
      <c r="M27" s="292">
        <f t="shared" si="2"/>
        <v>0</v>
      </c>
      <c r="O27" s="258" t="s">
        <v>33</v>
      </c>
      <c r="P27" s="289">
        <v>437.34794520547945</v>
      </c>
      <c r="Q27" s="337"/>
      <c r="R27" s="290" t="s">
        <v>295</v>
      </c>
    </row>
    <row r="28" spans="2:27" x14ac:dyDescent="0.2">
      <c r="B28" s="26" t="str">
        <f t="shared" si="1"/>
        <v>MRIM-GENR</v>
      </c>
      <c r="C28" s="26" t="s">
        <v>14</v>
      </c>
      <c r="D28" s="26" t="s">
        <v>24</v>
      </c>
      <c r="E28" s="26" t="s">
        <v>54</v>
      </c>
      <c r="F28" s="333">
        <v>48628.568181537295</v>
      </c>
      <c r="G28" s="333">
        <v>73304.640998610485</v>
      </c>
      <c r="H28" s="287"/>
      <c r="I28" s="284">
        <f>F28/G28</f>
        <v>0.66337639089534683</v>
      </c>
      <c r="J28" s="257">
        <v>0.2</v>
      </c>
      <c r="K28" s="287"/>
      <c r="L28" s="259">
        <f t="shared" si="0"/>
        <v>9725.7136363074587</v>
      </c>
      <c r="M28" s="27">
        <f>J28*$G$28</f>
        <v>14660.928199722097</v>
      </c>
      <c r="O28" s="258"/>
      <c r="P28" s="258"/>
      <c r="Q28" s="337"/>
    </row>
    <row r="29" spans="2:27" ht="15" customHeight="1" x14ac:dyDescent="0.2">
      <c r="B29" s="26" t="str">
        <f t="shared" si="1"/>
        <v>MRIM-GGENR</v>
      </c>
      <c r="C29" s="26" t="s">
        <v>14</v>
      </c>
      <c r="D29" s="26" t="s">
        <v>22</v>
      </c>
      <c r="E29" s="26" t="s">
        <v>54</v>
      </c>
      <c r="F29" s="333" t="s">
        <v>109</v>
      </c>
      <c r="G29" s="333" t="s">
        <v>109</v>
      </c>
      <c r="H29" s="286"/>
      <c r="I29" s="284">
        <f>I28</f>
        <v>0.66337639089534683</v>
      </c>
      <c r="J29" s="257">
        <f>J28</f>
        <v>0.2</v>
      </c>
      <c r="K29" s="286"/>
      <c r="L29" s="259">
        <f t="shared" si="0"/>
        <v>9725.7136363074587</v>
      </c>
      <c r="M29" s="27">
        <f>J29*$G$28</f>
        <v>14660.928199722097</v>
      </c>
      <c r="O29" s="258"/>
      <c r="P29" s="258"/>
      <c r="Q29" s="337"/>
    </row>
    <row r="30" spans="2:27" ht="15" customHeight="1" x14ac:dyDescent="0.2">
      <c r="B30" s="26" t="str">
        <f t="shared" si="1"/>
        <v>MRIM-GGENR2</v>
      </c>
      <c r="C30" s="26" t="s">
        <v>14</v>
      </c>
      <c r="D30" s="26" t="s">
        <v>27</v>
      </c>
      <c r="E30" s="26" t="s">
        <v>54</v>
      </c>
      <c r="F30" s="333" t="s">
        <v>109</v>
      </c>
      <c r="G30" s="333" t="s">
        <v>109</v>
      </c>
      <c r="H30" s="286"/>
      <c r="I30" s="284">
        <f>I28</f>
        <v>0.66337639089534683</v>
      </c>
      <c r="J30" s="257">
        <f>J28</f>
        <v>0.2</v>
      </c>
      <c r="K30" s="286"/>
      <c r="L30" s="259">
        <f t="shared" si="0"/>
        <v>9725.7136363074587</v>
      </c>
      <c r="M30" s="27">
        <f>J30*$G$28</f>
        <v>14660.928199722097</v>
      </c>
      <c r="O30" s="258"/>
      <c r="P30" s="258"/>
      <c r="Q30" s="337"/>
    </row>
    <row r="31" spans="2:27" ht="15" customHeight="1" x14ac:dyDescent="0.2">
      <c r="B31" s="26" t="str">
        <f t="shared" si="1"/>
        <v>MRIM-NGENR</v>
      </c>
      <c r="C31" s="26" t="s">
        <v>14</v>
      </c>
      <c r="D31" s="26" t="s">
        <v>29</v>
      </c>
      <c r="E31" s="26" t="s">
        <v>54</v>
      </c>
      <c r="F31" s="333" t="s">
        <v>109</v>
      </c>
      <c r="G31" s="333" t="s">
        <v>109</v>
      </c>
      <c r="H31" s="286"/>
      <c r="I31" s="284">
        <f>I28</f>
        <v>0.66337639089534683</v>
      </c>
      <c r="J31" s="257">
        <f>J28</f>
        <v>0.2</v>
      </c>
      <c r="K31" s="286"/>
      <c r="L31" s="259">
        <f t="shared" si="0"/>
        <v>9725.7136363074587</v>
      </c>
      <c r="M31" s="27">
        <f>J31*$G$28</f>
        <v>14660.928199722097</v>
      </c>
      <c r="O31" s="335" t="s">
        <v>0</v>
      </c>
      <c r="P31" s="336">
        <f>SUM(P17:P30)</f>
        <v>2137289.2732047965</v>
      </c>
      <c r="Q31" s="9"/>
    </row>
    <row r="32" spans="2:27" ht="15" customHeight="1" x14ac:dyDescent="0.2">
      <c r="B32" s="26" t="str">
        <f t="shared" si="1"/>
        <v>MRIM-NGENR2</v>
      </c>
      <c r="C32" s="26" t="s">
        <v>14</v>
      </c>
      <c r="D32" s="26" t="s">
        <v>28</v>
      </c>
      <c r="E32" s="26" t="s">
        <v>54</v>
      </c>
      <c r="F32" s="333" t="s">
        <v>109</v>
      </c>
      <c r="G32" s="333" t="s">
        <v>109</v>
      </c>
      <c r="H32" s="286"/>
      <c r="I32" s="284">
        <f>I28</f>
        <v>0.66337639089534683</v>
      </c>
      <c r="J32" s="257">
        <f>J28</f>
        <v>0.2</v>
      </c>
      <c r="K32" s="286"/>
      <c r="L32" s="259">
        <f t="shared" si="0"/>
        <v>9725.7136363074587</v>
      </c>
      <c r="M32" s="27">
        <f>J32*$G$28</f>
        <v>14660.928199722097</v>
      </c>
      <c r="Q32" s="51"/>
      <c r="R32" s="282"/>
      <c r="S32" s="283"/>
      <c r="T32" s="10"/>
      <c r="U32" s="10"/>
      <c r="V32" s="10"/>
      <c r="W32" s="10"/>
    </row>
    <row r="33" spans="2:23" x14ac:dyDescent="0.2">
      <c r="B33" s="26" t="str">
        <f t="shared" si="1"/>
        <v>BASIC-EA010</v>
      </c>
      <c r="C33" s="26" t="s">
        <v>35</v>
      </c>
      <c r="D33" s="26" t="s">
        <v>20</v>
      </c>
      <c r="E33" s="26" t="s">
        <v>53</v>
      </c>
      <c r="F33" s="332">
        <v>1290222.3256423553</v>
      </c>
      <c r="G33" s="332">
        <v>1109220.2601257507</v>
      </c>
      <c r="H33" s="286"/>
      <c r="I33" s="284">
        <f>F33/G33</f>
        <v>1.1631795523605786</v>
      </c>
      <c r="J33" s="257">
        <f>G33/SUMIF($D$17:$D$46,D33,G$17:G$46)</f>
        <v>0.96490679116438371</v>
      </c>
      <c r="K33" s="286"/>
      <c r="L33" s="259">
        <f t="shared" si="0"/>
        <v>1257112.5451600233</v>
      </c>
      <c r="M33" s="27">
        <f>J33*VLOOKUP(D33,$O$16:$P$30,2,0)</f>
        <v>1080755.3679987027</v>
      </c>
      <c r="R33" s="282"/>
      <c r="S33" s="283"/>
    </row>
    <row r="34" spans="2:23" x14ac:dyDescent="0.2">
      <c r="B34" s="26" t="str">
        <f t="shared" si="1"/>
        <v>BASIC-EA025</v>
      </c>
      <c r="C34" s="26" t="s">
        <v>35</v>
      </c>
      <c r="D34" s="26" t="s">
        <v>15</v>
      </c>
      <c r="E34" s="26" t="s">
        <v>53</v>
      </c>
      <c r="F34" s="332">
        <v>0</v>
      </c>
      <c r="G34" s="332">
        <v>0</v>
      </c>
      <c r="H34" s="286"/>
      <c r="I34" s="284">
        <v>0</v>
      </c>
      <c r="J34" s="257">
        <v>0</v>
      </c>
      <c r="K34" s="286"/>
      <c r="L34" s="259">
        <f t="shared" si="0"/>
        <v>0</v>
      </c>
      <c r="M34" s="27">
        <f t="shared" ref="M34:M42" si="3">J34*VLOOKUP(D34,$O$16:$P$30,2,0)</f>
        <v>0</v>
      </c>
      <c r="Q34" s="52"/>
      <c r="R34" s="282"/>
      <c r="S34" s="283"/>
      <c r="T34" s="18"/>
      <c r="U34" s="18"/>
      <c r="V34" s="18"/>
      <c r="W34" s="18"/>
    </row>
    <row r="35" spans="2:23" x14ac:dyDescent="0.2">
      <c r="B35" s="26" t="str">
        <f t="shared" si="1"/>
        <v>BASIC-EA030</v>
      </c>
      <c r="C35" s="26" t="s">
        <v>35</v>
      </c>
      <c r="D35" s="26" t="s">
        <v>17</v>
      </c>
      <c r="E35" s="26" t="s">
        <v>54</v>
      </c>
      <c r="F35" s="333">
        <v>314781.89889896015</v>
      </c>
      <c r="G35" s="333">
        <v>392205.12089989119</v>
      </c>
      <c r="H35" s="286"/>
      <c r="I35" s="284">
        <f>F35/G35</f>
        <v>0.80259507621091719</v>
      </c>
      <c r="J35" s="257">
        <f>G35/SUMIF($D$17:$D$46,D35,G$17:G$46)</f>
        <v>0.75089898851564185</v>
      </c>
      <c r="K35" s="286"/>
      <c r="L35" s="259">
        <f t="shared" si="0"/>
        <v>212297.77457788415</v>
      </c>
      <c r="M35" s="27">
        <f t="shared" si="3"/>
        <v>264514.1751680689</v>
      </c>
      <c r="R35" s="282"/>
      <c r="S35" s="283"/>
    </row>
    <row r="36" spans="2:23" ht="15" customHeight="1" x14ac:dyDescent="0.2">
      <c r="B36" s="26" t="str">
        <f t="shared" si="1"/>
        <v>BASIC-EA040</v>
      </c>
      <c r="C36" s="26" t="s">
        <v>35</v>
      </c>
      <c r="D36" s="26" t="s">
        <v>23</v>
      </c>
      <c r="E36" s="26" t="s">
        <v>54</v>
      </c>
      <c r="F36" s="333" t="s">
        <v>109</v>
      </c>
      <c r="G36" s="333" t="s">
        <v>109</v>
      </c>
      <c r="H36" s="286"/>
      <c r="I36" s="284">
        <f>I35</f>
        <v>0.80259507621091719</v>
      </c>
      <c r="J36" s="257">
        <f>J35</f>
        <v>0.75089898851564185</v>
      </c>
      <c r="K36" s="286"/>
      <c r="L36" s="259">
        <f t="shared" si="0"/>
        <v>93428.397734572587</v>
      </c>
      <c r="M36" s="27">
        <f t="shared" si="3"/>
        <v>116407.88799210146</v>
      </c>
      <c r="R36" s="282"/>
      <c r="S36" s="283"/>
    </row>
    <row r="37" spans="2:23" x14ac:dyDescent="0.2">
      <c r="B37" s="26" t="str">
        <f t="shared" si="1"/>
        <v>BASIC-EA050</v>
      </c>
      <c r="C37" s="26" t="s">
        <v>35</v>
      </c>
      <c r="D37" s="26" t="s">
        <v>31</v>
      </c>
      <c r="E37" s="26" t="s">
        <v>53</v>
      </c>
      <c r="F37" s="332">
        <v>138588.96777046917</v>
      </c>
      <c r="G37" s="332">
        <v>78068.650705664535</v>
      </c>
      <c r="H37" s="286"/>
      <c r="I37" s="284">
        <f>F37/G37</f>
        <v>1.7752192015330091</v>
      </c>
      <c r="J37" s="257">
        <f>G37/SUMIF($D$17:$D$46,D37,G$17:G$46)</f>
        <v>0.98935495150157338</v>
      </c>
      <c r="K37" s="286"/>
      <c r="L37" s="259">
        <f t="shared" si="0"/>
        <v>133165.45246706542</v>
      </c>
      <c r="M37" s="27">
        <f t="shared" si="3"/>
        <v>75013.526415255648</v>
      </c>
      <c r="R37" s="282"/>
      <c r="S37" s="283"/>
    </row>
    <row r="38" spans="2:23" x14ac:dyDescent="0.2">
      <c r="B38" s="26" t="str">
        <f t="shared" si="1"/>
        <v>BASIC-EA225</v>
      </c>
      <c r="C38" s="26" t="s">
        <v>35</v>
      </c>
      <c r="D38" s="26" t="s">
        <v>18</v>
      </c>
      <c r="E38" s="26" t="s">
        <v>53</v>
      </c>
      <c r="F38" s="332">
        <v>0</v>
      </c>
      <c r="G38" s="332">
        <v>0</v>
      </c>
      <c r="H38" s="286"/>
      <c r="I38" s="284">
        <v>0</v>
      </c>
      <c r="J38" s="257">
        <v>0</v>
      </c>
      <c r="K38" s="286"/>
      <c r="L38" s="259">
        <f t="shared" si="0"/>
        <v>0</v>
      </c>
      <c r="M38" s="27">
        <f t="shared" si="3"/>
        <v>0</v>
      </c>
      <c r="R38" s="282"/>
      <c r="S38" s="283"/>
    </row>
    <row r="39" spans="2:23" x14ac:dyDescent="0.2">
      <c r="B39" s="291" t="str">
        <f t="shared" si="1"/>
        <v>BASIC-EA250</v>
      </c>
      <c r="C39" s="291" t="s">
        <v>35</v>
      </c>
      <c r="D39" s="291" t="s">
        <v>48</v>
      </c>
      <c r="E39" s="291" t="s">
        <v>84</v>
      </c>
      <c r="F39" s="334">
        <v>0</v>
      </c>
      <c r="G39" s="334">
        <v>0</v>
      </c>
      <c r="H39" s="293"/>
      <c r="I39" s="294">
        <v>0</v>
      </c>
      <c r="J39" s="295">
        <v>0</v>
      </c>
      <c r="K39" s="293"/>
      <c r="L39" s="296">
        <v>0</v>
      </c>
      <c r="M39" s="296">
        <v>0</v>
      </c>
      <c r="R39" s="282"/>
      <c r="S39" s="283"/>
    </row>
    <row r="40" spans="2:23" x14ac:dyDescent="0.2">
      <c r="B40" s="291" t="str">
        <f t="shared" si="1"/>
        <v>BASIC-EA260</v>
      </c>
      <c r="C40" s="291" t="s">
        <v>35</v>
      </c>
      <c r="D40" s="291" t="s">
        <v>49</v>
      </c>
      <c r="E40" s="291" t="s">
        <v>84</v>
      </c>
      <c r="F40" s="334">
        <v>0</v>
      </c>
      <c r="G40" s="334">
        <v>0</v>
      </c>
      <c r="H40" s="293"/>
      <c r="I40" s="294">
        <v>0</v>
      </c>
      <c r="J40" s="295">
        <v>0</v>
      </c>
      <c r="K40" s="293"/>
      <c r="L40" s="296">
        <v>0</v>
      </c>
      <c r="M40" s="296">
        <v>0</v>
      </c>
      <c r="R40" s="282"/>
      <c r="S40" s="283"/>
    </row>
    <row r="41" spans="2:23" x14ac:dyDescent="0.2">
      <c r="B41" s="291" t="str">
        <f t="shared" si="1"/>
        <v>BASIC-EA302</v>
      </c>
      <c r="C41" s="291" t="s">
        <v>35</v>
      </c>
      <c r="D41" s="291" t="s">
        <v>25</v>
      </c>
      <c r="E41" s="291" t="s">
        <v>53</v>
      </c>
      <c r="F41" s="334">
        <v>0</v>
      </c>
      <c r="G41" s="334">
        <v>0</v>
      </c>
      <c r="H41" s="293"/>
      <c r="I41" s="294">
        <v>0</v>
      </c>
      <c r="J41" s="295">
        <v>0</v>
      </c>
      <c r="K41" s="293"/>
      <c r="L41" s="296">
        <f>M41*I41</f>
        <v>0</v>
      </c>
      <c r="M41" s="292">
        <f t="shared" si="3"/>
        <v>0</v>
      </c>
      <c r="R41" s="282"/>
      <c r="S41" s="283"/>
    </row>
    <row r="42" spans="2:23" x14ac:dyDescent="0.2">
      <c r="B42" s="291" t="str">
        <f t="shared" si="1"/>
        <v>BASIC-EA305</v>
      </c>
      <c r="C42" s="291" t="s">
        <v>35</v>
      </c>
      <c r="D42" s="291" t="s">
        <v>37</v>
      </c>
      <c r="E42" s="291" t="s">
        <v>84</v>
      </c>
      <c r="F42" s="334">
        <v>0</v>
      </c>
      <c r="G42" s="334">
        <v>0</v>
      </c>
      <c r="H42" s="293"/>
      <c r="I42" s="294">
        <v>0</v>
      </c>
      <c r="J42" s="295">
        <v>0</v>
      </c>
      <c r="K42" s="293"/>
      <c r="L42" s="296">
        <f>M42*I42</f>
        <v>0</v>
      </c>
      <c r="M42" s="292">
        <f t="shared" si="3"/>
        <v>0</v>
      </c>
      <c r="R42" s="282"/>
      <c r="S42" s="283"/>
    </row>
    <row r="43" spans="2:23" x14ac:dyDescent="0.2">
      <c r="B43" s="26" t="str">
        <f t="shared" si="1"/>
        <v>BASIC-GENR</v>
      </c>
      <c r="C43" s="26" t="s">
        <v>35</v>
      </c>
      <c r="D43" s="26" t="s">
        <v>24</v>
      </c>
      <c r="E43" s="26" t="s">
        <v>54</v>
      </c>
      <c r="F43" s="332">
        <v>0</v>
      </c>
      <c r="G43" s="332">
        <v>0</v>
      </c>
      <c r="H43" s="286"/>
      <c r="I43" s="284">
        <v>0</v>
      </c>
      <c r="J43" s="257">
        <v>0</v>
      </c>
      <c r="K43" s="286"/>
      <c r="L43" s="259">
        <v>0</v>
      </c>
      <c r="M43" s="259">
        <v>0</v>
      </c>
      <c r="R43" s="282"/>
      <c r="S43" s="283"/>
    </row>
    <row r="44" spans="2:23" x14ac:dyDescent="0.2">
      <c r="B44" s="26" t="str">
        <f t="shared" si="1"/>
        <v>BASIC-GGENR</v>
      </c>
      <c r="C44" s="26" t="s">
        <v>35</v>
      </c>
      <c r="D44" s="26" t="s">
        <v>22</v>
      </c>
      <c r="E44" s="26" t="s">
        <v>54</v>
      </c>
      <c r="F44" s="332">
        <v>0</v>
      </c>
      <c r="G44" s="332">
        <v>0</v>
      </c>
      <c r="H44" s="286"/>
      <c r="I44" s="284">
        <v>0</v>
      </c>
      <c r="J44" s="257">
        <v>0</v>
      </c>
      <c r="K44" s="286"/>
      <c r="L44" s="259">
        <v>0</v>
      </c>
      <c r="M44" s="259">
        <v>0</v>
      </c>
      <c r="R44" s="282"/>
      <c r="S44" s="283"/>
    </row>
    <row r="45" spans="2:23" x14ac:dyDescent="0.2">
      <c r="B45" s="26" t="str">
        <f t="shared" si="1"/>
        <v>BASIC-NGENR</v>
      </c>
      <c r="C45" s="26" t="s">
        <v>35</v>
      </c>
      <c r="D45" s="26" t="s">
        <v>29</v>
      </c>
      <c r="E45" s="26" t="s">
        <v>54</v>
      </c>
      <c r="F45" s="332">
        <v>0</v>
      </c>
      <c r="G45" s="332">
        <v>0</v>
      </c>
      <c r="H45" s="286"/>
      <c r="I45" s="284">
        <v>0</v>
      </c>
      <c r="J45" s="257">
        <v>0</v>
      </c>
      <c r="K45" s="286"/>
      <c r="L45" s="259">
        <v>0</v>
      </c>
      <c r="M45" s="259">
        <v>0</v>
      </c>
      <c r="R45" s="282"/>
      <c r="S45" s="283"/>
    </row>
    <row r="46" spans="2:23" x14ac:dyDescent="0.2">
      <c r="B46" s="26" t="str">
        <f t="shared" si="1"/>
        <v>BASIC-NOTAPPLIC</v>
      </c>
      <c r="C46" s="26" t="s">
        <v>35</v>
      </c>
      <c r="D46" s="26" t="s">
        <v>36</v>
      </c>
      <c r="E46" s="26" t="s">
        <v>84</v>
      </c>
      <c r="F46" s="332">
        <v>0</v>
      </c>
      <c r="G46" s="332">
        <v>0</v>
      </c>
      <c r="H46" s="286"/>
      <c r="I46" s="284">
        <v>0</v>
      </c>
      <c r="J46" s="257">
        <v>0</v>
      </c>
      <c r="K46" s="286"/>
      <c r="L46" s="259">
        <v>0</v>
      </c>
      <c r="M46" s="259">
        <v>0</v>
      </c>
      <c r="R46" s="282"/>
      <c r="S46" s="283"/>
    </row>
    <row r="47" spans="2:23" ht="15" x14ac:dyDescent="0.25">
      <c r="K47" s="229"/>
      <c r="L47" s="229"/>
    </row>
    <row r="48" spans="2:23" ht="15" hidden="1" customHeight="1" x14ac:dyDescent="0.2">
      <c r="B48" s="400" t="s">
        <v>233</v>
      </c>
      <c r="C48" s="394"/>
      <c r="D48" s="394"/>
      <c r="E48" s="394"/>
      <c r="F48" s="394"/>
      <c r="G48" s="394"/>
      <c r="H48" s="394"/>
      <c r="I48" s="394"/>
      <c r="J48" s="394"/>
      <c r="K48" s="394"/>
      <c r="L48" s="394"/>
      <c r="M48" s="394"/>
      <c r="N48" s="394"/>
      <c r="O48" s="394"/>
      <c r="P48" s="394"/>
      <c r="Q48" s="394"/>
      <c r="R48" s="394"/>
      <c r="S48" s="394"/>
      <c r="T48" s="394"/>
    </row>
    <row r="49" spans="2:29" hidden="1" x14ac:dyDescent="0.2">
      <c r="B49" s="16"/>
      <c r="C49" s="16"/>
      <c r="D49" s="17"/>
      <c r="E49" s="17"/>
      <c r="F49" s="17"/>
      <c r="G49" s="17"/>
      <c r="H49" s="17"/>
      <c r="I49" s="17"/>
      <c r="J49" s="17"/>
      <c r="K49" s="17"/>
      <c r="L49" s="17"/>
      <c r="M49" s="17"/>
    </row>
    <row r="50" spans="2:29" ht="38.25" hidden="1" x14ac:dyDescent="0.2">
      <c r="B50" s="204" t="s">
        <v>50</v>
      </c>
      <c r="C50" s="204" t="s">
        <v>12</v>
      </c>
      <c r="D50" s="204" t="s">
        <v>13</v>
      </c>
      <c r="E50" s="204" t="s">
        <v>52</v>
      </c>
      <c r="F50" s="204" t="s">
        <v>67</v>
      </c>
      <c r="G50" s="204" t="s">
        <v>214</v>
      </c>
      <c r="H50" s="205" t="s">
        <v>202</v>
      </c>
      <c r="N50" s="407"/>
      <c r="O50" s="407"/>
      <c r="P50" s="407"/>
      <c r="Q50" s="187"/>
      <c r="R50" s="188"/>
      <c r="T50" s="50"/>
      <c r="U50" s="50"/>
    </row>
    <row r="51" spans="2:29" hidden="1" x14ac:dyDescent="0.2">
      <c r="B51" s="206" t="str">
        <f>CONCATENATE(C51,"-",D51)</f>
        <v>MRIM-EA010</v>
      </c>
      <c r="C51" s="206" t="s">
        <v>14</v>
      </c>
      <c r="D51" s="206" t="s">
        <v>20</v>
      </c>
      <c r="E51" s="206" t="s">
        <v>53</v>
      </c>
      <c r="F51" s="207">
        <f>G51*F17/G17</f>
        <v>495.62977979848057</v>
      </c>
      <c r="G51" s="207">
        <f>VLOOKUP(B51,$B$17:$G$46,6,0)/(SUMIF($E$17:$E$46,"Primary",$G$17:$G$46))*SUM($X$58:$Y$58)</f>
        <v>495.62977979848057</v>
      </c>
      <c r="H51" s="208" t="s">
        <v>203</v>
      </c>
      <c r="I51" s="186"/>
      <c r="N51" s="408"/>
      <c r="O51" s="408"/>
      <c r="P51" s="408"/>
      <c r="Q51" s="87"/>
      <c r="R51" s="9"/>
      <c r="T51" s="50"/>
      <c r="U51" s="50"/>
    </row>
    <row r="52" spans="2:29" hidden="1" x14ac:dyDescent="0.2">
      <c r="B52" s="206" t="str">
        <f t="shared" ref="B52:B80" si="4">CONCATENATE(C52,"-",D52)</f>
        <v>MRIM-EA025</v>
      </c>
      <c r="C52" s="206" t="s">
        <v>14</v>
      </c>
      <c r="D52" s="206" t="s">
        <v>15</v>
      </c>
      <c r="E52" s="206" t="s">
        <v>53</v>
      </c>
      <c r="F52" s="207">
        <f t="shared" ref="F52:F79" si="5">G52*F18/G18</f>
        <v>5391.1740141027103</v>
      </c>
      <c r="G52" s="207">
        <f>VLOOKUP(B52,$B$17:$G$46,6,0)/(SUMIF($E$17:$E$46,"Primary",$G$17:$G$46))*SUM($X$58:$Y$58)</f>
        <v>4184.4797734478179</v>
      </c>
      <c r="H52" s="208" t="s">
        <v>203</v>
      </c>
      <c r="N52" s="401"/>
      <c r="O52" s="401"/>
      <c r="P52" s="401"/>
      <c r="Q52" s="87"/>
      <c r="R52" s="9"/>
      <c r="T52" s="50"/>
      <c r="U52" s="50"/>
    </row>
    <row r="53" spans="2:29" ht="13.5" hidden="1" customHeight="1" x14ac:dyDescent="0.2">
      <c r="B53" s="206" t="str">
        <f t="shared" si="4"/>
        <v>MRIM-EA030</v>
      </c>
      <c r="C53" s="206" t="s">
        <v>14</v>
      </c>
      <c r="D53" s="206" t="s">
        <v>17</v>
      </c>
      <c r="E53" s="206" t="s">
        <v>54</v>
      </c>
      <c r="F53" s="207">
        <f t="shared" si="5"/>
        <v>0</v>
      </c>
      <c r="G53" s="207"/>
      <c r="H53" s="208"/>
      <c r="N53" s="401"/>
      <c r="O53" s="401"/>
      <c r="P53" s="401"/>
      <c r="Q53" s="87"/>
      <c r="R53" s="9"/>
      <c r="T53" s="50"/>
      <c r="U53" s="50"/>
    </row>
    <row r="54" spans="2:29" ht="72.75" hidden="1" thickBot="1" x14ac:dyDescent="0.25">
      <c r="B54" s="206" t="str">
        <f t="shared" si="4"/>
        <v>MRIM-EA040</v>
      </c>
      <c r="C54" s="206" t="s">
        <v>14</v>
      </c>
      <c r="D54" s="206" t="s">
        <v>23</v>
      </c>
      <c r="E54" s="206" t="s">
        <v>54</v>
      </c>
      <c r="F54" s="207" t="e">
        <f t="shared" si="5"/>
        <v>#VALUE!</v>
      </c>
      <c r="G54" s="207"/>
      <c r="H54" s="208"/>
      <c r="U54" s="50"/>
      <c r="W54" s="160" t="s">
        <v>201</v>
      </c>
      <c r="X54" s="169" t="s">
        <v>132</v>
      </c>
      <c r="Y54" s="170" t="s">
        <v>133</v>
      </c>
      <c r="Z54" s="161" t="s">
        <v>134</v>
      </c>
      <c r="AA54" s="161" t="s">
        <v>135</v>
      </c>
      <c r="AB54" s="161" t="s">
        <v>136</v>
      </c>
      <c r="AC54" s="161" t="s">
        <v>200</v>
      </c>
    </row>
    <row r="55" spans="2:29" ht="24.75" hidden="1" thickBot="1" x14ac:dyDescent="0.25">
      <c r="B55" s="206" t="str">
        <f t="shared" si="4"/>
        <v>MRIM-EA050</v>
      </c>
      <c r="C55" s="206" t="s">
        <v>14</v>
      </c>
      <c r="D55" s="206" t="s">
        <v>31</v>
      </c>
      <c r="E55" s="206" t="s">
        <v>53</v>
      </c>
      <c r="F55" s="207">
        <f t="shared" si="5"/>
        <v>12.757948525351978</v>
      </c>
      <c r="G55" s="207">
        <f>VLOOKUP(B55,$B$17:$G$46,6,0)/(SUMIF($E$17:$E$46,"Primary",$G$17:$G$46))*SUM($X$58:$Y$58)</f>
        <v>10.319866229149172</v>
      </c>
      <c r="H55" s="208" t="s">
        <v>203</v>
      </c>
      <c r="U55" s="50"/>
      <c r="W55" s="162" t="s">
        <v>137</v>
      </c>
      <c r="X55" s="163">
        <v>4310</v>
      </c>
      <c r="Y55" s="164">
        <v>97500</v>
      </c>
      <c r="Z55" s="165">
        <v>99410</v>
      </c>
      <c r="AA55" s="165">
        <v>30000</v>
      </c>
      <c r="AB55" s="165">
        <v>50000</v>
      </c>
      <c r="AC55" s="165">
        <v>281220</v>
      </c>
    </row>
    <row r="56" spans="2:29" ht="13.5" hidden="1" thickBot="1" x14ac:dyDescent="0.25">
      <c r="B56" s="206" t="str">
        <f t="shared" si="4"/>
        <v>MRIM-EA225</v>
      </c>
      <c r="C56" s="206" t="s">
        <v>14</v>
      </c>
      <c r="D56" s="206" t="s">
        <v>18</v>
      </c>
      <c r="E56" s="206" t="s">
        <v>53</v>
      </c>
      <c r="F56" s="207">
        <f t="shared" si="5"/>
        <v>1017.9410537002533</v>
      </c>
      <c r="G56" s="207">
        <f>VLOOKUP(B56,$B$17:$G$46,6,0)/(SUMIF($E$17:$E$46,"Primary",$G$17:$G$46))*SUM($X$58:$Y$58)</f>
        <v>827.89934138079457</v>
      </c>
      <c r="H56" s="208" t="s">
        <v>203</v>
      </c>
      <c r="U56" s="50"/>
      <c r="W56" s="162"/>
      <c r="X56" s="166"/>
      <c r="Y56" s="167"/>
      <c r="Z56" s="168"/>
      <c r="AA56" s="168"/>
      <c r="AB56" s="168"/>
      <c r="AC56" s="168"/>
    </row>
    <row r="57" spans="2:29" hidden="1" x14ac:dyDescent="0.2">
      <c r="B57" s="206" t="str">
        <f t="shared" si="4"/>
        <v>MRIM-EA301</v>
      </c>
      <c r="C57" s="206" t="s">
        <v>14</v>
      </c>
      <c r="D57" s="206" t="s">
        <v>34</v>
      </c>
      <c r="E57" s="206" t="s">
        <v>84</v>
      </c>
      <c r="F57" s="207" t="e">
        <f t="shared" si="5"/>
        <v>#DIV/0!</v>
      </c>
      <c r="G57" s="207">
        <f>VLOOKUP(B57,$B$17:$G$46,6,0)/(SUMIF($E$17:$E$46,"Primary",$G$17:$G$46))*SUM($X$58:$Y$58)</f>
        <v>0</v>
      </c>
      <c r="H57" s="208" t="s">
        <v>203</v>
      </c>
      <c r="I57" s="9"/>
      <c r="U57" s="50"/>
      <c r="W57" s="401"/>
      <c r="X57" s="401"/>
      <c r="Y57" s="401"/>
      <c r="Z57" s="87"/>
      <c r="AB57" s="50"/>
      <c r="AC57" s="50"/>
    </row>
    <row r="58" spans="2:29" hidden="1" x14ac:dyDescent="0.2">
      <c r="B58" s="206" t="str">
        <f t="shared" si="4"/>
        <v>MRIM-EA302</v>
      </c>
      <c r="C58" s="206" t="s">
        <v>14</v>
      </c>
      <c r="D58" s="206" t="s">
        <v>25</v>
      </c>
      <c r="E58" s="206" t="s">
        <v>53</v>
      </c>
      <c r="F58" s="207">
        <f t="shared" si="5"/>
        <v>411.37404146113528</v>
      </c>
      <c r="G58" s="207">
        <f>VLOOKUP(B58,$B$17:$G$46,6,0)/(SUMIF($E$17:$E$46,"Primary",$G$17:$G$46))*SUM($X$58:$Y$58)</f>
        <v>256.92951627680998</v>
      </c>
      <c r="H58" s="208" t="s">
        <v>203</v>
      </c>
      <c r="I58" s="9"/>
      <c r="U58" s="50"/>
      <c r="W58" s="190" t="s">
        <v>205</v>
      </c>
      <c r="X58" s="191">
        <f>X55/5</f>
        <v>862</v>
      </c>
      <c r="Y58" s="192">
        <f t="shared" ref="Y58:AB58" si="6">Y55/5</f>
        <v>19500</v>
      </c>
      <c r="Z58" s="193">
        <f t="shared" si="6"/>
        <v>19882</v>
      </c>
      <c r="AA58" s="197">
        <f t="shared" si="6"/>
        <v>6000</v>
      </c>
      <c r="AB58" s="190">
        <f t="shared" si="6"/>
        <v>10000</v>
      </c>
      <c r="AC58" s="50"/>
    </row>
    <row r="59" spans="2:29" hidden="1" x14ac:dyDescent="0.2">
      <c r="B59" s="206" t="str">
        <f t="shared" si="4"/>
        <v>MRIM-EA305</v>
      </c>
      <c r="C59" s="206" t="s">
        <v>14</v>
      </c>
      <c r="D59" s="206" t="s">
        <v>37</v>
      </c>
      <c r="E59" s="206" t="s">
        <v>84</v>
      </c>
      <c r="F59" s="207" t="e">
        <f t="shared" si="5"/>
        <v>#DIV/0!</v>
      </c>
      <c r="G59" s="207">
        <f>VLOOKUP(B59,$B$17:$G$46,6,0)/(SUMIF($E$17:$E$46,"Primary",$G$17:$G$46))*SUM($X$58:$Y$58)</f>
        <v>0</v>
      </c>
      <c r="H59" s="208" t="s">
        <v>203</v>
      </c>
      <c r="I59" s="9"/>
      <c r="U59" s="50"/>
      <c r="W59" s="190"/>
      <c r="X59" s="194"/>
      <c r="Y59" s="195"/>
      <c r="Z59" s="196"/>
      <c r="AA59" s="198"/>
      <c r="AB59" s="50"/>
      <c r="AC59" s="50"/>
    </row>
    <row r="60" spans="2:29" ht="38.25" hidden="1" x14ac:dyDescent="0.2">
      <c r="B60" s="206" t="str">
        <f t="shared" si="4"/>
        <v>MRIM-EA970</v>
      </c>
      <c r="C60" s="206" t="s">
        <v>14</v>
      </c>
      <c r="D60" s="206" t="s">
        <v>30</v>
      </c>
      <c r="E60" s="206" t="s">
        <v>84</v>
      </c>
      <c r="F60" s="207" t="e">
        <f t="shared" si="5"/>
        <v>#DIV/0!</v>
      </c>
      <c r="G60" s="207"/>
      <c r="H60" s="208"/>
      <c r="I60" s="9"/>
      <c r="U60" s="50"/>
      <c r="W60" s="190"/>
      <c r="X60" s="402" t="s">
        <v>206</v>
      </c>
      <c r="Y60" s="402"/>
      <c r="Z60" s="402"/>
      <c r="AA60" s="199" t="s">
        <v>207</v>
      </c>
      <c r="AB60" s="50"/>
      <c r="AC60" s="50"/>
    </row>
    <row r="61" spans="2:29" hidden="1" x14ac:dyDescent="0.2">
      <c r="B61" s="206" t="str">
        <f t="shared" si="4"/>
        <v>MRIM-EA984</v>
      </c>
      <c r="C61" s="206" t="s">
        <v>14</v>
      </c>
      <c r="D61" s="206" t="s">
        <v>33</v>
      </c>
      <c r="E61" s="206" t="s">
        <v>84</v>
      </c>
      <c r="F61" s="207" t="e">
        <f t="shared" si="5"/>
        <v>#DIV/0!</v>
      </c>
      <c r="G61" s="207"/>
      <c r="H61" s="208"/>
      <c r="I61" s="9"/>
      <c r="N61" s="190"/>
      <c r="O61" s="190"/>
      <c r="P61" s="190"/>
      <c r="Q61" s="177"/>
      <c r="R61" s="9"/>
      <c r="T61" s="50"/>
      <c r="U61" s="50"/>
    </row>
    <row r="62" spans="2:29" hidden="1" x14ac:dyDescent="0.2">
      <c r="B62" s="206" t="str">
        <f t="shared" si="4"/>
        <v>MRIM-GENR</v>
      </c>
      <c r="C62" s="206" t="s">
        <v>14</v>
      </c>
      <c r="D62" s="206" t="s">
        <v>24</v>
      </c>
      <c r="E62" s="206" t="s">
        <v>54</v>
      </c>
      <c r="F62" s="207">
        <f t="shared" si="5"/>
        <v>3980.2583453720813</v>
      </c>
      <c r="G62" s="207">
        <f>VLOOKUP(B62,$B$17:$G$46,6,0)/(SUM($G$28:$G$32))*SUM($AA$58)</f>
        <v>6000</v>
      </c>
      <c r="H62" s="208" t="s">
        <v>204</v>
      </c>
      <c r="I62" s="9"/>
      <c r="N62" s="190"/>
      <c r="O62" s="190"/>
      <c r="P62" s="190"/>
      <c r="Q62" s="177"/>
      <c r="R62" s="9"/>
      <c r="T62" s="50"/>
      <c r="U62" s="50"/>
    </row>
    <row r="63" spans="2:29" hidden="1" x14ac:dyDescent="0.2">
      <c r="B63" s="206" t="str">
        <f t="shared" si="4"/>
        <v>MRIM-GGENR</v>
      </c>
      <c r="C63" s="206" t="s">
        <v>14</v>
      </c>
      <c r="D63" s="206" t="s">
        <v>22</v>
      </c>
      <c r="E63" s="206" t="s">
        <v>54</v>
      </c>
      <c r="F63" s="207" t="e">
        <f t="shared" si="5"/>
        <v>#VALUE!</v>
      </c>
      <c r="G63" s="207" t="e">
        <f>VLOOKUP(B63,$B$17:$G$46,6,0)/(SUM($G$28:$G$32))*SUM($AA$58)</f>
        <v>#VALUE!</v>
      </c>
      <c r="H63" s="208" t="s">
        <v>204</v>
      </c>
      <c r="I63" s="9"/>
      <c r="J63" s="401"/>
      <c r="K63" s="401"/>
      <c r="L63" s="401"/>
      <c r="M63" s="87"/>
    </row>
    <row r="64" spans="2:29" hidden="1" x14ac:dyDescent="0.2">
      <c r="B64" s="206" t="str">
        <f t="shared" si="4"/>
        <v>MRIM-GGENR2</v>
      </c>
      <c r="C64" s="206" t="s">
        <v>14</v>
      </c>
      <c r="D64" s="206" t="s">
        <v>27</v>
      </c>
      <c r="E64" s="206" t="s">
        <v>54</v>
      </c>
      <c r="F64" s="207" t="e">
        <f t="shared" si="5"/>
        <v>#VALUE!</v>
      </c>
      <c r="G64" s="207" t="e">
        <f>VLOOKUP(B64,$B$17:$G$46,6,0)/(SUM($G$28:$G$32))*SUM($AA$58)</f>
        <v>#VALUE!</v>
      </c>
      <c r="H64" s="208" t="s">
        <v>204</v>
      </c>
      <c r="I64" s="9"/>
      <c r="J64" s="401"/>
      <c r="K64" s="401"/>
      <c r="L64" s="401"/>
      <c r="M64" s="87"/>
    </row>
    <row r="65" spans="2:13" hidden="1" x14ac:dyDescent="0.2">
      <c r="B65" s="206" t="str">
        <f t="shared" si="4"/>
        <v>MRIM-NGENR</v>
      </c>
      <c r="C65" s="206" t="s">
        <v>14</v>
      </c>
      <c r="D65" s="206" t="s">
        <v>29</v>
      </c>
      <c r="E65" s="206" t="s">
        <v>54</v>
      </c>
      <c r="F65" s="207" t="e">
        <f t="shared" si="5"/>
        <v>#VALUE!</v>
      </c>
      <c r="G65" s="207" t="e">
        <f>VLOOKUP(B65,$B$17:$G$46,6,0)/(SUM($G$28:$G$32))*SUM($AA$58)</f>
        <v>#VALUE!</v>
      </c>
      <c r="H65" s="208" t="s">
        <v>204</v>
      </c>
      <c r="I65" s="9"/>
      <c r="J65" s="401"/>
      <c r="K65" s="401"/>
      <c r="L65" s="401"/>
      <c r="M65" s="87"/>
    </row>
    <row r="66" spans="2:13" hidden="1" x14ac:dyDescent="0.2">
      <c r="B66" s="206" t="str">
        <f t="shared" si="4"/>
        <v>MRIM-NGENR2</v>
      </c>
      <c r="C66" s="206" t="s">
        <v>14</v>
      </c>
      <c r="D66" s="206" t="s">
        <v>28</v>
      </c>
      <c r="E66" s="206" t="s">
        <v>54</v>
      </c>
      <c r="F66" s="207" t="e">
        <f t="shared" si="5"/>
        <v>#VALUE!</v>
      </c>
      <c r="G66" s="207" t="e">
        <f>VLOOKUP(B66,$B$17:$G$46,6,0)/(SUM($G$28:$G$32))*SUM($AA$58)</f>
        <v>#VALUE!</v>
      </c>
      <c r="H66" s="208" t="s">
        <v>204</v>
      </c>
      <c r="I66" s="9"/>
      <c r="J66" s="401"/>
      <c r="K66" s="401"/>
      <c r="L66" s="401"/>
      <c r="M66" s="87"/>
    </row>
    <row r="67" spans="2:13" hidden="1" x14ac:dyDescent="0.2">
      <c r="B67" s="206" t="str">
        <f t="shared" si="4"/>
        <v>BASIC-EA010</v>
      </c>
      <c r="C67" s="206" t="s">
        <v>35</v>
      </c>
      <c r="D67" s="206" t="s">
        <v>20</v>
      </c>
      <c r="E67" s="206" t="s">
        <v>53</v>
      </c>
      <c r="F67" s="207">
        <f t="shared" si="5"/>
        <v>15851.356529593721</v>
      </c>
      <c r="G67" s="207">
        <f>VLOOKUP(B67,$B$17:$G$46,6,0)/(SUMIF($E$17:$E$46,"Primary",$G$17:$G$46))*SUM($X$58:$Y$58)</f>
        <v>13627.609338063652</v>
      </c>
      <c r="H67" s="208" t="s">
        <v>203</v>
      </c>
      <c r="I67" s="9"/>
      <c r="J67" s="401"/>
      <c r="K67" s="401"/>
      <c r="L67" s="401"/>
      <c r="M67" s="87"/>
    </row>
    <row r="68" spans="2:13" hidden="1" x14ac:dyDescent="0.2">
      <c r="B68" s="206" t="str">
        <f t="shared" si="4"/>
        <v>BASIC-EA025</v>
      </c>
      <c r="C68" s="206" t="s">
        <v>35</v>
      </c>
      <c r="D68" s="206" t="s">
        <v>15</v>
      </c>
      <c r="E68" s="206" t="s">
        <v>53</v>
      </c>
      <c r="F68" s="207" t="e">
        <f t="shared" si="5"/>
        <v>#DIV/0!</v>
      </c>
      <c r="G68" s="207">
        <f>VLOOKUP(B68,$B$17:$G$46,6,0)/(SUMIF($E$17:$E$46,"Primary",$G$17:$G$46))*SUM($X$58:$Y$58)</f>
        <v>0</v>
      </c>
      <c r="H68" s="208" t="s">
        <v>203</v>
      </c>
      <c r="I68" s="9"/>
      <c r="J68" s="401"/>
      <c r="K68" s="401"/>
      <c r="L68" s="401"/>
      <c r="M68" s="87"/>
    </row>
    <row r="69" spans="2:13" hidden="1" x14ac:dyDescent="0.2">
      <c r="B69" s="206" t="str">
        <f t="shared" si="4"/>
        <v>BASIC-EA030</v>
      </c>
      <c r="C69" s="206" t="s">
        <v>35</v>
      </c>
      <c r="D69" s="206" t="s">
        <v>17</v>
      </c>
      <c r="E69" s="206" t="s">
        <v>54</v>
      </c>
      <c r="F69" s="207">
        <f t="shared" si="5"/>
        <v>0</v>
      </c>
      <c r="G69" s="207"/>
      <c r="H69" s="208"/>
      <c r="I69" s="9"/>
      <c r="J69" s="401"/>
      <c r="K69" s="401"/>
      <c r="L69" s="401"/>
      <c r="M69" s="87"/>
    </row>
    <row r="70" spans="2:13" hidden="1" x14ac:dyDescent="0.2">
      <c r="B70" s="206" t="str">
        <f t="shared" si="4"/>
        <v>BASIC-EA040</v>
      </c>
      <c r="C70" s="206" t="s">
        <v>35</v>
      </c>
      <c r="D70" s="206" t="s">
        <v>23</v>
      </c>
      <c r="E70" s="206" t="s">
        <v>54</v>
      </c>
      <c r="F70" s="207" t="e">
        <f t="shared" si="5"/>
        <v>#VALUE!</v>
      </c>
      <c r="G70" s="207"/>
      <c r="H70" s="208"/>
      <c r="I70" s="9"/>
      <c r="J70" s="401"/>
      <c r="K70" s="401"/>
      <c r="L70" s="401"/>
      <c r="M70" s="87"/>
    </row>
    <row r="71" spans="2:13" hidden="1" x14ac:dyDescent="0.2">
      <c r="B71" s="206" t="str">
        <f t="shared" si="4"/>
        <v>BASIC-EA050</v>
      </c>
      <c r="C71" s="206" t="s">
        <v>35</v>
      </c>
      <c r="D71" s="206" t="s">
        <v>31</v>
      </c>
      <c r="E71" s="206" t="s">
        <v>53</v>
      </c>
      <c r="F71" s="207">
        <f t="shared" si="5"/>
        <v>1702.6702263149577</v>
      </c>
      <c r="G71" s="207">
        <f>VLOOKUP(B71,$B$17:$G$46,6,0)/(SUMIF($E$17:$E$46,"Primary",$G$17:$G$46))*SUM($X$58:$Y$58)</f>
        <v>959.13238480329596</v>
      </c>
      <c r="H71" s="208" t="s">
        <v>203</v>
      </c>
      <c r="I71" s="9"/>
      <c r="J71" s="401"/>
      <c r="K71" s="401"/>
      <c r="L71" s="401"/>
      <c r="M71" s="87"/>
    </row>
    <row r="72" spans="2:13" hidden="1" x14ac:dyDescent="0.2">
      <c r="B72" s="206" t="str">
        <f t="shared" si="4"/>
        <v>BASIC-EA225</v>
      </c>
      <c r="C72" s="206" t="s">
        <v>35</v>
      </c>
      <c r="D72" s="206" t="s">
        <v>18</v>
      </c>
      <c r="E72" s="206" t="s">
        <v>53</v>
      </c>
      <c r="F72" s="207" t="e">
        <f t="shared" si="5"/>
        <v>#DIV/0!</v>
      </c>
      <c r="G72" s="207">
        <f>VLOOKUP(B72,$B$17:$G$46,6,0)/(SUMIF($E$17:$E$46,"Primary",$G$17:$G$46))*SUM($X$58:$Y$58)</f>
        <v>0</v>
      </c>
      <c r="H72" s="208" t="s">
        <v>203</v>
      </c>
      <c r="I72" s="9"/>
      <c r="J72" s="401"/>
      <c r="K72" s="401"/>
      <c r="L72" s="401"/>
      <c r="M72" s="87"/>
    </row>
    <row r="73" spans="2:13" hidden="1" x14ac:dyDescent="0.2">
      <c r="B73" s="206" t="str">
        <f t="shared" si="4"/>
        <v>BASIC-EA250</v>
      </c>
      <c r="C73" s="206" t="s">
        <v>35</v>
      </c>
      <c r="D73" s="206" t="s">
        <v>48</v>
      </c>
      <c r="E73" s="206" t="s">
        <v>84</v>
      </c>
      <c r="F73" s="207" t="e">
        <f t="shared" si="5"/>
        <v>#DIV/0!</v>
      </c>
      <c r="G73" s="207">
        <f>VLOOKUP(B73,$B$17:$G$46,6,0)/(SUMIF($E$17:$E$46,"Primary",$G$17:$G$46))*SUM($X$58:$Y$58)</f>
        <v>0</v>
      </c>
      <c r="H73" s="208" t="s">
        <v>203</v>
      </c>
      <c r="I73" s="9"/>
      <c r="J73" s="401"/>
      <c r="K73" s="401"/>
      <c r="L73" s="401"/>
      <c r="M73" s="87"/>
    </row>
    <row r="74" spans="2:13" hidden="1" x14ac:dyDescent="0.2">
      <c r="B74" s="206" t="str">
        <f t="shared" si="4"/>
        <v>BASIC-EA260</v>
      </c>
      <c r="C74" s="206" t="s">
        <v>35</v>
      </c>
      <c r="D74" s="206" t="s">
        <v>49</v>
      </c>
      <c r="E74" s="206" t="s">
        <v>84</v>
      </c>
      <c r="F74" s="207" t="e">
        <f t="shared" si="5"/>
        <v>#DIV/0!</v>
      </c>
      <c r="G74" s="207">
        <f>G40/(SUMIF($E$17:$E$46,"Primary",$G$17:$G$46))*SUM($X$58:$Y$58)</f>
        <v>0</v>
      </c>
      <c r="H74" s="208" t="s">
        <v>203</v>
      </c>
      <c r="I74" s="9"/>
      <c r="J74" s="401"/>
      <c r="K74" s="401"/>
      <c r="L74" s="401"/>
      <c r="M74" s="87"/>
    </row>
    <row r="75" spans="2:13" hidden="1" x14ac:dyDescent="0.2">
      <c r="B75" s="206" t="str">
        <f t="shared" si="4"/>
        <v>BASIC-EA302</v>
      </c>
      <c r="C75" s="206" t="s">
        <v>35</v>
      </c>
      <c r="D75" s="206" t="s">
        <v>25</v>
      </c>
      <c r="E75" s="206" t="s">
        <v>53</v>
      </c>
      <c r="F75" s="207" t="e">
        <f t="shared" si="5"/>
        <v>#DIV/0!</v>
      </c>
      <c r="G75" s="207">
        <f>G41/(SUMIF($E$17:$E$46,"Primary",$G$17:$G$46))*SUM($X$58:$Y$58)</f>
        <v>0</v>
      </c>
      <c r="H75" s="208" t="s">
        <v>203</v>
      </c>
      <c r="I75" s="9"/>
      <c r="J75" s="401"/>
      <c r="K75" s="401"/>
      <c r="L75" s="401"/>
      <c r="M75" s="87"/>
    </row>
    <row r="76" spans="2:13" hidden="1" x14ac:dyDescent="0.2">
      <c r="B76" s="206" t="str">
        <f t="shared" si="4"/>
        <v>BASIC-EA305</v>
      </c>
      <c r="C76" s="206" t="s">
        <v>35</v>
      </c>
      <c r="D76" s="206" t="s">
        <v>37</v>
      </c>
      <c r="E76" s="206" t="s">
        <v>84</v>
      </c>
      <c r="F76" s="207" t="e">
        <f t="shared" si="5"/>
        <v>#DIV/0!</v>
      </c>
      <c r="G76" s="207">
        <f>G42/(SUMIF($E$17:$E$46,"Primary",$G$17:$G$46))*SUM($X$58:$Y$58)</f>
        <v>0</v>
      </c>
      <c r="H76" s="208" t="s">
        <v>203</v>
      </c>
      <c r="I76" s="9"/>
      <c r="J76" s="401"/>
      <c r="K76" s="401"/>
      <c r="L76" s="401"/>
      <c r="M76" s="87"/>
    </row>
    <row r="77" spans="2:13" hidden="1" x14ac:dyDescent="0.2">
      <c r="B77" s="206" t="str">
        <f t="shared" si="4"/>
        <v>BASIC-GENR</v>
      </c>
      <c r="C77" s="206" t="s">
        <v>35</v>
      </c>
      <c r="D77" s="206" t="s">
        <v>24</v>
      </c>
      <c r="E77" s="206" t="s">
        <v>54</v>
      </c>
      <c r="F77" s="207" t="e">
        <f t="shared" si="5"/>
        <v>#DIV/0!</v>
      </c>
      <c r="G77" s="207"/>
      <c r="H77" s="208"/>
      <c r="J77" s="401"/>
      <c r="K77" s="401"/>
      <c r="L77" s="401"/>
      <c r="M77" s="87"/>
    </row>
    <row r="78" spans="2:13" hidden="1" x14ac:dyDescent="0.2">
      <c r="B78" s="206" t="str">
        <f t="shared" si="4"/>
        <v>BASIC-GGENR</v>
      </c>
      <c r="C78" s="206" t="s">
        <v>35</v>
      </c>
      <c r="D78" s="206" t="s">
        <v>22</v>
      </c>
      <c r="E78" s="206" t="s">
        <v>54</v>
      </c>
      <c r="F78" s="207" t="e">
        <f t="shared" si="5"/>
        <v>#DIV/0!</v>
      </c>
      <c r="G78" s="207"/>
      <c r="H78" s="208"/>
      <c r="J78" s="401"/>
      <c r="K78" s="401"/>
      <c r="L78" s="401"/>
      <c r="M78" s="87"/>
    </row>
    <row r="79" spans="2:13" hidden="1" x14ac:dyDescent="0.2">
      <c r="B79" s="206" t="str">
        <f t="shared" si="4"/>
        <v>BASIC-NGENR</v>
      </c>
      <c r="C79" s="206" t="s">
        <v>35</v>
      </c>
      <c r="D79" s="206" t="s">
        <v>29</v>
      </c>
      <c r="E79" s="206" t="s">
        <v>54</v>
      </c>
      <c r="F79" s="207" t="e">
        <f t="shared" si="5"/>
        <v>#DIV/0!</v>
      </c>
      <c r="G79" s="207"/>
      <c r="H79" s="208"/>
      <c r="J79" s="401"/>
      <c r="K79" s="401"/>
      <c r="L79" s="401"/>
      <c r="M79" s="87"/>
    </row>
    <row r="80" spans="2:13" hidden="1" x14ac:dyDescent="0.2">
      <c r="B80" s="206" t="str">
        <f t="shared" si="4"/>
        <v>BASIC-NOTAPPLIC</v>
      </c>
      <c r="C80" s="206" t="s">
        <v>35</v>
      </c>
      <c r="D80" s="206" t="s">
        <v>36</v>
      </c>
      <c r="E80" s="206" t="s">
        <v>84</v>
      </c>
      <c r="F80" s="207" t="s">
        <v>109</v>
      </c>
      <c r="G80" s="207"/>
      <c r="H80" s="208"/>
      <c r="J80" s="401"/>
      <c r="K80" s="401"/>
      <c r="L80" s="401"/>
      <c r="M80" s="87"/>
    </row>
    <row r="81" spans="2:20" hidden="1" x14ac:dyDescent="0.2">
      <c r="B81" s="32"/>
      <c r="C81" s="32"/>
      <c r="D81" s="32"/>
      <c r="E81" s="32"/>
      <c r="F81" s="53"/>
      <c r="G81" s="53"/>
      <c r="H81" s="54"/>
      <c r="J81" s="49"/>
    </row>
    <row r="82" spans="2:20" ht="15" customHeight="1" x14ac:dyDescent="0.2">
      <c r="B82" s="200" t="s">
        <v>215</v>
      </c>
      <c r="C82" s="14"/>
      <c r="D82" s="15"/>
      <c r="E82" s="15"/>
      <c r="F82" s="15"/>
      <c r="G82" s="15"/>
      <c r="H82" s="15"/>
      <c r="I82" s="15"/>
      <c r="J82" s="15"/>
      <c r="K82" s="15"/>
      <c r="L82" s="15"/>
      <c r="M82" s="15"/>
      <c r="N82" s="15"/>
      <c r="O82" s="15"/>
      <c r="P82" s="15"/>
      <c r="Q82" s="15"/>
      <c r="R82" s="15"/>
      <c r="S82" s="15"/>
      <c r="T82" s="15"/>
    </row>
    <row r="83" spans="2:20" x14ac:dyDescent="0.2">
      <c r="Q83" s="50">
        <v>1</v>
      </c>
      <c r="R83" s="50">
        <v>2</v>
      </c>
      <c r="S83" s="50">
        <v>3</v>
      </c>
      <c r="T83" s="9">
        <v>4</v>
      </c>
    </row>
    <row r="84" spans="2:20" ht="15" customHeight="1" x14ac:dyDescent="0.2">
      <c r="F84" s="403" t="s">
        <v>219</v>
      </c>
      <c r="G84" s="404"/>
      <c r="H84" s="404"/>
      <c r="I84" s="404"/>
      <c r="J84" s="404"/>
      <c r="K84" s="404"/>
      <c r="L84" s="404"/>
      <c r="M84" s="202"/>
      <c r="N84" s="406" t="s">
        <v>220</v>
      </c>
      <c r="O84" s="406"/>
      <c r="P84" s="406"/>
      <c r="Q84" s="406"/>
      <c r="R84" s="406"/>
      <c r="S84" s="406"/>
      <c r="T84" s="406"/>
    </row>
    <row r="85" spans="2:20" ht="38.25" x14ac:dyDescent="0.2">
      <c r="B85" s="29" t="s">
        <v>50</v>
      </c>
      <c r="C85" s="29" t="s">
        <v>12</v>
      </c>
      <c r="D85" s="29" t="s">
        <v>13</v>
      </c>
      <c r="E85" s="29" t="s">
        <v>52</v>
      </c>
      <c r="F85" s="61" t="s">
        <v>63</v>
      </c>
      <c r="G85" s="61" t="s">
        <v>64</v>
      </c>
      <c r="H85" s="61" t="s">
        <v>42</v>
      </c>
      <c r="I85" s="61" t="s">
        <v>43</v>
      </c>
      <c r="J85" s="61" t="s">
        <v>44</v>
      </c>
      <c r="K85" s="61" t="s">
        <v>45</v>
      </c>
      <c r="L85" s="61" t="s">
        <v>46</v>
      </c>
      <c r="M85" s="61"/>
      <c r="N85" s="61" t="s">
        <v>63</v>
      </c>
      <c r="O85" s="61" t="s">
        <v>64</v>
      </c>
      <c r="P85" s="61" t="s">
        <v>42</v>
      </c>
      <c r="Q85" s="61" t="s">
        <v>43</v>
      </c>
      <c r="R85" s="61" t="s">
        <v>44</v>
      </c>
      <c r="S85" s="61" t="s">
        <v>45</v>
      </c>
      <c r="T85" s="61" t="s">
        <v>46</v>
      </c>
    </row>
    <row r="86" spans="2:20" x14ac:dyDescent="0.2">
      <c r="B86" s="26" t="str">
        <f>CONCATENATE(C86,"-",D86)</f>
        <v>MRIM-EA010</v>
      </c>
      <c r="C86" s="26" t="s">
        <v>14</v>
      </c>
      <c r="D86" s="26" t="s">
        <v>20</v>
      </c>
      <c r="E86" s="26" t="s">
        <v>53</v>
      </c>
      <c r="F86" s="332"/>
      <c r="G86" s="332"/>
      <c r="H86" s="332">
        <v>0</v>
      </c>
      <c r="I86" s="332">
        <v>0</v>
      </c>
      <c r="J86" s="332">
        <v>0</v>
      </c>
      <c r="K86" s="332">
        <v>0</v>
      </c>
      <c r="L86" s="332">
        <v>0</v>
      </c>
      <c r="M86" s="332"/>
      <c r="N86" s="332"/>
      <c r="O86" s="332"/>
      <c r="P86" s="332">
        <v>0</v>
      </c>
      <c r="Q86" s="332">
        <v>0</v>
      </c>
      <c r="R86" s="332">
        <v>0</v>
      </c>
      <c r="S86" s="332">
        <v>0</v>
      </c>
      <c r="T86" s="332">
        <v>0</v>
      </c>
    </row>
    <row r="87" spans="2:20" x14ac:dyDescent="0.2">
      <c r="B87" s="26" t="str">
        <f t="shared" ref="B87:B115" si="7">CONCATENATE(C87,"-",D87)</f>
        <v>MRIM-EA025</v>
      </c>
      <c r="C87" s="26" t="s">
        <v>14</v>
      </c>
      <c r="D87" s="26" t="s">
        <v>15</v>
      </c>
      <c r="E87" s="26" t="s">
        <v>53</v>
      </c>
      <c r="F87" s="332"/>
      <c r="G87" s="332"/>
      <c r="H87" s="332">
        <v>3768.0975091245523</v>
      </c>
      <c r="I87" s="332">
        <v>4217.5782592331334</v>
      </c>
      <c r="J87" s="332">
        <v>4678.2135984507886</v>
      </c>
      <c r="K87" s="332">
        <v>4781.8383318629758</v>
      </c>
      <c r="L87" s="332">
        <v>4483.7486877208066</v>
      </c>
      <c r="M87" s="332"/>
      <c r="N87" s="332"/>
      <c r="O87" s="332"/>
      <c r="P87" s="332">
        <v>3292.18475290685</v>
      </c>
      <c r="Q87" s="332">
        <v>3687.7711864179087</v>
      </c>
      <c r="R87" s="332">
        <v>4090.5420722204126</v>
      </c>
      <c r="S87" s="332">
        <v>4181.149592126204</v>
      </c>
      <c r="T87" s="332">
        <v>3920.5056080506279</v>
      </c>
    </row>
    <row r="88" spans="2:20" ht="15" customHeight="1" x14ac:dyDescent="0.2">
      <c r="B88" s="26" t="str">
        <f t="shared" si="7"/>
        <v>MRIM-EA030</v>
      </c>
      <c r="C88" s="26" t="s">
        <v>14</v>
      </c>
      <c r="D88" s="26" t="s">
        <v>17</v>
      </c>
      <c r="E88" s="26" t="s">
        <v>54</v>
      </c>
      <c r="F88" s="332"/>
      <c r="G88" s="332"/>
      <c r="H88" s="333">
        <v>0</v>
      </c>
      <c r="I88" s="333">
        <v>0</v>
      </c>
      <c r="J88" s="333">
        <v>0</v>
      </c>
      <c r="K88" s="333">
        <v>0</v>
      </c>
      <c r="L88" s="333">
        <v>0</v>
      </c>
      <c r="M88" s="332"/>
      <c r="N88" s="332"/>
      <c r="O88" s="332"/>
      <c r="P88" s="333">
        <v>0</v>
      </c>
      <c r="Q88" s="333">
        <v>0</v>
      </c>
      <c r="R88" s="333">
        <v>0</v>
      </c>
      <c r="S88" s="333">
        <v>0</v>
      </c>
      <c r="T88" s="333">
        <v>0</v>
      </c>
    </row>
    <row r="89" spans="2:20" ht="15" customHeight="1" x14ac:dyDescent="0.2">
      <c r="B89" s="26" t="str">
        <f t="shared" si="7"/>
        <v>MRIM-EA040</v>
      </c>
      <c r="C89" s="26" t="s">
        <v>14</v>
      </c>
      <c r="D89" s="26" t="s">
        <v>23</v>
      </c>
      <c r="E89" s="26" t="s">
        <v>54</v>
      </c>
      <c r="F89" s="332"/>
      <c r="G89" s="332"/>
      <c r="H89" s="333">
        <v>0</v>
      </c>
      <c r="I89" s="333">
        <v>0</v>
      </c>
      <c r="J89" s="333">
        <v>0</v>
      </c>
      <c r="K89" s="333">
        <v>0</v>
      </c>
      <c r="L89" s="333">
        <v>0</v>
      </c>
      <c r="M89" s="332"/>
      <c r="N89" s="332"/>
      <c r="O89" s="332"/>
      <c r="P89" s="333">
        <v>0</v>
      </c>
      <c r="Q89" s="333">
        <v>0</v>
      </c>
      <c r="R89" s="333">
        <v>0</v>
      </c>
      <c r="S89" s="333">
        <v>0</v>
      </c>
      <c r="T89" s="333">
        <v>0</v>
      </c>
    </row>
    <row r="90" spans="2:20" x14ac:dyDescent="0.2">
      <c r="B90" s="26" t="str">
        <f t="shared" si="7"/>
        <v>MRIM-EA050</v>
      </c>
      <c r="C90" s="26" t="s">
        <v>14</v>
      </c>
      <c r="D90" s="26" t="s">
        <v>31</v>
      </c>
      <c r="E90" s="26" t="s">
        <v>53</v>
      </c>
      <c r="F90" s="332"/>
      <c r="G90" s="332"/>
      <c r="H90" s="333">
        <v>0</v>
      </c>
      <c r="I90" s="333">
        <v>0</v>
      </c>
      <c r="J90" s="333">
        <v>0</v>
      </c>
      <c r="K90" s="333">
        <v>0</v>
      </c>
      <c r="L90" s="333">
        <v>0</v>
      </c>
      <c r="M90" s="332"/>
      <c r="N90" s="332"/>
      <c r="O90" s="332"/>
      <c r="P90" s="333">
        <v>0</v>
      </c>
      <c r="Q90" s="333">
        <v>0</v>
      </c>
      <c r="R90" s="333">
        <v>0</v>
      </c>
      <c r="S90" s="333">
        <v>0</v>
      </c>
      <c r="T90" s="333">
        <v>0</v>
      </c>
    </row>
    <row r="91" spans="2:20" x14ac:dyDescent="0.2">
      <c r="B91" s="26" t="str">
        <f t="shared" si="7"/>
        <v>MRIM-EA225</v>
      </c>
      <c r="C91" s="26" t="s">
        <v>14</v>
      </c>
      <c r="D91" s="26" t="s">
        <v>18</v>
      </c>
      <c r="E91" s="26" t="s">
        <v>53</v>
      </c>
      <c r="F91" s="332"/>
      <c r="G91" s="332"/>
      <c r="H91" s="333">
        <v>710.32884796856229</v>
      </c>
      <c r="I91" s="333">
        <v>795.0610351360998</v>
      </c>
      <c r="J91" s="333">
        <v>881.89598806599474</v>
      </c>
      <c r="K91" s="333">
        <v>901.43041819352868</v>
      </c>
      <c r="L91" s="333">
        <v>845.23716072019454</v>
      </c>
      <c r="M91" s="332"/>
      <c r="N91" s="332"/>
      <c r="O91" s="332"/>
      <c r="P91" s="333">
        <v>651.35876768492733</v>
      </c>
      <c r="Q91" s="333">
        <v>729.62554527604777</v>
      </c>
      <c r="R91" s="333">
        <v>809.31376678428614</v>
      </c>
      <c r="S91" s="333">
        <v>827.24046499182543</v>
      </c>
      <c r="T91" s="333">
        <v>775.67205160856815</v>
      </c>
    </row>
    <row r="92" spans="2:20" x14ac:dyDescent="0.2">
      <c r="B92" s="26" t="str">
        <f t="shared" si="7"/>
        <v>MRIM-EA301</v>
      </c>
      <c r="C92" s="26" t="s">
        <v>14</v>
      </c>
      <c r="D92" s="26" t="s">
        <v>34</v>
      </c>
      <c r="E92" s="26" t="s">
        <v>84</v>
      </c>
      <c r="F92" s="332"/>
      <c r="G92" s="332"/>
      <c r="H92" s="333">
        <v>0</v>
      </c>
      <c r="I92" s="333">
        <v>0</v>
      </c>
      <c r="J92" s="333">
        <v>0</v>
      </c>
      <c r="K92" s="333">
        <v>0</v>
      </c>
      <c r="L92" s="333">
        <v>0</v>
      </c>
      <c r="M92" s="332"/>
      <c r="N92" s="332"/>
      <c r="O92" s="332"/>
      <c r="P92" s="333">
        <v>0</v>
      </c>
      <c r="Q92" s="333">
        <v>0</v>
      </c>
      <c r="R92" s="333">
        <v>0</v>
      </c>
      <c r="S92" s="333">
        <v>0</v>
      </c>
      <c r="T92" s="333">
        <v>0</v>
      </c>
    </row>
    <row r="93" spans="2:20" x14ac:dyDescent="0.2">
      <c r="B93" s="26" t="str">
        <f t="shared" si="7"/>
        <v>MRIM-EA302</v>
      </c>
      <c r="C93" s="26" t="s">
        <v>14</v>
      </c>
      <c r="D93" s="26" t="s">
        <v>25</v>
      </c>
      <c r="E93" s="26" t="s">
        <v>53</v>
      </c>
      <c r="F93" s="332"/>
      <c r="G93" s="332"/>
      <c r="H93" s="333">
        <v>287.52503571454417</v>
      </c>
      <c r="I93" s="333">
        <v>321.82270673155449</v>
      </c>
      <c r="J93" s="333">
        <v>356.97152972226007</v>
      </c>
      <c r="K93" s="333">
        <v>364.87862477569234</v>
      </c>
      <c r="L93" s="333">
        <v>342.13286637358948</v>
      </c>
      <c r="M93" s="332"/>
      <c r="N93" s="332"/>
      <c r="O93" s="332"/>
      <c r="P93" s="333">
        <v>202.14207783379894</v>
      </c>
      <c r="Q93" s="333">
        <v>226.43131723999636</v>
      </c>
      <c r="R93" s="333">
        <v>251.16168623741987</v>
      </c>
      <c r="S93" s="333">
        <v>256.72504118733633</v>
      </c>
      <c r="T93" s="333">
        <v>240.72134744888615</v>
      </c>
    </row>
    <row r="94" spans="2:20" x14ac:dyDescent="0.2">
      <c r="B94" s="26" t="str">
        <f t="shared" si="7"/>
        <v>MRIM-EA305</v>
      </c>
      <c r="C94" s="26" t="s">
        <v>14</v>
      </c>
      <c r="D94" s="26" t="s">
        <v>37</v>
      </c>
      <c r="E94" s="26" t="s">
        <v>84</v>
      </c>
      <c r="F94" s="332"/>
      <c r="G94" s="332"/>
      <c r="H94" s="333">
        <v>0</v>
      </c>
      <c r="I94" s="333">
        <v>0</v>
      </c>
      <c r="J94" s="333">
        <v>0</v>
      </c>
      <c r="K94" s="333">
        <v>0</v>
      </c>
      <c r="L94" s="333">
        <v>0</v>
      </c>
      <c r="M94" s="332"/>
      <c r="N94" s="332"/>
      <c r="O94" s="332"/>
      <c r="P94" s="333">
        <v>0</v>
      </c>
      <c r="Q94" s="333">
        <v>0</v>
      </c>
      <c r="R94" s="333">
        <v>0</v>
      </c>
      <c r="S94" s="333">
        <v>0</v>
      </c>
      <c r="T94" s="333">
        <v>0</v>
      </c>
    </row>
    <row r="95" spans="2:20" x14ac:dyDescent="0.2">
      <c r="B95" s="26" t="str">
        <f t="shared" si="7"/>
        <v>MRIM-EA970</v>
      </c>
      <c r="C95" s="26" t="s">
        <v>14</v>
      </c>
      <c r="D95" s="26" t="s">
        <v>30</v>
      </c>
      <c r="E95" s="26" t="s">
        <v>84</v>
      </c>
      <c r="F95" s="332"/>
      <c r="G95" s="332"/>
      <c r="H95" s="333">
        <v>0</v>
      </c>
      <c r="I95" s="333">
        <v>0</v>
      </c>
      <c r="J95" s="333">
        <v>0</v>
      </c>
      <c r="K95" s="333">
        <v>0</v>
      </c>
      <c r="L95" s="333">
        <v>0</v>
      </c>
      <c r="M95" s="332"/>
      <c r="N95" s="332"/>
      <c r="O95" s="332"/>
      <c r="P95" s="333">
        <v>0</v>
      </c>
      <c r="Q95" s="333">
        <v>0</v>
      </c>
      <c r="R95" s="333">
        <v>0</v>
      </c>
      <c r="S95" s="333">
        <v>0</v>
      </c>
      <c r="T95" s="333">
        <v>0</v>
      </c>
    </row>
    <row r="96" spans="2:20" x14ac:dyDescent="0.2">
      <c r="B96" s="26" t="str">
        <f t="shared" si="7"/>
        <v>MRIM-EA984</v>
      </c>
      <c r="C96" s="26" t="s">
        <v>14</v>
      </c>
      <c r="D96" s="26" t="s">
        <v>33</v>
      </c>
      <c r="E96" s="26" t="s">
        <v>84</v>
      </c>
      <c r="F96" s="332"/>
      <c r="G96" s="332"/>
      <c r="H96" s="333">
        <v>0</v>
      </c>
      <c r="I96" s="333">
        <v>0</v>
      </c>
      <c r="J96" s="333">
        <v>0</v>
      </c>
      <c r="K96" s="333">
        <v>0</v>
      </c>
      <c r="L96" s="333">
        <v>0</v>
      </c>
      <c r="M96" s="332"/>
      <c r="N96" s="332"/>
      <c r="O96" s="332"/>
      <c r="P96" s="333">
        <v>0</v>
      </c>
      <c r="Q96" s="333">
        <v>0</v>
      </c>
      <c r="R96" s="333">
        <v>0</v>
      </c>
      <c r="S96" s="333">
        <v>0</v>
      </c>
      <c r="T96" s="333">
        <v>0</v>
      </c>
    </row>
    <row r="97" spans="2:20" x14ac:dyDescent="0.2">
      <c r="B97" s="26" t="str">
        <f t="shared" si="7"/>
        <v>MRIM-GENR</v>
      </c>
      <c r="C97" s="26" t="s">
        <v>14</v>
      </c>
      <c r="D97" s="26" t="s">
        <v>24</v>
      </c>
      <c r="E97" s="26" t="s">
        <v>54</v>
      </c>
      <c r="F97" s="332"/>
      <c r="G97" s="332"/>
      <c r="H97" s="333">
        <v>3905.181818181818</v>
      </c>
      <c r="I97" s="333">
        <v>3905.181818181818</v>
      </c>
      <c r="J97" s="333">
        <v>3905.181818181818</v>
      </c>
      <c r="K97" s="333">
        <v>3905.181818181818</v>
      </c>
      <c r="L97" s="333">
        <v>3905.181818181818</v>
      </c>
      <c r="M97" s="332"/>
      <c r="N97" s="332"/>
      <c r="O97" s="332"/>
      <c r="P97" s="333">
        <v>7036.363636363636</v>
      </c>
      <c r="Q97" s="333">
        <v>7036.363636363636</v>
      </c>
      <c r="R97" s="333">
        <v>7036.363636363636</v>
      </c>
      <c r="S97" s="333">
        <v>7036.363636363636</v>
      </c>
      <c r="T97" s="333">
        <v>7036.363636363636</v>
      </c>
    </row>
    <row r="98" spans="2:20" ht="15" customHeight="1" x14ac:dyDescent="0.2">
      <c r="B98" s="26" t="str">
        <f t="shared" si="7"/>
        <v>MRIM-GGENR</v>
      </c>
      <c r="C98" s="26" t="s">
        <v>14</v>
      </c>
      <c r="D98" s="26" t="s">
        <v>22</v>
      </c>
      <c r="E98" s="26" t="s">
        <v>54</v>
      </c>
      <c r="F98" s="332"/>
      <c r="G98" s="332"/>
      <c r="H98" s="333">
        <v>0</v>
      </c>
      <c r="I98" s="333">
        <v>0</v>
      </c>
      <c r="J98" s="333">
        <v>0</v>
      </c>
      <c r="K98" s="333">
        <v>0</v>
      </c>
      <c r="L98" s="333">
        <v>0</v>
      </c>
      <c r="M98" s="332"/>
      <c r="N98" s="332"/>
      <c r="O98" s="332"/>
      <c r="P98" s="333">
        <v>0</v>
      </c>
      <c r="Q98" s="333">
        <v>0</v>
      </c>
      <c r="R98" s="333">
        <v>0</v>
      </c>
      <c r="S98" s="333">
        <v>0</v>
      </c>
      <c r="T98" s="333">
        <v>0</v>
      </c>
    </row>
    <row r="99" spans="2:20" ht="15" customHeight="1" x14ac:dyDescent="0.2">
      <c r="B99" s="26" t="str">
        <f t="shared" si="7"/>
        <v>MRIM-GGENR2</v>
      </c>
      <c r="C99" s="26" t="s">
        <v>14</v>
      </c>
      <c r="D99" s="26" t="s">
        <v>27</v>
      </c>
      <c r="E99" s="26" t="s">
        <v>54</v>
      </c>
      <c r="F99" s="332"/>
      <c r="G99" s="332"/>
      <c r="H99" s="333">
        <v>0</v>
      </c>
      <c r="I99" s="333">
        <v>0</v>
      </c>
      <c r="J99" s="333">
        <v>0</v>
      </c>
      <c r="K99" s="333">
        <v>0</v>
      </c>
      <c r="L99" s="333">
        <v>0</v>
      </c>
      <c r="M99" s="332"/>
      <c r="N99" s="332"/>
      <c r="O99" s="332"/>
      <c r="P99" s="333">
        <v>0</v>
      </c>
      <c r="Q99" s="333">
        <v>0</v>
      </c>
      <c r="R99" s="333">
        <v>0</v>
      </c>
      <c r="S99" s="333">
        <v>0</v>
      </c>
      <c r="T99" s="333">
        <v>0</v>
      </c>
    </row>
    <row r="100" spans="2:20" ht="15" customHeight="1" x14ac:dyDescent="0.2">
      <c r="B100" s="26" t="str">
        <f t="shared" si="7"/>
        <v>MRIM-NGENR</v>
      </c>
      <c r="C100" s="26" t="s">
        <v>14</v>
      </c>
      <c r="D100" s="26" t="s">
        <v>29</v>
      </c>
      <c r="E100" s="26" t="s">
        <v>54</v>
      </c>
      <c r="F100" s="332"/>
      <c r="G100" s="332"/>
      <c r="H100" s="333">
        <v>0</v>
      </c>
      <c r="I100" s="333">
        <v>0</v>
      </c>
      <c r="J100" s="333">
        <v>0</v>
      </c>
      <c r="K100" s="333">
        <v>0</v>
      </c>
      <c r="L100" s="333">
        <v>0</v>
      </c>
      <c r="M100" s="332"/>
      <c r="N100" s="332"/>
      <c r="O100" s="332"/>
      <c r="P100" s="333">
        <v>0</v>
      </c>
      <c r="Q100" s="333">
        <v>0</v>
      </c>
      <c r="R100" s="333">
        <v>0</v>
      </c>
      <c r="S100" s="333">
        <v>0</v>
      </c>
      <c r="T100" s="333">
        <v>0</v>
      </c>
    </row>
    <row r="101" spans="2:20" ht="15" customHeight="1" x14ac:dyDescent="0.2">
      <c r="B101" s="26" t="str">
        <f t="shared" si="7"/>
        <v>MRIM-NGENR2</v>
      </c>
      <c r="C101" s="26" t="s">
        <v>14</v>
      </c>
      <c r="D101" s="26" t="s">
        <v>28</v>
      </c>
      <c r="E101" s="26" t="s">
        <v>54</v>
      </c>
      <c r="F101" s="332"/>
      <c r="G101" s="332"/>
      <c r="H101" s="333">
        <v>0</v>
      </c>
      <c r="I101" s="333">
        <v>0</v>
      </c>
      <c r="J101" s="333">
        <v>0</v>
      </c>
      <c r="K101" s="333">
        <v>0</v>
      </c>
      <c r="L101" s="333">
        <v>0</v>
      </c>
      <c r="M101" s="332"/>
      <c r="N101" s="332"/>
      <c r="O101" s="332"/>
      <c r="P101" s="333">
        <v>0</v>
      </c>
      <c r="Q101" s="333">
        <v>0</v>
      </c>
      <c r="R101" s="333">
        <v>0</v>
      </c>
      <c r="S101" s="333">
        <v>0</v>
      </c>
      <c r="T101" s="333">
        <v>0</v>
      </c>
    </row>
    <row r="102" spans="2:20" x14ac:dyDescent="0.2">
      <c r="B102" s="26" t="str">
        <f t="shared" si="7"/>
        <v>BASIC-EA010</v>
      </c>
      <c r="C102" s="26" t="s">
        <v>35</v>
      </c>
      <c r="D102" s="26" t="s">
        <v>20</v>
      </c>
      <c r="E102" s="26" t="s">
        <v>53</v>
      </c>
      <c r="F102" s="332"/>
      <c r="G102" s="332"/>
      <c r="H102" s="333">
        <v>7173.9369227754778</v>
      </c>
      <c r="I102" s="333">
        <v>8495.5191244485177</v>
      </c>
      <c r="J102" s="333">
        <v>9849.8985180590716</v>
      </c>
      <c r="K102" s="333">
        <v>10154.58031655117</v>
      </c>
      <c r="L102" s="333">
        <v>9278.124610481058</v>
      </c>
      <c r="M102" s="332"/>
      <c r="N102" s="332"/>
      <c r="O102" s="332"/>
      <c r="P102" s="333">
        <v>10721.669146551472</v>
      </c>
      <c r="Q102" s="333">
        <v>12009.976813739633</v>
      </c>
      <c r="R102" s="333">
        <v>13321.682110845144</v>
      </c>
      <c r="S102" s="333">
        <v>13616.763925364123</v>
      </c>
      <c r="T102" s="333">
        <v>12767.923786659907</v>
      </c>
    </row>
    <row r="103" spans="2:20" x14ac:dyDescent="0.2">
      <c r="B103" s="26" t="str">
        <f t="shared" si="7"/>
        <v>BASIC-EA025</v>
      </c>
      <c r="C103" s="26" t="s">
        <v>35</v>
      </c>
      <c r="D103" s="26" t="s">
        <v>15</v>
      </c>
      <c r="E103" s="26" t="s">
        <v>53</v>
      </c>
      <c r="F103" s="332"/>
      <c r="G103" s="332"/>
      <c r="H103" s="333">
        <v>0</v>
      </c>
      <c r="I103" s="333">
        <v>0</v>
      </c>
      <c r="J103" s="333">
        <v>0</v>
      </c>
      <c r="K103" s="333">
        <v>0</v>
      </c>
      <c r="L103" s="333">
        <v>0</v>
      </c>
      <c r="M103" s="332"/>
      <c r="N103" s="332"/>
      <c r="O103" s="332"/>
      <c r="P103" s="333">
        <v>0</v>
      </c>
      <c r="Q103" s="333">
        <v>0</v>
      </c>
      <c r="R103" s="333">
        <v>0</v>
      </c>
      <c r="S103" s="333">
        <v>0</v>
      </c>
      <c r="T103" s="333">
        <v>0</v>
      </c>
    </row>
    <row r="104" spans="2:20" ht="15" customHeight="1" x14ac:dyDescent="0.2">
      <c r="B104" s="26" t="str">
        <f t="shared" si="7"/>
        <v>BASIC-EA030</v>
      </c>
      <c r="C104" s="26" t="s">
        <v>35</v>
      </c>
      <c r="D104" s="26" t="s">
        <v>17</v>
      </c>
      <c r="E104" s="26" t="s">
        <v>54</v>
      </c>
      <c r="F104" s="332"/>
      <c r="G104" s="332"/>
      <c r="H104" s="333">
        <v>0</v>
      </c>
      <c r="I104" s="333">
        <v>0</v>
      </c>
      <c r="J104" s="333">
        <v>0</v>
      </c>
      <c r="K104" s="333">
        <v>0</v>
      </c>
      <c r="L104" s="333">
        <v>0</v>
      </c>
      <c r="M104" s="332"/>
      <c r="N104" s="332"/>
      <c r="O104" s="332"/>
      <c r="P104" s="333">
        <v>0</v>
      </c>
      <c r="Q104" s="333">
        <v>0</v>
      </c>
      <c r="R104" s="333">
        <v>0</v>
      </c>
      <c r="S104" s="333">
        <v>0</v>
      </c>
      <c r="T104" s="333">
        <v>0</v>
      </c>
    </row>
    <row r="105" spans="2:20" ht="15" customHeight="1" x14ac:dyDescent="0.2">
      <c r="B105" s="26" t="str">
        <f t="shared" si="7"/>
        <v>BASIC-EA040</v>
      </c>
      <c r="C105" s="26" t="s">
        <v>35</v>
      </c>
      <c r="D105" s="26" t="s">
        <v>23</v>
      </c>
      <c r="E105" s="26" t="s">
        <v>54</v>
      </c>
      <c r="F105" s="332"/>
      <c r="G105" s="332"/>
      <c r="H105" s="333">
        <v>0</v>
      </c>
      <c r="I105" s="333">
        <v>0</v>
      </c>
      <c r="J105" s="333">
        <v>0</v>
      </c>
      <c r="K105" s="333">
        <v>0</v>
      </c>
      <c r="L105" s="333">
        <v>0</v>
      </c>
      <c r="M105" s="332"/>
      <c r="N105" s="332"/>
      <c r="O105" s="332"/>
      <c r="P105" s="333">
        <v>0</v>
      </c>
      <c r="Q105" s="333">
        <v>0</v>
      </c>
      <c r="R105" s="333">
        <v>0</v>
      </c>
      <c r="S105" s="333">
        <v>0</v>
      </c>
      <c r="T105" s="333">
        <v>0</v>
      </c>
    </row>
    <row r="106" spans="2:20" x14ac:dyDescent="0.2">
      <c r="B106" s="26" t="str">
        <f t="shared" si="7"/>
        <v>BASIC-EA050</v>
      </c>
      <c r="C106" s="26" t="s">
        <v>35</v>
      </c>
      <c r="D106" s="26" t="s">
        <v>31</v>
      </c>
      <c r="E106" s="26" t="s">
        <v>53</v>
      </c>
      <c r="F106" s="332"/>
      <c r="G106" s="332"/>
      <c r="H106" s="333">
        <v>1190.0612782772066</v>
      </c>
      <c r="I106" s="333">
        <v>1332.0187607308631</v>
      </c>
      <c r="J106" s="333">
        <v>1477.4991468624785</v>
      </c>
      <c r="K106" s="333">
        <v>1510.226480061001</v>
      </c>
      <c r="L106" s="333">
        <v>1416.0821692808256</v>
      </c>
      <c r="M106" s="332"/>
      <c r="N106" s="332"/>
      <c r="O106" s="332"/>
      <c r="P106" s="333">
        <v>754.60778501190998</v>
      </c>
      <c r="Q106" s="333">
        <v>845.28088654698274</v>
      </c>
      <c r="R106" s="333">
        <v>937.60074974249528</v>
      </c>
      <c r="S106" s="333">
        <v>958.36906775416242</v>
      </c>
      <c r="T106" s="333">
        <v>898.62637581493061</v>
      </c>
    </row>
    <row r="107" spans="2:20" x14ac:dyDescent="0.2">
      <c r="B107" s="26" t="str">
        <f t="shared" si="7"/>
        <v>BASIC-EA225</v>
      </c>
      <c r="C107" s="26" t="s">
        <v>35</v>
      </c>
      <c r="D107" s="26" t="s">
        <v>18</v>
      </c>
      <c r="E107" s="26" t="s">
        <v>53</v>
      </c>
      <c r="F107" s="332"/>
      <c r="G107" s="332"/>
      <c r="H107" s="333">
        <v>0</v>
      </c>
      <c r="I107" s="333">
        <v>0</v>
      </c>
      <c r="J107" s="333">
        <v>0</v>
      </c>
      <c r="K107" s="333">
        <v>0</v>
      </c>
      <c r="L107" s="333">
        <v>0</v>
      </c>
      <c r="M107" s="332"/>
      <c r="N107" s="332"/>
      <c r="O107" s="332"/>
      <c r="P107" s="333">
        <v>0</v>
      </c>
      <c r="Q107" s="333">
        <v>0</v>
      </c>
      <c r="R107" s="333">
        <v>0</v>
      </c>
      <c r="S107" s="333">
        <v>0</v>
      </c>
      <c r="T107" s="333">
        <v>0</v>
      </c>
    </row>
    <row r="108" spans="2:20" x14ac:dyDescent="0.2">
      <c r="B108" s="26" t="str">
        <f t="shared" si="7"/>
        <v>BASIC-EA250</v>
      </c>
      <c r="C108" s="26" t="s">
        <v>35</v>
      </c>
      <c r="D108" s="26" t="s">
        <v>48</v>
      </c>
      <c r="E108" s="26" t="s">
        <v>84</v>
      </c>
      <c r="F108" s="332"/>
      <c r="G108" s="332"/>
      <c r="H108" s="333">
        <v>0</v>
      </c>
      <c r="I108" s="333">
        <v>0</v>
      </c>
      <c r="J108" s="333">
        <v>0</v>
      </c>
      <c r="K108" s="333">
        <v>0</v>
      </c>
      <c r="L108" s="333">
        <v>0</v>
      </c>
      <c r="M108" s="332"/>
      <c r="N108" s="332"/>
      <c r="O108" s="332"/>
      <c r="P108" s="333">
        <v>0</v>
      </c>
      <c r="Q108" s="333">
        <v>0</v>
      </c>
      <c r="R108" s="333">
        <v>0</v>
      </c>
      <c r="S108" s="333">
        <v>0</v>
      </c>
      <c r="T108" s="333">
        <v>0</v>
      </c>
    </row>
    <row r="109" spans="2:20" x14ac:dyDescent="0.2">
      <c r="B109" s="26" t="str">
        <f t="shared" si="7"/>
        <v>BASIC-EA260</v>
      </c>
      <c r="C109" s="26" t="s">
        <v>35</v>
      </c>
      <c r="D109" s="26" t="s">
        <v>49</v>
      </c>
      <c r="E109" s="26" t="s">
        <v>84</v>
      </c>
      <c r="F109" s="332"/>
      <c r="G109" s="332"/>
      <c r="H109" s="333">
        <v>0</v>
      </c>
      <c r="I109" s="333">
        <v>0</v>
      </c>
      <c r="J109" s="333">
        <v>0</v>
      </c>
      <c r="K109" s="333">
        <v>0</v>
      </c>
      <c r="L109" s="333">
        <v>0</v>
      </c>
      <c r="M109" s="332"/>
      <c r="N109" s="332"/>
      <c r="O109" s="332"/>
      <c r="P109" s="333">
        <v>0</v>
      </c>
      <c r="Q109" s="333">
        <v>0</v>
      </c>
      <c r="R109" s="333">
        <v>0</v>
      </c>
      <c r="S109" s="333">
        <v>0</v>
      </c>
      <c r="T109" s="333">
        <v>0</v>
      </c>
    </row>
    <row r="110" spans="2:20" x14ac:dyDescent="0.2">
      <c r="B110" s="26" t="str">
        <f t="shared" si="7"/>
        <v>BASIC-EA302</v>
      </c>
      <c r="C110" s="26" t="s">
        <v>35</v>
      </c>
      <c r="D110" s="26" t="s">
        <v>25</v>
      </c>
      <c r="E110" s="26" t="s">
        <v>53</v>
      </c>
      <c r="F110" s="332"/>
      <c r="G110" s="332"/>
      <c r="H110" s="333">
        <v>0</v>
      </c>
      <c r="I110" s="333">
        <v>0</v>
      </c>
      <c r="J110" s="333">
        <v>0</v>
      </c>
      <c r="K110" s="333">
        <v>0</v>
      </c>
      <c r="L110" s="333">
        <v>0</v>
      </c>
      <c r="M110" s="332"/>
      <c r="N110" s="332"/>
      <c r="O110" s="332"/>
      <c r="P110" s="333">
        <v>0</v>
      </c>
      <c r="Q110" s="333">
        <v>0</v>
      </c>
      <c r="R110" s="333">
        <v>0</v>
      </c>
      <c r="S110" s="333">
        <v>0</v>
      </c>
      <c r="T110" s="333">
        <v>0</v>
      </c>
    </row>
    <row r="111" spans="2:20" x14ac:dyDescent="0.2">
      <c r="B111" s="26" t="str">
        <f t="shared" si="7"/>
        <v>BASIC-EA305</v>
      </c>
      <c r="C111" s="26" t="s">
        <v>35</v>
      </c>
      <c r="D111" s="26" t="s">
        <v>37</v>
      </c>
      <c r="E111" s="26" t="s">
        <v>84</v>
      </c>
      <c r="F111" s="332"/>
      <c r="G111" s="332"/>
      <c r="H111" s="333">
        <v>0</v>
      </c>
      <c r="I111" s="333">
        <v>0</v>
      </c>
      <c r="J111" s="333">
        <v>0</v>
      </c>
      <c r="K111" s="333">
        <v>0</v>
      </c>
      <c r="L111" s="333">
        <v>0</v>
      </c>
      <c r="M111" s="332"/>
      <c r="N111" s="332"/>
      <c r="O111" s="332"/>
      <c r="P111" s="333">
        <v>0</v>
      </c>
      <c r="Q111" s="333">
        <v>0</v>
      </c>
      <c r="R111" s="333">
        <v>0</v>
      </c>
      <c r="S111" s="333">
        <v>0</v>
      </c>
      <c r="T111" s="333">
        <v>0</v>
      </c>
    </row>
    <row r="112" spans="2:20" x14ac:dyDescent="0.2">
      <c r="B112" s="26" t="str">
        <f t="shared" si="7"/>
        <v>BASIC-GENR</v>
      </c>
      <c r="C112" s="26" t="s">
        <v>35</v>
      </c>
      <c r="D112" s="26" t="s">
        <v>24</v>
      </c>
      <c r="E112" s="26" t="s">
        <v>54</v>
      </c>
      <c r="F112" s="332"/>
      <c r="G112" s="332"/>
      <c r="H112" s="333">
        <v>0</v>
      </c>
      <c r="I112" s="333">
        <v>0</v>
      </c>
      <c r="J112" s="333">
        <v>0</v>
      </c>
      <c r="K112" s="333">
        <v>0</v>
      </c>
      <c r="L112" s="333">
        <v>0</v>
      </c>
      <c r="M112" s="332"/>
      <c r="N112" s="332"/>
      <c r="O112" s="332"/>
      <c r="P112" s="333">
        <v>0</v>
      </c>
      <c r="Q112" s="333">
        <v>0</v>
      </c>
      <c r="R112" s="333">
        <v>0</v>
      </c>
      <c r="S112" s="333">
        <v>0</v>
      </c>
      <c r="T112" s="333">
        <v>0</v>
      </c>
    </row>
    <row r="113" spans="2:47" x14ac:dyDescent="0.2">
      <c r="B113" s="26" t="str">
        <f t="shared" si="7"/>
        <v>BASIC-GGENR</v>
      </c>
      <c r="C113" s="26" t="s">
        <v>35</v>
      </c>
      <c r="D113" s="26" t="s">
        <v>22</v>
      </c>
      <c r="E113" s="26" t="s">
        <v>54</v>
      </c>
      <c r="F113" s="332"/>
      <c r="G113" s="332"/>
      <c r="H113" s="333">
        <v>0</v>
      </c>
      <c r="I113" s="333">
        <v>0</v>
      </c>
      <c r="J113" s="333">
        <v>0</v>
      </c>
      <c r="K113" s="333">
        <v>0</v>
      </c>
      <c r="L113" s="333">
        <v>0</v>
      </c>
      <c r="M113" s="332"/>
      <c r="N113" s="332"/>
      <c r="O113" s="332"/>
      <c r="P113" s="333">
        <v>0</v>
      </c>
      <c r="Q113" s="333">
        <v>0</v>
      </c>
      <c r="R113" s="333">
        <v>0</v>
      </c>
      <c r="S113" s="333">
        <v>0</v>
      </c>
      <c r="T113" s="333">
        <v>0</v>
      </c>
    </row>
    <row r="114" spans="2:47" x14ac:dyDescent="0.2">
      <c r="B114" s="26" t="str">
        <f t="shared" si="7"/>
        <v>BASIC-NGENR</v>
      </c>
      <c r="C114" s="26" t="s">
        <v>35</v>
      </c>
      <c r="D114" s="26" t="s">
        <v>29</v>
      </c>
      <c r="E114" s="26" t="s">
        <v>54</v>
      </c>
      <c r="F114" s="332"/>
      <c r="G114" s="332"/>
      <c r="H114" s="333">
        <v>0</v>
      </c>
      <c r="I114" s="333">
        <v>0</v>
      </c>
      <c r="J114" s="333">
        <v>0</v>
      </c>
      <c r="K114" s="333">
        <v>0</v>
      </c>
      <c r="L114" s="333">
        <v>0</v>
      </c>
      <c r="M114" s="332"/>
      <c r="N114" s="332"/>
      <c r="O114" s="332"/>
      <c r="P114" s="333">
        <v>0</v>
      </c>
      <c r="Q114" s="333">
        <v>0</v>
      </c>
      <c r="R114" s="333">
        <v>0</v>
      </c>
      <c r="S114" s="333">
        <v>0</v>
      </c>
      <c r="T114" s="333">
        <v>0</v>
      </c>
    </row>
    <row r="115" spans="2:47" x14ac:dyDescent="0.2">
      <c r="B115" s="26" t="str">
        <f t="shared" si="7"/>
        <v>BASIC-NOTAPPLIC</v>
      </c>
      <c r="C115" s="26" t="s">
        <v>35</v>
      </c>
      <c r="D115" s="26" t="s">
        <v>36</v>
      </c>
      <c r="E115" s="26" t="s">
        <v>84</v>
      </c>
      <c r="F115" s="332"/>
      <c r="G115" s="332"/>
      <c r="H115" s="333">
        <v>0</v>
      </c>
      <c r="I115" s="333">
        <v>0</v>
      </c>
      <c r="J115" s="333">
        <v>0</v>
      </c>
      <c r="K115" s="333">
        <v>0</v>
      </c>
      <c r="L115" s="333">
        <v>0</v>
      </c>
      <c r="M115" s="332"/>
      <c r="N115" s="332"/>
      <c r="O115" s="332"/>
      <c r="P115" s="333">
        <v>0</v>
      </c>
      <c r="Q115" s="333">
        <v>0</v>
      </c>
      <c r="R115" s="333">
        <v>0</v>
      </c>
      <c r="S115" s="333">
        <v>0</v>
      </c>
      <c r="T115" s="333">
        <v>0</v>
      </c>
    </row>
    <row r="116" spans="2:47" x14ac:dyDescent="0.2">
      <c r="E116" s="26" t="s">
        <v>0</v>
      </c>
      <c r="F116" s="27">
        <f>SUM(F86:F115)</f>
        <v>0</v>
      </c>
      <c r="G116" s="27">
        <f t="shared" ref="G116:L116" si="8">SUM(G86:G115)</f>
        <v>0</v>
      </c>
      <c r="H116" s="27">
        <f t="shared" si="8"/>
        <v>17035.131412042159</v>
      </c>
      <c r="I116" s="27">
        <f t="shared" si="8"/>
        <v>19067.181704461986</v>
      </c>
      <c r="J116" s="27">
        <f t="shared" si="8"/>
        <v>21149.660599342413</v>
      </c>
      <c r="K116" s="27">
        <f t="shared" si="8"/>
        <v>21618.135989626186</v>
      </c>
      <c r="L116" s="27">
        <f t="shared" si="8"/>
        <v>20270.507312758291</v>
      </c>
      <c r="M116" s="27">
        <f t="shared" ref="M116" si="9">SUM(M86:M115)</f>
        <v>0</v>
      </c>
      <c r="N116" s="27">
        <f t="shared" ref="N116" si="10">SUM(N86:N115)</f>
        <v>0</v>
      </c>
      <c r="O116" s="27">
        <f t="shared" ref="O116" si="11">SUM(O86:O115)</f>
        <v>0</v>
      </c>
      <c r="P116" s="27">
        <f t="shared" ref="P116" si="12">SUM(P86:P115)</f>
        <v>22658.326166352595</v>
      </c>
      <c r="Q116" s="27">
        <f t="shared" ref="Q116" si="13">SUM(Q86:Q115)</f>
        <v>24535.449385584205</v>
      </c>
      <c r="R116" s="27">
        <f t="shared" ref="R116" si="14">SUM(R86:R115)</f>
        <v>26446.664022193392</v>
      </c>
      <c r="S116" s="27">
        <f t="shared" ref="S116" si="15">SUM(S86:S115)</f>
        <v>26876.611727787287</v>
      </c>
      <c r="T116" s="27">
        <f t="shared" ref="T116" si="16">SUM(T86:T115)</f>
        <v>25639.812805946553</v>
      </c>
    </row>
    <row r="117" spans="2:47" x14ac:dyDescent="0.2">
      <c r="G117" s="186"/>
      <c r="H117" s="186"/>
      <c r="O117" s="189"/>
      <c r="P117" s="189"/>
    </row>
    <row r="119" spans="2:47" x14ac:dyDescent="0.2">
      <c r="P119" s="189"/>
    </row>
    <row r="122" spans="2:47" ht="15" customHeight="1" x14ac:dyDescent="0.2">
      <c r="B122" s="14" t="s">
        <v>221</v>
      </c>
      <c r="C122" s="14"/>
      <c r="D122" s="15"/>
      <c r="E122" s="15"/>
      <c r="F122" s="15"/>
      <c r="G122" s="15"/>
      <c r="H122" s="15"/>
      <c r="I122" s="15"/>
      <c r="J122" s="15"/>
      <c r="K122" s="15"/>
      <c r="L122" s="15"/>
      <c r="M122" s="15"/>
      <c r="N122" s="15"/>
      <c r="O122" s="15"/>
      <c r="P122" s="15">
        <v>4</v>
      </c>
      <c r="Q122" s="15">
        <v>5</v>
      </c>
      <c r="R122" s="15">
        <v>6</v>
      </c>
      <c r="S122" s="15">
        <v>7</v>
      </c>
      <c r="T122" s="15">
        <v>8</v>
      </c>
    </row>
    <row r="123" spans="2:47" x14ac:dyDescent="0.2">
      <c r="Q123" s="50">
        <v>1</v>
      </c>
      <c r="R123" s="50">
        <v>2</v>
      </c>
      <c r="S123" s="50">
        <v>3</v>
      </c>
      <c r="T123" s="9">
        <v>4</v>
      </c>
    </row>
    <row r="124" spans="2:47" ht="15" customHeight="1" x14ac:dyDescent="0.2">
      <c r="F124" s="403" t="s">
        <v>47</v>
      </c>
      <c r="G124" s="404"/>
      <c r="H124" s="404"/>
      <c r="I124" s="404"/>
      <c r="J124" s="404"/>
      <c r="K124" s="404"/>
      <c r="L124" s="404"/>
      <c r="M124" s="304"/>
      <c r="N124" s="406" t="s">
        <v>51</v>
      </c>
      <c r="O124" s="406"/>
      <c r="P124" s="406"/>
      <c r="Q124" s="406"/>
      <c r="R124" s="406"/>
      <c r="S124" s="406"/>
      <c r="T124" s="406"/>
    </row>
    <row r="125" spans="2:47" ht="38.25" x14ac:dyDescent="0.25">
      <c r="B125" s="29" t="s">
        <v>50</v>
      </c>
      <c r="C125" s="29" t="s">
        <v>12</v>
      </c>
      <c r="D125" s="29" t="s">
        <v>13</v>
      </c>
      <c r="E125" s="29" t="s">
        <v>52</v>
      </c>
      <c r="F125" s="61"/>
      <c r="G125" s="61" t="s">
        <v>64</v>
      </c>
      <c r="H125" s="61" t="s">
        <v>42</v>
      </c>
      <c r="I125" s="61" t="s">
        <v>43</v>
      </c>
      <c r="J125" s="61" t="s">
        <v>44</v>
      </c>
      <c r="K125" s="61" t="s">
        <v>45</v>
      </c>
      <c r="L125" s="61" t="s">
        <v>46</v>
      </c>
      <c r="M125" s="305"/>
      <c r="N125" s="61"/>
      <c r="O125" s="61" t="s">
        <v>64</v>
      </c>
      <c r="P125" s="61" t="s">
        <v>42</v>
      </c>
      <c r="Q125" s="61" t="s">
        <v>43</v>
      </c>
      <c r="R125" s="61" t="s">
        <v>44</v>
      </c>
      <c r="S125" s="61" t="s">
        <v>45</v>
      </c>
      <c r="T125" s="61" t="s">
        <v>46</v>
      </c>
      <c r="W125" s="254"/>
      <c r="X125" s="254"/>
      <c r="Y125" s="254"/>
    </row>
    <row r="126" spans="2:47" ht="15" x14ac:dyDescent="0.25">
      <c r="B126" s="26" t="str">
        <f>CONCATENATE(C126,"-",D126)</f>
        <v>MRIM-EA010</v>
      </c>
      <c r="C126" s="26" t="s">
        <v>14</v>
      </c>
      <c r="D126" s="26" t="s">
        <v>20</v>
      </c>
      <c r="E126" s="26" t="s">
        <v>53</v>
      </c>
      <c r="F126" s="27"/>
      <c r="G126" s="27">
        <f t="shared" ref="G126:G137" si="17">L17</f>
        <v>39306.567408053837</v>
      </c>
      <c r="H126" s="27">
        <f t="shared" ref="H126:H155" si="18">P126*H191</f>
        <v>39843.749288493229</v>
      </c>
      <c r="I126" s="27">
        <f t="shared" ref="I126:I155" si="19">Q126*I191</f>
        <v>40390.65040812279</v>
      </c>
      <c r="J126" s="27">
        <f t="shared" ref="J126:J155" si="20">R126*J191</f>
        <v>40996.922183473202</v>
      </c>
      <c r="K126" s="27">
        <f t="shared" ref="K126:K155" si="21">S126*K191</f>
        <v>41620.785264222381</v>
      </c>
      <c r="L126" s="27">
        <f t="shared" ref="L126:L155" si="22">T126*L191</f>
        <v>42206.010299184978</v>
      </c>
      <c r="M126" s="281"/>
      <c r="N126" s="27"/>
      <c r="O126" s="27">
        <f t="shared" ref="O126:O137" si="23">M17</f>
        <v>39306.567408053837</v>
      </c>
      <c r="P126" s="27">
        <f>$J17*VLOOKUP($D126,'Tariff Forecast'!$B$8:$I$93,P$122,0)</f>
        <v>39843.749288493229</v>
      </c>
      <c r="Q126" s="27">
        <f>$J17*VLOOKUP($D126,'Tariff Forecast'!$B$8:$I$93,Q$122,0)</f>
        <v>40390.65040812279</v>
      </c>
      <c r="R126" s="27">
        <f>$J17*VLOOKUP($D126,'Tariff Forecast'!$B$8:$I$93,R$122,0)</f>
        <v>40996.922183473202</v>
      </c>
      <c r="S126" s="27">
        <f>$J17*VLOOKUP($D126,'Tariff Forecast'!$B$8:$I$93,S$122,0)</f>
        <v>41620.785264222381</v>
      </c>
      <c r="T126" s="27">
        <f>$J17*VLOOKUP($D126,'Tariff Forecast'!$B$8:$I$93,T$122,0)</f>
        <v>42206.010299184978</v>
      </c>
      <c r="W126" s="254"/>
      <c r="X126" s="346"/>
      <c r="Y126" s="346"/>
      <c r="Z126" s="346"/>
      <c r="AA126" s="346"/>
      <c r="AB126" s="346"/>
      <c r="AC126" s="346"/>
      <c r="AD126" s="346"/>
      <c r="AE126" s="346"/>
      <c r="AF126" s="346"/>
      <c r="AG126" s="346"/>
      <c r="AH126" s="346"/>
      <c r="AI126" s="346"/>
      <c r="AJ126" s="346"/>
      <c r="AK126" s="346"/>
      <c r="AL126" s="346"/>
      <c r="AM126" s="346"/>
      <c r="AN126" s="346"/>
      <c r="AO126" s="346"/>
      <c r="AP126" s="346"/>
      <c r="AQ126" s="346"/>
      <c r="AR126" s="346"/>
      <c r="AS126" s="346"/>
      <c r="AT126" s="346"/>
      <c r="AU126" s="346"/>
    </row>
    <row r="127" spans="2:47" ht="15" x14ac:dyDescent="0.25">
      <c r="B127" s="26" t="str">
        <f t="shared" ref="B127:B155" si="24">CONCATENATE(C127,"-",D127)</f>
        <v>MRIM-EA025</v>
      </c>
      <c r="C127" s="26" t="s">
        <v>14</v>
      </c>
      <c r="D127" s="26" t="s">
        <v>15</v>
      </c>
      <c r="E127" s="26" t="s">
        <v>53</v>
      </c>
      <c r="F127" s="27"/>
      <c r="G127" s="27">
        <f t="shared" si="17"/>
        <v>427279.16356241371</v>
      </c>
      <c r="H127" s="27">
        <f t="shared" si="18"/>
        <v>425380.44890065666</v>
      </c>
      <c r="I127" s="27">
        <f t="shared" si="19"/>
        <v>425380.44890065666</v>
      </c>
      <c r="J127" s="27">
        <f t="shared" si="20"/>
        <v>425380.44890065666</v>
      </c>
      <c r="K127" s="27">
        <f t="shared" si="21"/>
        <v>425380.44890065666</v>
      </c>
      <c r="L127" s="27">
        <f t="shared" si="22"/>
        <v>425380.44890065666</v>
      </c>
      <c r="M127" s="281"/>
      <c r="N127" s="27"/>
      <c r="O127" s="27">
        <f t="shared" si="23"/>
        <v>331642.23838176392</v>
      </c>
      <c r="P127" s="27">
        <f>$J18*VLOOKUP($D127,'Tariff Forecast'!$B$8:$I$93,P$122,0)</f>
        <v>330168.50871232874</v>
      </c>
      <c r="Q127" s="27">
        <f>$J18*VLOOKUP($D127,'Tariff Forecast'!$B$8:$I$93,Q$122,0)</f>
        <v>330168.50871232874</v>
      </c>
      <c r="R127" s="27">
        <f>$J18*VLOOKUP($D127,'Tariff Forecast'!$B$8:$I$93,R$122,0)</f>
        <v>330168.50871232874</v>
      </c>
      <c r="S127" s="27">
        <f>$J18*VLOOKUP($D127,'Tariff Forecast'!$B$8:$I$93,S$122,0)</f>
        <v>330168.50871232874</v>
      </c>
      <c r="T127" s="27">
        <f>$J18*VLOOKUP($D127,'Tariff Forecast'!$B$8:$I$93,T$122,0)</f>
        <v>330168.50871232874</v>
      </c>
      <c r="W127" s="254"/>
      <c r="X127" s="346"/>
      <c r="Y127" s="346"/>
      <c r="Z127" s="346"/>
      <c r="AA127" s="346"/>
      <c r="AB127" s="346"/>
      <c r="AC127" s="346"/>
      <c r="AD127" s="346"/>
      <c r="AE127" s="346"/>
      <c r="AF127" s="346"/>
      <c r="AG127" s="346"/>
      <c r="AH127" s="346"/>
      <c r="AI127" s="346"/>
    </row>
    <row r="128" spans="2:47" ht="15" x14ac:dyDescent="0.25">
      <c r="B128" s="26" t="str">
        <f t="shared" si="24"/>
        <v>MRIM-EA030</v>
      </c>
      <c r="C128" s="26" t="s">
        <v>14</v>
      </c>
      <c r="D128" s="26" t="s">
        <v>17</v>
      </c>
      <c r="E128" s="26" t="s">
        <v>54</v>
      </c>
      <c r="F128" s="27"/>
      <c r="G128" s="27">
        <f t="shared" si="17"/>
        <v>14226.884900194374</v>
      </c>
      <c r="H128" s="27">
        <f t="shared" si="18"/>
        <v>14037.270342565049</v>
      </c>
      <c r="I128" s="27">
        <f t="shared" si="19"/>
        <v>13850.172685950864</v>
      </c>
      <c r="J128" s="27">
        <f t="shared" si="20"/>
        <v>13665.465452913875</v>
      </c>
      <c r="K128" s="27">
        <f t="shared" si="21"/>
        <v>13481.466493529386</v>
      </c>
      <c r="L128" s="27">
        <f t="shared" si="22"/>
        <v>13295.911861658153</v>
      </c>
      <c r="M128" s="281"/>
      <c r="N128" s="27"/>
      <c r="O128" s="27">
        <f t="shared" si="23"/>
        <v>87749.15080997489</v>
      </c>
      <c r="P128" s="27">
        <f>$J19*VLOOKUP($D128,'Tariff Forecast'!$B$8:$I$93,P$122,0)</f>
        <v>86579.638542889981</v>
      </c>
      <c r="Q128" s="27">
        <f>$J19*VLOOKUP($D128,'Tariff Forecast'!$B$8:$I$93,Q$122,0)</f>
        <v>85425.650118747551</v>
      </c>
      <c r="R128" s="27">
        <f>$J19*VLOOKUP($D128,'Tariff Forecast'!$B$8:$I$93,R$122,0)</f>
        <v>84286.405444937453</v>
      </c>
      <c r="S128" s="27">
        <f>$J19*VLOOKUP($D128,'Tariff Forecast'!$B$8:$I$93,S$122,0)</f>
        <v>83151.5292897443</v>
      </c>
      <c r="T128" s="27">
        <f>$J19*VLOOKUP($D128,'Tariff Forecast'!$B$8:$I$93,T$122,0)</f>
        <v>82007.057995446012</v>
      </c>
      <c r="W128" s="254"/>
      <c r="X128" s="346"/>
      <c r="Y128" s="346"/>
      <c r="Z128" s="346"/>
      <c r="AA128" s="346"/>
      <c r="AB128" s="346"/>
      <c r="AC128" s="346"/>
      <c r="AD128" s="346"/>
      <c r="AE128" s="346"/>
      <c r="AF128" s="346"/>
      <c r="AG128" s="346"/>
      <c r="AH128" s="346"/>
      <c r="AI128" s="346"/>
    </row>
    <row r="129" spans="2:35" ht="15" customHeight="1" x14ac:dyDescent="0.25">
      <c r="B129" s="26" t="str">
        <f t="shared" si="24"/>
        <v>MRIM-EA040</v>
      </c>
      <c r="C129" s="26" t="s">
        <v>14</v>
      </c>
      <c r="D129" s="26" t="s">
        <v>23</v>
      </c>
      <c r="E129" s="26" t="s">
        <v>54</v>
      </c>
      <c r="F129" s="27"/>
      <c r="G129" s="27">
        <f t="shared" si="17"/>
        <v>6260.9938498988495</v>
      </c>
      <c r="H129" s="27">
        <f t="shared" si="18"/>
        <v>6177.5479242800739</v>
      </c>
      <c r="I129" s="27">
        <f t="shared" si="19"/>
        <v>6095.2096411204284</v>
      </c>
      <c r="J129" s="27">
        <f t="shared" si="20"/>
        <v>6013.9233399948307</v>
      </c>
      <c r="K129" s="27">
        <f t="shared" si="21"/>
        <v>5932.9487372496906</v>
      </c>
      <c r="L129" s="27">
        <f t="shared" si="22"/>
        <v>5851.2895112760434</v>
      </c>
      <c r="M129" s="281"/>
      <c r="N129" s="27"/>
      <c r="O129" s="27">
        <f t="shared" si="23"/>
        <v>38616.808767996241</v>
      </c>
      <c r="P129" s="27">
        <f>$J20*VLOOKUP($D129,'Tariff Forecast'!$B$8:$I$93,P$122,0)</f>
        <v>38102.127643985754</v>
      </c>
      <c r="Q129" s="27">
        <f>$J20*VLOOKUP($D129,'Tariff Forecast'!$B$8:$I$93,Q$122,0)</f>
        <v>37594.278281521911</v>
      </c>
      <c r="R129" s="27">
        <f>$J20*VLOOKUP($D129,'Tariff Forecast'!$B$8:$I$93,R$122,0)</f>
        <v>37092.917376004385</v>
      </c>
      <c r="S129" s="27">
        <f>$J20*VLOOKUP($D129,'Tariff Forecast'!$B$8:$I$93,S$122,0)</f>
        <v>36593.47897624872</v>
      </c>
      <c r="T129" s="27">
        <f>$J20*VLOOKUP($D129,'Tariff Forecast'!$B$8:$I$93,T$122,0)</f>
        <v>36089.817929908946</v>
      </c>
      <c r="W129" s="254"/>
      <c r="X129" s="346"/>
      <c r="Y129" s="346"/>
      <c r="Z129" s="346"/>
      <c r="AA129" s="346"/>
      <c r="AB129" s="346"/>
      <c r="AC129" s="346"/>
      <c r="AD129" s="346"/>
      <c r="AE129" s="346"/>
      <c r="AF129" s="346"/>
      <c r="AG129" s="346"/>
      <c r="AH129" s="346"/>
      <c r="AI129" s="346"/>
    </row>
    <row r="130" spans="2:35" ht="15" x14ac:dyDescent="0.25">
      <c r="B130" s="26" t="str">
        <f t="shared" si="24"/>
        <v>MRIM-EA050</v>
      </c>
      <c r="C130" s="26" t="s">
        <v>14</v>
      </c>
      <c r="D130" s="26" t="s">
        <v>31</v>
      </c>
      <c r="E130" s="26" t="s">
        <v>53</v>
      </c>
      <c r="F130" s="27"/>
      <c r="G130" s="27">
        <f t="shared" si="17"/>
        <v>997.79626240775178</v>
      </c>
      <c r="H130" s="27">
        <f t="shared" si="18"/>
        <v>905.85537344938803</v>
      </c>
      <c r="I130" s="27">
        <f t="shared" si="19"/>
        <v>848.88732779034467</v>
      </c>
      <c r="J130" s="27">
        <f t="shared" si="20"/>
        <v>793.23287356707738</v>
      </c>
      <c r="K130" s="27">
        <f t="shared" si="21"/>
        <v>737.15140638575303</v>
      </c>
      <c r="L130" s="27">
        <f t="shared" si="22"/>
        <v>680.25701411987632</v>
      </c>
      <c r="M130" s="281"/>
      <c r="N130" s="27"/>
      <c r="O130" s="27">
        <f t="shared" si="23"/>
        <v>807.11439864576016</v>
      </c>
      <c r="P130" s="27">
        <f>$J21*VLOOKUP($D130,'Tariff Forecast'!$B$8:$I$93,P$122,0)</f>
        <v>732.74368981636428</v>
      </c>
      <c r="Q130" s="27">
        <f>$J21*VLOOKUP($D130,'Tariff Forecast'!$B$8:$I$93,Q$122,0)</f>
        <v>686.66240885107914</v>
      </c>
      <c r="R130" s="27">
        <f>$J21*VLOOKUP($D130,'Tariff Forecast'!$B$8:$I$93,R$122,0)</f>
        <v>641.64368805132744</v>
      </c>
      <c r="S130" s="27">
        <f>$J21*VLOOKUP($D130,'Tariff Forecast'!$B$8:$I$93,S$122,0)</f>
        <v>596.27955775282248</v>
      </c>
      <c r="T130" s="27">
        <f>$J21*VLOOKUP($D130,'Tariff Forecast'!$B$8:$I$93,T$122,0)</f>
        <v>550.25785479596811</v>
      </c>
      <c r="W130" s="254"/>
      <c r="X130" s="346"/>
      <c r="Y130" s="346"/>
      <c r="Z130" s="346"/>
      <c r="AA130" s="346"/>
      <c r="AB130" s="346"/>
      <c r="AC130" s="346"/>
      <c r="AD130" s="346"/>
      <c r="AE130" s="346"/>
      <c r="AF130" s="346"/>
      <c r="AG130" s="346"/>
      <c r="AH130" s="346"/>
      <c r="AI130" s="346"/>
    </row>
    <row r="131" spans="2:35" ht="15" x14ac:dyDescent="0.25">
      <c r="B131" s="26" t="str">
        <f t="shared" si="24"/>
        <v>MRIM-EA225</v>
      </c>
      <c r="C131" s="26" t="s">
        <v>14</v>
      </c>
      <c r="D131" s="26" t="s">
        <v>18</v>
      </c>
      <c r="E131" s="26" t="s">
        <v>53</v>
      </c>
      <c r="F131" s="27"/>
      <c r="G131" s="27">
        <f t="shared" si="17"/>
        <v>81474.60528297635</v>
      </c>
      <c r="H131" s="27">
        <f t="shared" si="18"/>
        <v>91939.326986250657</v>
      </c>
      <c r="I131" s="27">
        <f t="shared" si="19"/>
        <v>99269.035934195039</v>
      </c>
      <c r="J131" s="27">
        <f t="shared" si="20"/>
        <v>106706.00560034928</v>
      </c>
      <c r="K131" s="27">
        <f t="shared" si="21"/>
        <v>114108.10771536188</v>
      </c>
      <c r="L131" s="27">
        <f t="shared" si="22"/>
        <v>121443.83079801702</v>
      </c>
      <c r="M131" s="281"/>
      <c r="N131" s="27"/>
      <c r="O131" s="27">
        <f t="shared" si="23"/>
        <v>66263.927373636237</v>
      </c>
      <c r="P131" s="27">
        <f>$J22*VLOOKUP($D131,'Tariff Forecast'!$B$8:$I$93,P$122,0)</f>
        <v>74774.96656827438</v>
      </c>
      <c r="Q131" s="27">
        <f>$J22*VLOOKUP($D131,'Tariff Forecast'!$B$8:$I$93,Q$122,0)</f>
        <v>80736.275613093545</v>
      </c>
      <c r="R131" s="27">
        <f>$J22*VLOOKUP($D131,'Tariff Forecast'!$B$8:$I$93,R$122,0)</f>
        <v>86784.820630604023</v>
      </c>
      <c r="S131" s="27">
        <f>$J22*VLOOKUP($D131,'Tariff Forecast'!$B$8:$I$93,S$122,0)</f>
        <v>92805.007598774828</v>
      </c>
      <c r="T131" s="27">
        <f>$J22*VLOOKUP($D131,'Tariff Forecast'!$B$8:$I$93,T$122,0)</f>
        <v>98771.207985924586</v>
      </c>
      <c r="W131" s="254"/>
      <c r="X131" s="346"/>
      <c r="Y131" s="346"/>
      <c r="Z131" s="346"/>
      <c r="AA131" s="346"/>
      <c r="AB131" s="346"/>
      <c r="AC131" s="346"/>
      <c r="AD131" s="346"/>
      <c r="AE131" s="346"/>
      <c r="AF131" s="346"/>
      <c r="AG131" s="346"/>
      <c r="AH131" s="346"/>
      <c r="AI131" s="346"/>
    </row>
    <row r="132" spans="2:35" ht="15" x14ac:dyDescent="0.25">
      <c r="B132" s="26" t="str">
        <f t="shared" si="24"/>
        <v>MRIM-EA301</v>
      </c>
      <c r="C132" s="26" t="s">
        <v>14</v>
      </c>
      <c r="D132" s="26" t="s">
        <v>34</v>
      </c>
      <c r="E132" s="26" t="s">
        <v>84</v>
      </c>
      <c r="F132" s="27"/>
      <c r="G132" s="27">
        <f t="shared" si="17"/>
        <v>0</v>
      </c>
      <c r="H132" s="27">
        <f t="shared" si="18"/>
        <v>0</v>
      </c>
      <c r="I132" s="27">
        <f t="shared" si="19"/>
        <v>0</v>
      </c>
      <c r="J132" s="27">
        <f t="shared" si="20"/>
        <v>0</v>
      </c>
      <c r="K132" s="27">
        <f t="shared" si="21"/>
        <v>0</v>
      </c>
      <c r="L132" s="27">
        <f t="shared" si="22"/>
        <v>0</v>
      </c>
      <c r="M132" s="281"/>
      <c r="N132" s="27"/>
      <c r="O132" s="27">
        <f t="shared" si="23"/>
        <v>0</v>
      </c>
      <c r="P132" s="27">
        <f>$J23*VLOOKUP($D132,'Tariff Forecast'!$B$8:$I$93,P$122,0)</f>
        <v>0</v>
      </c>
      <c r="Q132" s="27">
        <f>$J23*VLOOKUP($D132,'Tariff Forecast'!$B$8:$I$93,Q$122,0)</f>
        <v>0</v>
      </c>
      <c r="R132" s="27">
        <f>$J23*VLOOKUP($D132,'Tariff Forecast'!$B$8:$I$93,R$122,0)</f>
        <v>0</v>
      </c>
      <c r="S132" s="27">
        <f>$J23*VLOOKUP($D132,'Tariff Forecast'!$B$8:$I$93,S$122,0)</f>
        <v>0</v>
      </c>
      <c r="T132" s="27">
        <f>$J23*VLOOKUP($D132,'Tariff Forecast'!$B$8:$I$93,T$122,0)</f>
        <v>0</v>
      </c>
      <c r="W132" s="254"/>
      <c r="X132" s="346"/>
      <c r="Y132" s="346"/>
      <c r="Z132" s="346"/>
      <c r="AA132" s="346"/>
      <c r="AB132" s="346"/>
      <c r="AC132" s="346"/>
      <c r="AD132" s="346"/>
      <c r="AE132" s="346"/>
      <c r="AF132" s="346"/>
      <c r="AG132" s="346"/>
      <c r="AH132" s="346"/>
      <c r="AI132" s="346"/>
    </row>
    <row r="133" spans="2:35" ht="15" x14ac:dyDescent="0.25">
      <c r="B133" s="26" t="str">
        <f t="shared" si="24"/>
        <v>MRIM-EA302</v>
      </c>
      <c r="C133" s="26" t="s">
        <v>14</v>
      </c>
      <c r="D133" s="26" t="s">
        <v>25</v>
      </c>
      <c r="E133" s="26" t="s">
        <v>53</v>
      </c>
      <c r="F133" s="27"/>
      <c r="G133" s="27">
        <f t="shared" si="17"/>
        <v>39359.034464754375</v>
      </c>
      <c r="H133" s="27">
        <f t="shared" si="18"/>
        <v>39781.373092674105</v>
      </c>
      <c r="I133" s="27">
        <f t="shared" si="19"/>
        <v>40233.570692801382</v>
      </c>
      <c r="J133" s="27">
        <f t="shared" si="20"/>
        <v>40737.584172122835</v>
      </c>
      <c r="K133" s="27">
        <f t="shared" si="21"/>
        <v>41224.753714093276</v>
      </c>
      <c r="L133" s="27">
        <f t="shared" si="22"/>
        <v>41679.856643243438</v>
      </c>
      <c r="M133" s="281"/>
      <c r="N133" s="27"/>
      <c r="O133" s="27">
        <f t="shared" si="23"/>
        <v>24582.245516109007</v>
      </c>
      <c r="P133" s="27">
        <f>$J24*VLOOKUP($D133,'Tariff Forecast'!$B$8:$I$93,P$122,0)</f>
        <v>24846.023121013324</v>
      </c>
      <c r="Q133" s="27">
        <f>$J24*VLOOKUP($D133,'Tariff Forecast'!$B$8:$I$93,Q$122,0)</f>
        <v>25128.449572253594</v>
      </c>
      <c r="R133" s="27">
        <f>$J24*VLOOKUP($D133,'Tariff Forecast'!$B$8:$I$93,R$122,0)</f>
        <v>25443.238368792881</v>
      </c>
      <c r="S133" s="27">
        <f>$J24*VLOOKUP($D133,'Tariff Forecast'!$B$8:$I$93,S$122,0)</f>
        <v>25747.507044372611</v>
      </c>
      <c r="T133" s="27">
        <f>$J24*VLOOKUP($D133,'Tariff Forecast'!$B$8:$I$93,T$122,0)</f>
        <v>26031.748060231064</v>
      </c>
      <c r="W133" s="254"/>
      <c r="X133" s="346"/>
      <c r="Y133" s="346"/>
      <c r="Z133" s="346"/>
      <c r="AA133" s="346"/>
      <c r="AB133" s="346"/>
      <c r="AC133" s="346"/>
      <c r="AD133" s="346"/>
      <c r="AE133" s="346"/>
      <c r="AF133" s="346"/>
      <c r="AG133" s="346"/>
      <c r="AH133" s="346"/>
      <c r="AI133" s="346"/>
    </row>
    <row r="134" spans="2:35" ht="15" x14ac:dyDescent="0.25">
      <c r="B134" s="26" t="str">
        <f t="shared" si="24"/>
        <v>MRIM-EA305</v>
      </c>
      <c r="C134" s="26" t="s">
        <v>14</v>
      </c>
      <c r="D134" s="26" t="s">
        <v>37</v>
      </c>
      <c r="E134" s="26" t="s">
        <v>84</v>
      </c>
      <c r="F134" s="27"/>
      <c r="G134" s="27">
        <f t="shared" si="17"/>
        <v>0</v>
      </c>
      <c r="H134" s="27">
        <f t="shared" si="18"/>
        <v>0</v>
      </c>
      <c r="I134" s="27">
        <f t="shared" si="19"/>
        <v>0</v>
      </c>
      <c r="J134" s="27">
        <f t="shared" si="20"/>
        <v>0</v>
      </c>
      <c r="K134" s="27">
        <f t="shared" si="21"/>
        <v>0</v>
      </c>
      <c r="L134" s="27">
        <f t="shared" si="22"/>
        <v>0</v>
      </c>
      <c r="M134" s="281"/>
      <c r="N134" s="27"/>
      <c r="O134" s="27">
        <f t="shared" si="23"/>
        <v>0</v>
      </c>
      <c r="P134" s="27">
        <f>$J25*VLOOKUP($D134,'Tariff Forecast'!$B$8:$I$93,P$122,0)</f>
        <v>0</v>
      </c>
      <c r="Q134" s="27">
        <f>$J25*VLOOKUP($D134,'Tariff Forecast'!$B$8:$I$93,Q$122,0)</f>
        <v>0</v>
      </c>
      <c r="R134" s="27">
        <f>$J25*VLOOKUP($D134,'Tariff Forecast'!$B$8:$I$93,R$122,0)</f>
        <v>0</v>
      </c>
      <c r="S134" s="27">
        <f>$J25*VLOOKUP($D134,'Tariff Forecast'!$B$8:$I$93,S$122,0)</f>
        <v>0</v>
      </c>
      <c r="T134" s="27">
        <f>$J25*VLOOKUP($D134,'Tariff Forecast'!$B$8:$I$93,T$122,0)</f>
        <v>0</v>
      </c>
      <c r="W134" s="254"/>
      <c r="X134" s="346"/>
      <c r="Y134" s="346"/>
      <c r="Z134" s="346"/>
      <c r="AA134" s="346"/>
      <c r="AB134" s="346"/>
      <c r="AC134" s="346"/>
      <c r="AD134" s="346"/>
      <c r="AE134" s="346"/>
      <c r="AF134" s="346"/>
      <c r="AG134" s="346"/>
      <c r="AH134" s="346"/>
      <c r="AI134" s="346"/>
    </row>
    <row r="135" spans="2:35" ht="15" x14ac:dyDescent="0.25">
      <c r="B135" s="26" t="str">
        <f t="shared" si="24"/>
        <v>MRIM-EA970</v>
      </c>
      <c r="C135" s="26" t="s">
        <v>14</v>
      </c>
      <c r="D135" s="26" t="s">
        <v>30</v>
      </c>
      <c r="E135" s="26" t="s">
        <v>84</v>
      </c>
      <c r="F135" s="27"/>
      <c r="G135" s="27">
        <f t="shared" si="17"/>
        <v>0</v>
      </c>
      <c r="H135" s="27">
        <f t="shared" si="18"/>
        <v>0</v>
      </c>
      <c r="I135" s="27">
        <f t="shared" si="19"/>
        <v>0</v>
      </c>
      <c r="J135" s="27">
        <f t="shared" si="20"/>
        <v>0</v>
      </c>
      <c r="K135" s="27">
        <f t="shared" si="21"/>
        <v>0</v>
      </c>
      <c r="L135" s="27">
        <f t="shared" si="22"/>
        <v>0</v>
      </c>
      <c r="M135" s="281"/>
      <c r="N135" s="27"/>
      <c r="O135" s="27">
        <f t="shared" si="23"/>
        <v>0</v>
      </c>
      <c r="P135" s="27">
        <f>$J26*VLOOKUP($D135,'Tariff Forecast'!$B$8:$I$93,P$122,0)</f>
        <v>0</v>
      </c>
      <c r="Q135" s="27">
        <f>$J26*VLOOKUP($D135,'Tariff Forecast'!$B$8:$I$93,Q$122,0)</f>
        <v>0</v>
      </c>
      <c r="R135" s="27">
        <f>$J26*VLOOKUP($D135,'Tariff Forecast'!$B$8:$I$93,R$122,0)</f>
        <v>0</v>
      </c>
      <c r="S135" s="27">
        <f>$J26*VLOOKUP($D135,'Tariff Forecast'!$B$8:$I$93,S$122,0)</f>
        <v>0</v>
      </c>
      <c r="T135" s="27">
        <f>$J26*VLOOKUP($D135,'Tariff Forecast'!$B$8:$I$93,T$122,0)</f>
        <v>0</v>
      </c>
      <c r="W135" s="254"/>
      <c r="X135" s="346"/>
      <c r="Y135" s="346"/>
      <c r="Z135" s="346"/>
      <c r="AA135" s="346"/>
      <c r="AB135" s="346"/>
      <c r="AC135" s="346"/>
      <c r="AD135" s="346"/>
      <c r="AE135" s="346"/>
      <c r="AF135" s="346"/>
      <c r="AG135" s="346"/>
      <c r="AH135" s="346"/>
      <c r="AI135" s="346"/>
    </row>
    <row r="136" spans="2:35" ht="15" x14ac:dyDescent="0.25">
      <c r="B136" s="26" t="str">
        <f t="shared" si="24"/>
        <v>MRIM-EA984</v>
      </c>
      <c r="C136" s="26" t="s">
        <v>14</v>
      </c>
      <c r="D136" s="26" t="s">
        <v>33</v>
      </c>
      <c r="E136" s="26" t="s">
        <v>84</v>
      </c>
      <c r="F136" s="27"/>
      <c r="G136" s="27">
        <f t="shared" si="17"/>
        <v>0</v>
      </c>
      <c r="H136" s="27">
        <f t="shared" si="18"/>
        <v>0</v>
      </c>
      <c r="I136" s="27">
        <f t="shared" si="19"/>
        <v>0</v>
      </c>
      <c r="J136" s="27">
        <f t="shared" si="20"/>
        <v>0</v>
      </c>
      <c r="K136" s="27">
        <f t="shared" si="21"/>
        <v>0</v>
      </c>
      <c r="L136" s="27">
        <f t="shared" si="22"/>
        <v>0</v>
      </c>
      <c r="M136" s="281"/>
      <c r="N136" s="27"/>
      <c r="O136" s="27">
        <f t="shared" si="23"/>
        <v>0</v>
      </c>
      <c r="P136" s="27">
        <f>$J27*VLOOKUP($D136,'Tariff Forecast'!$B$8:$I$93,P$122,0)</f>
        <v>0</v>
      </c>
      <c r="Q136" s="27">
        <f>$J27*VLOOKUP($D136,'Tariff Forecast'!$B$8:$I$93,Q$122,0)</f>
        <v>0</v>
      </c>
      <c r="R136" s="27">
        <f>$J27*VLOOKUP($D136,'Tariff Forecast'!$B$8:$I$93,R$122,0)</f>
        <v>0</v>
      </c>
      <c r="S136" s="27">
        <f>$J27*VLOOKUP($D136,'Tariff Forecast'!$B$8:$I$93,S$122,0)</f>
        <v>0</v>
      </c>
      <c r="T136" s="27">
        <f>$J27*VLOOKUP($D136,'Tariff Forecast'!$B$8:$I$93,T$122,0)</f>
        <v>0</v>
      </c>
      <c r="W136" s="254"/>
      <c r="X136" s="346"/>
      <c r="Y136" s="346"/>
      <c r="Z136" s="346"/>
      <c r="AA136" s="346"/>
      <c r="AB136" s="346"/>
      <c r="AC136" s="346"/>
      <c r="AD136" s="346"/>
      <c r="AE136" s="346"/>
      <c r="AF136" s="346"/>
      <c r="AG136" s="346"/>
      <c r="AH136" s="346"/>
      <c r="AI136" s="346"/>
    </row>
    <row r="137" spans="2:35" ht="15" x14ac:dyDescent="0.25">
      <c r="B137" s="26" t="str">
        <f t="shared" si="24"/>
        <v>MRIM-GENR</v>
      </c>
      <c r="C137" s="26" t="s">
        <v>14</v>
      </c>
      <c r="D137" s="26" t="s">
        <v>24</v>
      </c>
      <c r="E137" s="26" t="s">
        <v>54</v>
      </c>
      <c r="F137" s="27"/>
      <c r="G137" s="27">
        <f t="shared" si="17"/>
        <v>9725.7136363074587</v>
      </c>
      <c r="H137" s="27">
        <f t="shared" si="18"/>
        <v>10659.265139131094</v>
      </c>
      <c r="I137" s="27">
        <f t="shared" si="19"/>
        <v>11592.816641954727</v>
      </c>
      <c r="J137" s="27">
        <f t="shared" si="20"/>
        <v>12526.368144778362</v>
      </c>
      <c r="K137" s="27">
        <f t="shared" si="21"/>
        <v>13459.919647601995</v>
      </c>
      <c r="L137" s="27">
        <f t="shared" si="22"/>
        <v>14393.471150425628</v>
      </c>
      <c r="M137" s="281"/>
      <c r="N137" s="27"/>
      <c r="O137" s="27">
        <f t="shared" si="23"/>
        <v>14660.928199722097</v>
      </c>
      <c r="P137" s="27">
        <f>O137+P$97*$J28</f>
        <v>16068.200926994825</v>
      </c>
      <c r="Q137" s="27">
        <f t="shared" ref="Q137:T137" si="25">P137+Q$97*$J28</f>
        <v>17475.473654267553</v>
      </c>
      <c r="R137" s="27">
        <f t="shared" si="25"/>
        <v>18882.746381540281</v>
      </c>
      <c r="S137" s="27">
        <f t="shared" si="25"/>
        <v>20290.019108813009</v>
      </c>
      <c r="T137" s="27">
        <f t="shared" si="25"/>
        <v>21697.291836085737</v>
      </c>
      <c r="W137" s="254"/>
      <c r="X137" s="346"/>
      <c r="Y137" s="346"/>
      <c r="Z137" s="346"/>
      <c r="AA137" s="346"/>
      <c r="AB137" s="346"/>
      <c r="AC137" s="346"/>
      <c r="AD137" s="346"/>
      <c r="AE137" s="346"/>
      <c r="AF137" s="346"/>
      <c r="AG137" s="346"/>
      <c r="AH137" s="346"/>
      <c r="AI137" s="346"/>
    </row>
    <row r="138" spans="2:35" ht="15" customHeight="1" x14ac:dyDescent="0.25">
      <c r="B138" s="26" t="str">
        <f t="shared" si="24"/>
        <v>MRIM-GGENR</v>
      </c>
      <c r="C138" s="26" t="s">
        <v>14</v>
      </c>
      <c r="D138" s="26" t="s">
        <v>22</v>
      </c>
      <c r="E138" s="26" t="s">
        <v>54</v>
      </c>
      <c r="F138" s="27"/>
      <c r="G138" s="27">
        <f t="shared" ref="G138:G141" si="26">L29</f>
        <v>9725.7136363074587</v>
      </c>
      <c r="H138" s="27">
        <f t="shared" si="18"/>
        <v>10659.265139131094</v>
      </c>
      <c r="I138" s="27">
        <f t="shared" si="19"/>
        <v>11592.816641954727</v>
      </c>
      <c r="J138" s="27">
        <f t="shared" si="20"/>
        <v>12526.368144778362</v>
      </c>
      <c r="K138" s="27">
        <f t="shared" si="21"/>
        <v>13459.919647601995</v>
      </c>
      <c r="L138" s="27">
        <f t="shared" si="22"/>
        <v>14393.471150425628</v>
      </c>
      <c r="M138" s="281"/>
      <c r="N138" s="27"/>
      <c r="O138" s="27">
        <f t="shared" ref="O138:O141" si="27">M29</f>
        <v>14660.928199722097</v>
      </c>
      <c r="P138" s="27">
        <f t="shared" ref="P138:T141" si="28">O138+P$97*$J29</f>
        <v>16068.200926994825</v>
      </c>
      <c r="Q138" s="27">
        <f t="shared" si="28"/>
        <v>17475.473654267553</v>
      </c>
      <c r="R138" s="27">
        <f t="shared" si="28"/>
        <v>18882.746381540281</v>
      </c>
      <c r="S138" s="27">
        <f t="shared" si="28"/>
        <v>20290.019108813009</v>
      </c>
      <c r="T138" s="27">
        <f t="shared" si="28"/>
        <v>21697.291836085737</v>
      </c>
      <c r="W138" s="254"/>
      <c r="X138" s="346"/>
      <c r="Y138" s="346"/>
      <c r="Z138" s="346"/>
      <c r="AA138" s="346"/>
      <c r="AB138" s="346"/>
      <c r="AC138" s="346"/>
      <c r="AD138" s="346"/>
      <c r="AE138" s="346"/>
      <c r="AF138" s="346"/>
      <c r="AG138" s="346"/>
      <c r="AH138" s="346"/>
      <c r="AI138" s="346"/>
    </row>
    <row r="139" spans="2:35" ht="15" customHeight="1" x14ac:dyDescent="0.25">
      <c r="B139" s="26" t="str">
        <f t="shared" si="24"/>
        <v>MRIM-GGENR2</v>
      </c>
      <c r="C139" s="26" t="s">
        <v>14</v>
      </c>
      <c r="D139" s="26" t="s">
        <v>27</v>
      </c>
      <c r="E139" s="26" t="s">
        <v>54</v>
      </c>
      <c r="F139" s="27"/>
      <c r="G139" s="27">
        <f t="shared" si="26"/>
        <v>9725.7136363074587</v>
      </c>
      <c r="H139" s="27">
        <f t="shared" si="18"/>
        <v>10659.265139131094</v>
      </c>
      <c r="I139" s="27">
        <f t="shared" si="19"/>
        <v>11592.816641954727</v>
      </c>
      <c r="J139" s="27">
        <f t="shared" si="20"/>
        <v>12526.368144778362</v>
      </c>
      <c r="K139" s="27">
        <f t="shared" si="21"/>
        <v>13459.919647601995</v>
      </c>
      <c r="L139" s="27">
        <f t="shared" si="22"/>
        <v>14393.471150425628</v>
      </c>
      <c r="M139" s="281"/>
      <c r="N139" s="27"/>
      <c r="O139" s="27">
        <f t="shared" si="27"/>
        <v>14660.928199722097</v>
      </c>
      <c r="P139" s="27">
        <f t="shared" si="28"/>
        <v>16068.200926994825</v>
      </c>
      <c r="Q139" s="27">
        <f t="shared" si="28"/>
        <v>17475.473654267553</v>
      </c>
      <c r="R139" s="27">
        <f t="shared" si="28"/>
        <v>18882.746381540281</v>
      </c>
      <c r="S139" s="27">
        <f t="shared" si="28"/>
        <v>20290.019108813009</v>
      </c>
      <c r="T139" s="27">
        <f t="shared" si="28"/>
        <v>21697.291836085737</v>
      </c>
      <c r="W139" s="254"/>
      <c r="X139" s="346"/>
      <c r="Y139" s="346"/>
      <c r="Z139" s="346"/>
      <c r="AA139" s="346"/>
      <c r="AB139" s="346"/>
      <c r="AC139" s="346"/>
      <c r="AD139" s="346"/>
      <c r="AE139" s="346"/>
      <c r="AF139" s="346"/>
      <c r="AG139" s="346"/>
      <c r="AH139" s="346"/>
      <c r="AI139" s="346"/>
    </row>
    <row r="140" spans="2:35" ht="15" customHeight="1" x14ac:dyDescent="0.25">
      <c r="B140" s="26" t="str">
        <f t="shared" si="24"/>
        <v>MRIM-NGENR</v>
      </c>
      <c r="C140" s="26" t="s">
        <v>14</v>
      </c>
      <c r="D140" s="26" t="s">
        <v>29</v>
      </c>
      <c r="E140" s="26" t="s">
        <v>54</v>
      </c>
      <c r="F140" s="27"/>
      <c r="G140" s="27">
        <f t="shared" si="26"/>
        <v>9725.7136363074587</v>
      </c>
      <c r="H140" s="27">
        <f t="shared" si="18"/>
        <v>10659.265139131094</v>
      </c>
      <c r="I140" s="27">
        <f t="shared" si="19"/>
        <v>11592.816641954727</v>
      </c>
      <c r="J140" s="27">
        <f t="shared" si="20"/>
        <v>12526.368144778362</v>
      </c>
      <c r="K140" s="27">
        <f t="shared" si="21"/>
        <v>13459.919647601995</v>
      </c>
      <c r="L140" s="27">
        <f t="shared" si="22"/>
        <v>14393.471150425628</v>
      </c>
      <c r="M140" s="281"/>
      <c r="N140" s="27"/>
      <c r="O140" s="27">
        <f t="shared" si="27"/>
        <v>14660.928199722097</v>
      </c>
      <c r="P140" s="27">
        <f t="shared" si="28"/>
        <v>16068.200926994825</v>
      </c>
      <c r="Q140" s="27">
        <f t="shared" si="28"/>
        <v>17475.473654267553</v>
      </c>
      <c r="R140" s="27">
        <f t="shared" si="28"/>
        <v>18882.746381540281</v>
      </c>
      <c r="S140" s="27">
        <f t="shared" si="28"/>
        <v>20290.019108813009</v>
      </c>
      <c r="T140" s="27">
        <f t="shared" si="28"/>
        <v>21697.291836085737</v>
      </c>
      <c r="W140" s="254"/>
      <c r="X140" s="346"/>
      <c r="Y140" s="346"/>
      <c r="Z140" s="346"/>
      <c r="AA140" s="346"/>
      <c r="AB140" s="346"/>
      <c r="AC140" s="346"/>
      <c r="AD140" s="346"/>
      <c r="AE140" s="346"/>
      <c r="AF140" s="346"/>
      <c r="AG140" s="346"/>
      <c r="AH140" s="346"/>
      <c r="AI140" s="346"/>
    </row>
    <row r="141" spans="2:35" ht="15" customHeight="1" x14ac:dyDescent="0.25">
      <c r="B141" s="26" t="str">
        <f t="shared" si="24"/>
        <v>MRIM-NGENR2</v>
      </c>
      <c r="C141" s="26" t="s">
        <v>14</v>
      </c>
      <c r="D141" s="26" t="s">
        <v>28</v>
      </c>
      <c r="E141" s="26" t="s">
        <v>54</v>
      </c>
      <c r="F141" s="27"/>
      <c r="G141" s="27">
        <f t="shared" si="26"/>
        <v>9725.7136363074587</v>
      </c>
      <c r="H141" s="27">
        <f t="shared" si="18"/>
        <v>10659.265139131094</v>
      </c>
      <c r="I141" s="27">
        <f t="shared" si="19"/>
        <v>11592.816641954727</v>
      </c>
      <c r="J141" s="27">
        <f t="shared" si="20"/>
        <v>12526.368144778362</v>
      </c>
      <c r="K141" s="27">
        <f t="shared" si="21"/>
        <v>13459.919647601995</v>
      </c>
      <c r="L141" s="27">
        <f t="shared" si="22"/>
        <v>14393.471150425628</v>
      </c>
      <c r="M141" s="281"/>
      <c r="N141" s="27"/>
      <c r="O141" s="27">
        <f t="shared" si="27"/>
        <v>14660.928199722097</v>
      </c>
      <c r="P141" s="27">
        <f t="shared" si="28"/>
        <v>16068.200926994825</v>
      </c>
      <c r="Q141" s="27">
        <f t="shared" si="28"/>
        <v>17475.473654267553</v>
      </c>
      <c r="R141" s="27">
        <f t="shared" si="28"/>
        <v>18882.746381540281</v>
      </c>
      <c r="S141" s="27">
        <f t="shared" si="28"/>
        <v>20290.019108813009</v>
      </c>
      <c r="T141" s="27">
        <f t="shared" si="28"/>
        <v>21697.291836085737</v>
      </c>
      <c r="W141" s="254"/>
      <c r="X141" s="346"/>
      <c r="Y141" s="346"/>
      <c r="Z141" s="346"/>
      <c r="AA141" s="346"/>
      <c r="AB141" s="346"/>
      <c r="AC141" s="346"/>
      <c r="AD141" s="346"/>
      <c r="AE141" s="346"/>
      <c r="AF141" s="346"/>
      <c r="AG141" s="346"/>
      <c r="AH141" s="346"/>
      <c r="AI141" s="346"/>
    </row>
    <row r="142" spans="2:35" ht="15" x14ac:dyDescent="0.25">
      <c r="B142" s="26" t="str">
        <f t="shared" si="24"/>
        <v>BASIC-EA010</v>
      </c>
      <c r="C142" s="26" t="s">
        <v>35</v>
      </c>
      <c r="D142" s="26" t="s">
        <v>20</v>
      </c>
      <c r="E142" s="26" t="s">
        <v>53</v>
      </c>
      <c r="F142" s="27"/>
      <c r="G142" s="27">
        <f t="shared" ref="G142:G151" si="29">L33</f>
        <v>1257112.5451600233</v>
      </c>
      <c r="H142" s="27">
        <f t="shared" si="18"/>
        <v>1274292.8314445654</v>
      </c>
      <c r="I142" s="27">
        <f t="shared" si="19"/>
        <v>1291783.9608863979</v>
      </c>
      <c r="J142" s="27">
        <f t="shared" si="20"/>
        <v>1311173.897602502</v>
      </c>
      <c r="K142" s="27">
        <f t="shared" si="21"/>
        <v>1331126.4438813529</v>
      </c>
      <c r="L142" s="27">
        <f t="shared" si="22"/>
        <v>1349843.2584420273</v>
      </c>
      <c r="M142" s="281"/>
      <c r="N142" s="27"/>
      <c r="O142" s="27">
        <f t="shared" ref="O142:O151" si="30">M33</f>
        <v>1080755.3679987027</v>
      </c>
      <c r="P142" s="27">
        <f>$J33*VLOOKUP($D142,'Tariff Forecast'!$B$8:$I$93,P$122,0)</f>
        <v>1095525.4748576791</v>
      </c>
      <c r="Q142" s="27">
        <f>$J33*VLOOKUP($D142,'Tariff Forecast'!$B$8:$I$93,Q$122,0)</f>
        <v>1110562.8174642746</v>
      </c>
      <c r="R142" s="27">
        <f>$J33*VLOOKUP($D142,'Tariff Forecast'!$B$8:$I$93,R$122,0)</f>
        <v>1127232.5884181689</v>
      </c>
      <c r="S142" s="27">
        <f>$J33*VLOOKUP($D142,'Tariff Forecast'!$B$8:$I$93,S$122,0)</f>
        <v>1144386.0418453366</v>
      </c>
      <c r="T142" s="27">
        <f>$J33*VLOOKUP($D142,'Tariff Forecast'!$B$8:$I$93,T$122,0)</f>
        <v>1160477.1212687069</v>
      </c>
      <c r="W142" s="254"/>
      <c r="X142" s="346"/>
      <c r="Y142" s="346"/>
      <c r="Z142" s="346"/>
      <c r="AA142" s="346"/>
      <c r="AB142" s="346"/>
      <c r="AC142" s="346"/>
      <c r="AD142" s="346"/>
      <c r="AE142" s="346"/>
      <c r="AF142" s="346"/>
      <c r="AG142" s="346"/>
      <c r="AH142" s="346"/>
      <c r="AI142" s="346"/>
    </row>
    <row r="143" spans="2:35" ht="15" x14ac:dyDescent="0.25">
      <c r="B143" s="26" t="str">
        <f t="shared" si="24"/>
        <v>BASIC-EA025</v>
      </c>
      <c r="C143" s="26" t="s">
        <v>35</v>
      </c>
      <c r="D143" s="26" t="s">
        <v>15</v>
      </c>
      <c r="E143" s="26" t="s">
        <v>53</v>
      </c>
      <c r="F143" s="27"/>
      <c r="G143" s="27">
        <f t="shared" si="29"/>
        <v>0</v>
      </c>
      <c r="H143" s="27">
        <f t="shared" si="18"/>
        <v>0</v>
      </c>
      <c r="I143" s="27">
        <f t="shared" si="19"/>
        <v>0</v>
      </c>
      <c r="J143" s="27">
        <f t="shared" si="20"/>
        <v>0</v>
      </c>
      <c r="K143" s="27">
        <f t="shared" si="21"/>
        <v>0</v>
      </c>
      <c r="L143" s="27">
        <f t="shared" si="22"/>
        <v>0</v>
      </c>
      <c r="M143" s="281"/>
      <c r="N143" s="27"/>
      <c r="O143" s="27">
        <f t="shared" si="30"/>
        <v>0</v>
      </c>
      <c r="P143" s="27">
        <f>$J34*VLOOKUP($D143,'Tariff Forecast'!$B$8:$I$93,P$122,0)</f>
        <v>0</v>
      </c>
      <c r="Q143" s="27">
        <f>$J34*VLOOKUP($D143,'Tariff Forecast'!$B$8:$I$93,Q$122,0)</f>
        <v>0</v>
      </c>
      <c r="R143" s="27">
        <f>$J34*VLOOKUP($D143,'Tariff Forecast'!$B$8:$I$93,R$122,0)</f>
        <v>0</v>
      </c>
      <c r="S143" s="27">
        <f>$J34*VLOOKUP($D143,'Tariff Forecast'!$B$8:$I$93,S$122,0)</f>
        <v>0</v>
      </c>
      <c r="T143" s="27">
        <f>$J34*VLOOKUP($D143,'Tariff Forecast'!$B$8:$I$93,T$122,0)</f>
        <v>0</v>
      </c>
      <c r="W143" s="254"/>
      <c r="X143" s="346"/>
      <c r="Y143" s="346"/>
      <c r="Z143" s="346"/>
      <c r="AA143" s="346"/>
      <c r="AB143" s="346"/>
      <c r="AC143" s="346"/>
      <c r="AD143" s="346"/>
      <c r="AE143" s="346"/>
      <c r="AF143" s="346"/>
      <c r="AG143" s="346"/>
      <c r="AH143" s="346"/>
      <c r="AI143" s="346"/>
    </row>
    <row r="144" spans="2:35" ht="15" x14ac:dyDescent="0.25">
      <c r="B144" s="26" t="str">
        <f t="shared" si="24"/>
        <v>BASIC-EA030</v>
      </c>
      <c r="C144" s="26" t="s">
        <v>35</v>
      </c>
      <c r="D144" s="26" t="s">
        <v>17</v>
      </c>
      <c r="E144" s="26" t="s">
        <v>54</v>
      </c>
      <c r="F144" s="27"/>
      <c r="G144" s="27">
        <f t="shared" si="29"/>
        <v>212297.77457788415</v>
      </c>
      <c r="H144" s="27">
        <f t="shared" si="18"/>
        <v>209468.29019710267</v>
      </c>
      <c r="I144" s="27">
        <f t="shared" si="19"/>
        <v>206676.36375596124</v>
      </c>
      <c r="J144" s="27">
        <f t="shared" si="20"/>
        <v>203920.10792080965</v>
      </c>
      <c r="K144" s="27">
        <f t="shared" si="21"/>
        <v>201174.42115409934</v>
      </c>
      <c r="L144" s="27">
        <f t="shared" si="22"/>
        <v>198405.520183491</v>
      </c>
      <c r="M144" s="281"/>
      <c r="N144" s="27"/>
      <c r="O144" s="27">
        <f t="shared" si="30"/>
        <v>264514.1751680689</v>
      </c>
      <c r="P144" s="27">
        <f>$J35*VLOOKUP($D144,'Tariff Forecast'!$B$8:$I$93,P$122,0)</f>
        <v>260988.75560763554</v>
      </c>
      <c r="Q144" s="27">
        <f>$J35*VLOOKUP($D144,'Tariff Forecast'!$B$8:$I$93,Q$122,0)</f>
        <v>257510.13167397992</v>
      </c>
      <c r="R144" s="27">
        <f>$J35*VLOOKUP($D144,'Tariff Forecast'!$B$8:$I$93,R$122,0)</f>
        <v>254075.95182806809</v>
      </c>
      <c r="S144" s="27">
        <f>$J35*VLOOKUP($D144,'Tariff Forecast'!$B$8:$I$93,S$122,0)</f>
        <v>250654.94060074686</v>
      </c>
      <c r="T144" s="27">
        <f>$J35*VLOOKUP($D144,'Tariff Forecast'!$B$8:$I$93,T$122,0)</f>
        <v>247205.00544330679</v>
      </c>
      <c r="W144" s="254"/>
      <c r="X144" s="346"/>
      <c r="Y144" s="346"/>
      <c r="Z144" s="346"/>
      <c r="AA144" s="346"/>
      <c r="AB144" s="346"/>
      <c r="AC144" s="346"/>
      <c r="AD144" s="346"/>
      <c r="AE144" s="346"/>
      <c r="AF144" s="346"/>
      <c r="AG144" s="346"/>
      <c r="AH144" s="346"/>
      <c r="AI144" s="346"/>
    </row>
    <row r="145" spans="2:35" ht="15" customHeight="1" x14ac:dyDescent="0.25">
      <c r="B145" s="26" t="str">
        <f t="shared" si="24"/>
        <v>BASIC-EA040</v>
      </c>
      <c r="C145" s="26" t="s">
        <v>35</v>
      </c>
      <c r="D145" s="26" t="s">
        <v>23</v>
      </c>
      <c r="E145" s="26" t="s">
        <v>54</v>
      </c>
      <c r="F145" s="27"/>
      <c r="G145" s="27">
        <f t="shared" si="29"/>
        <v>93428.397734572587</v>
      </c>
      <c r="H145" s="27">
        <f t="shared" si="18"/>
        <v>92183.193009101335</v>
      </c>
      <c r="I145" s="27">
        <f t="shared" si="19"/>
        <v>90954.516851250519</v>
      </c>
      <c r="J145" s="27">
        <f t="shared" si="20"/>
        <v>89741.538679732723</v>
      </c>
      <c r="K145" s="27">
        <f t="shared" si="21"/>
        <v>88533.211763424653</v>
      </c>
      <c r="L145" s="27">
        <f t="shared" si="22"/>
        <v>87314.668697280853</v>
      </c>
      <c r="M145" s="281"/>
      <c r="N145" s="27"/>
      <c r="O145" s="27">
        <f t="shared" si="30"/>
        <v>116407.88799210146</v>
      </c>
      <c r="P145" s="27">
        <f>$J36*VLOOKUP($D145,'Tariff Forecast'!$B$8:$I$93,P$122,0)</f>
        <v>114856.41482414994</v>
      </c>
      <c r="Q145" s="27">
        <f>$J36*VLOOKUP($D145,'Tariff Forecast'!$B$8:$I$93,Q$122,0)</f>
        <v>113325.53556227924</v>
      </c>
      <c r="R145" s="27">
        <f>$J36*VLOOKUP($D145,'Tariff Forecast'!$B$8:$I$93,R$122,0)</f>
        <v>111814.21533683715</v>
      </c>
      <c r="S145" s="27">
        <f>$J36*VLOOKUP($D145,'Tariff Forecast'!$B$8:$I$93,S$122,0)</f>
        <v>110308.69038144792</v>
      </c>
      <c r="T145" s="27">
        <f>$J36*VLOOKUP($D145,'Tariff Forecast'!$B$8:$I$93,T$122,0)</f>
        <v>108790.43652933535</v>
      </c>
      <c r="W145" s="254"/>
      <c r="X145" s="346"/>
      <c r="Y145" s="346"/>
      <c r="Z145" s="346"/>
      <c r="AA145" s="346"/>
      <c r="AB145" s="346"/>
      <c r="AC145" s="346"/>
      <c r="AD145" s="346"/>
      <c r="AE145" s="346"/>
      <c r="AF145" s="346"/>
      <c r="AG145" s="346"/>
      <c r="AH145" s="346"/>
      <c r="AI145" s="346"/>
    </row>
    <row r="146" spans="2:35" ht="15" x14ac:dyDescent="0.25">
      <c r="B146" s="26" t="str">
        <f t="shared" si="24"/>
        <v>BASIC-EA050</v>
      </c>
      <c r="C146" s="26" t="s">
        <v>35</v>
      </c>
      <c r="D146" s="26" t="s">
        <v>31</v>
      </c>
      <c r="E146" s="26" t="s">
        <v>53</v>
      </c>
      <c r="F146" s="27"/>
      <c r="G146" s="27">
        <f t="shared" si="29"/>
        <v>133165.45246706542</v>
      </c>
      <c r="H146" s="27">
        <f t="shared" si="18"/>
        <v>120895.06166722349</v>
      </c>
      <c r="I146" s="27">
        <f t="shared" si="19"/>
        <v>113292.13122725071</v>
      </c>
      <c r="J146" s="27">
        <f t="shared" si="20"/>
        <v>105864.51212536603</v>
      </c>
      <c r="K146" s="27">
        <f t="shared" si="21"/>
        <v>98379.904060993402</v>
      </c>
      <c r="L146" s="27">
        <f t="shared" si="22"/>
        <v>90786.80337063616</v>
      </c>
      <c r="M146" s="281"/>
      <c r="N146" s="27"/>
      <c r="O146" s="27">
        <f t="shared" si="30"/>
        <v>75013.526415255648</v>
      </c>
      <c r="P146" s="27">
        <f>$J37*VLOOKUP($D146,'Tariff Forecast'!$B$8:$I$93,P$122,0)</f>
        <v>68101.48378455083</v>
      </c>
      <c r="Q146" s="27">
        <f>$J37*VLOOKUP($D146,'Tariff Forecast'!$B$8:$I$93,Q$122,0)</f>
        <v>63818.671592452418</v>
      </c>
      <c r="R146" s="27">
        <f>$J37*VLOOKUP($D146,'Tariff Forecast'!$B$8:$I$93,R$122,0)</f>
        <v>59634.614155787429</v>
      </c>
      <c r="S146" s="27">
        <f>$J37*VLOOKUP($D146,'Tariff Forecast'!$B$8:$I$93,S$122,0)</f>
        <v>55418.45422584231</v>
      </c>
      <c r="T146" s="27">
        <f>$J37*VLOOKUP($D146,'Tariff Forecast'!$B$8:$I$93,T$122,0)</f>
        <v>51141.179237040851</v>
      </c>
      <c r="W146" s="254"/>
      <c r="X146" s="346"/>
      <c r="Y146" s="346"/>
      <c r="Z146" s="346"/>
      <c r="AA146" s="346"/>
      <c r="AB146" s="346"/>
      <c r="AC146" s="346"/>
      <c r="AD146" s="346"/>
      <c r="AE146" s="346"/>
      <c r="AF146" s="346"/>
      <c r="AG146" s="346"/>
      <c r="AH146" s="346"/>
      <c r="AI146" s="346"/>
    </row>
    <row r="147" spans="2:35" ht="15" x14ac:dyDescent="0.25">
      <c r="B147" s="26" t="str">
        <f t="shared" si="24"/>
        <v>BASIC-EA225</v>
      </c>
      <c r="C147" s="26" t="s">
        <v>35</v>
      </c>
      <c r="D147" s="26" t="s">
        <v>18</v>
      </c>
      <c r="E147" s="26" t="s">
        <v>53</v>
      </c>
      <c r="F147" s="27"/>
      <c r="G147" s="27">
        <f t="shared" si="29"/>
        <v>0</v>
      </c>
      <c r="H147" s="27">
        <f t="shared" si="18"/>
        <v>0</v>
      </c>
      <c r="I147" s="27">
        <f t="shared" si="19"/>
        <v>0</v>
      </c>
      <c r="J147" s="27">
        <f t="shared" si="20"/>
        <v>0</v>
      </c>
      <c r="K147" s="27">
        <f t="shared" si="21"/>
        <v>0</v>
      </c>
      <c r="L147" s="27">
        <f t="shared" si="22"/>
        <v>0</v>
      </c>
      <c r="M147" s="281"/>
      <c r="N147" s="27"/>
      <c r="O147" s="27">
        <f t="shared" si="30"/>
        <v>0</v>
      </c>
      <c r="P147" s="27">
        <f t="shared" ref="P147:T155" si="31">O147+P107</f>
        <v>0</v>
      </c>
      <c r="Q147" s="27">
        <f t="shared" si="31"/>
        <v>0</v>
      </c>
      <c r="R147" s="27">
        <f t="shared" si="31"/>
        <v>0</v>
      </c>
      <c r="S147" s="27">
        <f t="shared" si="31"/>
        <v>0</v>
      </c>
      <c r="T147" s="27">
        <f t="shared" si="31"/>
        <v>0</v>
      </c>
      <c r="W147" s="254"/>
      <c r="X147" s="346"/>
      <c r="Y147" s="346"/>
      <c r="Z147" s="346"/>
      <c r="AA147" s="346"/>
      <c r="AB147" s="346"/>
      <c r="AC147" s="346"/>
      <c r="AD147" s="346"/>
      <c r="AE147" s="346"/>
      <c r="AF147" s="346"/>
      <c r="AG147" s="346"/>
      <c r="AH147" s="346"/>
      <c r="AI147" s="346"/>
    </row>
    <row r="148" spans="2:35" ht="15" x14ac:dyDescent="0.25">
      <c r="B148" s="26" t="str">
        <f t="shared" si="24"/>
        <v>BASIC-EA250</v>
      </c>
      <c r="C148" s="26" t="s">
        <v>35</v>
      </c>
      <c r="D148" s="26" t="s">
        <v>48</v>
      </c>
      <c r="E148" s="26" t="s">
        <v>84</v>
      </c>
      <c r="F148" s="27"/>
      <c r="G148" s="27">
        <f t="shared" si="29"/>
        <v>0</v>
      </c>
      <c r="H148" s="27">
        <f t="shared" si="18"/>
        <v>0</v>
      </c>
      <c r="I148" s="27">
        <f t="shared" si="19"/>
        <v>0</v>
      </c>
      <c r="J148" s="27">
        <f t="shared" si="20"/>
        <v>0</v>
      </c>
      <c r="K148" s="27">
        <f t="shared" si="21"/>
        <v>0</v>
      </c>
      <c r="L148" s="27">
        <f t="shared" si="22"/>
        <v>0</v>
      </c>
      <c r="M148" s="281"/>
      <c r="N148" s="27"/>
      <c r="O148" s="27">
        <f t="shared" si="30"/>
        <v>0</v>
      </c>
      <c r="P148" s="27">
        <f t="shared" si="31"/>
        <v>0</v>
      </c>
      <c r="Q148" s="27">
        <f t="shared" si="31"/>
        <v>0</v>
      </c>
      <c r="R148" s="27">
        <f t="shared" si="31"/>
        <v>0</v>
      </c>
      <c r="S148" s="27">
        <f t="shared" si="31"/>
        <v>0</v>
      </c>
      <c r="T148" s="27">
        <f t="shared" si="31"/>
        <v>0</v>
      </c>
      <c r="W148" s="254"/>
      <c r="X148" s="346"/>
      <c r="Y148" s="346"/>
      <c r="Z148" s="346"/>
      <c r="AA148" s="346"/>
      <c r="AB148" s="346"/>
      <c r="AC148" s="346"/>
      <c r="AD148" s="346"/>
      <c r="AE148" s="346"/>
      <c r="AF148" s="346"/>
      <c r="AG148" s="346"/>
      <c r="AH148" s="346"/>
      <c r="AI148" s="346"/>
    </row>
    <row r="149" spans="2:35" ht="15" x14ac:dyDescent="0.25">
      <c r="B149" s="26" t="str">
        <f t="shared" si="24"/>
        <v>BASIC-EA260</v>
      </c>
      <c r="C149" s="26" t="s">
        <v>35</v>
      </c>
      <c r="D149" s="26" t="s">
        <v>49</v>
      </c>
      <c r="E149" s="26" t="s">
        <v>84</v>
      </c>
      <c r="F149" s="27"/>
      <c r="G149" s="27">
        <f t="shared" si="29"/>
        <v>0</v>
      </c>
      <c r="H149" s="27">
        <f t="shared" si="18"/>
        <v>0</v>
      </c>
      <c r="I149" s="27">
        <f t="shared" si="19"/>
        <v>0</v>
      </c>
      <c r="J149" s="27">
        <f t="shared" si="20"/>
        <v>0</v>
      </c>
      <c r="K149" s="27">
        <f t="shared" si="21"/>
        <v>0</v>
      </c>
      <c r="L149" s="27">
        <f t="shared" si="22"/>
        <v>0</v>
      </c>
      <c r="M149" s="281"/>
      <c r="N149" s="27"/>
      <c r="O149" s="27">
        <f t="shared" si="30"/>
        <v>0</v>
      </c>
      <c r="P149" s="27">
        <f t="shared" si="31"/>
        <v>0</v>
      </c>
      <c r="Q149" s="27">
        <f t="shared" si="31"/>
        <v>0</v>
      </c>
      <c r="R149" s="27">
        <f t="shared" si="31"/>
        <v>0</v>
      </c>
      <c r="S149" s="27">
        <f t="shared" si="31"/>
        <v>0</v>
      </c>
      <c r="T149" s="27">
        <f t="shared" si="31"/>
        <v>0</v>
      </c>
      <c r="W149" s="254"/>
      <c r="X149" s="346"/>
      <c r="Y149" s="346"/>
      <c r="Z149" s="346"/>
      <c r="AA149" s="346"/>
      <c r="AB149" s="346"/>
      <c r="AC149" s="346"/>
      <c r="AD149" s="346"/>
      <c r="AE149" s="346"/>
      <c r="AF149" s="346"/>
      <c r="AG149" s="346"/>
      <c r="AH149" s="346"/>
      <c r="AI149" s="346"/>
    </row>
    <row r="150" spans="2:35" ht="15" x14ac:dyDescent="0.25">
      <c r="B150" s="26" t="str">
        <f t="shared" si="24"/>
        <v>BASIC-EA302</v>
      </c>
      <c r="C150" s="26" t="s">
        <v>35</v>
      </c>
      <c r="D150" s="26" t="s">
        <v>25</v>
      </c>
      <c r="E150" s="26" t="s">
        <v>53</v>
      </c>
      <c r="F150" s="27"/>
      <c r="G150" s="27">
        <f t="shared" si="29"/>
        <v>0</v>
      </c>
      <c r="H150" s="27">
        <f t="shared" si="18"/>
        <v>0</v>
      </c>
      <c r="I150" s="27">
        <f t="shared" si="19"/>
        <v>0</v>
      </c>
      <c r="J150" s="27">
        <f t="shared" si="20"/>
        <v>0</v>
      </c>
      <c r="K150" s="27">
        <f t="shared" si="21"/>
        <v>0</v>
      </c>
      <c r="L150" s="27">
        <f t="shared" si="22"/>
        <v>0</v>
      </c>
      <c r="M150" s="281"/>
      <c r="N150" s="27"/>
      <c r="O150" s="27">
        <f t="shared" si="30"/>
        <v>0</v>
      </c>
      <c r="P150" s="27">
        <f t="shared" si="31"/>
        <v>0</v>
      </c>
      <c r="Q150" s="27">
        <f t="shared" si="31"/>
        <v>0</v>
      </c>
      <c r="R150" s="27">
        <f t="shared" si="31"/>
        <v>0</v>
      </c>
      <c r="S150" s="27">
        <f t="shared" si="31"/>
        <v>0</v>
      </c>
      <c r="T150" s="27">
        <f t="shared" si="31"/>
        <v>0</v>
      </c>
      <c r="W150" s="254"/>
      <c r="X150" s="346"/>
      <c r="Y150" s="346"/>
      <c r="Z150" s="346"/>
      <c r="AA150" s="346"/>
      <c r="AB150" s="346"/>
      <c r="AC150" s="346"/>
      <c r="AD150" s="346"/>
      <c r="AE150" s="346"/>
      <c r="AF150" s="346"/>
      <c r="AG150" s="346"/>
      <c r="AH150" s="346"/>
      <c r="AI150" s="346"/>
    </row>
    <row r="151" spans="2:35" ht="15" x14ac:dyDescent="0.25">
      <c r="B151" s="26" t="str">
        <f t="shared" si="24"/>
        <v>BASIC-EA305</v>
      </c>
      <c r="C151" s="26" t="s">
        <v>35</v>
      </c>
      <c r="D151" s="26" t="s">
        <v>37</v>
      </c>
      <c r="E151" s="26" t="s">
        <v>84</v>
      </c>
      <c r="F151" s="27"/>
      <c r="G151" s="27">
        <f t="shared" si="29"/>
        <v>0</v>
      </c>
      <c r="H151" s="27">
        <f t="shared" si="18"/>
        <v>0</v>
      </c>
      <c r="I151" s="27">
        <f t="shared" si="19"/>
        <v>0</v>
      </c>
      <c r="J151" s="27">
        <f t="shared" si="20"/>
        <v>0</v>
      </c>
      <c r="K151" s="27">
        <f t="shared" si="21"/>
        <v>0</v>
      </c>
      <c r="L151" s="27">
        <f t="shared" si="22"/>
        <v>0</v>
      </c>
      <c r="M151" s="281"/>
      <c r="N151" s="27"/>
      <c r="O151" s="27">
        <f t="shared" si="30"/>
        <v>0</v>
      </c>
      <c r="P151" s="27">
        <f t="shared" si="31"/>
        <v>0</v>
      </c>
      <c r="Q151" s="27">
        <f t="shared" si="31"/>
        <v>0</v>
      </c>
      <c r="R151" s="27">
        <f t="shared" si="31"/>
        <v>0</v>
      </c>
      <c r="S151" s="27">
        <f t="shared" si="31"/>
        <v>0</v>
      </c>
      <c r="T151" s="27">
        <f t="shared" si="31"/>
        <v>0</v>
      </c>
      <c r="W151" s="254"/>
      <c r="X151" s="346"/>
      <c r="Y151" s="346"/>
      <c r="Z151" s="346"/>
      <c r="AA151" s="346"/>
      <c r="AB151" s="346"/>
      <c r="AC151" s="346"/>
      <c r="AD151" s="346"/>
      <c r="AE151" s="346"/>
      <c r="AF151" s="346"/>
      <c r="AG151" s="346"/>
      <c r="AH151" s="346"/>
      <c r="AI151" s="346"/>
    </row>
    <row r="152" spans="2:35" ht="15" x14ac:dyDescent="0.25">
      <c r="B152" s="26" t="str">
        <f t="shared" si="24"/>
        <v>BASIC-GENR</v>
      </c>
      <c r="C152" s="26" t="s">
        <v>35</v>
      </c>
      <c r="D152" s="26" t="s">
        <v>24</v>
      </c>
      <c r="E152" s="26" t="s">
        <v>54</v>
      </c>
      <c r="F152" s="27"/>
      <c r="G152" s="27">
        <f>F43</f>
        <v>0</v>
      </c>
      <c r="H152" s="27">
        <f t="shared" si="18"/>
        <v>0</v>
      </c>
      <c r="I152" s="27">
        <f t="shared" si="19"/>
        <v>0</v>
      </c>
      <c r="J152" s="27">
        <f t="shared" si="20"/>
        <v>0</v>
      </c>
      <c r="K152" s="27">
        <f t="shared" si="21"/>
        <v>0</v>
      </c>
      <c r="L152" s="27">
        <f t="shared" si="22"/>
        <v>0</v>
      </c>
      <c r="M152" s="281"/>
      <c r="N152" s="27"/>
      <c r="O152" s="27">
        <f>G43</f>
        <v>0</v>
      </c>
      <c r="P152" s="27">
        <f t="shared" si="31"/>
        <v>0</v>
      </c>
      <c r="Q152" s="27">
        <f t="shared" si="31"/>
        <v>0</v>
      </c>
      <c r="R152" s="27">
        <f t="shared" si="31"/>
        <v>0</v>
      </c>
      <c r="S152" s="27">
        <f t="shared" si="31"/>
        <v>0</v>
      </c>
      <c r="T152" s="27">
        <f t="shared" si="31"/>
        <v>0</v>
      </c>
      <c r="W152" s="254"/>
      <c r="X152" s="346"/>
      <c r="Y152" s="346"/>
      <c r="Z152" s="346"/>
      <c r="AA152" s="346"/>
      <c r="AB152" s="346"/>
      <c r="AC152" s="346"/>
      <c r="AD152" s="346"/>
      <c r="AE152" s="346"/>
      <c r="AF152" s="346"/>
      <c r="AG152" s="346"/>
      <c r="AH152" s="346"/>
      <c r="AI152" s="346"/>
    </row>
    <row r="153" spans="2:35" ht="15" x14ac:dyDescent="0.25">
      <c r="B153" s="26" t="str">
        <f t="shared" si="24"/>
        <v>BASIC-GGENR</v>
      </c>
      <c r="C153" s="26" t="s">
        <v>35</v>
      </c>
      <c r="D153" s="26" t="s">
        <v>22</v>
      </c>
      <c r="E153" s="26" t="s">
        <v>54</v>
      </c>
      <c r="F153" s="27"/>
      <c r="G153" s="27">
        <f t="shared" ref="G153:G156" si="32">F44</f>
        <v>0</v>
      </c>
      <c r="H153" s="27">
        <f t="shared" si="18"/>
        <v>0</v>
      </c>
      <c r="I153" s="27">
        <f t="shared" si="19"/>
        <v>0</v>
      </c>
      <c r="J153" s="27">
        <f t="shared" si="20"/>
        <v>0</v>
      </c>
      <c r="K153" s="27">
        <f t="shared" si="21"/>
        <v>0</v>
      </c>
      <c r="L153" s="27">
        <f t="shared" si="22"/>
        <v>0</v>
      </c>
      <c r="M153" s="281"/>
      <c r="N153" s="27"/>
      <c r="O153" s="27">
        <f t="shared" ref="O153:O156" si="33">G44</f>
        <v>0</v>
      </c>
      <c r="P153" s="27">
        <f t="shared" si="31"/>
        <v>0</v>
      </c>
      <c r="Q153" s="27">
        <f t="shared" si="31"/>
        <v>0</v>
      </c>
      <c r="R153" s="27">
        <f t="shared" si="31"/>
        <v>0</v>
      </c>
      <c r="S153" s="27">
        <f t="shared" si="31"/>
        <v>0</v>
      </c>
      <c r="T153" s="27">
        <f t="shared" si="31"/>
        <v>0</v>
      </c>
      <c r="W153" s="254"/>
      <c r="X153" s="346"/>
      <c r="Y153" s="346"/>
      <c r="Z153" s="346"/>
      <c r="AA153" s="346"/>
      <c r="AB153" s="346"/>
      <c r="AC153" s="346"/>
      <c r="AD153" s="346"/>
      <c r="AE153" s="346"/>
      <c r="AF153" s="346"/>
      <c r="AG153" s="346"/>
      <c r="AH153" s="346"/>
      <c r="AI153" s="346"/>
    </row>
    <row r="154" spans="2:35" ht="15" x14ac:dyDescent="0.25">
      <c r="B154" s="26" t="str">
        <f t="shared" si="24"/>
        <v>BASIC-NGENR</v>
      </c>
      <c r="C154" s="26" t="s">
        <v>35</v>
      </c>
      <c r="D154" s="26" t="s">
        <v>29</v>
      </c>
      <c r="E154" s="26" t="s">
        <v>54</v>
      </c>
      <c r="F154" s="27"/>
      <c r="G154" s="27">
        <f t="shared" si="32"/>
        <v>0</v>
      </c>
      <c r="H154" s="27">
        <f t="shared" si="18"/>
        <v>0</v>
      </c>
      <c r="I154" s="27">
        <f t="shared" si="19"/>
        <v>0</v>
      </c>
      <c r="J154" s="27">
        <f t="shared" si="20"/>
        <v>0</v>
      </c>
      <c r="K154" s="27">
        <f t="shared" si="21"/>
        <v>0</v>
      </c>
      <c r="L154" s="27">
        <f t="shared" si="22"/>
        <v>0</v>
      </c>
      <c r="M154" s="281"/>
      <c r="N154" s="27"/>
      <c r="O154" s="27">
        <f t="shared" si="33"/>
        <v>0</v>
      </c>
      <c r="P154" s="27">
        <f t="shared" si="31"/>
        <v>0</v>
      </c>
      <c r="Q154" s="27">
        <f t="shared" si="31"/>
        <v>0</v>
      </c>
      <c r="R154" s="27">
        <f t="shared" si="31"/>
        <v>0</v>
      </c>
      <c r="S154" s="27">
        <f t="shared" si="31"/>
        <v>0</v>
      </c>
      <c r="T154" s="27">
        <f t="shared" si="31"/>
        <v>0</v>
      </c>
      <c r="W154" s="254"/>
      <c r="X154" s="346"/>
      <c r="Y154" s="346"/>
      <c r="Z154" s="346"/>
      <c r="AA154" s="346"/>
      <c r="AB154" s="346"/>
      <c r="AC154" s="346"/>
      <c r="AD154" s="346"/>
      <c r="AE154" s="346"/>
      <c r="AF154" s="346"/>
      <c r="AG154" s="346"/>
      <c r="AH154" s="346"/>
      <c r="AI154" s="346"/>
    </row>
    <row r="155" spans="2:35" ht="15" x14ac:dyDescent="0.25">
      <c r="B155" s="26" t="str">
        <f t="shared" si="24"/>
        <v>BASIC-NOTAPPLIC</v>
      </c>
      <c r="C155" s="26" t="s">
        <v>35</v>
      </c>
      <c r="D155" s="26" t="s">
        <v>36</v>
      </c>
      <c r="E155" s="246" t="s">
        <v>84</v>
      </c>
      <c r="F155" s="203"/>
      <c r="G155" s="27">
        <f t="shared" si="32"/>
        <v>0</v>
      </c>
      <c r="H155" s="27">
        <f t="shared" si="18"/>
        <v>0</v>
      </c>
      <c r="I155" s="27">
        <f t="shared" si="19"/>
        <v>0</v>
      </c>
      <c r="J155" s="27">
        <f t="shared" si="20"/>
        <v>0</v>
      </c>
      <c r="K155" s="27">
        <f t="shared" si="21"/>
        <v>0</v>
      </c>
      <c r="L155" s="27">
        <f t="shared" si="22"/>
        <v>0</v>
      </c>
      <c r="M155" s="306"/>
      <c r="N155" s="203"/>
      <c r="O155" s="27">
        <f t="shared" si="33"/>
        <v>0</v>
      </c>
      <c r="P155" s="203">
        <f t="shared" si="31"/>
        <v>0</v>
      </c>
      <c r="Q155" s="203">
        <f t="shared" si="31"/>
        <v>0</v>
      </c>
      <c r="R155" s="203">
        <f t="shared" si="31"/>
        <v>0</v>
      </c>
      <c r="S155" s="203">
        <f t="shared" si="31"/>
        <v>0</v>
      </c>
      <c r="T155" s="203">
        <f t="shared" si="31"/>
        <v>0</v>
      </c>
      <c r="W155" s="254"/>
      <c r="X155" s="346"/>
      <c r="Y155" s="346"/>
      <c r="Z155" s="346"/>
      <c r="AA155" s="346"/>
      <c r="AB155" s="346"/>
      <c r="AC155" s="346"/>
      <c r="AD155" s="346"/>
      <c r="AE155" s="346"/>
      <c r="AF155" s="346"/>
      <c r="AG155" s="346"/>
      <c r="AH155" s="346"/>
      <c r="AI155" s="346"/>
    </row>
    <row r="156" spans="2:35" ht="15" x14ac:dyDescent="0.25">
      <c r="E156" s="26"/>
      <c r="F156" s="27"/>
      <c r="G156" s="27">
        <f t="shared" si="32"/>
        <v>0</v>
      </c>
      <c r="H156" s="27">
        <f t="shared" ref="H156" si="34">P156*$W156</f>
        <v>0</v>
      </c>
      <c r="I156" s="27">
        <f t="shared" ref="I156" si="35">Q156*$W156</f>
        <v>0</v>
      </c>
      <c r="J156" s="27">
        <f t="shared" ref="J156" si="36">R156*$W156</f>
        <v>0</v>
      </c>
      <c r="K156" s="27">
        <f t="shared" ref="K156" si="37">S156*$W156</f>
        <v>0</v>
      </c>
      <c r="L156" s="27">
        <f t="shared" ref="L156" si="38">T156*$W156</f>
        <v>0</v>
      </c>
      <c r="M156" s="281"/>
      <c r="N156" s="27"/>
      <c r="O156" s="27">
        <f t="shared" si="33"/>
        <v>0</v>
      </c>
      <c r="P156" s="27"/>
      <c r="Q156" s="27"/>
      <c r="R156" s="27"/>
      <c r="S156" s="27"/>
      <c r="T156" s="27"/>
      <c r="U156" s="254"/>
      <c r="W156" s="254"/>
      <c r="X156" s="346"/>
      <c r="Y156" s="346"/>
      <c r="Z156" s="346"/>
      <c r="AA156" s="346"/>
      <c r="AB156" s="346"/>
      <c r="AC156" s="346"/>
      <c r="AD156" s="346"/>
      <c r="AE156" s="346"/>
      <c r="AF156" s="346"/>
      <c r="AG156" s="346"/>
      <c r="AH156" s="346"/>
      <c r="AI156" s="346"/>
    </row>
    <row r="157" spans="2:35" ht="15" x14ac:dyDescent="0.25">
      <c r="E157" s="300" t="s">
        <v>47</v>
      </c>
      <c r="F157" s="27"/>
      <c r="G157" s="297">
        <f t="shared" ref="G157:L157" si="39">SUMIF(G126:G155,"&gt;0")</f>
        <v>2353537.7838517823</v>
      </c>
      <c r="H157" s="297">
        <f t="shared" si="39"/>
        <v>2368201.2739220178</v>
      </c>
      <c r="I157" s="297">
        <f t="shared" si="39"/>
        <v>2386739.0315212714</v>
      </c>
      <c r="J157" s="297">
        <f t="shared" si="39"/>
        <v>2407625.4795753802</v>
      </c>
      <c r="K157" s="297">
        <f t="shared" si="39"/>
        <v>2428999.2413293794</v>
      </c>
      <c r="L157" s="297">
        <f t="shared" si="39"/>
        <v>2448855.2114737192</v>
      </c>
      <c r="M157" s="281"/>
      <c r="N157" s="297" t="s">
        <v>51</v>
      </c>
      <c r="O157" s="297">
        <f>SUMIF(O126:O155,"&gt;0")</f>
        <v>2198963.6512289192</v>
      </c>
      <c r="P157" s="297">
        <f t="shared" ref="P157:T157" si="40">SUMIF(P126:P155,"&gt;0")</f>
        <v>2214860.891275791</v>
      </c>
      <c r="Q157" s="297">
        <f t="shared" si="40"/>
        <v>2232724.9996792437</v>
      </c>
      <c r="R157" s="297">
        <f t="shared" si="40"/>
        <v>2252585.5580507554</v>
      </c>
      <c r="S157" s="297">
        <f t="shared" si="40"/>
        <v>2272901.3190408829</v>
      </c>
      <c r="T157" s="297">
        <f t="shared" si="40"/>
        <v>2291924.810496639</v>
      </c>
      <c r="U157" s="254"/>
      <c r="W157" s="254"/>
      <c r="X157" s="346"/>
      <c r="Y157" s="346"/>
      <c r="Z157" s="346"/>
      <c r="AA157" s="346"/>
      <c r="AB157" s="346"/>
      <c r="AC157" s="346"/>
      <c r="AD157" s="346"/>
      <c r="AE157" s="346"/>
      <c r="AF157" s="346"/>
      <c r="AG157" s="346"/>
      <c r="AH157" s="346"/>
      <c r="AI157" s="346"/>
    </row>
    <row r="158" spans="2:35" x14ac:dyDescent="0.2">
      <c r="H158" s="186"/>
      <c r="M158" s="307"/>
    </row>
    <row r="159" spans="2:35" ht="15.75" x14ac:dyDescent="0.25">
      <c r="C159" s="308" t="s">
        <v>306</v>
      </c>
      <c r="H159" s="186"/>
      <c r="M159" s="307"/>
      <c r="N159" s="309" t="s">
        <v>314</v>
      </c>
    </row>
    <row r="160" spans="2:35" x14ac:dyDescent="0.2">
      <c r="C160" s="297" t="s">
        <v>14</v>
      </c>
      <c r="D160" s="297"/>
      <c r="E160" s="297" t="s">
        <v>306</v>
      </c>
      <c r="F160" s="297"/>
      <c r="G160" s="297">
        <f>SUMIF($C126:$C155,$C160,G$126:G$156)</f>
        <v>657533.61391223688</v>
      </c>
      <c r="H160" s="297">
        <f t="shared" ref="H160:L160" si="41">SUMIF($C126:$C155,$C160,H$126:H$156)</f>
        <v>671361.89760402462</v>
      </c>
      <c r="I160" s="297">
        <f t="shared" si="41"/>
        <v>684032.05880041106</v>
      </c>
      <c r="J160" s="297">
        <f t="shared" si="41"/>
        <v>696925.42324696993</v>
      </c>
      <c r="K160" s="297">
        <f t="shared" si="41"/>
        <v>709785.26046950906</v>
      </c>
      <c r="L160" s="297">
        <f t="shared" si="41"/>
        <v>722504.96078028425</v>
      </c>
      <c r="M160" s="281"/>
      <c r="N160" s="297" t="s">
        <v>14</v>
      </c>
      <c r="O160" s="297">
        <f>SUMIF($C126:$C155,$N160,O$126:O$156)</f>
        <v>662272.6936547904</v>
      </c>
      <c r="P160" s="297">
        <f t="shared" ref="P160:T160" si="42">SUMIF($C126:$C155,$N160,P$126:P$156)</f>
        <v>675388.76220177568</v>
      </c>
      <c r="Q160" s="297">
        <f t="shared" si="42"/>
        <v>687507.8433862573</v>
      </c>
      <c r="R160" s="297">
        <f t="shared" si="42"/>
        <v>699828.18831189361</v>
      </c>
      <c r="S160" s="297">
        <f t="shared" si="42"/>
        <v>712133.19198750949</v>
      </c>
      <c r="T160" s="297">
        <f t="shared" si="42"/>
        <v>724311.068018249</v>
      </c>
    </row>
    <row r="161" spans="2:20" x14ac:dyDescent="0.2">
      <c r="C161" s="297" t="s">
        <v>35</v>
      </c>
      <c r="D161" s="297"/>
      <c r="E161" s="297" t="s">
        <v>306</v>
      </c>
      <c r="F161" s="297"/>
      <c r="G161" s="297">
        <f>SUMIF($C127:$C156,$C161,G$126:G$156)</f>
        <v>1705729.883575853</v>
      </c>
      <c r="H161" s="297">
        <f t="shared" ref="H161:L161" si="43">SUMIF($C127:$C156,$C161,H$126:H$156)</f>
        <v>1707498.6414571239</v>
      </c>
      <c r="I161" s="297">
        <f t="shared" si="43"/>
        <v>1714299.789362815</v>
      </c>
      <c r="J161" s="297">
        <f t="shared" si="43"/>
        <v>1723226.4244731888</v>
      </c>
      <c r="K161" s="297">
        <f t="shared" si="43"/>
        <v>1732673.900507472</v>
      </c>
      <c r="L161" s="297">
        <f t="shared" si="43"/>
        <v>1740743.721843861</v>
      </c>
      <c r="M161" s="281"/>
      <c r="N161" s="297" t="s">
        <v>35</v>
      </c>
      <c r="O161" s="297">
        <f>SUMIF($C127:$C156,$N161,O$126:O$156)</f>
        <v>1551351.8857738508</v>
      </c>
      <c r="P161" s="297">
        <f t="shared" ref="P161:T161" si="44">SUMIF($C127:$C156,$N161,P$126:P$156)</f>
        <v>1555540.3300010103</v>
      </c>
      <c r="Q161" s="297">
        <f t="shared" si="44"/>
        <v>1562692.6299472537</v>
      </c>
      <c r="R161" s="297">
        <f t="shared" si="44"/>
        <v>1571640.116120402</v>
      </c>
      <c r="S161" s="297">
        <f t="shared" si="44"/>
        <v>1581058.1461621867</v>
      </c>
      <c r="T161" s="297">
        <f t="shared" si="44"/>
        <v>1589311.0343144757</v>
      </c>
    </row>
    <row r="162" spans="2:20" x14ac:dyDescent="0.2">
      <c r="C162" s="297" t="s">
        <v>14</v>
      </c>
      <c r="D162" s="297"/>
      <c r="E162" s="297" t="s">
        <v>53</v>
      </c>
      <c r="F162" s="297"/>
      <c r="G162" s="297">
        <f>SUMIFS(G$126:G$155,$C126:$C155,$C162,$E$126:$E$155,$E162)</f>
        <v>588417.16698060604</v>
      </c>
      <c r="H162" s="297">
        <f t="shared" ref="H162:K162" si="45">SUMIFS(H$126:H$155,$C126:$C155,$C162,$E$126:$E$155,$E162)</f>
        <v>597850.753641524</v>
      </c>
      <c r="I162" s="297">
        <f t="shared" si="45"/>
        <v>606122.59326356626</v>
      </c>
      <c r="J162" s="297">
        <f t="shared" si="45"/>
        <v>614614.19373016909</v>
      </c>
      <c r="K162" s="297">
        <f t="shared" si="45"/>
        <v>623071.24700071989</v>
      </c>
      <c r="L162" s="297">
        <f t="shared" ref="L162" si="46">SUMIFS(L$126:L$155,$C126:$C155,$C162,$E$126:$E$155,$E162)</f>
        <v>631390.40365522204</v>
      </c>
      <c r="M162" s="281"/>
      <c r="N162" s="297" t="s">
        <v>312</v>
      </c>
      <c r="O162" s="297">
        <f>SUMIFS(O$126:O$155,$C126:$C155,$C162,$E$126:$E$155,$E162)</f>
        <v>462602.09307820874</v>
      </c>
      <c r="P162" s="297">
        <f t="shared" ref="P162:T162" si="47">SUMIFS(P$126:P$155,$C126:$C155,$C162,$E$126:$E$155,$E162)</f>
        <v>470365.99137992604</v>
      </c>
      <c r="Q162" s="297">
        <f t="shared" si="47"/>
        <v>477110.54671464977</v>
      </c>
      <c r="R162" s="297">
        <f t="shared" si="47"/>
        <v>484035.13358325016</v>
      </c>
      <c r="S162" s="297">
        <f t="shared" si="47"/>
        <v>490938.0881774514</v>
      </c>
      <c r="T162" s="297">
        <f t="shared" si="47"/>
        <v>497727.73291246529</v>
      </c>
    </row>
    <row r="163" spans="2:20" x14ac:dyDescent="0.2">
      <c r="C163" s="297" t="s">
        <v>35</v>
      </c>
      <c r="D163" s="297"/>
      <c r="E163" s="297" t="s">
        <v>53</v>
      </c>
      <c r="F163" s="297"/>
      <c r="G163" s="297">
        <f>SUMIFS(G$126:G$155,$C$126:$C$155,$C163,$E$126:$E$155,$E163)</f>
        <v>1390277.9976270888</v>
      </c>
      <c r="H163" s="297">
        <f t="shared" ref="H163:L163" si="48">SUMIFS(H$126:H$155,$C$126:$C$155,$C163,$E$126:$E$155,$E163)</f>
        <v>1395187.8931117889</v>
      </c>
      <c r="I163" s="297">
        <f t="shared" si="48"/>
        <v>1405076.0921136485</v>
      </c>
      <c r="J163" s="297">
        <f t="shared" si="48"/>
        <v>1417038.4097278682</v>
      </c>
      <c r="K163" s="297">
        <f t="shared" si="48"/>
        <v>1429506.3479423462</v>
      </c>
      <c r="L163" s="297">
        <f t="shared" si="48"/>
        <v>1440630.0618126635</v>
      </c>
      <c r="M163" s="281"/>
      <c r="N163" s="297" t="s">
        <v>313</v>
      </c>
      <c r="O163" s="297">
        <f>SUMIFS(O$126:O$155,$C$126:$C$155,$C163,$E$126:$E$155,$E163)</f>
        <v>1155768.8944139583</v>
      </c>
      <c r="P163" s="297">
        <f t="shared" ref="P163:T163" si="49">SUMIFS(P$126:P$155,$C$126:$C$155,$C163,$E$126:$E$155,$E163)</f>
        <v>1163626.9586422299</v>
      </c>
      <c r="Q163" s="297">
        <f t="shared" si="49"/>
        <v>1174381.4890567269</v>
      </c>
      <c r="R163" s="297">
        <f t="shared" si="49"/>
        <v>1186867.2025739565</v>
      </c>
      <c r="S163" s="297">
        <f t="shared" si="49"/>
        <v>1199804.4960711789</v>
      </c>
      <c r="T163" s="297">
        <f t="shared" si="49"/>
        <v>1211618.3005057478</v>
      </c>
    </row>
    <row r="164" spans="2:20" x14ac:dyDescent="0.2">
      <c r="B164" s="11" t="s">
        <v>305</v>
      </c>
    </row>
    <row r="165" spans="2:20" x14ac:dyDescent="0.2">
      <c r="F165" s="403" t="s">
        <v>47</v>
      </c>
      <c r="G165" s="404"/>
      <c r="H165" s="404"/>
      <c r="I165" s="404"/>
      <c r="J165" s="404"/>
      <c r="K165" s="404"/>
      <c r="L165" s="404"/>
      <c r="M165" s="255"/>
      <c r="N165" s="406" t="s">
        <v>51</v>
      </c>
      <c r="O165" s="406"/>
      <c r="P165" s="406"/>
      <c r="Q165" s="406"/>
      <c r="R165" s="406"/>
      <c r="S165" s="406"/>
      <c r="T165" s="406"/>
    </row>
    <row r="166" spans="2:20" ht="38.25" x14ac:dyDescent="0.2">
      <c r="B166" s="29"/>
      <c r="C166" s="29"/>
      <c r="D166" s="29" t="s">
        <v>13</v>
      </c>
      <c r="E166" s="29" t="s">
        <v>52</v>
      </c>
      <c r="F166" s="61"/>
      <c r="G166" s="61" t="s">
        <v>64</v>
      </c>
      <c r="H166" s="61" t="s">
        <v>42</v>
      </c>
      <c r="I166" s="61" t="s">
        <v>43</v>
      </c>
      <c r="J166" s="61" t="s">
        <v>44</v>
      </c>
      <c r="K166" s="61" t="s">
        <v>45</v>
      </c>
      <c r="L166" s="61" t="s">
        <v>46</v>
      </c>
      <c r="M166" s="61"/>
      <c r="N166" s="61"/>
      <c r="O166" s="61" t="s">
        <v>64</v>
      </c>
      <c r="P166" s="61" t="s">
        <v>42</v>
      </c>
      <c r="Q166" s="61" t="s">
        <v>43</v>
      </c>
      <c r="R166" s="61" t="s">
        <v>44</v>
      </c>
      <c r="S166" s="61" t="s">
        <v>45</v>
      </c>
      <c r="T166" s="61" t="s">
        <v>46</v>
      </c>
    </row>
    <row r="167" spans="2:20" x14ac:dyDescent="0.2">
      <c r="B167" s="26"/>
      <c r="C167" s="26"/>
      <c r="D167" s="26" t="s">
        <v>20</v>
      </c>
      <c r="E167" s="26" t="s">
        <v>53</v>
      </c>
      <c r="F167" s="27"/>
      <c r="G167" s="27">
        <f>SUMIF($D$126:$D$155,$D167,G$126:G$155)</f>
        <v>1296419.1125680772</v>
      </c>
      <c r="H167" s="27">
        <f t="shared" ref="H167:T167" si="50">SUMIF($D$126:$D$155,$D167,H$126:H$155)</f>
        <v>1314136.5807330587</v>
      </c>
      <c r="I167" s="27">
        <f t="shared" si="50"/>
        <v>1332174.6112945206</v>
      </c>
      <c r="J167" s="27">
        <f t="shared" si="50"/>
        <v>1352170.8197859752</v>
      </c>
      <c r="K167" s="27">
        <f t="shared" si="50"/>
        <v>1372747.2291455753</v>
      </c>
      <c r="L167" s="27">
        <f t="shared" si="50"/>
        <v>1392049.2687412123</v>
      </c>
      <c r="M167" s="27"/>
      <c r="N167" s="27"/>
      <c r="O167" s="27">
        <f t="shared" si="50"/>
        <v>1120061.9354067566</v>
      </c>
      <c r="P167" s="27">
        <f t="shared" si="50"/>
        <v>1135369.2241461724</v>
      </c>
      <c r="Q167" s="27">
        <f t="shared" si="50"/>
        <v>1150953.4678723973</v>
      </c>
      <c r="R167" s="27">
        <f t="shared" si="50"/>
        <v>1168229.5106016421</v>
      </c>
      <c r="S167" s="27">
        <f t="shared" si="50"/>
        <v>1186006.827109559</v>
      </c>
      <c r="T167" s="27">
        <f t="shared" si="50"/>
        <v>1202683.1315678919</v>
      </c>
    </row>
    <row r="168" spans="2:20" x14ac:dyDescent="0.2">
      <c r="B168" s="26"/>
      <c r="C168" s="26"/>
      <c r="D168" s="26" t="s">
        <v>15</v>
      </c>
      <c r="E168" s="26" t="s">
        <v>53</v>
      </c>
      <c r="F168" s="27"/>
      <c r="G168" s="27">
        <f t="shared" ref="G168:T182" si="51">SUMIF($D$126:$D$155,$D168,G$126:G$155)</f>
        <v>427279.16356241371</v>
      </c>
      <c r="H168" s="27">
        <f t="shared" si="51"/>
        <v>425380.44890065666</v>
      </c>
      <c r="I168" s="27">
        <f t="shared" si="51"/>
        <v>425380.44890065666</v>
      </c>
      <c r="J168" s="27">
        <f t="shared" si="51"/>
        <v>425380.44890065666</v>
      </c>
      <c r="K168" s="27">
        <f t="shared" si="51"/>
        <v>425380.44890065666</v>
      </c>
      <c r="L168" s="27">
        <f t="shared" si="51"/>
        <v>425380.44890065666</v>
      </c>
      <c r="M168" s="27"/>
      <c r="N168" s="27"/>
      <c r="O168" s="27">
        <f t="shared" si="51"/>
        <v>331642.23838176392</v>
      </c>
      <c r="P168" s="27">
        <f t="shared" si="51"/>
        <v>330168.50871232874</v>
      </c>
      <c r="Q168" s="27">
        <f t="shared" si="51"/>
        <v>330168.50871232874</v>
      </c>
      <c r="R168" s="27">
        <f t="shared" si="51"/>
        <v>330168.50871232874</v>
      </c>
      <c r="S168" s="27">
        <f t="shared" si="51"/>
        <v>330168.50871232874</v>
      </c>
      <c r="T168" s="27">
        <f t="shared" si="51"/>
        <v>330168.50871232874</v>
      </c>
    </row>
    <row r="169" spans="2:20" x14ac:dyDescent="0.2">
      <c r="B169" s="26"/>
      <c r="C169" s="26"/>
      <c r="D169" s="26" t="s">
        <v>17</v>
      </c>
      <c r="E169" s="26" t="s">
        <v>54</v>
      </c>
      <c r="F169" s="27"/>
      <c r="G169" s="27">
        <f t="shared" si="51"/>
        <v>226524.65947807854</v>
      </c>
      <c r="H169" s="27">
        <f t="shared" si="51"/>
        <v>223505.56053966773</v>
      </c>
      <c r="I169" s="27">
        <f t="shared" si="51"/>
        <v>220526.53644191212</v>
      </c>
      <c r="J169" s="27">
        <f t="shared" si="51"/>
        <v>217585.57337372351</v>
      </c>
      <c r="K169" s="27">
        <f t="shared" si="51"/>
        <v>214655.88764762873</v>
      </c>
      <c r="L169" s="27">
        <f t="shared" si="51"/>
        <v>211701.43204514915</v>
      </c>
      <c r="M169" s="27"/>
      <c r="N169" s="27"/>
      <c r="O169" s="27">
        <f t="shared" si="51"/>
        <v>352263.32597804378</v>
      </c>
      <c r="P169" s="27">
        <f t="shared" si="51"/>
        <v>347568.39415052551</v>
      </c>
      <c r="Q169" s="27">
        <f t="shared" si="51"/>
        <v>342935.78179272747</v>
      </c>
      <c r="R169" s="27">
        <f t="shared" si="51"/>
        <v>338362.35727300553</v>
      </c>
      <c r="S169" s="27">
        <f t="shared" si="51"/>
        <v>333806.46989049116</v>
      </c>
      <c r="T169" s="27">
        <f t="shared" si="51"/>
        <v>329212.06343875278</v>
      </c>
    </row>
    <row r="170" spans="2:20" x14ac:dyDescent="0.2">
      <c r="B170" s="26"/>
      <c r="C170" s="26"/>
      <c r="D170" s="26" t="s">
        <v>23</v>
      </c>
      <c r="E170" s="26" t="s">
        <v>54</v>
      </c>
      <c r="F170" s="27"/>
      <c r="G170" s="27">
        <f t="shared" si="51"/>
        <v>99689.391584471436</v>
      </c>
      <c r="H170" s="27">
        <f t="shared" si="51"/>
        <v>98360.740933381414</v>
      </c>
      <c r="I170" s="27">
        <f t="shared" si="51"/>
        <v>97049.726492370944</v>
      </c>
      <c r="J170" s="27">
        <f t="shared" si="51"/>
        <v>95755.462019727551</v>
      </c>
      <c r="K170" s="27">
        <f t="shared" si="51"/>
        <v>94466.160500674348</v>
      </c>
      <c r="L170" s="27">
        <f t="shared" si="51"/>
        <v>93165.958208556898</v>
      </c>
      <c r="M170" s="27"/>
      <c r="N170" s="27"/>
      <c r="O170" s="27">
        <f t="shared" si="51"/>
        <v>155024.69676009769</v>
      </c>
      <c r="P170" s="27">
        <f t="shared" si="51"/>
        <v>152958.54246813568</v>
      </c>
      <c r="Q170" s="27">
        <f t="shared" si="51"/>
        <v>150919.81384380115</v>
      </c>
      <c r="R170" s="27">
        <f t="shared" si="51"/>
        <v>148907.13271284153</v>
      </c>
      <c r="S170" s="27">
        <f t="shared" si="51"/>
        <v>146902.16935769664</v>
      </c>
      <c r="T170" s="27">
        <f t="shared" si="51"/>
        <v>144880.25445924429</v>
      </c>
    </row>
    <row r="171" spans="2:20" x14ac:dyDescent="0.2">
      <c r="B171" s="26"/>
      <c r="C171" s="26"/>
      <c r="D171" s="26" t="s">
        <v>31</v>
      </c>
      <c r="E171" s="26" t="s">
        <v>53</v>
      </c>
      <c r="F171" s="27"/>
      <c r="G171" s="27">
        <f t="shared" si="51"/>
        <v>134163.24872947318</v>
      </c>
      <c r="H171" s="27">
        <f t="shared" si="51"/>
        <v>121800.91704067288</v>
      </c>
      <c r="I171" s="27">
        <f t="shared" si="51"/>
        <v>114141.01855504105</v>
      </c>
      <c r="J171" s="27">
        <f t="shared" si="51"/>
        <v>106657.74499893311</v>
      </c>
      <c r="K171" s="27">
        <f t="shared" si="51"/>
        <v>99117.055467379148</v>
      </c>
      <c r="L171" s="27">
        <f t="shared" si="51"/>
        <v>91467.060384756041</v>
      </c>
      <c r="M171" s="27"/>
      <c r="N171" s="27"/>
      <c r="O171" s="27">
        <f t="shared" si="51"/>
        <v>75820.640813901409</v>
      </c>
      <c r="P171" s="27">
        <f t="shared" si="51"/>
        <v>68834.227474367188</v>
      </c>
      <c r="Q171" s="27">
        <f t="shared" si="51"/>
        <v>64505.334001303498</v>
      </c>
      <c r="R171" s="27">
        <f t="shared" si="51"/>
        <v>60276.257843838757</v>
      </c>
      <c r="S171" s="27">
        <f t="shared" si="51"/>
        <v>56014.733783595133</v>
      </c>
      <c r="T171" s="27">
        <f t="shared" si="51"/>
        <v>51691.437091836822</v>
      </c>
    </row>
    <row r="172" spans="2:20" x14ac:dyDescent="0.2">
      <c r="B172" s="26"/>
      <c r="C172" s="26"/>
      <c r="D172" s="26" t="s">
        <v>18</v>
      </c>
      <c r="E172" s="26" t="s">
        <v>53</v>
      </c>
      <c r="F172" s="27"/>
      <c r="G172" s="27">
        <f t="shared" si="51"/>
        <v>81474.60528297635</v>
      </c>
      <c r="H172" s="27">
        <f t="shared" si="51"/>
        <v>91939.326986250657</v>
      </c>
      <c r="I172" s="27">
        <f t="shared" si="51"/>
        <v>99269.035934195039</v>
      </c>
      <c r="J172" s="27">
        <f t="shared" si="51"/>
        <v>106706.00560034928</v>
      </c>
      <c r="K172" s="27">
        <f t="shared" si="51"/>
        <v>114108.10771536188</v>
      </c>
      <c r="L172" s="27">
        <f t="shared" si="51"/>
        <v>121443.83079801702</v>
      </c>
      <c r="M172" s="27"/>
      <c r="N172" s="27"/>
      <c r="O172" s="27">
        <f t="shared" si="51"/>
        <v>66263.927373636237</v>
      </c>
      <c r="P172" s="27">
        <f t="shared" si="51"/>
        <v>74774.96656827438</v>
      </c>
      <c r="Q172" s="27">
        <f t="shared" si="51"/>
        <v>80736.275613093545</v>
      </c>
      <c r="R172" s="27">
        <f t="shared" si="51"/>
        <v>86784.820630604023</v>
      </c>
      <c r="S172" s="27">
        <f t="shared" si="51"/>
        <v>92805.007598774828</v>
      </c>
      <c r="T172" s="27">
        <f t="shared" si="51"/>
        <v>98771.207985924586</v>
      </c>
    </row>
    <row r="173" spans="2:20" x14ac:dyDescent="0.2">
      <c r="B173" s="26"/>
      <c r="C173" s="26"/>
      <c r="D173" s="26" t="s">
        <v>34</v>
      </c>
      <c r="E173" s="26" t="s">
        <v>84</v>
      </c>
      <c r="F173" s="27"/>
      <c r="G173" s="27">
        <f t="shared" si="51"/>
        <v>0</v>
      </c>
      <c r="H173" s="27">
        <f t="shared" si="51"/>
        <v>0</v>
      </c>
      <c r="I173" s="27">
        <f t="shared" si="51"/>
        <v>0</v>
      </c>
      <c r="J173" s="27">
        <f t="shared" si="51"/>
        <v>0</v>
      </c>
      <c r="K173" s="27">
        <f t="shared" si="51"/>
        <v>0</v>
      </c>
      <c r="L173" s="27">
        <f t="shared" si="51"/>
        <v>0</v>
      </c>
      <c r="M173" s="27"/>
      <c r="N173" s="27"/>
      <c r="O173" s="27">
        <f t="shared" si="51"/>
        <v>0</v>
      </c>
      <c r="P173" s="27">
        <f t="shared" si="51"/>
        <v>0</v>
      </c>
      <c r="Q173" s="27">
        <f t="shared" si="51"/>
        <v>0</v>
      </c>
      <c r="R173" s="27">
        <f t="shared" si="51"/>
        <v>0</v>
      </c>
      <c r="S173" s="27">
        <f t="shared" si="51"/>
        <v>0</v>
      </c>
      <c r="T173" s="27">
        <f t="shared" si="51"/>
        <v>0</v>
      </c>
    </row>
    <row r="174" spans="2:20" x14ac:dyDescent="0.2">
      <c r="B174" s="26"/>
      <c r="C174" s="26"/>
      <c r="D174" s="26" t="s">
        <v>25</v>
      </c>
      <c r="E174" s="26" t="s">
        <v>53</v>
      </c>
      <c r="F174" s="27"/>
      <c r="G174" s="27">
        <f t="shared" si="51"/>
        <v>39359.034464754375</v>
      </c>
      <c r="H174" s="27">
        <f t="shared" si="51"/>
        <v>39781.373092674105</v>
      </c>
      <c r="I174" s="27">
        <f t="shared" si="51"/>
        <v>40233.570692801382</v>
      </c>
      <c r="J174" s="27">
        <f t="shared" si="51"/>
        <v>40737.584172122835</v>
      </c>
      <c r="K174" s="27">
        <f t="shared" si="51"/>
        <v>41224.753714093276</v>
      </c>
      <c r="L174" s="27">
        <f t="shared" si="51"/>
        <v>41679.856643243438</v>
      </c>
      <c r="M174" s="27"/>
      <c r="N174" s="27"/>
      <c r="O174" s="27">
        <f t="shared" si="51"/>
        <v>24582.245516109007</v>
      </c>
      <c r="P174" s="27">
        <f t="shared" si="51"/>
        <v>24846.023121013324</v>
      </c>
      <c r="Q174" s="27">
        <f t="shared" si="51"/>
        <v>25128.449572253594</v>
      </c>
      <c r="R174" s="27">
        <f t="shared" si="51"/>
        <v>25443.238368792881</v>
      </c>
      <c r="S174" s="27">
        <f t="shared" si="51"/>
        <v>25747.507044372611</v>
      </c>
      <c r="T174" s="27">
        <f t="shared" si="51"/>
        <v>26031.748060231064</v>
      </c>
    </row>
    <row r="175" spans="2:20" x14ac:dyDescent="0.2">
      <c r="B175" s="26"/>
      <c r="C175" s="26"/>
      <c r="D175" s="26" t="s">
        <v>37</v>
      </c>
      <c r="E175" s="26" t="s">
        <v>84</v>
      </c>
      <c r="F175" s="27"/>
      <c r="G175" s="27">
        <f t="shared" si="51"/>
        <v>0</v>
      </c>
      <c r="H175" s="27">
        <f t="shared" si="51"/>
        <v>0</v>
      </c>
      <c r="I175" s="27">
        <f t="shared" si="51"/>
        <v>0</v>
      </c>
      <c r="J175" s="27">
        <f t="shared" si="51"/>
        <v>0</v>
      </c>
      <c r="K175" s="27">
        <f t="shared" si="51"/>
        <v>0</v>
      </c>
      <c r="L175" s="27">
        <f t="shared" si="51"/>
        <v>0</v>
      </c>
      <c r="M175" s="27"/>
      <c r="N175" s="27"/>
      <c r="O175" s="27">
        <f t="shared" si="51"/>
        <v>0</v>
      </c>
      <c r="P175" s="27">
        <f t="shared" si="51"/>
        <v>0</v>
      </c>
      <c r="Q175" s="27">
        <f t="shared" si="51"/>
        <v>0</v>
      </c>
      <c r="R175" s="27">
        <f t="shared" si="51"/>
        <v>0</v>
      </c>
      <c r="S175" s="27">
        <f t="shared" si="51"/>
        <v>0</v>
      </c>
      <c r="T175" s="27">
        <f t="shared" si="51"/>
        <v>0</v>
      </c>
    </row>
    <row r="176" spans="2:20" x14ac:dyDescent="0.2">
      <c r="B176" s="26"/>
      <c r="C176" s="26"/>
      <c r="D176" s="26" t="s">
        <v>30</v>
      </c>
      <c r="E176" s="26" t="s">
        <v>84</v>
      </c>
      <c r="F176" s="27"/>
      <c r="G176" s="27">
        <f t="shared" si="51"/>
        <v>0</v>
      </c>
      <c r="H176" s="27">
        <f t="shared" si="51"/>
        <v>0</v>
      </c>
      <c r="I176" s="27">
        <f t="shared" si="51"/>
        <v>0</v>
      </c>
      <c r="J176" s="27">
        <f t="shared" si="51"/>
        <v>0</v>
      </c>
      <c r="K176" s="27">
        <f t="shared" si="51"/>
        <v>0</v>
      </c>
      <c r="L176" s="27">
        <f t="shared" si="51"/>
        <v>0</v>
      </c>
      <c r="M176" s="27"/>
      <c r="N176" s="27"/>
      <c r="O176" s="27">
        <f t="shared" si="51"/>
        <v>0</v>
      </c>
      <c r="P176" s="27">
        <f t="shared" si="51"/>
        <v>0</v>
      </c>
      <c r="Q176" s="27">
        <f t="shared" si="51"/>
        <v>0</v>
      </c>
      <c r="R176" s="27">
        <f t="shared" si="51"/>
        <v>0</v>
      </c>
      <c r="S176" s="27">
        <f t="shared" si="51"/>
        <v>0</v>
      </c>
      <c r="T176" s="27">
        <f t="shared" si="51"/>
        <v>0</v>
      </c>
    </row>
    <row r="177" spans="2:20" x14ac:dyDescent="0.2">
      <c r="B177" s="26"/>
      <c r="C177" s="26"/>
      <c r="D177" s="26" t="s">
        <v>33</v>
      </c>
      <c r="E177" s="26" t="s">
        <v>84</v>
      </c>
      <c r="F177" s="27"/>
      <c r="G177" s="27">
        <f t="shared" si="51"/>
        <v>0</v>
      </c>
      <c r="H177" s="27">
        <f t="shared" si="51"/>
        <v>0</v>
      </c>
      <c r="I177" s="27">
        <f t="shared" si="51"/>
        <v>0</v>
      </c>
      <c r="J177" s="27">
        <f t="shared" si="51"/>
        <v>0</v>
      </c>
      <c r="K177" s="27">
        <f t="shared" si="51"/>
        <v>0</v>
      </c>
      <c r="L177" s="27">
        <f t="shared" si="51"/>
        <v>0</v>
      </c>
      <c r="M177" s="27"/>
      <c r="N177" s="27"/>
      <c r="O177" s="27">
        <f t="shared" si="51"/>
        <v>0</v>
      </c>
      <c r="P177" s="27">
        <f t="shared" si="51"/>
        <v>0</v>
      </c>
      <c r="Q177" s="27">
        <f t="shared" si="51"/>
        <v>0</v>
      </c>
      <c r="R177" s="27">
        <f t="shared" si="51"/>
        <v>0</v>
      </c>
      <c r="S177" s="27">
        <f t="shared" si="51"/>
        <v>0</v>
      </c>
      <c r="T177" s="27">
        <f t="shared" si="51"/>
        <v>0</v>
      </c>
    </row>
    <row r="178" spans="2:20" x14ac:dyDescent="0.2">
      <c r="B178" s="26"/>
      <c r="C178" s="26"/>
      <c r="D178" s="26" t="s">
        <v>24</v>
      </c>
      <c r="E178" s="26" t="s">
        <v>54</v>
      </c>
      <c r="F178" s="27"/>
      <c r="G178" s="27">
        <f t="shared" si="51"/>
        <v>9725.7136363074587</v>
      </c>
      <c r="H178" s="27">
        <f t="shared" si="51"/>
        <v>10659.265139131094</v>
      </c>
      <c r="I178" s="27">
        <f t="shared" si="51"/>
        <v>11592.816641954727</v>
      </c>
      <c r="J178" s="27">
        <f t="shared" si="51"/>
        <v>12526.368144778362</v>
      </c>
      <c r="K178" s="27">
        <f t="shared" si="51"/>
        <v>13459.919647601995</v>
      </c>
      <c r="L178" s="27">
        <f t="shared" si="51"/>
        <v>14393.471150425628</v>
      </c>
      <c r="M178" s="27"/>
      <c r="N178" s="27"/>
      <c r="O178" s="212">
        <f t="shared" si="51"/>
        <v>14660.928199722097</v>
      </c>
      <c r="P178" s="212">
        <f t="shared" si="51"/>
        <v>16068.200926994825</v>
      </c>
      <c r="Q178" s="212">
        <f t="shared" si="51"/>
        <v>17475.473654267553</v>
      </c>
      <c r="R178" s="212">
        <f t="shared" si="51"/>
        <v>18882.746381540281</v>
      </c>
      <c r="S178" s="212">
        <f t="shared" si="51"/>
        <v>20290.019108813009</v>
      </c>
      <c r="T178" s="212">
        <f t="shared" si="51"/>
        <v>21697.291836085737</v>
      </c>
    </row>
    <row r="179" spans="2:20" x14ac:dyDescent="0.2">
      <c r="B179" s="26"/>
      <c r="C179" s="26"/>
      <c r="D179" s="26" t="s">
        <v>22</v>
      </c>
      <c r="E179" s="26" t="s">
        <v>54</v>
      </c>
      <c r="F179" s="27"/>
      <c r="G179" s="27">
        <f t="shared" si="51"/>
        <v>9725.7136363074587</v>
      </c>
      <c r="H179" s="27">
        <f t="shared" si="51"/>
        <v>10659.265139131094</v>
      </c>
      <c r="I179" s="27">
        <f t="shared" si="51"/>
        <v>11592.816641954727</v>
      </c>
      <c r="J179" s="27">
        <f t="shared" si="51"/>
        <v>12526.368144778362</v>
      </c>
      <c r="K179" s="27">
        <f t="shared" si="51"/>
        <v>13459.919647601995</v>
      </c>
      <c r="L179" s="27">
        <f t="shared" si="51"/>
        <v>14393.471150425628</v>
      </c>
      <c r="M179" s="27"/>
      <c r="N179" s="27"/>
      <c r="O179" s="212">
        <f t="shared" si="51"/>
        <v>14660.928199722097</v>
      </c>
      <c r="P179" s="212">
        <f t="shared" si="51"/>
        <v>16068.200926994825</v>
      </c>
      <c r="Q179" s="212">
        <f t="shared" si="51"/>
        <v>17475.473654267553</v>
      </c>
      <c r="R179" s="212">
        <f t="shared" si="51"/>
        <v>18882.746381540281</v>
      </c>
      <c r="S179" s="212">
        <f t="shared" si="51"/>
        <v>20290.019108813009</v>
      </c>
      <c r="T179" s="212">
        <f t="shared" si="51"/>
        <v>21697.291836085737</v>
      </c>
    </row>
    <row r="180" spans="2:20" x14ac:dyDescent="0.2">
      <c r="B180" s="26"/>
      <c r="C180" s="26"/>
      <c r="D180" s="26" t="s">
        <v>27</v>
      </c>
      <c r="E180" s="26" t="s">
        <v>54</v>
      </c>
      <c r="F180" s="27"/>
      <c r="G180" s="27">
        <f t="shared" si="51"/>
        <v>9725.7136363074587</v>
      </c>
      <c r="H180" s="27">
        <f t="shared" si="51"/>
        <v>10659.265139131094</v>
      </c>
      <c r="I180" s="27">
        <f t="shared" si="51"/>
        <v>11592.816641954727</v>
      </c>
      <c r="J180" s="27">
        <f t="shared" si="51"/>
        <v>12526.368144778362</v>
      </c>
      <c r="K180" s="27">
        <f t="shared" si="51"/>
        <v>13459.919647601995</v>
      </c>
      <c r="L180" s="27">
        <f t="shared" si="51"/>
        <v>14393.471150425628</v>
      </c>
      <c r="M180" s="27"/>
      <c r="N180" s="27"/>
      <c r="O180" s="212">
        <f t="shared" si="51"/>
        <v>14660.928199722097</v>
      </c>
      <c r="P180" s="212">
        <f t="shared" si="51"/>
        <v>16068.200926994825</v>
      </c>
      <c r="Q180" s="212">
        <f t="shared" si="51"/>
        <v>17475.473654267553</v>
      </c>
      <c r="R180" s="212">
        <f t="shared" si="51"/>
        <v>18882.746381540281</v>
      </c>
      <c r="S180" s="212">
        <f t="shared" si="51"/>
        <v>20290.019108813009</v>
      </c>
      <c r="T180" s="212">
        <f t="shared" si="51"/>
        <v>21697.291836085737</v>
      </c>
    </row>
    <row r="181" spans="2:20" x14ac:dyDescent="0.2">
      <c r="B181" s="26"/>
      <c r="C181" s="26"/>
      <c r="D181" s="26" t="s">
        <v>29</v>
      </c>
      <c r="E181" s="26" t="s">
        <v>54</v>
      </c>
      <c r="F181" s="27"/>
      <c r="G181" s="27">
        <f t="shared" si="51"/>
        <v>9725.7136363074587</v>
      </c>
      <c r="H181" s="27">
        <f t="shared" si="51"/>
        <v>10659.265139131094</v>
      </c>
      <c r="I181" s="27">
        <f t="shared" si="51"/>
        <v>11592.816641954727</v>
      </c>
      <c r="J181" s="27">
        <f t="shared" si="51"/>
        <v>12526.368144778362</v>
      </c>
      <c r="K181" s="27">
        <f t="shared" si="51"/>
        <v>13459.919647601995</v>
      </c>
      <c r="L181" s="27">
        <f t="shared" si="51"/>
        <v>14393.471150425628</v>
      </c>
      <c r="M181" s="27"/>
      <c r="N181" s="27"/>
      <c r="O181" s="212">
        <f t="shared" si="51"/>
        <v>14660.928199722097</v>
      </c>
      <c r="P181" s="212">
        <f t="shared" si="51"/>
        <v>16068.200926994825</v>
      </c>
      <c r="Q181" s="212">
        <f t="shared" si="51"/>
        <v>17475.473654267553</v>
      </c>
      <c r="R181" s="212">
        <f t="shared" si="51"/>
        <v>18882.746381540281</v>
      </c>
      <c r="S181" s="212">
        <f t="shared" si="51"/>
        <v>20290.019108813009</v>
      </c>
      <c r="T181" s="212">
        <f t="shared" si="51"/>
        <v>21697.291836085737</v>
      </c>
    </row>
    <row r="182" spans="2:20" x14ac:dyDescent="0.2">
      <c r="B182" s="26"/>
      <c r="C182" s="26"/>
      <c r="D182" s="26" t="s">
        <v>28</v>
      </c>
      <c r="E182" s="26" t="s">
        <v>54</v>
      </c>
      <c r="F182" s="27"/>
      <c r="G182" s="27">
        <f t="shared" si="51"/>
        <v>9725.7136363074587</v>
      </c>
      <c r="H182" s="27">
        <f t="shared" si="51"/>
        <v>10659.265139131094</v>
      </c>
      <c r="I182" s="27">
        <f t="shared" si="51"/>
        <v>11592.816641954727</v>
      </c>
      <c r="J182" s="27">
        <f t="shared" si="51"/>
        <v>12526.368144778362</v>
      </c>
      <c r="K182" s="27">
        <f t="shared" si="51"/>
        <v>13459.919647601995</v>
      </c>
      <c r="L182" s="27">
        <f t="shared" si="51"/>
        <v>14393.471150425628</v>
      </c>
      <c r="M182" s="27"/>
      <c r="N182" s="27"/>
      <c r="O182" s="212">
        <f t="shared" si="51"/>
        <v>14660.928199722097</v>
      </c>
      <c r="P182" s="212">
        <f t="shared" si="51"/>
        <v>16068.200926994825</v>
      </c>
      <c r="Q182" s="212">
        <f t="shared" si="51"/>
        <v>17475.473654267553</v>
      </c>
      <c r="R182" s="212">
        <f t="shared" si="51"/>
        <v>18882.746381540281</v>
      </c>
      <c r="S182" s="212">
        <f t="shared" si="51"/>
        <v>20290.019108813009</v>
      </c>
      <c r="T182" s="212">
        <f t="shared" si="51"/>
        <v>21697.291836085737</v>
      </c>
    </row>
    <row r="183" spans="2:20" x14ac:dyDescent="0.2">
      <c r="B183" s="26"/>
      <c r="C183" s="26"/>
      <c r="D183" s="300" t="s">
        <v>0</v>
      </c>
      <c r="E183" s="300" t="s">
        <v>53</v>
      </c>
      <c r="F183" s="27"/>
      <c r="G183" s="297">
        <f>SUMIF($E$167:$E$182,$E183,G$167:G$182)</f>
        <v>1978695.1646076948</v>
      </c>
      <c r="H183" s="297">
        <f t="shared" ref="H183:T184" si="52">SUMIF($E$167:$E$182,$E183,H$167:H$182)</f>
        <v>1993038.646753313</v>
      </c>
      <c r="I183" s="297">
        <f t="shared" si="52"/>
        <v>2011198.6853772146</v>
      </c>
      <c r="J183" s="297">
        <f t="shared" si="52"/>
        <v>2031652.6034580369</v>
      </c>
      <c r="K183" s="297">
        <f t="shared" si="52"/>
        <v>2052577.5949430664</v>
      </c>
      <c r="L183" s="297">
        <f t="shared" si="52"/>
        <v>2072020.4654678856</v>
      </c>
      <c r="M183" s="27"/>
      <c r="N183" s="27"/>
      <c r="O183" s="297">
        <f t="shared" si="52"/>
        <v>1618370.9874921672</v>
      </c>
      <c r="P183" s="297">
        <f t="shared" si="52"/>
        <v>1633992.9500221561</v>
      </c>
      <c r="Q183" s="297">
        <f t="shared" si="52"/>
        <v>1651492.0357713765</v>
      </c>
      <c r="R183" s="297">
        <f t="shared" si="52"/>
        <v>1670902.3361572064</v>
      </c>
      <c r="S183" s="297">
        <f t="shared" si="52"/>
        <v>1690742.5842486301</v>
      </c>
      <c r="T183" s="297">
        <f t="shared" si="52"/>
        <v>1709346.033418213</v>
      </c>
    </row>
    <row r="184" spans="2:20" x14ac:dyDescent="0.2">
      <c r="B184" s="26"/>
      <c r="C184" s="26"/>
      <c r="D184" s="300" t="s">
        <v>0</v>
      </c>
      <c r="E184" s="300" t="s">
        <v>54</v>
      </c>
      <c r="F184" s="27"/>
      <c r="G184" s="297">
        <f>SUMIF($E$167:$E$182,$E184,G$167:G$182)</f>
        <v>374842.61924408725</v>
      </c>
      <c r="H184" s="297">
        <f t="shared" si="52"/>
        <v>375162.6271687047</v>
      </c>
      <c r="I184" s="297">
        <f t="shared" si="52"/>
        <v>375540.34614405659</v>
      </c>
      <c r="J184" s="297">
        <f t="shared" si="52"/>
        <v>375972.87611734285</v>
      </c>
      <c r="K184" s="297">
        <f t="shared" si="52"/>
        <v>376421.64638631314</v>
      </c>
      <c r="L184" s="297">
        <f t="shared" si="52"/>
        <v>376834.74600583408</v>
      </c>
      <c r="M184" s="27"/>
      <c r="N184" s="27"/>
      <c r="O184" s="297">
        <f t="shared" si="52"/>
        <v>580592.66373675189</v>
      </c>
      <c r="P184" s="297">
        <f t="shared" si="52"/>
        <v>580867.94125363522</v>
      </c>
      <c r="Q184" s="297">
        <f t="shared" si="52"/>
        <v>581232.96390786651</v>
      </c>
      <c r="R184" s="297">
        <f t="shared" si="52"/>
        <v>581683.2218935485</v>
      </c>
      <c r="S184" s="297">
        <f t="shared" si="52"/>
        <v>582158.73479225289</v>
      </c>
      <c r="T184" s="297">
        <f t="shared" si="52"/>
        <v>582578.77707842574</v>
      </c>
    </row>
    <row r="187" spans="2:20" ht="15" customHeight="1" x14ac:dyDescent="0.2">
      <c r="B187" s="14" t="s">
        <v>222</v>
      </c>
      <c r="C187" s="14"/>
      <c r="D187" s="15"/>
      <c r="E187" s="15"/>
      <c r="F187" s="15"/>
      <c r="G187" s="15"/>
      <c r="H187" s="15"/>
      <c r="I187" s="15"/>
      <c r="J187" s="15"/>
      <c r="K187" s="15"/>
      <c r="L187" s="15"/>
      <c r="M187" s="15"/>
      <c r="N187" s="15"/>
      <c r="O187" s="15"/>
      <c r="P187" s="15"/>
      <c r="Q187" s="15"/>
      <c r="R187" s="15"/>
      <c r="S187" s="15"/>
      <c r="T187" s="15"/>
    </row>
    <row r="188" spans="2:20" ht="15" x14ac:dyDescent="0.25">
      <c r="M188" s="211"/>
      <c r="N188" s="211"/>
      <c r="O188" s="211"/>
      <c r="P188" s="211"/>
      <c r="Q188" s="211"/>
      <c r="R188" s="211"/>
      <c r="S188" s="211"/>
      <c r="T188" s="211"/>
    </row>
    <row r="189" spans="2:20" ht="15" customHeight="1" x14ac:dyDescent="0.25">
      <c r="F189" s="403" t="s">
        <v>223</v>
      </c>
      <c r="G189" s="404"/>
      <c r="H189" s="404"/>
      <c r="I189" s="404"/>
      <c r="J189" s="404"/>
      <c r="K189" s="404"/>
      <c r="L189" s="404"/>
      <c r="M189" s="211"/>
      <c r="N189" s="405"/>
      <c r="O189" s="405"/>
      <c r="P189" s="405"/>
      <c r="Q189" s="405"/>
      <c r="R189" s="405"/>
      <c r="S189" s="405"/>
      <c r="T189" s="405"/>
    </row>
    <row r="190" spans="2:20" ht="38.25" x14ac:dyDescent="0.25">
      <c r="B190" s="29" t="s">
        <v>50</v>
      </c>
      <c r="C190" s="29" t="s">
        <v>12</v>
      </c>
      <c r="D190" s="29" t="s">
        <v>13</v>
      </c>
      <c r="E190" s="29" t="s">
        <v>52</v>
      </c>
      <c r="F190" s="61" t="s">
        <v>63</v>
      </c>
      <c r="G190" s="61" t="s">
        <v>64</v>
      </c>
      <c r="H190" s="61" t="s">
        <v>42</v>
      </c>
      <c r="I190" s="61" t="s">
        <v>43</v>
      </c>
      <c r="J190" s="61" t="s">
        <v>44</v>
      </c>
      <c r="K190" s="61" t="s">
        <v>45</v>
      </c>
      <c r="L190" s="61" t="s">
        <v>46</v>
      </c>
      <c r="M190" s="211"/>
      <c r="N190" s="211"/>
      <c r="O190" s="211"/>
      <c r="P190" s="211"/>
      <c r="Q190" s="211"/>
      <c r="R190" s="211"/>
      <c r="S190" s="211"/>
      <c r="T190" s="211"/>
    </row>
    <row r="191" spans="2:20" ht="15" x14ac:dyDescent="0.25">
      <c r="B191" s="26" t="str">
        <f>CONCATENATE(C191,"-",D191)</f>
        <v>MRIM-EA010</v>
      </c>
      <c r="C191" s="26" t="s">
        <v>14</v>
      </c>
      <c r="D191" s="26" t="s">
        <v>20</v>
      </c>
      <c r="E191" s="26" t="s">
        <v>53</v>
      </c>
      <c r="F191" s="27"/>
      <c r="G191" s="212">
        <f>I17</f>
        <v>1</v>
      </c>
      <c r="H191" s="212">
        <f>$G191</f>
        <v>1</v>
      </c>
      <c r="I191" s="212">
        <f t="shared" ref="I191:L191" si="53">$G191</f>
        <v>1</v>
      </c>
      <c r="J191" s="212">
        <f t="shared" si="53"/>
        <v>1</v>
      </c>
      <c r="K191" s="212">
        <f t="shared" si="53"/>
        <v>1</v>
      </c>
      <c r="L191" s="212">
        <f t="shared" si="53"/>
        <v>1</v>
      </c>
      <c r="M191" s="211"/>
      <c r="N191" s="211"/>
      <c r="O191" s="211"/>
      <c r="P191" s="211"/>
      <c r="Q191" s="211"/>
      <c r="R191" s="211"/>
      <c r="S191" s="211"/>
      <c r="T191" s="211"/>
    </row>
    <row r="192" spans="2:20" ht="15" x14ac:dyDescent="0.25">
      <c r="B192" s="26" t="str">
        <f t="shared" ref="B192:B220" si="54">CONCATENATE(C192,"-",D192)</f>
        <v>MRIM-EA025</v>
      </c>
      <c r="C192" s="26" t="s">
        <v>14</v>
      </c>
      <c r="D192" s="26" t="s">
        <v>15</v>
      </c>
      <c r="E192" s="26" t="s">
        <v>53</v>
      </c>
      <c r="F192" s="27"/>
      <c r="G192" s="212">
        <f t="shared" ref="G192:G220" si="55">I18</f>
        <v>1.28837377786167</v>
      </c>
      <c r="H192" s="212">
        <f t="shared" ref="H192:L220" si="56">$G192</f>
        <v>1.28837377786167</v>
      </c>
      <c r="I192" s="212">
        <f t="shared" si="56"/>
        <v>1.28837377786167</v>
      </c>
      <c r="J192" s="212">
        <f t="shared" si="56"/>
        <v>1.28837377786167</v>
      </c>
      <c r="K192" s="212">
        <f t="shared" si="56"/>
        <v>1.28837377786167</v>
      </c>
      <c r="L192" s="212">
        <f t="shared" si="56"/>
        <v>1.28837377786167</v>
      </c>
      <c r="M192" s="211"/>
      <c r="N192" s="211"/>
      <c r="O192" s="211"/>
      <c r="P192" s="211"/>
      <c r="Q192" s="211"/>
      <c r="R192" s="211"/>
      <c r="S192" s="211"/>
      <c r="T192" s="211"/>
    </row>
    <row r="193" spans="2:20" ht="15" x14ac:dyDescent="0.25">
      <c r="B193" s="26" t="str">
        <f t="shared" si="54"/>
        <v>MRIM-EA030</v>
      </c>
      <c r="C193" s="26" t="s">
        <v>14</v>
      </c>
      <c r="D193" s="26" t="s">
        <v>17</v>
      </c>
      <c r="E193" s="26" t="s">
        <v>54</v>
      </c>
      <c r="F193" s="27"/>
      <c r="G193" s="212">
        <f t="shared" si="55"/>
        <v>0.16213131145853929</v>
      </c>
      <c r="H193" s="212">
        <f t="shared" si="56"/>
        <v>0.16213131145853929</v>
      </c>
      <c r="I193" s="212">
        <f t="shared" si="56"/>
        <v>0.16213131145853929</v>
      </c>
      <c r="J193" s="212">
        <f t="shared" si="56"/>
        <v>0.16213131145853929</v>
      </c>
      <c r="K193" s="212">
        <f t="shared" si="56"/>
        <v>0.16213131145853929</v>
      </c>
      <c r="L193" s="212">
        <f t="shared" si="56"/>
        <v>0.16213131145853929</v>
      </c>
      <c r="M193" s="211"/>
      <c r="N193" s="211"/>
      <c r="O193" s="211"/>
      <c r="P193" s="211"/>
      <c r="Q193" s="211"/>
      <c r="R193" s="211"/>
      <c r="S193" s="211"/>
      <c r="T193" s="211"/>
    </row>
    <row r="194" spans="2:20" ht="15" customHeight="1" x14ac:dyDescent="0.25">
      <c r="B194" s="26" t="str">
        <f t="shared" si="54"/>
        <v>MRIM-EA040</v>
      </c>
      <c r="C194" s="26" t="s">
        <v>14</v>
      </c>
      <c r="D194" s="26" t="s">
        <v>23</v>
      </c>
      <c r="E194" s="26" t="s">
        <v>54</v>
      </c>
      <c r="F194" s="27"/>
      <c r="G194" s="212">
        <f t="shared" si="55"/>
        <v>0.16213131145853929</v>
      </c>
      <c r="H194" s="212">
        <f t="shared" si="56"/>
        <v>0.16213131145853929</v>
      </c>
      <c r="I194" s="212">
        <f t="shared" si="56"/>
        <v>0.16213131145853929</v>
      </c>
      <c r="J194" s="212">
        <f t="shared" si="56"/>
        <v>0.16213131145853929</v>
      </c>
      <c r="K194" s="212">
        <f t="shared" si="56"/>
        <v>0.16213131145853929</v>
      </c>
      <c r="L194" s="212">
        <f t="shared" si="56"/>
        <v>0.16213131145853929</v>
      </c>
      <c r="M194" s="211"/>
      <c r="N194" s="211"/>
      <c r="O194" s="211"/>
      <c r="P194" s="211"/>
      <c r="Q194" s="211"/>
      <c r="R194" s="211"/>
      <c r="S194" s="211"/>
      <c r="T194" s="211"/>
    </row>
    <row r="195" spans="2:20" ht="15" x14ac:dyDescent="0.25">
      <c r="B195" s="26" t="str">
        <f t="shared" si="54"/>
        <v>MRIM-EA050</v>
      </c>
      <c r="C195" s="26" t="s">
        <v>14</v>
      </c>
      <c r="D195" s="26" t="s">
        <v>31</v>
      </c>
      <c r="E195" s="26" t="s">
        <v>53</v>
      </c>
      <c r="F195" s="27"/>
      <c r="G195" s="212">
        <f t="shared" si="55"/>
        <v>1.2362513468746594</v>
      </c>
      <c r="H195" s="212">
        <f t="shared" si="56"/>
        <v>1.2362513468746594</v>
      </c>
      <c r="I195" s="212">
        <f t="shared" si="56"/>
        <v>1.2362513468746594</v>
      </c>
      <c r="J195" s="212">
        <f t="shared" si="56"/>
        <v>1.2362513468746594</v>
      </c>
      <c r="K195" s="212">
        <f t="shared" si="56"/>
        <v>1.2362513468746594</v>
      </c>
      <c r="L195" s="212">
        <f t="shared" si="56"/>
        <v>1.2362513468746594</v>
      </c>
      <c r="M195" s="211"/>
      <c r="N195" s="211"/>
      <c r="O195" s="211"/>
      <c r="P195" s="211"/>
      <c r="Q195" s="211"/>
      <c r="R195" s="211"/>
      <c r="S195" s="211"/>
      <c r="T195" s="211"/>
    </row>
    <row r="196" spans="2:20" ht="15" x14ac:dyDescent="0.25">
      <c r="B196" s="26" t="str">
        <f t="shared" si="54"/>
        <v>MRIM-EA225</v>
      </c>
      <c r="C196" s="26" t="s">
        <v>14</v>
      </c>
      <c r="D196" s="26" t="s">
        <v>18</v>
      </c>
      <c r="E196" s="26" t="s">
        <v>53</v>
      </c>
      <c r="F196" s="27"/>
      <c r="G196" s="212">
        <f t="shared" si="55"/>
        <v>1.2295468818739506</v>
      </c>
      <c r="H196" s="212">
        <f t="shared" si="56"/>
        <v>1.2295468818739506</v>
      </c>
      <c r="I196" s="212">
        <f t="shared" si="56"/>
        <v>1.2295468818739506</v>
      </c>
      <c r="J196" s="212">
        <f t="shared" si="56"/>
        <v>1.2295468818739506</v>
      </c>
      <c r="K196" s="212">
        <f t="shared" si="56"/>
        <v>1.2295468818739506</v>
      </c>
      <c r="L196" s="212">
        <f t="shared" si="56"/>
        <v>1.2295468818739506</v>
      </c>
      <c r="M196" s="211"/>
      <c r="N196" s="211"/>
      <c r="O196" s="211"/>
      <c r="P196" s="211"/>
      <c r="Q196" s="211"/>
      <c r="R196" s="211"/>
      <c r="S196" s="211"/>
      <c r="T196" s="211"/>
    </row>
    <row r="197" spans="2:20" ht="15" x14ac:dyDescent="0.25">
      <c r="B197" s="26" t="str">
        <f t="shared" si="54"/>
        <v>MRIM-EA301</v>
      </c>
      <c r="C197" s="26" t="s">
        <v>14</v>
      </c>
      <c r="D197" s="26" t="s">
        <v>34</v>
      </c>
      <c r="E197" s="26" t="s">
        <v>84</v>
      </c>
      <c r="F197" s="27"/>
      <c r="G197" s="212">
        <f t="shared" si="55"/>
        <v>0</v>
      </c>
      <c r="H197" s="212">
        <f t="shared" si="56"/>
        <v>0</v>
      </c>
      <c r="I197" s="212">
        <f t="shared" si="56"/>
        <v>0</v>
      </c>
      <c r="J197" s="212">
        <f t="shared" si="56"/>
        <v>0</v>
      </c>
      <c r="K197" s="212">
        <f t="shared" si="56"/>
        <v>0</v>
      </c>
      <c r="L197" s="212">
        <f t="shared" si="56"/>
        <v>0</v>
      </c>
      <c r="M197" s="211"/>
      <c r="N197" s="211"/>
      <c r="O197" s="211"/>
      <c r="P197" s="211"/>
      <c r="Q197" s="211"/>
      <c r="R197" s="211"/>
      <c r="S197" s="211"/>
      <c r="T197" s="211"/>
    </row>
    <row r="198" spans="2:20" ht="15" x14ac:dyDescent="0.25">
      <c r="B198" s="26" t="str">
        <f t="shared" si="54"/>
        <v>MRIM-EA302</v>
      </c>
      <c r="C198" s="26" t="s">
        <v>14</v>
      </c>
      <c r="D198" s="26" t="s">
        <v>25</v>
      </c>
      <c r="E198" s="26" t="s">
        <v>53</v>
      </c>
      <c r="F198" s="27"/>
      <c r="G198" s="212">
        <f t="shared" si="55"/>
        <v>1.6011163194575524</v>
      </c>
      <c r="H198" s="212">
        <f t="shared" si="56"/>
        <v>1.6011163194575524</v>
      </c>
      <c r="I198" s="212">
        <f t="shared" si="56"/>
        <v>1.6011163194575524</v>
      </c>
      <c r="J198" s="212">
        <f t="shared" si="56"/>
        <v>1.6011163194575524</v>
      </c>
      <c r="K198" s="212">
        <f t="shared" si="56"/>
        <v>1.6011163194575524</v>
      </c>
      <c r="L198" s="212">
        <f t="shared" si="56"/>
        <v>1.6011163194575524</v>
      </c>
      <c r="M198" s="211"/>
      <c r="N198" s="211"/>
      <c r="O198" s="211"/>
      <c r="P198" s="211"/>
      <c r="Q198" s="211"/>
      <c r="R198" s="211"/>
      <c r="S198" s="211"/>
      <c r="T198" s="211"/>
    </row>
    <row r="199" spans="2:20" ht="15" x14ac:dyDescent="0.25">
      <c r="B199" s="26" t="str">
        <f t="shared" si="54"/>
        <v>MRIM-EA305</v>
      </c>
      <c r="C199" s="26" t="s">
        <v>14</v>
      </c>
      <c r="D199" s="26" t="s">
        <v>37</v>
      </c>
      <c r="E199" s="26" t="s">
        <v>84</v>
      </c>
      <c r="F199" s="27"/>
      <c r="G199" s="212">
        <f t="shared" si="55"/>
        <v>0</v>
      </c>
      <c r="H199" s="212">
        <f t="shared" si="56"/>
        <v>0</v>
      </c>
      <c r="I199" s="212">
        <f t="shared" si="56"/>
        <v>0</v>
      </c>
      <c r="J199" s="212">
        <f t="shared" si="56"/>
        <v>0</v>
      </c>
      <c r="K199" s="212">
        <f t="shared" si="56"/>
        <v>0</v>
      </c>
      <c r="L199" s="212">
        <f t="shared" si="56"/>
        <v>0</v>
      </c>
      <c r="M199" s="211"/>
      <c r="N199" s="211"/>
      <c r="O199" s="211"/>
      <c r="P199" s="211"/>
      <c r="Q199" s="211"/>
      <c r="R199" s="211"/>
      <c r="S199" s="211"/>
      <c r="T199" s="211"/>
    </row>
    <row r="200" spans="2:20" ht="15" x14ac:dyDescent="0.25">
      <c r="B200" s="26" t="str">
        <f t="shared" si="54"/>
        <v>MRIM-EA970</v>
      </c>
      <c r="C200" s="26" t="s">
        <v>14</v>
      </c>
      <c r="D200" s="26" t="s">
        <v>30</v>
      </c>
      <c r="E200" s="26" t="s">
        <v>84</v>
      </c>
      <c r="F200" s="27"/>
      <c r="G200" s="212">
        <f t="shared" si="55"/>
        <v>0</v>
      </c>
      <c r="H200" s="212">
        <f t="shared" si="56"/>
        <v>0</v>
      </c>
      <c r="I200" s="212">
        <f t="shared" si="56"/>
        <v>0</v>
      </c>
      <c r="J200" s="212">
        <f t="shared" si="56"/>
        <v>0</v>
      </c>
      <c r="K200" s="212">
        <f t="shared" si="56"/>
        <v>0</v>
      </c>
      <c r="L200" s="212">
        <f t="shared" si="56"/>
        <v>0</v>
      </c>
      <c r="M200" s="211"/>
      <c r="N200" s="211"/>
      <c r="O200" s="211"/>
      <c r="P200" s="211"/>
      <c r="Q200" s="211"/>
      <c r="R200" s="211"/>
      <c r="S200" s="211"/>
      <c r="T200" s="211"/>
    </row>
    <row r="201" spans="2:20" ht="15" x14ac:dyDescent="0.25">
      <c r="B201" s="26" t="str">
        <f t="shared" si="54"/>
        <v>MRIM-EA984</v>
      </c>
      <c r="C201" s="26" t="s">
        <v>14</v>
      </c>
      <c r="D201" s="26" t="s">
        <v>33</v>
      </c>
      <c r="E201" s="26" t="s">
        <v>84</v>
      </c>
      <c r="F201" s="27"/>
      <c r="G201" s="212">
        <f t="shared" si="55"/>
        <v>0</v>
      </c>
      <c r="H201" s="212">
        <f t="shared" si="56"/>
        <v>0</v>
      </c>
      <c r="I201" s="212">
        <f t="shared" si="56"/>
        <v>0</v>
      </c>
      <c r="J201" s="212">
        <f t="shared" si="56"/>
        <v>0</v>
      </c>
      <c r="K201" s="212">
        <f t="shared" si="56"/>
        <v>0</v>
      </c>
      <c r="L201" s="212">
        <f t="shared" si="56"/>
        <v>0</v>
      </c>
      <c r="M201" s="211"/>
      <c r="N201" s="211"/>
      <c r="O201" s="211"/>
      <c r="P201" s="211"/>
      <c r="Q201" s="211"/>
      <c r="R201" s="211"/>
      <c r="S201" s="211"/>
      <c r="T201" s="211"/>
    </row>
    <row r="202" spans="2:20" ht="15" x14ac:dyDescent="0.25">
      <c r="B202" s="26" t="str">
        <f t="shared" si="54"/>
        <v>MRIM-GENR</v>
      </c>
      <c r="C202" s="26" t="s">
        <v>14</v>
      </c>
      <c r="D202" s="26" t="s">
        <v>24</v>
      </c>
      <c r="E202" s="26" t="s">
        <v>54</v>
      </c>
      <c r="F202" s="27"/>
      <c r="G202" s="212">
        <f t="shared" si="55"/>
        <v>0.66337639089534683</v>
      </c>
      <c r="H202" s="212">
        <f t="shared" si="56"/>
        <v>0.66337639089534683</v>
      </c>
      <c r="I202" s="212">
        <f t="shared" si="56"/>
        <v>0.66337639089534683</v>
      </c>
      <c r="J202" s="212">
        <f t="shared" si="56"/>
        <v>0.66337639089534683</v>
      </c>
      <c r="K202" s="212">
        <f t="shared" si="56"/>
        <v>0.66337639089534683</v>
      </c>
      <c r="L202" s="212">
        <f t="shared" si="56"/>
        <v>0.66337639089534683</v>
      </c>
      <c r="M202" s="211"/>
      <c r="N202" s="211"/>
      <c r="O202" s="211"/>
      <c r="P202" s="211"/>
      <c r="Q202" s="211"/>
      <c r="R202" s="211"/>
      <c r="S202" s="211"/>
      <c r="T202" s="211"/>
    </row>
    <row r="203" spans="2:20" ht="15" customHeight="1" x14ac:dyDescent="0.25">
      <c r="B203" s="26" t="str">
        <f t="shared" si="54"/>
        <v>MRIM-GGENR</v>
      </c>
      <c r="C203" s="26" t="s">
        <v>14</v>
      </c>
      <c r="D203" s="26" t="s">
        <v>22</v>
      </c>
      <c r="E203" s="26" t="s">
        <v>54</v>
      </c>
      <c r="F203" s="27"/>
      <c r="G203" s="212">
        <f t="shared" si="55"/>
        <v>0.66337639089534683</v>
      </c>
      <c r="H203" s="212">
        <f t="shared" si="56"/>
        <v>0.66337639089534683</v>
      </c>
      <c r="I203" s="212">
        <f t="shared" si="56"/>
        <v>0.66337639089534683</v>
      </c>
      <c r="J203" s="212">
        <f t="shared" si="56"/>
        <v>0.66337639089534683</v>
      </c>
      <c r="K203" s="212">
        <f t="shared" si="56"/>
        <v>0.66337639089534683</v>
      </c>
      <c r="L203" s="212">
        <f t="shared" si="56"/>
        <v>0.66337639089534683</v>
      </c>
      <c r="M203" s="211"/>
      <c r="N203" s="211"/>
      <c r="O203" s="211"/>
      <c r="P203" s="211"/>
      <c r="Q203" s="211"/>
      <c r="R203" s="211"/>
      <c r="S203" s="211"/>
      <c r="T203" s="211"/>
    </row>
    <row r="204" spans="2:20" ht="15" customHeight="1" x14ac:dyDescent="0.25">
      <c r="B204" s="26" t="str">
        <f t="shared" si="54"/>
        <v>MRIM-GGENR2</v>
      </c>
      <c r="C204" s="26" t="s">
        <v>14</v>
      </c>
      <c r="D204" s="26" t="s">
        <v>27</v>
      </c>
      <c r="E204" s="26" t="s">
        <v>54</v>
      </c>
      <c r="F204" s="27"/>
      <c r="G204" s="212">
        <f t="shared" si="55"/>
        <v>0.66337639089534683</v>
      </c>
      <c r="H204" s="212">
        <f t="shared" si="56"/>
        <v>0.66337639089534683</v>
      </c>
      <c r="I204" s="212">
        <f t="shared" si="56"/>
        <v>0.66337639089534683</v>
      </c>
      <c r="J204" s="212">
        <f t="shared" si="56"/>
        <v>0.66337639089534683</v>
      </c>
      <c r="K204" s="212">
        <f t="shared" si="56"/>
        <v>0.66337639089534683</v>
      </c>
      <c r="L204" s="212">
        <f t="shared" si="56"/>
        <v>0.66337639089534683</v>
      </c>
      <c r="M204" s="211"/>
      <c r="N204" s="211"/>
      <c r="O204" s="211"/>
      <c r="P204" s="211"/>
      <c r="Q204" s="211"/>
      <c r="R204" s="211"/>
      <c r="S204" s="211"/>
      <c r="T204" s="211"/>
    </row>
    <row r="205" spans="2:20" ht="15" customHeight="1" x14ac:dyDescent="0.25">
      <c r="B205" s="26" t="str">
        <f t="shared" si="54"/>
        <v>MRIM-NGENR</v>
      </c>
      <c r="C205" s="26" t="s">
        <v>14</v>
      </c>
      <c r="D205" s="26" t="s">
        <v>29</v>
      </c>
      <c r="E205" s="26" t="s">
        <v>54</v>
      </c>
      <c r="F205" s="27"/>
      <c r="G205" s="212">
        <f t="shared" si="55"/>
        <v>0.66337639089534683</v>
      </c>
      <c r="H205" s="212">
        <f t="shared" si="56"/>
        <v>0.66337639089534683</v>
      </c>
      <c r="I205" s="212">
        <f t="shared" si="56"/>
        <v>0.66337639089534683</v>
      </c>
      <c r="J205" s="212">
        <f t="shared" si="56"/>
        <v>0.66337639089534683</v>
      </c>
      <c r="K205" s="212">
        <f t="shared" si="56"/>
        <v>0.66337639089534683</v>
      </c>
      <c r="L205" s="212">
        <f t="shared" si="56"/>
        <v>0.66337639089534683</v>
      </c>
      <c r="M205" s="211"/>
      <c r="N205" s="211"/>
      <c r="O205" s="211"/>
      <c r="P205" s="211"/>
      <c r="Q205" s="211"/>
      <c r="R205" s="211"/>
      <c r="S205" s="211"/>
      <c r="T205" s="211"/>
    </row>
    <row r="206" spans="2:20" ht="15" customHeight="1" x14ac:dyDescent="0.25">
      <c r="B206" s="26" t="str">
        <f t="shared" si="54"/>
        <v>MRIM-NGENR2</v>
      </c>
      <c r="C206" s="26" t="s">
        <v>14</v>
      </c>
      <c r="D206" s="26" t="s">
        <v>28</v>
      </c>
      <c r="E206" s="26" t="s">
        <v>54</v>
      </c>
      <c r="F206" s="27"/>
      <c r="G206" s="212">
        <f t="shared" si="55"/>
        <v>0.66337639089534683</v>
      </c>
      <c r="H206" s="212">
        <f t="shared" si="56"/>
        <v>0.66337639089534683</v>
      </c>
      <c r="I206" s="212">
        <f t="shared" si="56"/>
        <v>0.66337639089534683</v>
      </c>
      <c r="J206" s="212">
        <f t="shared" si="56"/>
        <v>0.66337639089534683</v>
      </c>
      <c r="K206" s="212">
        <f t="shared" si="56"/>
        <v>0.66337639089534683</v>
      </c>
      <c r="L206" s="212">
        <f t="shared" si="56"/>
        <v>0.66337639089534683</v>
      </c>
      <c r="M206" s="211"/>
      <c r="N206" s="211"/>
      <c r="O206" s="211"/>
      <c r="P206" s="211"/>
      <c r="Q206" s="211"/>
      <c r="R206" s="211"/>
      <c r="S206" s="211"/>
      <c r="T206" s="211"/>
    </row>
    <row r="207" spans="2:20" ht="15" x14ac:dyDescent="0.25">
      <c r="B207" s="26" t="str">
        <f t="shared" si="54"/>
        <v>BASIC-EA010</v>
      </c>
      <c r="C207" s="26" t="s">
        <v>35</v>
      </c>
      <c r="D207" s="26" t="s">
        <v>20</v>
      </c>
      <c r="E207" s="26" t="s">
        <v>53</v>
      </c>
      <c r="F207" s="27"/>
      <c r="G207" s="212">
        <f t="shared" si="55"/>
        <v>1.1631795523605786</v>
      </c>
      <c r="H207" s="212">
        <f t="shared" si="56"/>
        <v>1.1631795523605786</v>
      </c>
      <c r="I207" s="212">
        <f t="shared" si="56"/>
        <v>1.1631795523605786</v>
      </c>
      <c r="J207" s="212">
        <f t="shared" si="56"/>
        <v>1.1631795523605786</v>
      </c>
      <c r="K207" s="212">
        <f t="shared" si="56"/>
        <v>1.1631795523605786</v>
      </c>
      <c r="L207" s="212">
        <f t="shared" si="56"/>
        <v>1.1631795523605786</v>
      </c>
      <c r="M207" s="211"/>
      <c r="N207" s="211"/>
      <c r="O207" s="211"/>
      <c r="P207" s="211"/>
      <c r="Q207" s="211"/>
      <c r="R207" s="211"/>
      <c r="S207" s="211"/>
      <c r="T207" s="211"/>
    </row>
    <row r="208" spans="2:20" ht="15" x14ac:dyDescent="0.25">
      <c r="B208" s="26" t="str">
        <f t="shared" si="54"/>
        <v>BASIC-EA025</v>
      </c>
      <c r="C208" s="26" t="s">
        <v>35</v>
      </c>
      <c r="D208" s="26" t="s">
        <v>15</v>
      </c>
      <c r="E208" s="26" t="s">
        <v>53</v>
      </c>
      <c r="F208" s="27"/>
      <c r="G208" s="212">
        <f t="shared" si="55"/>
        <v>0</v>
      </c>
      <c r="H208" s="212">
        <f t="shared" si="56"/>
        <v>0</v>
      </c>
      <c r="I208" s="212">
        <f t="shared" si="56"/>
        <v>0</v>
      </c>
      <c r="J208" s="212">
        <f t="shared" si="56"/>
        <v>0</v>
      </c>
      <c r="K208" s="212">
        <f t="shared" si="56"/>
        <v>0</v>
      </c>
      <c r="L208" s="212">
        <f t="shared" si="56"/>
        <v>0</v>
      </c>
      <c r="M208" s="211"/>
      <c r="N208" s="211"/>
      <c r="O208" s="211"/>
      <c r="P208" s="211"/>
      <c r="Q208" s="211"/>
      <c r="R208" s="211"/>
      <c r="S208" s="211"/>
      <c r="T208" s="211"/>
    </row>
    <row r="209" spans="2:20" ht="15" x14ac:dyDescent="0.25">
      <c r="B209" s="26" t="str">
        <f t="shared" si="54"/>
        <v>BASIC-EA030</v>
      </c>
      <c r="C209" s="26" t="s">
        <v>35</v>
      </c>
      <c r="D209" s="26" t="s">
        <v>17</v>
      </c>
      <c r="E209" s="26" t="s">
        <v>54</v>
      </c>
      <c r="F209" s="27"/>
      <c r="G209" s="212">
        <f t="shared" si="55"/>
        <v>0.80259507621091719</v>
      </c>
      <c r="H209" s="212">
        <f t="shared" si="56"/>
        <v>0.80259507621091719</v>
      </c>
      <c r="I209" s="212">
        <f t="shared" si="56"/>
        <v>0.80259507621091719</v>
      </c>
      <c r="J209" s="212">
        <f t="shared" si="56"/>
        <v>0.80259507621091719</v>
      </c>
      <c r="K209" s="212">
        <f t="shared" si="56"/>
        <v>0.80259507621091719</v>
      </c>
      <c r="L209" s="212">
        <f t="shared" si="56"/>
        <v>0.80259507621091719</v>
      </c>
      <c r="M209" s="211"/>
      <c r="N209" s="211"/>
      <c r="O209" s="211"/>
      <c r="P209" s="211"/>
      <c r="Q209" s="211"/>
      <c r="R209" s="211"/>
      <c r="S209" s="211"/>
      <c r="T209" s="211"/>
    </row>
    <row r="210" spans="2:20" ht="15" customHeight="1" x14ac:dyDescent="0.25">
      <c r="B210" s="26" t="str">
        <f t="shared" si="54"/>
        <v>BASIC-EA040</v>
      </c>
      <c r="C210" s="26" t="s">
        <v>35</v>
      </c>
      <c r="D210" s="26" t="s">
        <v>23</v>
      </c>
      <c r="E210" s="26" t="s">
        <v>54</v>
      </c>
      <c r="F210" s="27"/>
      <c r="G210" s="212">
        <f t="shared" si="55"/>
        <v>0.80259507621091719</v>
      </c>
      <c r="H210" s="212">
        <f t="shared" si="56"/>
        <v>0.80259507621091719</v>
      </c>
      <c r="I210" s="212">
        <f t="shared" si="56"/>
        <v>0.80259507621091719</v>
      </c>
      <c r="J210" s="212">
        <f t="shared" si="56"/>
        <v>0.80259507621091719</v>
      </c>
      <c r="K210" s="212">
        <f t="shared" si="56"/>
        <v>0.80259507621091719</v>
      </c>
      <c r="L210" s="212">
        <f t="shared" si="56"/>
        <v>0.80259507621091719</v>
      </c>
      <c r="M210" s="211"/>
      <c r="N210" s="211"/>
      <c r="O210" s="211"/>
      <c r="P210" s="211"/>
      <c r="Q210" s="211"/>
      <c r="R210" s="211"/>
      <c r="S210" s="211"/>
      <c r="T210" s="211"/>
    </row>
    <row r="211" spans="2:20" ht="15" x14ac:dyDescent="0.25">
      <c r="B211" s="26" t="str">
        <f t="shared" si="54"/>
        <v>BASIC-EA050</v>
      </c>
      <c r="C211" s="26" t="s">
        <v>35</v>
      </c>
      <c r="D211" s="26" t="s">
        <v>31</v>
      </c>
      <c r="E211" s="26" t="s">
        <v>53</v>
      </c>
      <c r="F211" s="27"/>
      <c r="G211" s="212">
        <f t="shared" si="55"/>
        <v>1.7752192015330091</v>
      </c>
      <c r="H211" s="212">
        <f t="shared" si="56"/>
        <v>1.7752192015330091</v>
      </c>
      <c r="I211" s="212">
        <f t="shared" si="56"/>
        <v>1.7752192015330091</v>
      </c>
      <c r="J211" s="212">
        <f t="shared" si="56"/>
        <v>1.7752192015330091</v>
      </c>
      <c r="K211" s="212">
        <f t="shared" si="56"/>
        <v>1.7752192015330091</v>
      </c>
      <c r="L211" s="212">
        <f t="shared" si="56"/>
        <v>1.7752192015330091</v>
      </c>
      <c r="M211" s="211"/>
      <c r="N211" s="211"/>
      <c r="O211" s="211"/>
      <c r="P211" s="211"/>
      <c r="Q211" s="211"/>
      <c r="R211" s="211"/>
      <c r="S211" s="211"/>
      <c r="T211" s="211"/>
    </row>
    <row r="212" spans="2:20" ht="15" x14ac:dyDescent="0.25">
      <c r="B212" s="26" t="str">
        <f t="shared" si="54"/>
        <v>BASIC-EA225</v>
      </c>
      <c r="C212" s="26" t="s">
        <v>35</v>
      </c>
      <c r="D212" s="26" t="s">
        <v>18</v>
      </c>
      <c r="E212" s="26" t="s">
        <v>53</v>
      </c>
      <c r="F212" s="27"/>
      <c r="G212" s="212">
        <f t="shared" si="55"/>
        <v>0</v>
      </c>
      <c r="H212" s="212">
        <f t="shared" si="56"/>
        <v>0</v>
      </c>
      <c r="I212" s="212">
        <f t="shared" si="56"/>
        <v>0</v>
      </c>
      <c r="J212" s="212">
        <f t="shared" si="56"/>
        <v>0</v>
      </c>
      <c r="K212" s="212">
        <f t="shared" si="56"/>
        <v>0</v>
      </c>
      <c r="L212" s="212">
        <f t="shared" si="56"/>
        <v>0</v>
      </c>
      <c r="M212" s="211"/>
      <c r="N212" s="211"/>
      <c r="O212" s="211"/>
      <c r="P212" s="211"/>
      <c r="Q212" s="211"/>
      <c r="R212" s="211"/>
      <c r="S212" s="211"/>
      <c r="T212" s="211"/>
    </row>
    <row r="213" spans="2:20" ht="15" x14ac:dyDescent="0.25">
      <c r="B213" s="26" t="str">
        <f t="shared" si="54"/>
        <v>BASIC-EA250</v>
      </c>
      <c r="C213" s="26" t="s">
        <v>35</v>
      </c>
      <c r="D213" s="26" t="s">
        <v>48</v>
      </c>
      <c r="E213" s="26" t="s">
        <v>84</v>
      </c>
      <c r="F213" s="27"/>
      <c r="G213" s="212">
        <f t="shared" si="55"/>
        <v>0</v>
      </c>
      <c r="H213" s="212">
        <f t="shared" si="56"/>
        <v>0</v>
      </c>
      <c r="I213" s="212">
        <f t="shared" si="56"/>
        <v>0</v>
      </c>
      <c r="J213" s="212">
        <f t="shared" si="56"/>
        <v>0</v>
      </c>
      <c r="K213" s="212">
        <f t="shared" si="56"/>
        <v>0</v>
      </c>
      <c r="L213" s="212">
        <f t="shared" si="56"/>
        <v>0</v>
      </c>
      <c r="M213" s="211"/>
      <c r="N213" s="211"/>
      <c r="O213" s="211"/>
      <c r="P213" s="211"/>
      <c r="Q213" s="211"/>
      <c r="R213" s="211"/>
      <c r="S213" s="211"/>
      <c r="T213" s="211"/>
    </row>
    <row r="214" spans="2:20" ht="15" x14ac:dyDescent="0.25">
      <c r="B214" s="26" t="str">
        <f t="shared" si="54"/>
        <v>BASIC-EA260</v>
      </c>
      <c r="C214" s="26" t="s">
        <v>35</v>
      </c>
      <c r="D214" s="26" t="s">
        <v>49</v>
      </c>
      <c r="E214" s="26" t="s">
        <v>84</v>
      </c>
      <c r="F214" s="27"/>
      <c r="G214" s="212">
        <f t="shared" si="55"/>
        <v>0</v>
      </c>
      <c r="H214" s="212">
        <f t="shared" si="56"/>
        <v>0</v>
      </c>
      <c r="I214" s="212">
        <f t="shared" si="56"/>
        <v>0</v>
      </c>
      <c r="J214" s="212">
        <f t="shared" si="56"/>
        <v>0</v>
      </c>
      <c r="K214" s="212">
        <f t="shared" si="56"/>
        <v>0</v>
      </c>
      <c r="L214" s="212">
        <f t="shared" si="56"/>
        <v>0</v>
      </c>
      <c r="M214" s="211"/>
      <c r="N214" s="211"/>
      <c r="O214" s="211"/>
      <c r="P214" s="211"/>
      <c r="Q214" s="211"/>
      <c r="R214" s="211"/>
      <c r="S214" s="211"/>
      <c r="T214" s="211"/>
    </row>
    <row r="215" spans="2:20" ht="15" x14ac:dyDescent="0.25">
      <c r="B215" s="26" t="str">
        <f t="shared" si="54"/>
        <v>BASIC-EA302</v>
      </c>
      <c r="C215" s="26" t="s">
        <v>35</v>
      </c>
      <c r="D215" s="26" t="s">
        <v>25</v>
      </c>
      <c r="E215" s="26" t="s">
        <v>53</v>
      </c>
      <c r="F215" s="27"/>
      <c r="G215" s="212">
        <f t="shared" si="55"/>
        <v>0</v>
      </c>
      <c r="H215" s="212">
        <f t="shared" si="56"/>
        <v>0</v>
      </c>
      <c r="I215" s="212">
        <f t="shared" si="56"/>
        <v>0</v>
      </c>
      <c r="J215" s="212">
        <f t="shared" si="56"/>
        <v>0</v>
      </c>
      <c r="K215" s="212">
        <f t="shared" si="56"/>
        <v>0</v>
      </c>
      <c r="L215" s="212">
        <f t="shared" si="56"/>
        <v>0</v>
      </c>
      <c r="M215" s="211"/>
      <c r="N215" s="211"/>
      <c r="O215" s="211"/>
      <c r="P215" s="211"/>
      <c r="Q215" s="211"/>
      <c r="R215" s="211"/>
      <c r="S215" s="211"/>
      <c r="T215" s="211"/>
    </row>
    <row r="216" spans="2:20" ht="15" x14ac:dyDescent="0.25">
      <c r="B216" s="26" t="str">
        <f t="shared" si="54"/>
        <v>BASIC-EA305</v>
      </c>
      <c r="C216" s="26" t="s">
        <v>35</v>
      </c>
      <c r="D216" s="26" t="s">
        <v>37</v>
      </c>
      <c r="E216" s="26" t="s">
        <v>84</v>
      </c>
      <c r="F216" s="27"/>
      <c r="G216" s="212">
        <f t="shared" si="55"/>
        <v>0</v>
      </c>
      <c r="H216" s="212">
        <f t="shared" si="56"/>
        <v>0</v>
      </c>
      <c r="I216" s="212">
        <f t="shared" si="56"/>
        <v>0</v>
      </c>
      <c r="J216" s="212">
        <f t="shared" si="56"/>
        <v>0</v>
      </c>
      <c r="K216" s="212">
        <f t="shared" si="56"/>
        <v>0</v>
      </c>
      <c r="L216" s="212">
        <f t="shared" si="56"/>
        <v>0</v>
      </c>
      <c r="M216" s="211"/>
      <c r="N216" s="211"/>
      <c r="O216" s="211"/>
      <c r="P216" s="211"/>
      <c r="Q216" s="211"/>
      <c r="R216" s="211"/>
      <c r="S216" s="211"/>
      <c r="T216" s="211"/>
    </row>
    <row r="217" spans="2:20" ht="15" x14ac:dyDescent="0.25">
      <c r="B217" s="26" t="str">
        <f t="shared" si="54"/>
        <v>BASIC-GENR</v>
      </c>
      <c r="C217" s="26" t="s">
        <v>35</v>
      </c>
      <c r="D217" s="26" t="s">
        <v>24</v>
      </c>
      <c r="E217" s="26" t="s">
        <v>54</v>
      </c>
      <c r="F217" s="27"/>
      <c r="G217" s="212">
        <f t="shared" si="55"/>
        <v>0</v>
      </c>
      <c r="H217" s="212">
        <f t="shared" si="56"/>
        <v>0</v>
      </c>
      <c r="I217" s="212">
        <f t="shared" si="56"/>
        <v>0</v>
      </c>
      <c r="J217" s="212">
        <f t="shared" si="56"/>
        <v>0</v>
      </c>
      <c r="K217" s="212">
        <f t="shared" si="56"/>
        <v>0</v>
      </c>
      <c r="L217" s="212">
        <f t="shared" si="56"/>
        <v>0</v>
      </c>
      <c r="M217" s="211"/>
      <c r="N217" s="211"/>
      <c r="O217" s="211"/>
      <c r="P217" s="211"/>
      <c r="Q217" s="211"/>
      <c r="R217" s="211"/>
      <c r="S217" s="211"/>
      <c r="T217" s="211"/>
    </row>
    <row r="218" spans="2:20" ht="15" x14ac:dyDescent="0.25">
      <c r="B218" s="26" t="str">
        <f t="shared" si="54"/>
        <v>BASIC-GGENR</v>
      </c>
      <c r="C218" s="26" t="s">
        <v>35</v>
      </c>
      <c r="D218" s="26" t="s">
        <v>22</v>
      </c>
      <c r="E218" s="26" t="s">
        <v>54</v>
      </c>
      <c r="F218" s="27"/>
      <c r="G218" s="212">
        <f t="shared" si="55"/>
        <v>0</v>
      </c>
      <c r="H218" s="212">
        <f t="shared" si="56"/>
        <v>0</v>
      </c>
      <c r="I218" s="212">
        <f t="shared" si="56"/>
        <v>0</v>
      </c>
      <c r="J218" s="212">
        <f t="shared" si="56"/>
        <v>0</v>
      </c>
      <c r="K218" s="212">
        <f t="shared" si="56"/>
        <v>0</v>
      </c>
      <c r="L218" s="212">
        <f t="shared" si="56"/>
        <v>0</v>
      </c>
      <c r="M218" s="211"/>
      <c r="N218" s="211"/>
      <c r="O218" s="211"/>
      <c r="P218" s="211"/>
      <c r="Q218" s="211"/>
      <c r="R218" s="211"/>
      <c r="S218" s="211"/>
      <c r="T218" s="211"/>
    </row>
    <row r="219" spans="2:20" ht="15" x14ac:dyDescent="0.25">
      <c r="B219" s="26" t="str">
        <f t="shared" si="54"/>
        <v>BASIC-NGENR</v>
      </c>
      <c r="C219" s="26" t="s">
        <v>35</v>
      </c>
      <c r="D219" s="26" t="s">
        <v>29</v>
      </c>
      <c r="E219" s="26" t="s">
        <v>54</v>
      </c>
      <c r="F219" s="27"/>
      <c r="G219" s="212">
        <f t="shared" si="55"/>
        <v>0</v>
      </c>
      <c r="H219" s="212">
        <f t="shared" si="56"/>
        <v>0</v>
      </c>
      <c r="I219" s="212">
        <f t="shared" si="56"/>
        <v>0</v>
      </c>
      <c r="J219" s="212">
        <f t="shared" si="56"/>
        <v>0</v>
      </c>
      <c r="K219" s="212">
        <f t="shared" ref="I219:L220" si="57">$G219</f>
        <v>0</v>
      </c>
      <c r="L219" s="212">
        <f t="shared" si="57"/>
        <v>0</v>
      </c>
      <c r="M219" s="211"/>
      <c r="N219" s="211"/>
      <c r="O219" s="211"/>
      <c r="P219" s="211"/>
      <c r="Q219" s="211"/>
      <c r="R219" s="211"/>
      <c r="S219" s="211"/>
      <c r="T219" s="211"/>
    </row>
    <row r="220" spans="2:20" ht="15" x14ac:dyDescent="0.25">
      <c r="B220" s="26" t="str">
        <f t="shared" si="54"/>
        <v>BASIC-NOTAPPLIC</v>
      </c>
      <c r="C220" s="26" t="s">
        <v>35</v>
      </c>
      <c r="D220" s="26" t="s">
        <v>36</v>
      </c>
      <c r="E220" s="26" t="s">
        <v>84</v>
      </c>
      <c r="F220" s="27"/>
      <c r="G220" s="212">
        <f t="shared" si="55"/>
        <v>0</v>
      </c>
      <c r="H220" s="212">
        <f t="shared" si="56"/>
        <v>0</v>
      </c>
      <c r="I220" s="212">
        <f t="shared" si="57"/>
        <v>0</v>
      </c>
      <c r="J220" s="212">
        <f t="shared" si="57"/>
        <v>0</v>
      </c>
      <c r="K220" s="212">
        <f t="shared" si="57"/>
        <v>0</v>
      </c>
      <c r="L220" s="212">
        <f t="shared" si="57"/>
        <v>0</v>
      </c>
      <c r="M220" s="211"/>
      <c r="N220" s="211"/>
      <c r="O220" s="211"/>
      <c r="P220" s="211"/>
      <c r="Q220" s="211"/>
      <c r="R220" s="211"/>
      <c r="S220" s="211"/>
      <c r="T220" s="211"/>
    </row>
    <row r="221" spans="2:20" ht="15" x14ac:dyDescent="0.25">
      <c r="M221" s="211"/>
      <c r="N221" s="211"/>
      <c r="O221" s="211"/>
      <c r="P221" s="211"/>
      <c r="Q221" s="211"/>
      <c r="R221" s="211"/>
      <c r="S221" s="211"/>
      <c r="T221" s="211"/>
    </row>
    <row r="222" spans="2:20" x14ac:dyDescent="0.2">
      <c r="G222" s="186"/>
      <c r="H222" s="186"/>
      <c r="O222" s="189"/>
      <c r="P222" s="189"/>
    </row>
    <row r="224" spans="2:20" x14ac:dyDescent="0.2">
      <c r="H224" s="186"/>
      <c r="P224" s="189"/>
    </row>
    <row r="227" spans="2:20" ht="15" customHeight="1" x14ac:dyDescent="0.25">
      <c r="B227" s="254"/>
      <c r="C227" s="254"/>
      <c r="D227" s="254"/>
      <c r="E227" s="254"/>
      <c r="F227" s="254"/>
      <c r="G227" s="254"/>
      <c r="H227" s="254"/>
      <c r="I227" s="254"/>
      <c r="J227" s="254"/>
      <c r="K227" s="254"/>
      <c r="L227" s="254"/>
      <c r="M227" s="254"/>
      <c r="N227" s="254"/>
      <c r="O227" s="254"/>
      <c r="P227" s="254"/>
      <c r="Q227" s="254"/>
      <c r="R227" s="254"/>
      <c r="S227" s="254"/>
      <c r="T227" s="254"/>
    </row>
    <row r="228" spans="2:20" ht="15" x14ac:dyDescent="0.25">
      <c r="B228" s="254"/>
      <c r="C228" s="254"/>
      <c r="D228" s="254"/>
      <c r="E228" s="254"/>
      <c r="F228" s="254"/>
      <c r="G228" s="254"/>
      <c r="H228" s="254"/>
      <c r="I228" s="254"/>
      <c r="J228" s="254"/>
      <c r="K228" s="254"/>
      <c r="L228" s="254"/>
      <c r="M228" s="254"/>
      <c r="N228" s="254"/>
      <c r="O228" s="254"/>
      <c r="P228" s="254"/>
      <c r="Q228" s="254"/>
      <c r="R228" s="254"/>
      <c r="S228" s="254"/>
      <c r="T228" s="254"/>
    </row>
    <row r="229" spans="2:20" ht="15" x14ac:dyDescent="0.25">
      <c r="B229" s="254"/>
      <c r="C229" s="254"/>
      <c r="D229" s="254"/>
      <c r="E229" s="254"/>
      <c r="F229" s="254"/>
      <c r="G229" s="254"/>
      <c r="H229" s="254"/>
      <c r="I229" s="254"/>
      <c r="J229" s="254"/>
      <c r="K229" s="254"/>
      <c r="L229" s="254"/>
      <c r="M229" s="254"/>
      <c r="N229" s="254"/>
      <c r="O229" s="254"/>
      <c r="P229" s="254"/>
      <c r="Q229" s="254"/>
      <c r="R229" s="254"/>
      <c r="S229" s="254"/>
      <c r="T229" s="254"/>
    </row>
    <row r="230" spans="2:20" ht="15" x14ac:dyDescent="0.25">
      <c r="B230" s="254"/>
      <c r="C230" s="254"/>
      <c r="D230" s="254"/>
      <c r="E230" s="254"/>
      <c r="F230" s="254"/>
      <c r="G230" s="254"/>
      <c r="H230" s="254"/>
      <c r="I230" s="254"/>
      <c r="J230" s="254"/>
      <c r="K230" s="254"/>
      <c r="L230" s="254"/>
      <c r="M230" s="254"/>
      <c r="N230" s="254"/>
      <c r="O230" s="254"/>
      <c r="P230" s="254"/>
      <c r="Q230" s="254"/>
      <c r="R230" s="254"/>
      <c r="S230" s="254"/>
      <c r="T230" s="254"/>
    </row>
    <row r="231" spans="2:20" ht="15" x14ac:dyDescent="0.25">
      <c r="B231" s="254"/>
      <c r="C231" s="254"/>
      <c r="D231" s="254"/>
      <c r="E231" s="254"/>
      <c r="F231" s="254"/>
      <c r="G231" s="254"/>
      <c r="H231" s="254"/>
      <c r="I231" s="254"/>
      <c r="J231" s="254"/>
      <c r="K231" s="254"/>
      <c r="L231" s="254"/>
      <c r="M231" s="254"/>
      <c r="N231" s="254"/>
      <c r="O231" s="254"/>
      <c r="P231" s="254"/>
      <c r="Q231" s="254"/>
      <c r="R231" s="254"/>
      <c r="S231" s="254"/>
      <c r="T231" s="254"/>
    </row>
    <row r="232" spans="2:20" ht="15" x14ac:dyDescent="0.25">
      <c r="B232" s="254"/>
      <c r="C232" s="254"/>
      <c r="D232" s="254"/>
      <c r="E232" s="254"/>
      <c r="F232" s="254"/>
      <c r="G232" s="254"/>
      <c r="H232" s="254"/>
      <c r="I232" s="254"/>
      <c r="J232" s="254"/>
      <c r="K232" s="254"/>
      <c r="L232" s="254"/>
      <c r="M232" s="254"/>
      <c r="N232" s="254"/>
      <c r="O232" s="254"/>
      <c r="P232" s="254"/>
      <c r="Q232" s="254"/>
      <c r="R232" s="254"/>
      <c r="S232" s="254"/>
      <c r="T232" s="254"/>
    </row>
    <row r="233" spans="2:20" ht="15" x14ac:dyDescent="0.25">
      <c r="B233" s="254"/>
      <c r="C233" s="254"/>
      <c r="D233" s="254"/>
      <c r="E233" s="254"/>
      <c r="F233" s="254"/>
      <c r="G233" s="254"/>
      <c r="H233" s="254"/>
      <c r="I233" s="254"/>
      <c r="J233" s="254"/>
      <c r="K233" s="254"/>
      <c r="L233" s="254"/>
      <c r="M233" s="254"/>
      <c r="N233" s="254"/>
      <c r="O233" s="254"/>
      <c r="P233" s="254"/>
      <c r="Q233" s="254"/>
      <c r="R233" s="254"/>
      <c r="S233" s="254"/>
      <c r="T233" s="254"/>
    </row>
    <row r="234" spans="2:20" ht="15" x14ac:dyDescent="0.25">
      <c r="B234" s="254"/>
      <c r="C234" s="254"/>
      <c r="D234" s="254"/>
      <c r="E234" s="254"/>
      <c r="F234" s="254"/>
      <c r="G234" s="254"/>
      <c r="H234" s="254"/>
      <c r="I234" s="254"/>
      <c r="J234" s="254"/>
      <c r="K234" s="254"/>
      <c r="L234" s="254"/>
      <c r="M234" s="254"/>
      <c r="N234" s="254"/>
      <c r="O234" s="254"/>
      <c r="P234" s="254"/>
      <c r="Q234" s="254"/>
      <c r="R234" s="254"/>
      <c r="S234" s="254"/>
      <c r="T234" s="254"/>
    </row>
    <row r="235" spans="2:20" ht="15" x14ac:dyDescent="0.25">
      <c r="B235" s="254"/>
      <c r="C235" s="254"/>
      <c r="D235" s="254"/>
      <c r="E235" s="254"/>
      <c r="F235" s="254"/>
      <c r="G235" s="254"/>
      <c r="H235" s="254"/>
      <c r="I235" s="254"/>
      <c r="J235" s="254"/>
      <c r="K235" s="254"/>
      <c r="L235" s="254"/>
      <c r="M235" s="254"/>
      <c r="N235" s="254"/>
      <c r="O235" s="254"/>
      <c r="P235" s="254"/>
      <c r="Q235" s="254"/>
      <c r="R235" s="254"/>
      <c r="S235" s="254"/>
      <c r="T235" s="254"/>
    </row>
    <row r="236" spans="2:20" ht="15" x14ac:dyDescent="0.25">
      <c r="B236" s="254"/>
      <c r="C236" s="254"/>
      <c r="D236" s="254"/>
      <c r="E236" s="254"/>
      <c r="F236" s="254"/>
      <c r="G236" s="254"/>
      <c r="H236" s="254"/>
      <c r="I236" s="254"/>
      <c r="J236" s="254"/>
      <c r="K236" s="254"/>
      <c r="L236" s="254"/>
      <c r="M236" s="254"/>
      <c r="N236" s="254"/>
      <c r="O236" s="254"/>
      <c r="P236" s="254"/>
      <c r="Q236" s="254"/>
      <c r="R236" s="254"/>
      <c r="S236" s="254"/>
      <c r="T236" s="254"/>
    </row>
    <row r="237" spans="2:20" ht="15" x14ac:dyDescent="0.25">
      <c r="B237" s="254"/>
      <c r="C237" s="254"/>
      <c r="D237" s="254"/>
      <c r="E237" s="254"/>
      <c r="F237" s="254"/>
      <c r="G237" s="254"/>
      <c r="H237" s="254"/>
      <c r="I237" s="254"/>
      <c r="J237" s="254"/>
      <c r="K237" s="254"/>
      <c r="L237" s="254"/>
      <c r="M237" s="254"/>
      <c r="N237" s="254"/>
      <c r="O237" s="254"/>
      <c r="P237" s="254"/>
      <c r="Q237" s="254"/>
      <c r="R237" s="254"/>
      <c r="S237" s="254"/>
      <c r="T237" s="254"/>
    </row>
    <row r="238" spans="2:20" ht="15" x14ac:dyDescent="0.25">
      <c r="B238" s="254"/>
      <c r="C238" s="254"/>
      <c r="D238" s="254"/>
      <c r="E238" s="254"/>
      <c r="F238" s="254"/>
      <c r="G238" s="254"/>
      <c r="H238" s="254"/>
      <c r="I238" s="254"/>
      <c r="J238" s="254"/>
      <c r="K238" s="254"/>
      <c r="L238" s="254"/>
      <c r="M238" s="254"/>
      <c r="N238" s="254"/>
      <c r="O238" s="254"/>
      <c r="P238" s="254"/>
      <c r="Q238" s="254"/>
      <c r="R238" s="254"/>
      <c r="S238" s="254"/>
      <c r="T238" s="254"/>
    </row>
    <row r="239" spans="2:20" ht="15" x14ac:dyDescent="0.25">
      <c r="B239" s="254"/>
      <c r="C239" s="254"/>
      <c r="D239" s="254"/>
      <c r="E239" s="254"/>
      <c r="F239" s="254"/>
      <c r="G239" s="254"/>
      <c r="H239" s="254"/>
      <c r="I239" s="254"/>
      <c r="J239" s="254"/>
      <c r="K239" s="254"/>
      <c r="L239" s="254"/>
      <c r="M239" s="254"/>
      <c r="N239" s="254"/>
      <c r="O239" s="254"/>
      <c r="P239" s="254"/>
      <c r="Q239" s="254"/>
      <c r="R239" s="254"/>
      <c r="S239" s="254"/>
      <c r="T239" s="254"/>
    </row>
    <row r="240" spans="2:20" ht="15" x14ac:dyDescent="0.25">
      <c r="B240" s="254"/>
      <c r="C240" s="254"/>
      <c r="D240" s="254"/>
      <c r="E240" s="254"/>
      <c r="F240" s="254"/>
      <c r="G240" s="254"/>
      <c r="H240" s="254"/>
      <c r="I240" s="254"/>
      <c r="J240" s="254"/>
      <c r="K240" s="254"/>
      <c r="L240" s="254"/>
      <c r="M240" s="254"/>
      <c r="N240" s="254"/>
      <c r="O240" s="254"/>
      <c r="P240" s="254"/>
      <c r="Q240" s="254"/>
      <c r="R240" s="254"/>
      <c r="S240" s="254"/>
      <c r="T240" s="254"/>
    </row>
    <row r="241" spans="2:20" ht="15" x14ac:dyDescent="0.25">
      <c r="B241" s="254"/>
      <c r="C241" s="254"/>
      <c r="D241" s="254"/>
      <c r="E241" s="254"/>
      <c r="F241" s="254"/>
      <c r="G241" s="254"/>
      <c r="H241" s="254"/>
      <c r="I241" s="254"/>
      <c r="J241" s="254"/>
      <c r="K241" s="254"/>
      <c r="L241" s="254"/>
      <c r="M241" s="254"/>
      <c r="N241" s="254"/>
      <c r="O241" s="254"/>
      <c r="P241" s="254"/>
      <c r="Q241" s="254"/>
      <c r="R241" s="254"/>
      <c r="S241" s="254"/>
      <c r="T241" s="254"/>
    </row>
    <row r="242" spans="2:20" ht="15" x14ac:dyDescent="0.25">
      <c r="B242" s="254"/>
      <c r="C242" s="254"/>
      <c r="D242" s="254"/>
      <c r="E242" s="254"/>
      <c r="F242" s="254"/>
      <c r="G242" s="254"/>
      <c r="H242" s="254"/>
      <c r="I242" s="254"/>
      <c r="J242" s="254"/>
      <c r="K242" s="254"/>
      <c r="L242" s="254"/>
      <c r="M242" s="254"/>
      <c r="N242" s="254"/>
      <c r="O242" s="254"/>
      <c r="P242" s="254"/>
      <c r="Q242" s="254"/>
      <c r="R242" s="254"/>
      <c r="S242" s="254"/>
      <c r="T242" s="254"/>
    </row>
    <row r="243" spans="2:20" ht="15" x14ac:dyDescent="0.25">
      <c r="B243" s="254"/>
      <c r="C243" s="254"/>
      <c r="D243" s="254"/>
      <c r="E243" s="254"/>
      <c r="F243" s="254"/>
      <c r="G243" s="254"/>
      <c r="H243" s="254"/>
      <c r="I243" s="254"/>
      <c r="J243" s="254"/>
      <c r="K243" s="254"/>
      <c r="L243" s="254"/>
      <c r="M243" s="254"/>
      <c r="N243" s="254"/>
      <c r="O243" s="254"/>
      <c r="P243" s="254"/>
      <c r="Q243" s="254"/>
      <c r="R243" s="254"/>
      <c r="S243" s="254"/>
      <c r="T243" s="254"/>
    </row>
    <row r="244" spans="2:20" ht="15" x14ac:dyDescent="0.25">
      <c r="B244" s="254"/>
      <c r="C244" s="254"/>
      <c r="D244" s="254"/>
      <c r="E244" s="254"/>
      <c r="F244" s="254"/>
      <c r="G244" s="254"/>
      <c r="H244" s="254"/>
      <c r="I244" s="254"/>
      <c r="J244" s="254"/>
      <c r="K244" s="254"/>
      <c r="L244" s="254"/>
      <c r="M244" s="254"/>
      <c r="N244" s="254"/>
      <c r="O244" s="254"/>
      <c r="P244" s="254"/>
      <c r="Q244" s="254"/>
      <c r="R244" s="254"/>
      <c r="S244" s="254"/>
      <c r="T244" s="254"/>
    </row>
    <row r="245" spans="2:20" ht="15" x14ac:dyDescent="0.25">
      <c r="B245" s="254"/>
      <c r="C245" s="254"/>
      <c r="D245" s="254"/>
      <c r="E245" s="254"/>
      <c r="F245" s="254"/>
      <c r="G245" s="254"/>
      <c r="H245" s="254"/>
      <c r="I245" s="254"/>
      <c r="J245" s="254"/>
      <c r="K245" s="254"/>
      <c r="L245" s="254"/>
      <c r="M245" s="254"/>
      <c r="N245" s="254"/>
      <c r="O245" s="254"/>
      <c r="P245" s="254"/>
      <c r="Q245" s="254"/>
      <c r="R245" s="254"/>
      <c r="S245" s="254"/>
      <c r="T245" s="254"/>
    </row>
    <row r="246" spans="2:20" ht="15" x14ac:dyDescent="0.25">
      <c r="B246" s="254"/>
      <c r="C246" s="254"/>
      <c r="D246" s="254"/>
      <c r="E246" s="254"/>
      <c r="F246" s="254"/>
      <c r="G246" s="254"/>
      <c r="H246" s="254"/>
      <c r="I246" s="254"/>
      <c r="J246" s="254"/>
      <c r="K246" s="254"/>
      <c r="L246" s="254"/>
      <c r="M246" s="254"/>
      <c r="N246" s="254"/>
      <c r="O246" s="254"/>
      <c r="P246" s="254"/>
      <c r="Q246" s="254"/>
      <c r="R246" s="254"/>
      <c r="S246" s="254"/>
      <c r="T246" s="254"/>
    </row>
    <row r="247" spans="2:20" ht="15" x14ac:dyDescent="0.25">
      <c r="B247" s="254"/>
      <c r="C247" s="254"/>
      <c r="D247" s="254"/>
      <c r="E247" s="254"/>
      <c r="F247" s="254"/>
      <c r="G247" s="254"/>
      <c r="H247" s="254"/>
      <c r="I247" s="254"/>
      <c r="J247" s="254"/>
      <c r="K247" s="254"/>
      <c r="L247" s="254"/>
      <c r="M247" s="254"/>
      <c r="N247" s="254"/>
      <c r="O247" s="254"/>
      <c r="P247" s="254"/>
      <c r="Q247" s="254"/>
      <c r="R247" s="254"/>
      <c r="S247" s="254"/>
      <c r="T247" s="254"/>
    </row>
    <row r="248" spans="2:20" ht="15" x14ac:dyDescent="0.25">
      <c r="B248" s="254"/>
      <c r="C248" s="254"/>
      <c r="D248" s="254"/>
      <c r="E248" s="254"/>
      <c r="F248" s="254"/>
      <c r="G248" s="254"/>
      <c r="H248" s="254"/>
      <c r="I248" s="254"/>
      <c r="J248" s="254"/>
      <c r="K248" s="254"/>
      <c r="L248" s="254"/>
      <c r="M248" s="254"/>
      <c r="N248" s="254"/>
      <c r="O248" s="254"/>
      <c r="P248" s="254"/>
      <c r="Q248" s="254"/>
      <c r="R248" s="254"/>
      <c r="S248" s="254"/>
      <c r="T248" s="254"/>
    </row>
    <row r="249" spans="2:20" ht="15" x14ac:dyDescent="0.25">
      <c r="B249" s="254"/>
      <c r="C249" s="254"/>
      <c r="D249" s="254"/>
      <c r="E249" s="254"/>
      <c r="F249" s="254"/>
      <c r="G249" s="254"/>
      <c r="H249" s="254"/>
      <c r="I249" s="254"/>
      <c r="J249" s="254"/>
      <c r="K249" s="254"/>
      <c r="L249" s="254"/>
      <c r="M249" s="254"/>
      <c r="N249" s="254"/>
      <c r="O249" s="254"/>
      <c r="P249" s="254"/>
      <c r="Q249" s="254"/>
      <c r="R249" s="254"/>
      <c r="S249" s="254"/>
      <c r="T249" s="254"/>
    </row>
    <row r="250" spans="2:20" ht="15" x14ac:dyDescent="0.25">
      <c r="B250" s="254"/>
      <c r="C250" s="254"/>
      <c r="D250" s="254"/>
      <c r="E250" s="254"/>
      <c r="F250" s="254"/>
      <c r="G250" s="254"/>
      <c r="H250" s="254"/>
      <c r="I250" s="254"/>
      <c r="J250" s="254"/>
      <c r="K250" s="254"/>
      <c r="L250" s="254"/>
      <c r="M250" s="254"/>
      <c r="N250" s="254"/>
      <c r="O250" s="254"/>
      <c r="P250" s="254"/>
      <c r="Q250" s="254"/>
      <c r="R250" s="254"/>
      <c r="S250" s="254"/>
      <c r="T250" s="254"/>
    </row>
    <row r="251" spans="2:20" ht="15" x14ac:dyDescent="0.25">
      <c r="B251" s="254"/>
      <c r="C251" s="254"/>
      <c r="D251" s="254"/>
      <c r="E251" s="254"/>
      <c r="F251" s="254"/>
      <c r="G251" s="254"/>
      <c r="H251" s="254"/>
      <c r="I251" s="254"/>
      <c r="J251" s="254"/>
      <c r="K251" s="254"/>
      <c r="L251" s="254"/>
      <c r="M251" s="254"/>
      <c r="N251" s="254"/>
      <c r="O251" s="254"/>
      <c r="P251" s="254"/>
      <c r="Q251" s="254"/>
      <c r="R251" s="254"/>
      <c r="S251" s="254"/>
      <c r="T251" s="254"/>
    </row>
    <row r="252" spans="2:20" ht="15" x14ac:dyDescent="0.25">
      <c r="B252" s="254"/>
      <c r="C252" s="254"/>
      <c r="D252" s="254"/>
      <c r="E252" s="254"/>
      <c r="F252" s="254"/>
      <c r="G252" s="254"/>
      <c r="H252" s="254"/>
      <c r="I252" s="254"/>
      <c r="J252" s="254"/>
      <c r="K252" s="254"/>
      <c r="L252" s="254"/>
      <c r="M252" s="254"/>
      <c r="N252" s="254"/>
      <c r="O252" s="254"/>
      <c r="P252" s="254"/>
      <c r="Q252" s="254"/>
      <c r="R252" s="254"/>
      <c r="S252" s="254"/>
      <c r="T252" s="254"/>
    </row>
    <row r="253" spans="2:20" ht="15" x14ac:dyDescent="0.25">
      <c r="B253" s="254"/>
      <c r="C253" s="254"/>
      <c r="D253" s="254"/>
      <c r="E253" s="254"/>
      <c r="F253" s="254"/>
      <c r="G253" s="254"/>
      <c r="H253" s="254"/>
      <c r="I253" s="254"/>
      <c r="J253" s="254"/>
      <c r="K253" s="254"/>
      <c r="L253" s="254"/>
      <c r="M253" s="254"/>
      <c r="N253" s="254"/>
      <c r="O253" s="254"/>
      <c r="P253" s="254"/>
      <c r="Q253" s="254"/>
      <c r="R253" s="254"/>
      <c r="S253" s="254"/>
      <c r="T253" s="254"/>
    </row>
    <row r="254" spans="2:20" ht="15" x14ac:dyDescent="0.25">
      <c r="B254" s="254"/>
      <c r="C254" s="254"/>
      <c r="D254" s="254"/>
      <c r="E254" s="254"/>
      <c r="F254" s="254"/>
      <c r="G254" s="254"/>
      <c r="H254" s="254"/>
      <c r="I254" s="254"/>
      <c r="J254" s="254"/>
      <c r="K254" s="254"/>
      <c r="L254" s="254"/>
      <c r="M254" s="254"/>
      <c r="N254" s="254"/>
      <c r="O254" s="254"/>
      <c r="P254" s="254"/>
      <c r="Q254" s="254"/>
      <c r="R254" s="254"/>
      <c r="S254" s="254"/>
      <c r="T254" s="254"/>
    </row>
    <row r="255" spans="2:20" ht="15" x14ac:dyDescent="0.25">
      <c r="B255" s="254"/>
      <c r="C255" s="254"/>
      <c r="D255" s="254"/>
      <c r="E255" s="254"/>
      <c r="F255" s="254"/>
      <c r="G255" s="254"/>
      <c r="H255" s="254"/>
      <c r="I255" s="254"/>
      <c r="J255" s="254"/>
      <c r="K255" s="254"/>
      <c r="L255" s="254"/>
      <c r="M255" s="254"/>
      <c r="N255" s="254"/>
      <c r="O255" s="254"/>
      <c r="P255" s="254"/>
      <c r="Q255" s="254"/>
      <c r="R255" s="254"/>
      <c r="S255" s="254"/>
      <c r="T255" s="254"/>
    </row>
    <row r="256" spans="2:20" ht="15" x14ac:dyDescent="0.25">
      <c r="B256" s="254"/>
      <c r="C256" s="254"/>
      <c r="D256" s="254"/>
      <c r="E256" s="254"/>
      <c r="F256" s="254"/>
      <c r="G256" s="254"/>
      <c r="H256" s="254"/>
      <c r="I256" s="254"/>
      <c r="J256" s="254"/>
      <c r="K256" s="254"/>
      <c r="L256" s="254"/>
      <c r="M256" s="254"/>
      <c r="N256" s="254"/>
      <c r="O256" s="254"/>
      <c r="P256" s="254"/>
      <c r="Q256" s="254"/>
      <c r="R256" s="254"/>
      <c r="S256" s="254"/>
      <c r="T256" s="254"/>
    </row>
    <row r="257" spans="2:20" ht="15" x14ac:dyDescent="0.25">
      <c r="B257" s="254"/>
      <c r="C257" s="254"/>
      <c r="D257" s="254"/>
      <c r="E257" s="254"/>
      <c r="F257" s="254"/>
      <c r="G257" s="254"/>
      <c r="H257" s="254"/>
      <c r="I257" s="254"/>
      <c r="J257" s="254"/>
      <c r="K257" s="254"/>
      <c r="L257" s="254"/>
      <c r="M257" s="254"/>
      <c r="N257" s="254"/>
      <c r="O257" s="254"/>
      <c r="P257" s="254"/>
      <c r="Q257" s="254"/>
      <c r="R257" s="254"/>
      <c r="S257" s="254"/>
      <c r="T257" s="254"/>
    </row>
    <row r="258" spans="2:20" ht="15" x14ac:dyDescent="0.25">
      <c r="B258" s="254"/>
      <c r="C258" s="254"/>
      <c r="D258" s="254"/>
      <c r="E258" s="254"/>
      <c r="F258" s="254"/>
      <c r="G258" s="254"/>
      <c r="H258" s="254"/>
      <c r="I258" s="254"/>
      <c r="J258" s="254"/>
      <c r="K258" s="254"/>
      <c r="L258" s="254"/>
      <c r="M258" s="254"/>
      <c r="N258" s="254"/>
      <c r="O258" s="254"/>
      <c r="P258" s="254"/>
      <c r="Q258" s="254"/>
      <c r="R258" s="254"/>
      <c r="S258" s="254"/>
      <c r="T258" s="254"/>
    </row>
    <row r="259" spans="2:20" ht="15" x14ac:dyDescent="0.25">
      <c r="B259" s="254"/>
      <c r="C259" s="254"/>
      <c r="D259" s="254"/>
      <c r="E259" s="254"/>
      <c r="F259" s="254"/>
      <c r="G259" s="254"/>
      <c r="H259" s="254"/>
      <c r="I259" s="254"/>
      <c r="J259" s="254"/>
      <c r="K259" s="254"/>
      <c r="L259" s="254"/>
      <c r="M259" s="254"/>
      <c r="N259" s="254"/>
      <c r="O259" s="254"/>
      <c r="P259" s="254"/>
      <c r="Q259" s="254"/>
      <c r="R259" s="254"/>
      <c r="S259" s="254"/>
      <c r="T259" s="254"/>
    </row>
    <row r="260" spans="2:20" ht="15" x14ac:dyDescent="0.25">
      <c r="B260" s="254"/>
      <c r="C260" s="254"/>
      <c r="D260" s="254"/>
      <c r="E260" s="254"/>
      <c r="F260" s="254"/>
      <c r="G260" s="254"/>
      <c r="H260" s="254"/>
      <c r="I260" s="254"/>
      <c r="J260" s="254"/>
      <c r="K260" s="254"/>
      <c r="L260" s="254"/>
      <c r="M260" s="254"/>
      <c r="N260" s="254"/>
      <c r="O260" s="254"/>
      <c r="P260" s="254"/>
      <c r="Q260" s="254"/>
      <c r="R260" s="254"/>
      <c r="S260" s="254"/>
      <c r="T260" s="254"/>
    </row>
    <row r="261" spans="2:20" ht="15" x14ac:dyDescent="0.25">
      <c r="B261" s="254"/>
      <c r="C261" s="254"/>
      <c r="D261" s="254"/>
      <c r="E261" s="254"/>
      <c r="F261" s="254"/>
      <c r="G261" s="254"/>
      <c r="H261" s="254"/>
      <c r="I261" s="254"/>
      <c r="J261" s="254"/>
      <c r="K261" s="254"/>
      <c r="L261" s="254"/>
      <c r="M261" s="254"/>
      <c r="N261" s="254"/>
      <c r="O261" s="254"/>
      <c r="P261" s="254"/>
      <c r="Q261" s="254"/>
      <c r="R261" s="254"/>
      <c r="S261" s="254"/>
      <c r="T261" s="254"/>
    </row>
    <row r="262" spans="2:20" ht="15" x14ac:dyDescent="0.25">
      <c r="B262" s="254"/>
      <c r="C262" s="254"/>
      <c r="D262" s="254"/>
      <c r="E262" s="254"/>
      <c r="F262" s="254"/>
      <c r="G262" s="254"/>
      <c r="H262" s="254"/>
      <c r="I262" s="254"/>
      <c r="J262" s="254"/>
      <c r="K262" s="254"/>
      <c r="L262" s="254"/>
      <c r="M262" s="254"/>
      <c r="N262" s="254"/>
      <c r="O262" s="254"/>
      <c r="P262" s="254"/>
      <c r="Q262" s="254"/>
      <c r="R262" s="254"/>
      <c r="S262" s="254"/>
      <c r="T262" s="254"/>
    </row>
    <row r="263" spans="2:20" ht="15" x14ac:dyDescent="0.25">
      <c r="B263" s="254"/>
      <c r="C263" s="254"/>
      <c r="D263" s="254"/>
      <c r="E263" s="254"/>
      <c r="F263" s="254"/>
      <c r="G263" s="254"/>
      <c r="H263" s="254"/>
      <c r="I263" s="254"/>
      <c r="J263" s="254"/>
      <c r="K263" s="254"/>
      <c r="L263" s="254"/>
      <c r="M263" s="254"/>
      <c r="N263" s="254"/>
      <c r="O263" s="254"/>
      <c r="P263" s="254"/>
      <c r="Q263" s="254"/>
      <c r="R263" s="254"/>
      <c r="S263" s="254"/>
      <c r="T263" s="254"/>
    </row>
    <row r="264" spans="2:20" ht="15" x14ac:dyDescent="0.25">
      <c r="B264" s="254"/>
      <c r="C264" s="254"/>
      <c r="D264" s="254"/>
      <c r="E264" s="254"/>
      <c r="F264" s="254"/>
      <c r="G264" s="254"/>
      <c r="H264" s="254"/>
      <c r="I264" s="254"/>
      <c r="J264" s="254"/>
      <c r="K264" s="254"/>
      <c r="L264" s="254"/>
      <c r="M264" s="254"/>
      <c r="N264" s="254"/>
      <c r="O264" s="254"/>
      <c r="P264" s="254"/>
      <c r="Q264" s="254"/>
      <c r="R264" s="254"/>
      <c r="S264" s="254"/>
      <c r="T264" s="254"/>
    </row>
    <row r="265" spans="2:20" ht="15" x14ac:dyDescent="0.25">
      <c r="B265" s="254"/>
      <c r="C265" s="254"/>
      <c r="D265" s="254"/>
      <c r="E265" s="254"/>
      <c r="F265" s="254"/>
      <c r="G265" s="254"/>
      <c r="H265" s="254"/>
      <c r="I265" s="254"/>
      <c r="J265" s="254"/>
      <c r="K265" s="254"/>
      <c r="L265" s="254"/>
      <c r="M265" s="254"/>
      <c r="N265" s="254"/>
      <c r="O265" s="254"/>
      <c r="P265" s="254"/>
      <c r="Q265" s="254"/>
      <c r="R265" s="254"/>
      <c r="S265" s="254"/>
      <c r="T265" s="254"/>
    </row>
    <row r="266" spans="2:20" ht="15" x14ac:dyDescent="0.25">
      <c r="B266" s="254"/>
      <c r="C266" s="254"/>
      <c r="D266" s="254"/>
      <c r="E266" s="254"/>
      <c r="F266" s="254"/>
      <c r="G266" s="254"/>
      <c r="H266" s="254"/>
      <c r="I266" s="254"/>
      <c r="J266" s="254"/>
      <c r="K266" s="254"/>
      <c r="L266" s="254"/>
      <c r="M266" s="254"/>
      <c r="N266" s="254"/>
      <c r="O266" s="254"/>
      <c r="P266" s="254"/>
      <c r="Q266" s="254"/>
      <c r="R266" s="254"/>
      <c r="S266" s="254"/>
      <c r="T266" s="254"/>
    </row>
    <row r="267" spans="2:20" ht="15" x14ac:dyDescent="0.25">
      <c r="B267" s="254"/>
      <c r="C267" s="254"/>
      <c r="D267" s="254"/>
      <c r="E267" s="254"/>
      <c r="F267" s="254"/>
      <c r="G267" s="254"/>
      <c r="H267" s="254"/>
      <c r="I267" s="254"/>
      <c r="J267" s="254"/>
      <c r="K267" s="254"/>
      <c r="L267" s="254"/>
      <c r="M267" s="254"/>
      <c r="N267" s="254"/>
      <c r="O267" s="254"/>
      <c r="P267" s="254"/>
      <c r="Q267" s="254"/>
      <c r="R267" s="254"/>
      <c r="S267" s="254"/>
      <c r="T267" s="254"/>
    </row>
    <row r="268" spans="2:20" ht="15" x14ac:dyDescent="0.25">
      <c r="B268" s="254"/>
      <c r="C268" s="254"/>
      <c r="D268" s="254"/>
      <c r="E268" s="254"/>
      <c r="F268" s="254"/>
      <c r="G268" s="254"/>
      <c r="H268" s="254"/>
      <c r="I268" s="254"/>
      <c r="J268" s="254"/>
      <c r="K268" s="254"/>
      <c r="L268" s="254"/>
      <c r="M268" s="254"/>
      <c r="N268" s="254"/>
      <c r="O268" s="254"/>
      <c r="P268" s="254"/>
      <c r="Q268" s="254"/>
      <c r="R268" s="254"/>
      <c r="S268" s="254"/>
      <c r="T268" s="254"/>
    </row>
    <row r="269" spans="2:20" ht="15" x14ac:dyDescent="0.25">
      <c r="B269" s="254"/>
      <c r="C269" s="254"/>
      <c r="D269" s="254"/>
      <c r="E269" s="254"/>
      <c r="F269" s="254"/>
      <c r="G269" s="254"/>
      <c r="H269" s="254"/>
      <c r="I269" s="254"/>
      <c r="J269" s="254"/>
      <c r="K269" s="254"/>
      <c r="L269" s="254"/>
      <c r="M269" s="254"/>
      <c r="N269" s="254"/>
      <c r="O269" s="254"/>
      <c r="P269" s="254"/>
      <c r="Q269" s="254"/>
      <c r="R269" s="254"/>
      <c r="S269" s="254"/>
      <c r="T269" s="254"/>
    </row>
    <row r="270" spans="2:20" ht="15" x14ac:dyDescent="0.25">
      <c r="B270" s="254"/>
      <c r="C270" s="254"/>
      <c r="D270" s="254"/>
      <c r="E270" s="254"/>
      <c r="F270" s="254"/>
      <c r="G270" s="254"/>
      <c r="H270" s="254"/>
      <c r="I270" s="254"/>
      <c r="J270" s="254"/>
      <c r="K270" s="254"/>
      <c r="L270" s="254"/>
      <c r="M270" s="254"/>
      <c r="N270" s="254"/>
      <c r="O270" s="254"/>
      <c r="P270" s="254"/>
      <c r="Q270" s="254"/>
      <c r="R270" s="254"/>
      <c r="S270" s="254"/>
      <c r="T270" s="254"/>
    </row>
    <row r="271" spans="2:20" ht="15" x14ac:dyDescent="0.25">
      <c r="B271" s="254"/>
      <c r="C271" s="254"/>
      <c r="D271" s="254"/>
      <c r="E271" s="254"/>
      <c r="F271" s="254"/>
      <c r="G271" s="254"/>
      <c r="H271" s="254"/>
      <c r="I271" s="254"/>
      <c r="J271" s="254"/>
      <c r="K271" s="254"/>
      <c r="L271" s="254"/>
      <c r="M271" s="254"/>
      <c r="N271" s="254"/>
      <c r="O271" s="254"/>
      <c r="P271" s="254"/>
      <c r="Q271" s="254"/>
      <c r="R271" s="254"/>
      <c r="S271" s="254"/>
      <c r="T271" s="254"/>
    </row>
    <row r="272" spans="2:20" ht="15" x14ac:dyDescent="0.25">
      <c r="B272" s="254"/>
      <c r="C272" s="254"/>
      <c r="D272" s="254"/>
      <c r="E272" s="254"/>
      <c r="F272" s="254"/>
      <c r="G272" s="254"/>
      <c r="H272" s="254"/>
      <c r="I272" s="254"/>
      <c r="J272" s="254"/>
      <c r="K272" s="254"/>
      <c r="L272" s="254"/>
      <c r="M272" s="254"/>
      <c r="N272" s="254"/>
      <c r="O272" s="254"/>
      <c r="P272" s="254"/>
      <c r="Q272" s="254"/>
      <c r="R272" s="254"/>
      <c r="S272" s="254"/>
      <c r="T272" s="254"/>
    </row>
    <row r="273" spans="2:20" ht="15" x14ac:dyDescent="0.25">
      <c r="B273" s="254"/>
      <c r="C273" s="254"/>
      <c r="D273" s="254"/>
      <c r="E273" s="254"/>
      <c r="F273" s="254"/>
      <c r="G273" s="254"/>
      <c r="H273" s="254"/>
      <c r="I273" s="254"/>
      <c r="J273" s="254"/>
      <c r="K273" s="254"/>
      <c r="L273" s="254"/>
      <c r="M273" s="254"/>
      <c r="N273" s="254"/>
      <c r="O273" s="254"/>
      <c r="P273" s="254"/>
      <c r="Q273" s="254"/>
      <c r="R273" s="254"/>
      <c r="S273" s="254"/>
      <c r="T273" s="254"/>
    </row>
    <row r="274" spans="2:20" ht="15" x14ac:dyDescent="0.25">
      <c r="B274" s="254"/>
      <c r="C274" s="254"/>
      <c r="D274" s="254"/>
      <c r="E274" s="254"/>
      <c r="F274" s="254"/>
      <c r="G274" s="254"/>
      <c r="H274" s="254"/>
      <c r="I274" s="254"/>
      <c r="J274" s="254"/>
      <c r="K274" s="254"/>
      <c r="L274" s="254"/>
      <c r="M274" s="254"/>
      <c r="N274" s="254"/>
      <c r="O274" s="254"/>
      <c r="P274" s="254"/>
      <c r="Q274" s="254"/>
      <c r="R274" s="254"/>
      <c r="S274" s="254"/>
      <c r="T274" s="254"/>
    </row>
    <row r="275" spans="2:20" ht="15" x14ac:dyDescent="0.25">
      <c r="B275" s="254"/>
      <c r="C275" s="254"/>
      <c r="D275" s="254"/>
      <c r="E275" s="254"/>
      <c r="F275" s="254"/>
      <c r="G275" s="254"/>
      <c r="H275" s="254"/>
      <c r="I275" s="254"/>
      <c r="J275" s="254"/>
      <c r="K275" s="254"/>
      <c r="L275" s="254"/>
      <c r="M275" s="254"/>
      <c r="N275" s="254"/>
      <c r="O275" s="254"/>
      <c r="P275" s="254"/>
      <c r="Q275" s="254"/>
      <c r="R275" s="254"/>
      <c r="S275" s="254"/>
      <c r="T275" s="254"/>
    </row>
    <row r="276" spans="2:20" ht="15" x14ac:dyDescent="0.25">
      <c r="B276" s="254"/>
      <c r="C276" s="254"/>
      <c r="D276" s="254"/>
      <c r="E276" s="254"/>
      <c r="F276" s="254"/>
      <c r="G276" s="254"/>
      <c r="H276" s="254"/>
      <c r="I276" s="254"/>
      <c r="J276" s="254"/>
      <c r="K276" s="254"/>
      <c r="L276" s="254"/>
      <c r="M276" s="254"/>
      <c r="N276" s="254"/>
      <c r="O276" s="254"/>
      <c r="P276" s="254"/>
      <c r="Q276" s="254"/>
      <c r="R276" s="254"/>
      <c r="S276" s="254"/>
      <c r="T276" s="254"/>
    </row>
    <row r="277" spans="2:20" ht="15" x14ac:dyDescent="0.25">
      <c r="B277" s="254"/>
      <c r="C277" s="254"/>
      <c r="D277" s="254"/>
      <c r="E277" s="254"/>
      <c r="F277" s="254"/>
      <c r="G277" s="254"/>
      <c r="H277" s="254"/>
      <c r="I277" s="254"/>
      <c r="J277" s="254"/>
      <c r="K277" s="254"/>
      <c r="L277" s="254"/>
      <c r="M277" s="254"/>
      <c r="N277" s="254"/>
      <c r="O277" s="254"/>
      <c r="P277" s="254"/>
      <c r="Q277" s="254"/>
      <c r="R277" s="254"/>
      <c r="S277" s="254"/>
      <c r="T277" s="254"/>
    </row>
    <row r="278" spans="2:20" ht="15" x14ac:dyDescent="0.25">
      <c r="B278" s="254"/>
      <c r="C278" s="254"/>
      <c r="D278" s="254"/>
      <c r="E278" s="254"/>
      <c r="F278" s="254"/>
      <c r="G278" s="254"/>
      <c r="H278" s="254"/>
      <c r="I278" s="254"/>
      <c r="J278" s="254"/>
      <c r="K278" s="254"/>
      <c r="L278" s="254"/>
      <c r="M278" s="254"/>
      <c r="N278" s="254"/>
      <c r="O278" s="254"/>
      <c r="P278" s="254"/>
      <c r="Q278" s="254"/>
      <c r="R278" s="254"/>
      <c r="S278" s="254"/>
      <c r="T278" s="254"/>
    </row>
    <row r="279" spans="2:20" ht="15" x14ac:dyDescent="0.25">
      <c r="B279" s="254"/>
      <c r="C279" s="254"/>
      <c r="D279" s="254"/>
      <c r="E279" s="254"/>
      <c r="F279" s="254"/>
      <c r="G279" s="254"/>
      <c r="H279" s="254"/>
      <c r="I279" s="254"/>
      <c r="J279" s="254"/>
      <c r="K279" s="254"/>
      <c r="L279" s="254"/>
      <c r="M279" s="254"/>
      <c r="N279" s="254"/>
      <c r="O279" s="254"/>
      <c r="P279" s="254"/>
      <c r="Q279" s="254"/>
      <c r="R279" s="254"/>
      <c r="S279" s="254"/>
      <c r="T279" s="254"/>
    </row>
    <row r="280" spans="2:20" ht="15" x14ac:dyDescent="0.25">
      <c r="B280" s="254"/>
      <c r="C280" s="254"/>
      <c r="D280" s="254"/>
      <c r="E280" s="254"/>
      <c r="F280" s="254"/>
      <c r="G280" s="254"/>
      <c r="H280" s="254"/>
      <c r="I280" s="254"/>
      <c r="J280" s="254"/>
      <c r="K280" s="254"/>
      <c r="L280" s="254"/>
      <c r="M280" s="254"/>
      <c r="N280" s="254"/>
      <c r="O280" s="254"/>
      <c r="P280" s="254"/>
      <c r="Q280" s="254"/>
      <c r="R280" s="254"/>
      <c r="S280" s="254"/>
      <c r="T280" s="254"/>
    </row>
    <row r="281" spans="2:20" ht="15" x14ac:dyDescent="0.25">
      <c r="B281" s="254"/>
      <c r="C281" s="254"/>
      <c r="D281" s="254"/>
      <c r="E281" s="254"/>
      <c r="F281" s="254"/>
      <c r="G281" s="254"/>
      <c r="H281" s="254"/>
      <c r="I281" s="254"/>
      <c r="J281" s="254"/>
      <c r="K281" s="254"/>
      <c r="L281" s="254"/>
      <c r="M281" s="254"/>
      <c r="N281" s="254"/>
      <c r="O281" s="254"/>
      <c r="P281" s="254"/>
      <c r="Q281" s="254"/>
      <c r="R281" s="254"/>
      <c r="S281" s="254"/>
      <c r="T281" s="254"/>
    </row>
    <row r="282" spans="2:20" ht="15" x14ac:dyDescent="0.25">
      <c r="B282" s="254"/>
      <c r="C282" s="254"/>
      <c r="D282" s="254"/>
      <c r="E282" s="254"/>
      <c r="F282" s="254"/>
      <c r="G282" s="254"/>
      <c r="H282" s="254"/>
      <c r="I282" s="254"/>
      <c r="J282" s="254"/>
      <c r="K282" s="254"/>
      <c r="L282" s="254"/>
      <c r="M282" s="254"/>
      <c r="N282" s="254"/>
      <c r="O282" s="254"/>
      <c r="P282" s="254"/>
      <c r="Q282" s="254"/>
      <c r="R282" s="254"/>
      <c r="S282" s="254"/>
      <c r="T282" s="254"/>
    </row>
    <row r="283" spans="2:20" ht="15" x14ac:dyDescent="0.25">
      <c r="B283" s="254"/>
      <c r="C283" s="254"/>
      <c r="D283" s="254"/>
      <c r="E283" s="254"/>
      <c r="F283" s="254"/>
      <c r="G283" s="254"/>
      <c r="H283" s="254"/>
      <c r="I283" s="254"/>
      <c r="J283" s="254"/>
      <c r="K283" s="254"/>
      <c r="L283" s="254"/>
      <c r="M283" s="254"/>
      <c r="N283" s="254"/>
      <c r="O283" s="254"/>
      <c r="P283" s="254"/>
      <c r="Q283" s="254"/>
      <c r="R283" s="254"/>
      <c r="S283" s="254"/>
      <c r="T283" s="254"/>
    </row>
    <row r="284" spans="2:20" ht="15" x14ac:dyDescent="0.25">
      <c r="B284" s="254"/>
      <c r="C284" s="254"/>
      <c r="D284" s="254"/>
      <c r="E284" s="254"/>
      <c r="F284" s="254"/>
      <c r="G284" s="254"/>
      <c r="H284" s="254"/>
      <c r="I284" s="254"/>
      <c r="J284" s="254"/>
      <c r="K284" s="254"/>
      <c r="L284" s="254"/>
      <c r="M284" s="254"/>
      <c r="N284" s="254"/>
      <c r="O284" s="254"/>
      <c r="P284" s="254"/>
      <c r="Q284" s="254"/>
      <c r="R284" s="254"/>
      <c r="S284" s="254"/>
      <c r="T284" s="254"/>
    </row>
    <row r="285" spans="2:20" ht="15" x14ac:dyDescent="0.25">
      <c r="B285" s="254"/>
      <c r="C285" s="254"/>
      <c r="D285" s="254"/>
      <c r="E285" s="254"/>
      <c r="F285" s="254"/>
      <c r="G285" s="254"/>
      <c r="H285" s="254"/>
      <c r="I285" s="254"/>
      <c r="J285" s="254"/>
      <c r="K285" s="254"/>
      <c r="L285" s="254"/>
      <c r="M285" s="254"/>
      <c r="N285" s="254"/>
      <c r="O285" s="254"/>
      <c r="P285" s="254"/>
      <c r="Q285" s="254"/>
      <c r="R285" s="254"/>
      <c r="S285" s="254"/>
      <c r="T285" s="254"/>
    </row>
    <row r="286" spans="2:20" ht="15" x14ac:dyDescent="0.25">
      <c r="B286" s="254"/>
      <c r="C286" s="254"/>
      <c r="D286" s="254"/>
      <c r="E286" s="254"/>
      <c r="F286" s="254"/>
      <c r="G286" s="254"/>
      <c r="H286" s="254"/>
      <c r="I286" s="254"/>
      <c r="J286" s="254"/>
      <c r="K286" s="254"/>
      <c r="L286" s="254"/>
      <c r="M286" s="254"/>
      <c r="N286" s="254"/>
      <c r="O286" s="254"/>
      <c r="P286" s="254"/>
      <c r="Q286" s="254"/>
      <c r="R286" s="254"/>
      <c r="S286" s="254"/>
      <c r="T286" s="254"/>
    </row>
    <row r="287" spans="2:20" ht="15" x14ac:dyDescent="0.25">
      <c r="B287" s="254"/>
      <c r="C287" s="254"/>
      <c r="D287" s="254"/>
      <c r="E287" s="254"/>
      <c r="F287" s="254"/>
      <c r="G287" s="254"/>
      <c r="H287" s="254"/>
      <c r="I287" s="254"/>
      <c r="J287" s="254"/>
      <c r="K287" s="254"/>
      <c r="L287" s="254"/>
      <c r="M287" s="254"/>
      <c r="N287" s="254"/>
      <c r="O287" s="254"/>
      <c r="P287" s="254"/>
      <c r="Q287" s="254"/>
      <c r="R287" s="254"/>
      <c r="S287" s="254"/>
      <c r="T287" s="254"/>
    </row>
    <row r="288" spans="2:20" ht="15" x14ac:dyDescent="0.25">
      <c r="B288" s="254"/>
      <c r="C288" s="254"/>
      <c r="D288" s="254"/>
      <c r="E288" s="254"/>
      <c r="F288" s="254"/>
      <c r="G288" s="254"/>
      <c r="H288" s="254"/>
      <c r="I288" s="254"/>
      <c r="J288" s="254"/>
      <c r="K288" s="254"/>
      <c r="L288" s="254"/>
      <c r="M288" s="254"/>
      <c r="N288" s="254"/>
      <c r="O288" s="254"/>
      <c r="P288" s="254"/>
      <c r="Q288" s="254"/>
      <c r="R288" s="254"/>
      <c r="S288" s="254"/>
      <c r="T288" s="254"/>
    </row>
    <row r="289" spans="2:20" ht="15" x14ac:dyDescent="0.25">
      <c r="B289" s="254"/>
      <c r="C289" s="254"/>
      <c r="D289" s="254"/>
      <c r="E289" s="254"/>
      <c r="F289" s="254"/>
      <c r="G289" s="254"/>
      <c r="H289" s="254"/>
      <c r="I289" s="254"/>
      <c r="J289" s="254"/>
      <c r="K289" s="254"/>
      <c r="L289" s="254"/>
      <c r="M289" s="254"/>
      <c r="N289" s="254"/>
      <c r="O289" s="254"/>
      <c r="P289" s="254"/>
      <c r="Q289" s="254"/>
      <c r="R289" s="254"/>
      <c r="S289" s="254"/>
      <c r="T289" s="254"/>
    </row>
  </sheetData>
  <mergeCells count="40">
    <mergeCell ref="F189:L189"/>
    <mergeCell ref="N189:T189"/>
    <mergeCell ref="F84:L84"/>
    <mergeCell ref="N84:T84"/>
    <mergeCell ref="N50:P50"/>
    <mergeCell ref="N51:P51"/>
    <mergeCell ref="J79:L79"/>
    <mergeCell ref="J80:L80"/>
    <mergeCell ref="J75:L75"/>
    <mergeCell ref="F124:L124"/>
    <mergeCell ref="N124:T124"/>
    <mergeCell ref="F165:L165"/>
    <mergeCell ref="N165:T165"/>
    <mergeCell ref="W57:Y57"/>
    <mergeCell ref="J68:L68"/>
    <mergeCell ref="X60:Z60"/>
    <mergeCell ref="N53:P53"/>
    <mergeCell ref="N52:P52"/>
    <mergeCell ref="B48:T48"/>
    <mergeCell ref="J76:L76"/>
    <mergeCell ref="J77:L77"/>
    <mergeCell ref="J78:L78"/>
    <mergeCell ref="J66:L66"/>
    <mergeCell ref="J67:L67"/>
    <mergeCell ref="J63:L63"/>
    <mergeCell ref="J64:L64"/>
    <mergeCell ref="J65:L65"/>
    <mergeCell ref="J70:L70"/>
    <mergeCell ref="J69:L69"/>
    <mergeCell ref="J71:L71"/>
    <mergeCell ref="J72:L72"/>
    <mergeCell ref="J73:L73"/>
    <mergeCell ref="J74:L74"/>
    <mergeCell ref="B13:T13"/>
    <mergeCell ref="I3:L3"/>
    <mergeCell ref="B1:H1"/>
    <mergeCell ref="C6:H6"/>
    <mergeCell ref="C8:H8"/>
    <mergeCell ref="C10:H10"/>
    <mergeCell ref="B3:H3"/>
  </mergeCells>
  <pageMargins left="0.7" right="0.7" top="0.75" bottom="0.75" header="0.3" footer="0.3"/>
  <pageSetup paperSize="119" orientation="portrait"/>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5" tint="0.39997558519241921"/>
  </sheetPr>
  <dimension ref="A1:W493"/>
  <sheetViews>
    <sheetView showGridLines="0" topLeftCell="A91" workbookViewId="0">
      <selection activeCell="E20" sqref="E20"/>
    </sheetView>
  </sheetViews>
  <sheetFormatPr defaultColWidth="8.85546875" defaultRowHeight="12.75" x14ac:dyDescent="0.2"/>
  <cols>
    <col min="1" max="1" width="4.7109375" style="1" customWidth="1"/>
    <col min="2" max="2" width="35" style="3" customWidth="1"/>
    <col min="3" max="4" width="15.28515625" style="3" customWidth="1"/>
    <col min="5" max="5" width="15.7109375" style="3" customWidth="1"/>
    <col min="6" max="8" width="15.28515625" style="3" customWidth="1"/>
    <col min="9" max="9" width="14.7109375" style="23" customWidth="1"/>
    <col min="10" max="12" width="14.7109375" style="3" customWidth="1"/>
    <col min="13" max="20" width="15" style="3" customWidth="1"/>
    <col min="21" max="16384" width="8.85546875" style="1"/>
  </cols>
  <sheetData>
    <row r="1" spans="1:23" s="66" customFormat="1" x14ac:dyDescent="0.2"/>
    <row r="2" spans="1:23" s="66" customFormat="1" ht="21" x14ac:dyDescent="0.2">
      <c r="B2" s="368" t="s">
        <v>76</v>
      </c>
      <c r="C2" s="368"/>
      <c r="D2" s="368"/>
      <c r="E2" s="368"/>
      <c r="F2" s="368"/>
      <c r="G2" s="368"/>
      <c r="H2" s="368"/>
    </row>
    <row r="3" spans="1:23" s="66" customFormat="1" x14ac:dyDescent="0.2">
      <c r="B3" s="65"/>
      <c r="C3" s="369"/>
      <c r="D3" s="369"/>
      <c r="E3" s="369"/>
      <c r="F3" s="369"/>
      <c r="G3" s="369"/>
      <c r="H3" s="369"/>
      <c r="I3" s="369"/>
      <c r="J3" s="369"/>
    </row>
    <row r="4" spans="1:23" s="66" customFormat="1" x14ac:dyDescent="0.2">
      <c r="A4" s="141"/>
      <c r="B4" s="172" t="s">
        <v>65</v>
      </c>
      <c r="C4" s="172"/>
      <c r="D4" s="172"/>
      <c r="E4" s="172"/>
      <c r="F4" s="172"/>
      <c r="G4" s="172"/>
      <c r="H4" s="172"/>
      <c r="I4" s="172"/>
      <c r="J4" s="65"/>
      <c r="K4" s="65"/>
      <c r="L4" s="65"/>
      <c r="M4" s="65"/>
      <c r="N4" s="65"/>
      <c r="O4" s="65"/>
      <c r="P4" s="65"/>
      <c r="Q4" s="65"/>
      <c r="R4" s="65"/>
    </row>
    <row r="5" spans="1:23" s="66" customFormat="1" x14ac:dyDescent="0.2">
      <c r="A5" s="141"/>
      <c r="J5" s="65"/>
      <c r="K5" s="65"/>
      <c r="L5" s="65"/>
      <c r="M5" s="65"/>
      <c r="N5" s="65"/>
      <c r="O5" s="65"/>
      <c r="P5" s="65"/>
      <c r="Q5" s="65"/>
      <c r="R5" s="65"/>
    </row>
    <row r="6" spans="1:23" s="66" customFormat="1" ht="27" customHeight="1" x14ac:dyDescent="0.2">
      <c r="B6" s="69" t="s">
        <v>71</v>
      </c>
      <c r="C6" s="367" t="s">
        <v>304</v>
      </c>
      <c r="D6" s="367"/>
      <c r="E6" s="367"/>
      <c r="F6" s="367"/>
      <c r="G6" s="367"/>
      <c r="H6" s="367"/>
      <c r="I6" s="367"/>
    </row>
    <row r="7" spans="1:23" s="66" customFormat="1" ht="12.75" customHeight="1" x14ac:dyDescent="0.2">
      <c r="B7" s="65"/>
      <c r="C7" s="65"/>
      <c r="D7" s="65"/>
      <c r="E7" s="65"/>
      <c r="F7" s="65"/>
      <c r="G7" s="65"/>
      <c r="H7" s="65"/>
      <c r="I7" s="171"/>
      <c r="J7" s="65"/>
      <c r="K7" s="65"/>
      <c r="L7" s="65"/>
      <c r="M7" s="65"/>
      <c r="N7" s="65"/>
      <c r="O7" s="65"/>
      <c r="P7" s="65"/>
      <c r="Q7" s="65"/>
      <c r="R7" s="65"/>
      <c r="S7" s="65"/>
    </row>
    <row r="8" spans="1:23" s="66" customFormat="1" ht="144" customHeight="1" x14ac:dyDescent="0.2">
      <c r="B8" s="69" t="s">
        <v>1</v>
      </c>
      <c r="C8" s="367" t="s">
        <v>330</v>
      </c>
      <c r="D8" s="367"/>
      <c r="E8" s="367"/>
      <c r="F8" s="367"/>
      <c r="G8" s="367"/>
      <c r="H8" s="367"/>
      <c r="I8" s="367"/>
    </row>
    <row r="9" spans="1:23" s="66" customFormat="1" x14ac:dyDescent="0.2">
      <c r="B9" s="74"/>
      <c r="C9" s="70"/>
      <c r="D9" s="70"/>
      <c r="E9" s="70"/>
      <c r="F9" s="70"/>
      <c r="G9" s="70"/>
      <c r="H9" s="70"/>
      <c r="I9" s="70"/>
    </row>
    <row r="10" spans="1:23" s="66" customFormat="1" x14ac:dyDescent="0.2">
      <c r="B10" s="74"/>
      <c r="C10" s="70"/>
      <c r="D10" s="70"/>
      <c r="E10" s="70"/>
      <c r="F10" s="70"/>
      <c r="G10" s="70"/>
      <c r="H10" s="70"/>
      <c r="I10" s="70"/>
    </row>
    <row r="11" spans="1:23" s="66" customFormat="1" x14ac:dyDescent="0.2">
      <c r="B11" s="230" t="s">
        <v>62</v>
      </c>
      <c r="C11" s="172"/>
      <c r="D11" s="172"/>
      <c r="E11" s="172"/>
      <c r="F11" s="172"/>
      <c r="G11" s="172"/>
      <c r="H11" s="172"/>
      <c r="I11" s="172"/>
    </row>
    <row r="12" spans="1:23" x14ac:dyDescent="0.2">
      <c r="I12" s="3"/>
      <c r="J12" s="1"/>
      <c r="K12" s="1"/>
      <c r="L12" s="1"/>
      <c r="M12" s="1"/>
      <c r="N12" s="1"/>
      <c r="O12" s="1"/>
      <c r="P12" s="1"/>
      <c r="Q12" s="1"/>
      <c r="R12" s="1"/>
      <c r="S12" s="1"/>
      <c r="T12" s="1"/>
    </row>
    <row r="14" spans="1:23" s="79" customFormat="1" ht="15" customHeight="1" x14ac:dyDescent="0.25">
      <c r="A14" s="66"/>
      <c r="B14" s="117" t="s">
        <v>55</v>
      </c>
      <c r="C14" s="117"/>
      <c r="D14" s="117"/>
      <c r="E14" s="117"/>
      <c r="F14" s="117"/>
      <c r="G14" s="117"/>
      <c r="H14" s="384" t="s">
        <v>270</v>
      </c>
      <c r="I14" s="384"/>
      <c r="L14" s="80"/>
      <c r="M14" s="80"/>
      <c r="N14" s="80"/>
      <c r="O14" s="80"/>
      <c r="P14" s="80"/>
      <c r="Q14" s="80"/>
      <c r="R14" s="80"/>
      <c r="S14" s="80"/>
      <c r="T14" s="80"/>
      <c r="U14" s="80"/>
      <c r="V14" s="80"/>
      <c r="W14" s="171"/>
    </row>
    <row r="15" spans="1:23" s="79" customFormat="1" ht="15" customHeight="1" x14ac:dyDescent="0.25">
      <c r="A15" s="66"/>
      <c r="B15" s="66"/>
      <c r="C15" s="66"/>
      <c r="D15" s="66"/>
      <c r="E15" s="66"/>
      <c r="F15" s="66"/>
      <c r="G15" s="66"/>
      <c r="H15" s="66"/>
      <c r="I15" s="66"/>
      <c r="L15" s="80"/>
      <c r="M15" s="80"/>
      <c r="N15" s="80"/>
      <c r="O15" s="80"/>
      <c r="P15" s="80"/>
      <c r="Q15" s="80"/>
      <c r="R15" s="80"/>
      <c r="S15" s="80"/>
      <c r="T15" s="80"/>
      <c r="U15" s="80"/>
      <c r="V15" s="80"/>
      <c r="W15" s="171"/>
    </row>
    <row r="16" spans="1:23" s="79" customFormat="1" ht="15" customHeight="1" x14ac:dyDescent="0.25">
      <c r="A16" s="66"/>
      <c r="B16" s="85" t="s">
        <v>326</v>
      </c>
      <c r="C16" s="317">
        <f>'INPUT - Forecast Expenditure'!C24</f>
        <v>7.1459999999999996E-2</v>
      </c>
      <c r="D16" s="66"/>
      <c r="E16" s="66"/>
      <c r="F16" s="66"/>
      <c r="G16" s="66"/>
      <c r="H16" s="66"/>
      <c r="I16" s="66"/>
      <c r="L16" s="80"/>
      <c r="M16" s="80"/>
      <c r="N16" s="80"/>
      <c r="O16" s="80"/>
      <c r="P16" s="80"/>
      <c r="Q16" s="80"/>
      <c r="R16" s="80"/>
      <c r="S16" s="80"/>
      <c r="T16" s="80"/>
      <c r="U16" s="80"/>
      <c r="V16" s="80"/>
      <c r="W16" s="253"/>
    </row>
    <row r="17" spans="1:23" s="79" customFormat="1" ht="15" customHeight="1" x14ac:dyDescent="0.25">
      <c r="A17" s="66"/>
      <c r="B17" s="85" t="s">
        <v>140</v>
      </c>
      <c r="C17" s="317">
        <v>2.5000000000000001E-2</v>
      </c>
      <c r="D17" s="66"/>
      <c r="E17" s="66"/>
      <c r="F17" s="66"/>
      <c r="G17" s="66"/>
      <c r="H17" s="66"/>
      <c r="I17" s="66"/>
      <c r="L17" s="80"/>
      <c r="M17" s="80"/>
      <c r="N17" s="80"/>
      <c r="O17" s="80"/>
      <c r="P17" s="80"/>
      <c r="Q17" s="80"/>
      <c r="R17" s="80"/>
      <c r="S17" s="80"/>
      <c r="T17" s="80"/>
      <c r="U17" s="80"/>
      <c r="V17" s="80"/>
      <c r="W17" s="253"/>
    </row>
    <row r="18" spans="1:23" s="79" customFormat="1" ht="15" customHeight="1" x14ac:dyDescent="0.25">
      <c r="A18" s="66"/>
      <c r="B18" s="66"/>
      <c r="C18" s="66"/>
      <c r="D18" s="66"/>
      <c r="E18" s="66"/>
      <c r="F18" s="66"/>
      <c r="G18" s="66"/>
      <c r="H18" s="66"/>
      <c r="I18" s="66"/>
      <c r="L18" s="80"/>
      <c r="M18" s="80"/>
      <c r="N18" s="80"/>
      <c r="O18" s="80"/>
      <c r="P18" s="80"/>
      <c r="Q18" s="80"/>
      <c r="R18" s="80"/>
      <c r="S18" s="80"/>
      <c r="T18" s="80"/>
      <c r="U18" s="80"/>
      <c r="V18" s="80"/>
      <c r="W18" s="253"/>
    </row>
    <row r="19" spans="1:23" x14ac:dyDescent="0.2">
      <c r="B19" s="85" t="s">
        <v>323</v>
      </c>
      <c r="C19" s="84" t="s">
        <v>325</v>
      </c>
      <c r="D19" s="84"/>
      <c r="E19" s="72" t="s">
        <v>42</v>
      </c>
      <c r="F19" s="72" t="s">
        <v>43</v>
      </c>
      <c r="G19" s="72" t="s">
        <v>44</v>
      </c>
      <c r="H19" s="72" t="s">
        <v>45</v>
      </c>
      <c r="I19" s="72" t="s">
        <v>46</v>
      </c>
    </row>
    <row r="20" spans="1:23" s="66" customFormat="1" ht="13.5" customHeight="1" x14ac:dyDescent="0.2">
      <c r="B20" s="136"/>
      <c r="C20" s="318">
        <f>NPV(C16,E20:I20)</f>
        <v>171112648.6265772</v>
      </c>
      <c r="D20" s="112"/>
      <c r="E20" s="157">
        <f>'INPUT - Forecast Expenditure'!E33*10^6</f>
        <v>40810580.247543231</v>
      </c>
      <c r="F20" s="157">
        <f>'INPUT - Forecast Expenditure'!F33*10^6</f>
        <v>44152612.248521931</v>
      </c>
      <c r="G20" s="157">
        <f>'INPUT - Forecast Expenditure'!G33*10^6</f>
        <v>46820265.912595913</v>
      </c>
      <c r="H20" s="157">
        <f>'INPUT - Forecast Expenditure'!H33*10^6</f>
        <v>40469521.468159027</v>
      </c>
      <c r="I20" s="157">
        <f>'INPUT - Forecast Expenditure'!I33*10^6</f>
        <v>36426305.198905915</v>
      </c>
      <c r="J20" s="65"/>
      <c r="K20" s="65"/>
      <c r="L20" s="65"/>
    </row>
    <row r="21" spans="1:23" s="66" customFormat="1" x14ac:dyDescent="0.2">
      <c r="B21" s="81"/>
      <c r="C21" s="104"/>
      <c r="D21" s="104"/>
      <c r="E21" s="235"/>
      <c r="F21" s="235"/>
      <c r="G21" s="235"/>
      <c r="H21" s="235"/>
      <c r="I21" s="235"/>
      <c r="J21" s="65"/>
      <c r="K21" s="65"/>
      <c r="L21" s="65"/>
    </row>
    <row r="22" spans="1:23" x14ac:dyDescent="0.2">
      <c r="B22" s="85" t="s">
        <v>324</v>
      </c>
      <c r="C22" s="84" t="s">
        <v>325</v>
      </c>
      <c r="D22" s="84"/>
      <c r="E22" s="72" t="s">
        <v>42</v>
      </c>
      <c r="F22" s="72" t="s">
        <v>43</v>
      </c>
      <c r="G22" s="72" t="s">
        <v>44</v>
      </c>
      <c r="H22" s="72" t="s">
        <v>45</v>
      </c>
      <c r="I22" s="72" t="s">
        <v>46</v>
      </c>
    </row>
    <row r="23" spans="1:23" s="66" customFormat="1" ht="13.5" customHeight="1" x14ac:dyDescent="0.2">
      <c r="B23" s="136"/>
      <c r="C23" s="318">
        <f>NPV(C16,E23:I23)</f>
        <v>181080331.78086814</v>
      </c>
      <c r="D23" s="112"/>
      <c r="E23" s="157">
        <f>E20</f>
        <v>40810580.247543231</v>
      </c>
      <c r="F23" s="157">
        <f>E23*(1+$C$17)*(1-F26)</f>
        <v>42624510.949815452</v>
      </c>
      <c r="G23" s="157">
        <f t="shared" ref="G23:I23" si="0">F23*(1+$C$17)*(1-G26)</f>
        <v>44519066.445283152</v>
      </c>
      <c r="H23" s="157">
        <f t="shared" si="0"/>
        <v>46497830.309255838</v>
      </c>
      <c r="I23" s="157">
        <f t="shared" si="0"/>
        <v>48564545.398220554</v>
      </c>
      <c r="J23" s="65"/>
      <c r="K23" s="65"/>
      <c r="L23" s="65"/>
    </row>
    <row r="24" spans="1:23" s="66" customFormat="1" ht="13.5" customHeight="1" x14ac:dyDescent="0.2">
      <c r="B24" s="81"/>
      <c r="C24" s="104"/>
      <c r="D24" s="104"/>
      <c r="E24" s="235"/>
      <c r="F24" s="235"/>
      <c r="G24" s="235"/>
      <c r="H24" s="235"/>
      <c r="I24" s="235"/>
      <c r="J24" s="65"/>
      <c r="K24" s="65"/>
      <c r="L24" s="65"/>
    </row>
    <row r="25" spans="1:23" x14ac:dyDescent="0.2">
      <c r="B25" s="85" t="s">
        <v>327</v>
      </c>
      <c r="C25" s="84" t="s">
        <v>328</v>
      </c>
      <c r="D25" s="85" t="s">
        <v>329</v>
      </c>
      <c r="E25" s="72"/>
      <c r="F25" s="72" t="s">
        <v>43</v>
      </c>
      <c r="G25" s="72" t="s">
        <v>44</v>
      </c>
      <c r="H25" s="72" t="s">
        <v>45</v>
      </c>
      <c r="I25" s="72" t="s">
        <v>46</v>
      </c>
    </row>
    <row r="26" spans="1:23" s="66" customFormat="1" ht="30.75" customHeight="1" x14ac:dyDescent="0.2">
      <c r="B26" s="136"/>
      <c r="C26" s="319">
        <f>C20-C23</f>
        <v>-9967683.1542909443</v>
      </c>
      <c r="D26" s="323">
        <v>-1.8973228983448453E-2</v>
      </c>
      <c r="E26" s="320"/>
      <c r="F26" s="322">
        <f>D26</f>
        <v>-1.8973228983448453E-2</v>
      </c>
      <c r="G26" s="321">
        <f>D26</f>
        <v>-1.8973228983448453E-2</v>
      </c>
      <c r="H26" s="321">
        <f>D26</f>
        <v>-1.8973228983448453E-2</v>
      </c>
      <c r="I26" s="321">
        <f>D26</f>
        <v>-1.8973228983448453E-2</v>
      </c>
      <c r="J26" s="65"/>
      <c r="K26" s="65"/>
      <c r="L26" s="65"/>
    </row>
    <row r="27" spans="1:23" s="66" customFormat="1" ht="13.5" customHeight="1" x14ac:dyDescent="0.2">
      <c r="B27" s="81"/>
      <c r="C27" s="104"/>
      <c r="D27" s="104"/>
      <c r="E27" s="235"/>
      <c r="F27" s="235"/>
      <c r="G27" s="235"/>
      <c r="H27" s="235"/>
      <c r="I27" s="235"/>
      <c r="J27" s="65"/>
      <c r="K27" s="65"/>
      <c r="L27" s="65"/>
    </row>
    <row r="28" spans="1:23" x14ac:dyDescent="0.2">
      <c r="B28" s="1"/>
      <c r="C28" s="1"/>
      <c r="D28" s="1"/>
      <c r="E28" s="1"/>
      <c r="F28" s="1"/>
      <c r="G28" s="1"/>
    </row>
    <row r="29" spans="1:23" s="79" customFormat="1" ht="15" customHeight="1" x14ac:dyDescent="0.25">
      <c r="A29" s="66"/>
      <c r="B29" s="371" t="s">
        <v>91</v>
      </c>
      <c r="C29" s="371"/>
      <c r="D29" s="371"/>
      <c r="E29" s="371"/>
      <c r="F29" s="371"/>
      <c r="G29" s="371"/>
      <c r="H29" s="371"/>
      <c r="I29" s="371"/>
      <c r="L29" s="80"/>
      <c r="M29" s="80"/>
      <c r="N29" s="80"/>
      <c r="O29" s="80"/>
      <c r="P29" s="80"/>
      <c r="Q29" s="80"/>
      <c r="R29" s="80"/>
      <c r="S29" s="80"/>
      <c r="T29" s="80"/>
      <c r="U29" s="80"/>
      <c r="V29" s="80"/>
      <c r="W29" s="171"/>
    </row>
    <row r="30" spans="1:23" s="79" customFormat="1" ht="15" customHeight="1" x14ac:dyDescent="0.25">
      <c r="A30" s="66"/>
      <c r="B30" s="3"/>
      <c r="C30" s="3"/>
      <c r="D30" s="3"/>
      <c r="E30" s="3"/>
      <c r="F30" s="3"/>
      <c r="G30" s="3"/>
      <c r="H30" s="3"/>
      <c r="I30" s="3"/>
      <c r="L30" s="80"/>
      <c r="M30" s="80"/>
      <c r="N30" s="80"/>
      <c r="O30" s="80"/>
      <c r="P30" s="80"/>
      <c r="Q30" s="80"/>
      <c r="R30" s="80"/>
      <c r="S30" s="80"/>
      <c r="T30" s="80"/>
      <c r="U30" s="80"/>
      <c r="V30" s="80"/>
      <c r="W30" s="171"/>
    </row>
    <row r="31" spans="1:23" x14ac:dyDescent="0.2">
      <c r="B31" s="72"/>
      <c r="C31" s="73"/>
      <c r="D31" s="72" t="s">
        <v>64</v>
      </c>
      <c r="E31" s="72" t="s">
        <v>42</v>
      </c>
      <c r="F31" s="72" t="s">
        <v>43</v>
      </c>
      <c r="G31" s="72" t="s">
        <v>44</v>
      </c>
      <c r="H31" s="72" t="s">
        <v>45</v>
      </c>
      <c r="I31" s="72" t="s">
        <v>46</v>
      </c>
      <c r="P31" s="65"/>
    </row>
    <row r="32" spans="1:23" x14ac:dyDescent="0.2">
      <c r="B32" s="72" t="str">
        <f>'INPUT - Forecast Expenditure'!B20</f>
        <v>Inflation Assumption (CPI % increase)</v>
      </c>
      <c r="C32" s="73"/>
      <c r="D32" s="88">
        <f>'INPUT - Forecast Expenditure'!D20</f>
        <v>2.5000000000000001E-2</v>
      </c>
      <c r="E32" s="88">
        <f>'INPUT - Forecast Expenditure'!E20</f>
        <v>2.5000000000000001E-2</v>
      </c>
      <c r="F32" s="88">
        <f>'INPUT - Forecast Expenditure'!F20</f>
        <v>2.5000000000000001E-2</v>
      </c>
      <c r="G32" s="88">
        <f>'INPUT - Forecast Expenditure'!G20</f>
        <v>2.5000000000000001E-2</v>
      </c>
      <c r="H32" s="88">
        <f>'INPUT - Forecast Expenditure'!H20</f>
        <v>2.5000000000000001E-2</v>
      </c>
      <c r="I32" s="88">
        <f>'INPUT - Forecast Expenditure'!I20</f>
        <v>2.5000000000000001E-2</v>
      </c>
    </row>
    <row r="33" spans="2:23" x14ac:dyDescent="0.2">
      <c r="B33" s="1"/>
      <c r="C33" s="1"/>
      <c r="D33" s="1"/>
      <c r="E33" s="1"/>
      <c r="F33" s="1"/>
      <c r="G33" s="1"/>
    </row>
    <row r="34" spans="2:23" ht="15" x14ac:dyDescent="0.25">
      <c r="J34" s="201"/>
      <c r="K34" s="201"/>
      <c r="L34" s="201"/>
      <c r="M34" s="201"/>
      <c r="N34" s="201"/>
      <c r="O34" s="201"/>
      <c r="P34" s="201"/>
      <c r="Q34" s="201"/>
      <c r="R34" s="201"/>
      <c r="S34" s="201"/>
      <c r="T34" s="201"/>
      <c r="U34" s="201"/>
      <c r="V34" s="201"/>
      <c r="W34" s="201"/>
    </row>
    <row r="35" spans="2:23" s="66" customFormat="1" ht="15" x14ac:dyDescent="0.25">
      <c r="B35" s="409" t="s">
        <v>75</v>
      </c>
      <c r="C35" s="409"/>
      <c r="D35" s="409"/>
      <c r="E35" s="409"/>
      <c r="F35" s="409"/>
      <c r="G35" s="409"/>
      <c r="H35" s="409"/>
      <c r="I35" s="409"/>
      <c r="J35" s="201"/>
      <c r="K35" s="201"/>
      <c r="L35" s="201"/>
      <c r="M35" s="201"/>
      <c r="N35" s="201"/>
      <c r="O35" s="201"/>
      <c r="P35" s="201"/>
      <c r="Q35" s="201"/>
      <c r="R35" s="201"/>
      <c r="S35" s="201"/>
      <c r="T35" s="201"/>
      <c r="U35" s="201"/>
      <c r="V35" s="201"/>
      <c r="W35" s="201"/>
    </row>
    <row r="36" spans="2:23" ht="15" x14ac:dyDescent="0.25">
      <c r="B36" s="1"/>
      <c r="C36" s="1"/>
      <c r="D36" s="1"/>
      <c r="E36" s="1"/>
      <c r="F36" s="1"/>
      <c r="G36" s="1"/>
      <c r="H36" s="1"/>
      <c r="I36" s="1"/>
      <c r="J36" s="201"/>
      <c r="K36" s="201"/>
      <c r="L36" s="201"/>
      <c r="M36" s="201"/>
      <c r="N36" s="201"/>
      <c r="O36" s="201"/>
      <c r="P36" s="201"/>
      <c r="Q36" s="201"/>
      <c r="R36" s="201"/>
      <c r="S36" s="201"/>
      <c r="T36" s="201"/>
      <c r="U36" s="201"/>
      <c r="V36" s="201"/>
      <c r="W36" s="201"/>
    </row>
    <row r="37" spans="2:23" ht="15" x14ac:dyDescent="0.25">
      <c r="B37" s="1"/>
      <c r="C37" s="1"/>
      <c r="D37" s="1"/>
      <c r="E37" s="1"/>
      <c r="F37" s="1"/>
      <c r="G37" s="1"/>
      <c r="H37" s="1"/>
      <c r="I37" s="1"/>
      <c r="J37" s="201"/>
      <c r="K37" s="201"/>
      <c r="L37" s="201"/>
      <c r="M37" s="201"/>
      <c r="N37" s="201"/>
      <c r="O37" s="201"/>
      <c r="P37" s="201"/>
      <c r="Q37" s="201"/>
      <c r="R37" s="201"/>
      <c r="S37" s="201"/>
      <c r="T37" s="201"/>
      <c r="U37" s="201"/>
      <c r="V37" s="201"/>
      <c r="W37" s="201"/>
    </row>
    <row r="38" spans="2:23" ht="25.5" x14ac:dyDescent="0.25">
      <c r="B38" s="43" t="s">
        <v>58</v>
      </c>
      <c r="C38" s="43" t="s">
        <v>13</v>
      </c>
      <c r="D38" s="44" t="s">
        <v>57</v>
      </c>
      <c r="E38" s="142" t="s">
        <v>42</v>
      </c>
      <c r="F38" s="142" t="s">
        <v>43</v>
      </c>
      <c r="G38" s="142" t="s">
        <v>44</v>
      </c>
      <c r="H38" s="142" t="s">
        <v>45</v>
      </c>
      <c r="I38" s="142" t="s">
        <v>46</v>
      </c>
      <c r="J38" s="201"/>
      <c r="K38" s="201"/>
      <c r="L38" s="201"/>
      <c r="M38" s="201"/>
      <c r="N38" s="201"/>
      <c r="O38" s="201"/>
      <c r="P38" s="201"/>
      <c r="Q38" s="201"/>
      <c r="R38" s="201"/>
      <c r="S38" s="201"/>
      <c r="T38" s="201"/>
      <c r="U38" s="201"/>
      <c r="V38" s="201"/>
      <c r="W38" s="201"/>
    </row>
    <row r="39" spans="2:23" ht="15" x14ac:dyDescent="0.25">
      <c r="B39" s="137" t="s">
        <v>21</v>
      </c>
      <c r="C39" s="137" t="s">
        <v>20</v>
      </c>
      <c r="D39" s="137" t="s">
        <v>53</v>
      </c>
      <c r="E39" s="138">
        <f t="shared" ref="E39:I40" si="1">(SUMPRODUCT(E96,E54))/SUM(E96)</f>
        <v>19.946079514738244</v>
      </c>
      <c r="F39" s="138">
        <f t="shared" si="1"/>
        <v>20.670827394107256</v>
      </c>
      <c r="G39" s="138">
        <f t="shared" si="1"/>
        <v>21.402302826891404</v>
      </c>
      <c r="H39" s="138">
        <f t="shared" si="1"/>
        <v>22.156884604076915</v>
      </c>
      <c r="I39" s="138">
        <f t="shared" si="1"/>
        <v>22.954064956725269</v>
      </c>
      <c r="J39" s="201"/>
      <c r="K39" s="201"/>
      <c r="L39" s="201"/>
      <c r="M39" s="201"/>
      <c r="N39" s="201"/>
      <c r="O39" s="201"/>
      <c r="P39" s="201"/>
      <c r="Q39" s="201"/>
      <c r="R39" s="201"/>
      <c r="S39" s="201"/>
      <c r="T39" s="201"/>
      <c r="U39" s="201"/>
      <c r="V39" s="201"/>
      <c r="W39" s="201"/>
    </row>
    <row r="40" spans="2:23" ht="15" x14ac:dyDescent="0.25">
      <c r="B40" s="139" t="s">
        <v>16</v>
      </c>
      <c r="C40" s="139" t="s">
        <v>15</v>
      </c>
      <c r="D40" s="139" t="s">
        <v>53</v>
      </c>
      <c r="E40" s="138">
        <f t="shared" si="1"/>
        <v>22.202201320150767</v>
      </c>
      <c r="F40" s="138">
        <f t="shared" si="1"/>
        <v>23.008926186168342</v>
      </c>
      <c r="G40" s="138">
        <f t="shared" si="1"/>
        <v>23.823139566167054</v>
      </c>
      <c r="H40" s="138">
        <f t="shared" si="1"/>
        <v>24.663072873221743</v>
      </c>
      <c r="I40" s="138">
        <f t="shared" si="1"/>
        <v>25.550423124928585</v>
      </c>
      <c r="J40" s="201"/>
      <c r="K40" s="201"/>
      <c r="L40" s="201"/>
      <c r="M40" s="201"/>
      <c r="N40" s="201"/>
      <c r="O40" s="201"/>
      <c r="P40" s="201"/>
      <c r="Q40" s="201"/>
      <c r="R40" s="201"/>
      <c r="S40" s="201"/>
      <c r="T40" s="201"/>
      <c r="U40" s="201"/>
      <c r="V40" s="201"/>
      <c r="W40" s="201"/>
    </row>
    <row r="41" spans="2:23" ht="25.5" x14ac:dyDescent="0.25">
      <c r="B41" s="139" t="s">
        <v>2</v>
      </c>
      <c r="C41" s="139" t="s">
        <v>39</v>
      </c>
      <c r="D41" s="139" t="s">
        <v>54</v>
      </c>
      <c r="E41" s="138">
        <f>(SUMPRODUCT(E98:E99,E56:E57))/SUM(E98:E99)</f>
        <v>11.081593476202594</v>
      </c>
      <c r="F41" s="138">
        <f t="shared" ref="F41:I41" si="2">(SUMPRODUCT(F98:F99,F56:F57))/SUM(F98:F99)</f>
        <v>11.484247108760954</v>
      </c>
      <c r="G41" s="138">
        <f t="shared" si="2"/>
        <v>11.890638418790267</v>
      </c>
      <c r="H41" s="138">
        <f t="shared" si="2"/>
        <v>12.309867094437609</v>
      </c>
      <c r="I41" s="138">
        <f t="shared" si="2"/>
        <v>12.75276258117912</v>
      </c>
      <c r="J41" s="201"/>
      <c r="K41" s="201"/>
      <c r="L41" s="201"/>
      <c r="M41" s="201"/>
      <c r="N41" s="201"/>
      <c r="O41" s="201"/>
      <c r="P41" s="201"/>
      <c r="Q41" s="201"/>
      <c r="R41" s="201"/>
      <c r="S41" s="201"/>
      <c r="T41" s="201"/>
      <c r="U41" s="201"/>
      <c r="V41" s="201"/>
      <c r="W41" s="201"/>
    </row>
    <row r="42" spans="2:23" ht="15" x14ac:dyDescent="0.25">
      <c r="B42" s="139" t="s">
        <v>32</v>
      </c>
      <c r="C42" s="139" t="s">
        <v>31</v>
      </c>
      <c r="D42" s="139" t="s">
        <v>53</v>
      </c>
      <c r="E42" s="138">
        <f>(SUMPRODUCT(E100,E58))/SUM(E100)</f>
        <v>30.4930084890307</v>
      </c>
      <c r="F42" s="138">
        <f t="shared" ref="F42:I42" si="3">(SUMPRODUCT(F100,F58))/SUM(F100)</f>
        <v>31.600982776492884</v>
      </c>
      <c r="G42" s="138">
        <f t="shared" si="3"/>
        <v>32.719241959452781</v>
      </c>
      <c r="H42" s="138">
        <f t="shared" si="3"/>
        <v>33.872825475470748</v>
      </c>
      <c r="I42" s="138">
        <f t="shared" si="3"/>
        <v>35.091532502214186</v>
      </c>
      <c r="J42" s="201"/>
      <c r="K42" s="201"/>
      <c r="L42" s="201"/>
      <c r="M42" s="201"/>
      <c r="N42" s="201"/>
      <c r="O42" s="201"/>
      <c r="P42" s="201"/>
      <c r="Q42" s="201"/>
      <c r="R42" s="201"/>
      <c r="S42" s="201"/>
      <c r="T42" s="201"/>
      <c r="U42" s="201"/>
      <c r="V42" s="201"/>
      <c r="W42" s="201"/>
    </row>
    <row r="43" spans="2:23" ht="15" x14ac:dyDescent="0.25">
      <c r="B43" s="139" t="s">
        <v>19</v>
      </c>
      <c r="C43" s="139" t="s">
        <v>18</v>
      </c>
      <c r="D43" s="139" t="s">
        <v>53</v>
      </c>
      <c r="E43" s="138">
        <f>(SUMPRODUCT(E101,E59))/SUM(E101)</f>
        <v>21.188453128281598</v>
      </c>
      <c r="F43" s="138">
        <f t="shared" ref="F43:I44" si="4">(SUMPRODUCT(F101,F59))/SUM(F101)</f>
        <v>21.958343093900407</v>
      </c>
      <c r="G43" s="138">
        <f t="shared" si="4"/>
        <v>22.735379649409182</v>
      </c>
      <c r="H43" s="138">
        <f t="shared" si="4"/>
        <v>23.536961765109503</v>
      </c>
      <c r="I43" s="138">
        <f t="shared" si="4"/>
        <v>24.383795776996195</v>
      </c>
      <c r="J43" s="201"/>
      <c r="K43" s="201"/>
      <c r="L43" s="201"/>
      <c r="M43" s="201"/>
      <c r="N43" s="201"/>
      <c r="O43" s="201"/>
      <c r="P43" s="201"/>
      <c r="Q43" s="201"/>
      <c r="R43" s="201"/>
      <c r="S43" s="201"/>
      <c r="T43" s="201"/>
      <c r="U43" s="201"/>
      <c r="V43" s="201"/>
      <c r="W43" s="201"/>
    </row>
    <row r="44" spans="2:23" ht="15" x14ac:dyDescent="0.25">
      <c r="B44" s="139" t="s">
        <v>26</v>
      </c>
      <c r="C44" s="139" t="s">
        <v>25</v>
      </c>
      <c r="D44" s="139" t="s">
        <v>53</v>
      </c>
      <c r="E44" s="138">
        <f>(SUMPRODUCT(E102,E60))/SUM(E102)</f>
        <v>27.591610037713885</v>
      </c>
      <c r="F44" s="138">
        <f t="shared" si="4"/>
        <v>28.594160982546626</v>
      </c>
      <c r="G44" s="138">
        <f t="shared" si="4"/>
        <v>29.606018218883982</v>
      </c>
      <c r="H44" s="138">
        <f t="shared" si="4"/>
        <v>30.649838691086735</v>
      </c>
      <c r="I44" s="138">
        <f t="shared" si="4"/>
        <v>31.75258619611639</v>
      </c>
      <c r="J44" s="201"/>
      <c r="K44" s="201"/>
      <c r="L44" s="201"/>
      <c r="M44" s="201"/>
      <c r="N44" s="201"/>
      <c r="O44" s="201"/>
      <c r="P44" s="201"/>
      <c r="Q44" s="201"/>
      <c r="R44" s="201"/>
      <c r="S44" s="201"/>
      <c r="T44" s="201"/>
      <c r="U44" s="201"/>
      <c r="V44" s="201"/>
      <c r="W44" s="201"/>
    </row>
    <row r="45" spans="2:23" ht="63.75" x14ac:dyDescent="0.25">
      <c r="B45" s="139" t="s">
        <v>41</v>
      </c>
      <c r="C45" s="139" t="s">
        <v>40</v>
      </c>
      <c r="D45" s="139" t="s">
        <v>54</v>
      </c>
      <c r="E45" s="138">
        <f>(SUMPRODUCT(E104:E108,E62:E66))/SUM(E104:E108)</f>
        <v>11.431788223863464</v>
      </c>
      <c r="F45" s="138">
        <f>(SUMPRODUCT(F104:F108,F62:F66))/SUM(F104:F108)</f>
        <v>11.847166306885681</v>
      </c>
      <c r="G45" s="138">
        <f>(SUMPRODUCT(G104:G108,G62:G66))/SUM(G104:G108)</f>
        <v>12.266400183516346</v>
      </c>
      <c r="H45" s="138">
        <f>(SUMPRODUCT(H104:H108,H62:H66))/SUM(H104:H108)</f>
        <v>12.698877105509833</v>
      </c>
      <c r="I45" s="138">
        <f>(SUMPRODUCT(I104:I108,I62:I66))/SUM(I104:I108)</f>
        <v>13.155768744840111</v>
      </c>
      <c r="J45" s="201"/>
      <c r="K45" s="201"/>
      <c r="L45" s="201"/>
      <c r="M45" s="201"/>
      <c r="N45" s="201"/>
      <c r="O45" s="201"/>
      <c r="P45" s="201"/>
      <c r="Q45" s="201"/>
      <c r="R45" s="201"/>
      <c r="S45" s="201"/>
      <c r="T45" s="201"/>
      <c r="U45" s="201"/>
      <c r="V45" s="201"/>
      <c r="W45" s="201"/>
    </row>
    <row r="46" spans="2:23" ht="15" x14ac:dyDescent="0.25">
      <c r="B46" s="103"/>
      <c r="C46" s="103"/>
      <c r="D46" s="103"/>
      <c r="E46" s="153"/>
      <c r="F46" s="153"/>
      <c r="G46" s="153"/>
      <c r="H46" s="153"/>
      <c r="I46" s="153"/>
      <c r="J46" s="201"/>
      <c r="K46" s="201"/>
      <c r="L46" s="201"/>
      <c r="M46" s="201"/>
      <c r="N46" s="201"/>
      <c r="O46" s="201"/>
      <c r="P46" s="201"/>
      <c r="Q46" s="201"/>
      <c r="R46" s="201"/>
      <c r="S46" s="201"/>
      <c r="T46" s="201"/>
      <c r="U46" s="201"/>
      <c r="V46" s="201"/>
      <c r="W46" s="201"/>
    </row>
    <row r="47" spans="2:23" ht="15" x14ac:dyDescent="0.25">
      <c r="B47" s="1"/>
      <c r="C47" s="1"/>
      <c r="D47" s="1"/>
      <c r="E47" s="1"/>
      <c r="F47" s="1"/>
      <c r="G47" s="1"/>
      <c r="H47" s="1"/>
      <c r="I47" s="1"/>
      <c r="J47" s="201"/>
      <c r="K47" s="201"/>
      <c r="L47" s="201"/>
      <c r="M47" s="201"/>
      <c r="N47" s="201"/>
      <c r="O47" s="201"/>
      <c r="P47" s="201"/>
      <c r="Q47" s="201"/>
      <c r="R47" s="201"/>
      <c r="S47" s="201"/>
      <c r="T47" s="201"/>
      <c r="U47" s="201"/>
      <c r="V47" s="201"/>
      <c r="W47" s="201"/>
    </row>
    <row r="48" spans="2:23" ht="15" x14ac:dyDescent="0.25">
      <c r="B48" s="395" t="s">
        <v>38</v>
      </c>
      <c r="C48" s="395"/>
      <c r="D48" s="395"/>
      <c r="E48" s="395"/>
      <c r="F48" s="395"/>
      <c r="G48" s="395"/>
      <c r="H48" s="395"/>
      <c r="I48" s="395"/>
      <c r="J48" s="201"/>
      <c r="K48" s="201"/>
      <c r="L48" s="201"/>
      <c r="M48" s="201"/>
      <c r="N48" s="201"/>
      <c r="O48" s="201"/>
      <c r="P48" s="201"/>
      <c r="Q48" s="201"/>
      <c r="R48" s="201"/>
      <c r="S48" s="201"/>
      <c r="T48" s="201"/>
      <c r="U48" s="201"/>
      <c r="V48" s="201"/>
      <c r="W48" s="201"/>
    </row>
    <row r="49" spans="2:23" ht="15" x14ac:dyDescent="0.25">
      <c r="B49" s="1"/>
      <c r="C49" s="1"/>
      <c r="D49" s="1"/>
      <c r="E49" s="1"/>
      <c r="F49" s="1"/>
      <c r="G49" s="1"/>
      <c r="H49" s="1"/>
      <c r="I49" s="1"/>
      <c r="J49" s="201"/>
      <c r="K49" s="201"/>
      <c r="L49" s="201"/>
      <c r="M49" s="201"/>
      <c r="N49" s="201"/>
      <c r="O49" s="201"/>
      <c r="P49" s="201"/>
      <c r="Q49" s="201"/>
      <c r="R49" s="201"/>
      <c r="S49" s="201"/>
      <c r="T49" s="201"/>
      <c r="U49" s="201"/>
      <c r="V49" s="201"/>
      <c r="W49" s="201"/>
    </row>
    <row r="50" spans="2:23" x14ac:dyDescent="0.2">
      <c r="B50" s="1"/>
      <c r="C50" s="1"/>
      <c r="D50" s="1"/>
      <c r="E50" s="1"/>
      <c r="F50" s="1"/>
      <c r="G50" s="1"/>
      <c r="H50" s="1"/>
      <c r="I50" s="1"/>
      <c r="J50" s="1"/>
      <c r="K50" s="1"/>
      <c r="L50" s="1"/>
      <c r="M50" s="1"/>
      <c r="N50" s="1"/>
      <c r="O50" s="1"/>
      <c r="P50" s="1"/>
      <c r="Q50" s="145"/>
      <c r="R50" s="145"/>
      <c r="S50" s="145"/>
      <c r="T50" s="145"/>
      <c r="U50" s="145"/>
      <c r="V50" s="145"/>
      <c r="W50" s="145"/>
    </row>
    <row r="51" spans="2:23" x14ac:dyDescent="0.2">
      <c r="B51" s="371" t="s">
        <v>224</v>
      </c>
      <c r="C51" s="371"/>
      <c r="D51" s="371"/>
      <c r="E51" s="371"/>
      <c r="F51" s="371"/>
      <c r="G51" s="371"/>
      <c r="H51" s="371"/>
      <c r="I51" s="371"/>
      <c r="J51" s="1"/>
      <c r="K51" s="1"/>
      <c r="L51" s="1"/>
      <c r="M51" s="1"/>
      <c r="N51" s="1"/>
      <c r="O51" s="1"/>
      <c r="P51" s="1"/>
      <c r="Q51" s="1"/>
      <c r="R51" s="1"/>
      <c r="S51" s="1"/>
      <c r="T51" s="1"/>
    </row>
    <row r="52" spans="2:23" x14ac:dyDescent="0.2">
      <c r="B52" s="102"/>
      <c r="C52" s="1"/>
      <c r="D52" s="1"/>
      <c r="E52" s="1"/>
      <c r="F52" s="1"/>
      <c r="G52" s="1"/>
      <c r="H52" s="1"/>
      <c r="I52" s="1"/>
      <c r="J52" s="1"/>
      <c r="K52" s="1"/>
      <c r="L52" s="1"/>
      <c r="M52" s="1"/>
      <c r="N52" s="1"/>
      <c r="O52" s="1"/>
      <c r="P52" s="1"/>
      <c r="Q52" s="1"/>
      <c r="R52" s="1"/>
      <c r="S52" s="1"/>
      <c r="T52" s="1"/>
    </row>
    <row r="53" spans="2:23" ht="25.5" x14ac:dyDescent="0.2">
      <c r="B53" s="34" t="s">
        <v>12</v>
      </c>
      <c r="C53" s="34" t="s">
        <v>13</v>
      </c>
      <c r="D53" s="35" t="s">
        <v>57</v>
      </c>
      <c r="E53" s="38" t="s">
        <v>209</v>
      </c>
      <c r="F53" s="38" t="s">
        <v>210</v>
      </c>
      <c r="G53" s="38" t="s">
        <v>211</v>
      </c>
      <c r="H53" s="38" t="s">
        <v>212</v>
      </c>
      <c r="I53" s="38" t="s">
        <v>213</v>
      </c>
      <c r="J53" s="1"/>
      <c r="K53" s="1"/>
      <c r="L53" s="1"/>
      <c r="M53" s="1"/>
      <c r="N53" s="1"/>
      <c r="O53" s="1"/>
      <c r="P53" s="1"/>
      <c r="Q53" s="1"/>
      <c r="R53" s="1"/>
      <c r="S53" s="1"/>
      <c r="T53" s="1"/>
    </row>
    <row r="54" spans="2:23" ht="15" x14ac:dyDescent="0.25">
      <c r="B54" s="219" t="s">
        <v>35</v>
      </c>
      <c r="C54" s="26" t="s">
        <v>20</v>
      </c>
      <c r="D54" s="26" t="str">
        <f>VLOOKUP(C54,'INPUT Customer #''s'!$D$17:$H$46,2,0)</f>
        <v>Primary</v>
      </c>
      <c r="E54" s="28">
        <f>(E$23)/SUM(E$76:E$89)*E115</f>
        <v>19.946079514738244</v>
      </c>
      <c r="F54" s="28">
        <f>(F$23)/SUM(F$76:F$89)*F115</f>
        <v>20.670827394107256</v>
      </c>
      <c r="G54" s="28">
        <f t="shared" ref="G54:I54" si="5">(G$23)/SUM(G$76:G$89)*G115</f>
        <v>21.402302826891404</v>
      </c>
      <c r="H54" s="28">
        <f t="shared" si="5"/>
        <v>22.156884604076915</v>
      </c>
      <c r="I54" s="28">
        <f t="shared" si="5"/>
        <v>22.954064956725269</v>
      </c>
      <c r="J54" s="1"/>
      <c r="K54" s="1"/>
      <c r="L54" s="1"/>
      <c r="M54" s="1"/>
      <c r="N54" s="145"/>
      <c r="O54" s="201"/>
      <c r="P54" s="1"/>
      <c r="Q54" s="1"/>
      <c r="R54" s="1"/>
      <c r="S54" s="1"/>
      <c r="T54" s="1"/>
    </row>
    <row r="55" spans="2:23" x14ac:dyDescent="0.2">
      <c r="B55" s="206" t="s">
        <v>35</v>
      </c>
      <c r="C55" s="26" t="s">
        <v>15</v>
      </c>
      <c r="D55" s="26" t="str">
        <f>VLOOKUP(C55,'INPUT Customer #''s'!$D$17:$H$46,2,0)</f>
        <v>Primary</v>
      </c>
      <c r="E55" s="28">
        <f t="shared" ref="E55:I55" si="6">(E$23)/SUM(E$76:E$89)*E116</f>
        <v>22.202201320150767</v>
      </c>
      <c r="F55" s="28">
        <f t="shared" si="6"/>
        <v>23.008926186168342</v>
      </c>
      <c r="G55" s="28">
        <f t="shared" si="6"/>
        <v>23.823139566167054</v>
      </c>
      <c r="H55" s="28">
        <f t="shared" si="6"/>
        <v>24.663072873221743</v>
      </c>
      <c r="I55" s="28">
        <f t="shared" si="6"/>
        <v>25.550423124928582</v>
      </c>
      <c r="J55" s="1"/>
      <c r="K55" s="1"/>
      <c r="L55" s="1"/>
      <c r="M55" s="1"/>
      <c r="N55" s="1"/>
      <c r="O55" s="1"/>
      <c r="P55" s="1"/>
      <c r="Q55" s="1"/>
      <c r="R55" s="1"/>
      <c r="S55" s="1"/>
      <c r="T55" s="1"/>
    </row>
    <row r="56" spans="2:23" x14ac:dyDescent="0.2">
      <c r="B56" s="206" t="s">
        <v>35</v>
      </c>
      <c r="C56" s="26" t="s">
        <v>17</v>
      </c>
      <c r="D56" s="26" t="str">
        <f>VLOOKUP(C56,'INPUT Customer #''s'!$D$17:$H$46,2,0)</f>
        <v>Secondary</v>
      </c>
      <c r="E56" s="28">
        <f t="shared" ref="E56:I56" si="7">(E$23)/SUM(E$76:E$89)*E117</f>
        <v>11.081593476202592</v>
      </c>
      <c r="F56" s="28">
        <f t="shared" si="7"/>
        <v>11.484247108760954</v>
      </c>
      <c r="G56" s="28">
        <f t="shared" si="7"/>
        <v>11.890638418790266</v>
      </c>
      <c r="H56" s="28">
        <f t="shared" si="7"/>
        <v>12.309867094437607</v>
      </c>
      <c r="I56" s="28">
        <f t="shared" si="7"/>
        <v>12.752762581179121</v>
      </c>
      <c r="J56" s="1"/>
      <c r="K56" s="1"/>
      <c r="L56" s="1"/>
      <c r="M56" s="1"/>
      <c r="N56" s="1"/>
      <c r="O56" s="1"/>
      <c r="Q56" s="1"/>
      <c r="R56" s="1"/>
      <c r="S56" s="1"/>
      <c r="T56" s="1"/>
    </row>
    <row r="57" spans="2:23" x14ac:dyDescent="0.2">
      <c r="B57" s="206" t="s">
        <v>35</v>
      </c>
      <c r="C57" s="26" t="s">
        <v>23</v>
      </c>
      <c r="D57" s="26" t="str">
        <f>VLOOKUP(C57,'INPUT Customer #''s'!$D$17:$H$46,2,0)</f>
        <v>Secondary</v>
      </c>
      <c r="E57" s="28">
        <f t="shared" ref="E57:I57" si="8">(E$23)/SUM(E$76:E$89)*E118</f>
        <v>11.081593476202592</v>
      </c>
      <c r="F57" s="28">
        <f t="shared" si="8"/>
        <v>11.484247108760954</v>
      </c>
      <c r="G57" s="28">
        <f t="shared" si="8"/>
        <v>11.890638418790266</v>
      </c>
      <c r="H57" s="28">
        <f t="shared" si="8"/>
        <v>12.309867094437609</v>
      </c>
      <c r="I57" s="28">
        <f t="shared" si="8"/>
        <v>12.752762581179121</v>
      </c>
      <c r="J57" s="1"/>
      <c r="K57" s="1"/>
      <c r="L57" s="1"/>
      <c r="M57" s="1"/>
      <c r="N57" s="1"/>
      <c r="O57" s="1"/>
      <c r="P57" s="1"/>
      <c r="Q57" s="1"/>
      <c r="R57" s="1"/>
      <c r="S57" s="1"/>
      <c r="T57" s="1"/>
    </row>
    <row r="58" spans="2:23" x14ac:dyDescent="0.2">
      <c r="B58" s="206" t="s">
        <v>35</v>
      </c>
      <c r="C58" s="26" t="s">
        <v>31</v>
      </c>
      <c r="D58" s="26" t="str">
        <f>VLOOKUP(C58,'INPUT Customer #''s'!$D$17:$H$46,2,0)</f>
        <v>Primary</v>
      </c>
      <c r="E58" s="28">
        <f t="shared" ref="E58:I58" si="9">(E$23)/SUM(E$76:E$89)*E119</f>
        <v>30.493008489030696</v>
      </c>
      <c r="F58" s="28">
        <f t="shared" si="9"/>
        <v>31.600982776492884</v>
      </c>
      <c r="G58" s="28">
        <f t="shared" si="9"/>
        <v>32.719241959452781</v>
      </c>
      <c r="H58" s="28">
        <f t="shared" si="9"/>
        <v>33.872825475470748</v>
      </c>
      <c r="I58" s="28">
        <f t="shared" si="9"/>
        <v>35.091532502214186</v>
      </c>
      <c r="J58" s="1"/>
      <c r="K58" s="1"/>
      <c r="L58" s="1"/>
      <c r="M58" s="1"/>
      <c r="N58" s="1"/>
      <c r="O58" s="1"/>
      <c r="P58" s="1"/>
      <c r="Q58" s="1"/>
      <c r="R58" s="1"/>
      <c r="S58" s="1"/>
      <c r="T58" s="1"/>
    </row>
    <row r="59" spans="2:23" x14ac:dyDescent="0.2">
      <c r="B59" s="206" t="s">
        <v>35</v>
      </c>
      <c r="C59" s="26" t="s">
        <v>18</v>
      </c>
      <c r="D59" s="26" t="str">
        <f>VLOOKUP(C59,'INPUT Customer #''s'!$D$17:$H$46,2,0)</f>
        <v>Primary</v>
      </c>
      <c r="E59" s="28">
        <f t="shared" ref="E59:I59" si="10">(E$23)/SUM(E$76:E$89)*E120</f>
        <v>21.188453128281598</v>
      </c>
      <c r="F59" s="28">
        <f t="shared" si="10"/>
        <v>21.958343093900407</v>
      </c>
      <c r="G59" s="28">
        <f t="shared" si="10"/>
        <v>22.735379649409182</v>
      </c>
      <c r="H59" s="28">
        <f t="shared" si="10"/>
        <v>23.536961765109503</v>
      </c>
      <c r="I59" s="28">
        <f t="shared" si="10"/>
        <v>24.383795776996191</v>
      </c>
      <c r="J59" s="1"/>
      <c r="K59" s="1"/>
      <c r="L59" s="1"/>
      <c r="M59" s="1"/>
      <c r="N59" s="1"/>
      <c r="O59" s="1"/>
      <c r="P59" s="1"/>
      <c r="Q59" s="1"/>
      <c r="R59" s="1"/>
      <c r="S59" s="1"/>
      <c r="T59" s="1"/>
    </row>
    <row r="60" spans="2:23" x14ac:dyDescent="0.2">
      <c r="B60" s="206" t="s">
        <v>35</v>
      </c>
      <c r="C60" s="26" t="s">
        <v>25</v>
      </c>
      <c r="D60" s="26" t="str">
        <f>VLOOKUP(C60,'INPUT Customer #''s'!$D$17:$H$46,2,0)</f>
        <v>Primary</v>
      </c>
      <c r="E60" s="28">
        <f t="shared" ref="E60:I60" si="11">(E$23)/SUM(E$76:E$89)*E121</f>
        <v>27.591610037713881</v>
      </c>
      <c r="F60" s="28">
        <f t="shared" si="11"/>
        <v>28.594160982546626</v>
      </c>
      <c r="G60" s="28">
        <f t="shared" si="11"/>
        <v>29.606018218883982</v>
      </c>
      <c r="H60" s="28">
        <f t="shared" si="11"/>
        <v>30.649838691086735</v>
      </c>
      <c r="I60" s="28">
        <f t="shared" si="11"/>
        <v>31.75258619611639</v>
      </c>
      <c r="J60" s="1"/>
      <c r="K60" s="1"/>
      <c r="L60" s="1"/>
      <c r="M60" s="1"/>
      <c r="N60" s="1"/>
      <c r="O60" s="1"/>
      <c r="P60" s="1"/>
      <c r="Q60" s="1"/>
      <c r="R60" s="1"/>
      <c r="S60" s="1"/>
      <c r="T60" s="1"/>
    </row>
    <row r="61" spans="2:23" x14ac:dyDescent="0.2">
      <c r="B61" s="206" t="s">
        <v>35</v>
      </c>
      <c r="C61" s="26" t="s">
        <v>37</v>
      </c>
      <c r="D61" s="26" t="str">
        <f>VLOOKUP(C61,'INPUT Customer #''s'!$D$17:$H$46,2,0)</f>
        <v>NA</v>
      </c>
      <c r="E61" s="28">
        <f t="shared" ref="E61:I61" si="12">(E$23)/SUM(E$76:E$89)*E122</f>
        <v>0</v>
      </c>
      <c r="F61" s="28">
        <f t="shared" si="12"/>
        <v>0</v>
      </c>
      <c r="G61" s="28">
        <f t="shared" si="12"/>
        <v>0</v>
      </c>
      <c r="H61" s="28">
        <f t="shared" si="12"/>
        <v>0</v>
      </c>
      <c r="I61" s="28">
        <f t="shared" si="12"/>
        <v>0</v>
      </c>
      <c r="J61" s="1"/>
      <c r="K61" s="1"/>
      <c r="L61" s="1"/>
      <c r="M61" s="1"/>
      <c r="N61" s="1"/>
      <c r="O61" s="1"/>
      <c r="P61" s="1"/>
      <c r="Q61" s="1"/>
      <c r="R61" s="1"/>
      <c r="S61" s="1"/>
      <c r="T61" s="1"/>
    </row>
    <row r="62" spans="2:23" x14ac:dyDescent="0.2">
      <c r="B62" s="206" t="s">
        <v>35</v>
      </c>
      <c r="C62" s="26" t="s">
        <v>24</v>
      </c>
      <c r="D62" s="26" t="str">
        <f>VLOOKUP(C62,'INPUT Customer #''s'!$D$17:$H$46,2,0)</f>
        <v>Secondary</v>
      </c>
      <c r="E62" s="28">
        <f t="shared" ref="E62:I62" si="13">(E$23)/SUM(E$76:E$89)*E123</f>
        <v>11.431788223863464</v>
      </c>
      <c r="F62" s="28">
        <f t="shared" si="13"/>
        <v>11.847166306885681</v>
      </c>
      <c r="G62" s="28">
        <f t="shared" si="13"/>
        <v>12.266400183516348</v>
      </c>
      <c r="H62" s="28">
        <f t="shared" si="13"/>
        <v>12.698877105509833</v>
      </c>
      <c r="I62" s="28">
        <f t="shared" si="13"/>
        <v>13.15576874484011</v>
      </c>
      <c r="J62" s="1"/>
      <c r="K62" s="1"/>
      <c r="L62" s="1"/>
      <c r="M62" s="1"/>
      <c r="N62" s="1"/>
      <c r="O62" s="1"/>
      <c r="P62" s="1"/>
      <c r="Q62" s="1"/>
      <c r="R62" s="1"/>
      <c r="S62" s="1"/>
      <c r="T62" s="1"/>
    </row>
    <row r="63" spans="2:23" x14ac:dyDescent="0.2">
      <c r="B63" s="206" t="s">
        <v>35</v>
      </c>
      <c r="C63" s="26" t="s">
        <v>22</v>
      </c>
      <c r="D63" s="26" t="str">
        <f>VLOOKUP(C63,'INPUT Customer #''s'!$D$17:$H$46,2,0)</f>
        <v>Secondary</v>
      </c>
      <c r="E63" s="28">
        <f t="shared" ref="E63:I63" si="14">(E$23)/SUM(E$76:E$89)*E124</f>
        <v>11.431788223863464</v>
      </c>
      <c r="F63" s="28">
        <f t="shared" si="14"/>
        <v>11.847166306885681</v>
      </c>
      <c r="G63" s="28">
        <f t="shared" si="14"/>
        <v>12.266400183516348</v>
      </c>
      <c r="H63" s="28">
        <f t="shared" si="14"/>
        <v>12.698877105509833</v>
      </c>
      <c r="I63" s="28">
        <f t="shared" si="14"/>
        <v>13.15576874484011</v>
      </c>
      <c r="J63" s="1"/>
      <c r="K63" s="1"/>
      <c r="L63" s="1"/>
      <c r="M63" s="1"/>
      <c r="N63" s="1"/>
      <c r="O63" s="1"/>
      <c r="P63" s="1"/>
      <c r="Q63" s="1"/>
      <c r="R63" s="1"/>
      <c r="S63" s="1"/>
      <c r="T63" s="1"/>
    </row>
    <row r="64" spans="2:23" x14ac:dyDescent="0.2">
      <c r="B64" s="206"/>
      <c r="C64" s="26" t="s">
        <v>27</v>
      </c>
      <c r="D64" s="26" t="str">
        <f>VLOOKUP(C64,'INPUT Customer #''s'!$D$17:$H$46,2,0)</f>
        <v>Secondary</v>
      </c>
      <c r="E64" s="28">
        <f t="shared" ref="E64:I64" si="15">(E$23)/SUM(E$76:E$89)*E125</f>
        <v>11.431788223863464</v>
      </c>
      <c r="F64" s="28">
        <f t="shared" si="15"/>
        <v>11.847166306885681</v>
      </c>
      <c r="G64" s="28">
        <f t="shared" si="15"/>
        <v>12.266400183516348</v>
      </c>
      <c r="H64" s="28">
        <f t="shared" si="15"/>
        <v>12.698877105509833</v>
      </c>
      <c r="I64" s="28">
        <f t="shared" si="15"/>
        <v>13.15576874484011</v>
      </c>
      <c r="J64" s="1"/>
      <c r="K64" s="1"/>
      <c r="L64" s="1"/>
      <c r="M64" s="1"/>
      <c r="N64" s="1"/>
      <c r="O64" s="1"/>
      <c r="P64" s="1"/>
      <c r="Q64" s="1"/>
      <c r="R64" s="1"/>
      <c r="S64" s="1"/>
      <c r="T64" s="1"/>
    </row>
    <row r="65" spans="2:23" x14ac:dyDescent="0.2">
      <c r="B65" s="206" t="s">
        <v>35</v>
      </c>
      <c r="C65" s="26" t="s">
        <v>29</v>
      </c>
      <c r="D65" s="26" t="str">
        <f>VLOOKUP(C65,'INPUT Customer #''s'!$D$17:$H$46,2,0)</f>
        <v>Secondary</v>
      </c>
      <c r="E65" s="28">
        <f t="shared" ref="E65:I65" si="16">(E$23)/SUM(E$76:E$89)*E126</f>
        <v>11.431788223863464</v>
      </c>
      <c r="F65" s="28">
        <f t="shared" si="16"/>
        <v>11.847166306885681</v>
      </c>
      <c r="G65" s="28">
        <f t="shared" si="16"/>
        <v>12.266400183516348</v>
      </c>
      <c r="H65" s="28">
        <f t="shared" si="16"/>
        <v>12.698877105509833</v>
      </c>
      <c r="I65" s="28">
        <f t="shared" si="16"/>
        <v>13.15576874484011</v>
      </c>
      <c r="J65" s="1"/>
      <c r="K65" s="1"/>
      <c r="L65" s="1"/>
      <c r="M65" s="1"/>
      <c r="N65" s="1"/>
      <c r="O65" s="1"/>
      <c r="P65" s="1"/>
      <c r="Q65" s="1"/>
      <c r="R65" s="1"/>
      <c r="S65" s="1"/>
      <c r="T65" s="1"/>
    </row>
    <row r="66" spans="2:23" x14ac:dyDescent="0.2">
      <c r="B66" s="206"/>
      <c r="C66" s="26" t="s">
        <v>28</v>
      </c>
      <c r="D66" s="26" t="str">
        <f>VLOOKUP(C66,'INPUT Customer #''s'!$D$17:$H$46,2,0)</f>
        <v>Secondary</v>
      </c>
      <c r="E66" s="28">
        <f t="shared" ref="E66:I66" si="17">(E$23)/SUM(E$76:E$89)*E127</f>
        <v>11.431788223863464</v>
      </c>
      <c r="F66" s="28">
        <f t="shared" si="17"/>
        <v>11.847166306885681</v>
      </c>
      <c r="G66" s="28">
        <f t="shared" si="17"/>
        <v>12.266400183516348</v>
      </c>
      <c r="H66" s="28">
        <f t="shared" si="17"/>
        <v>12.698877105509833</v>
      </c>
      <c r="I66" s="28">
        <f t="shared" si="17"/>
        <v>13.15576874484011</v>
      </c>
      <c r="J66" s="1"/>
      <c r="K66" s="1"/>
      <c r="L66" s="1"/>
      <c r="M66" s="1"/>
      <c r="N66" s="1"/>
      <c r="O66" s="1"/>
      <c r="P66" s="1"/>
      <c r="Q66" s="1"/>
      <c r="R66" s="1"/>
      <c r="S66" s="1"/>
      <c r="T66" s="1"/>
    </row>
    <row r="67" spans="2:23" x14ac:dyDescent="0.2">
      <c r="B67" s="206" t="s">
        <v>35</v>
      </c>
      <c r="C67" s="26" t="s">
        <v>36</v>
      </c>
      <c r="D67" s="26" t="str">
        <f>VLOOKUP(CONCATENATE(B67,"-",C67),'INPUT Customer #''s'!$B$17:$H$46,4,0)</f>
        <v>NA</v>
      </c>
      <c r="E67" s="28">
        <f t="shared" ref="E67:I67" si="18">(E$23)/SUM(E$76:E$89)*E128</f>
        <v>0</v>
      </c>
      <c r="F67" s="28">
        <f t="shared" si="18"/>
        <v>0</v>
      </c>
      <c r="G67" s="28">
        <f t="shared" si="18"/>
        <v>0</v>
      </c>
      <c r="H67" s="28">
        <f t="shared" si="18"/>
        <v>0</v>
      </c>
      <c r="I67" s="28">
        <f t="shared" si="18"/>
        <v>0</v>
      </c>
      <c r="J67" s="1"/>
      <c r="K67" s="1"/>
      <c r="L67" s="1"/>
      <c r="M67" s="1"/>
      <c r="N67" s="1"/>
      <c r="O67" s="1"/>
      <c r="P67" s="1"/>
      <c r="Q67" s="1"/>
      <c r="R67" s="1"/>
      <c r="S67" s="1"/>
      <c r="T67" s="1"/>
    </row>
    <row r="68" spans="2:23" x14ac:dyDescent="0.2">
      <c r="B68" s="1"/>
      <c r="C68" s="1"/>
      <c r="D68" s="1"/>
      <c r="E68" s="174"/>
      <c r="F68" s="1"/>
      <c r="G68" s="1"/>
      <c r="H68" s="1"/>
      <c r="I68" s="1"/>
      <c r="J68" s="145"/>
      <c r="K68" s="145"/>
      <c r="L68" s="1"/>
      <c r="M68" s="1"/>
      <c r="N68" s="1"/>
      <c r="O68" s="1"/>
      <c r="P68" s="1"/>
      <c r="Q68" s="1"/>
      <c r="R68" s="1"/>
      <c r="S68" s="1"/>
      <c r="T68" s="1"/>
    </row>
    <row r="69" spans="2:23" x14ac:dyDescent="0.2">
      <c r="B69" s="1"/>
      <c r="C69" s="1"/>
      <c r="D69" s="1"/>
      <c r="E69" s="1"/>
      <c r="F69" s="1"/>
      <c r="G69" s="1"/>
      <c r="H69" s="1"/>
      <c r="I69" s="1"/>
      <c r="J69" s="1"/>
      <c r="K69" s="1"/>
      <c r="L69" s="1"/>
      <c r="M69" s="1"/>
      <c r="N69" s="1"/>
      <c r="O69" s="1"/>
      <c r="P69" s="1"/>
      <c r="Q69" s="1"/>
      <c r="R69" s="1"/>
      <c r="S69" s="1"/>
      <c r="T69" s="1"/>
    </row>
    <row r="70" spans="2:23" x14ac:dyDescent="0.2">
      <c r="B70" s="395" t="s">
        <v>38</v>
      </c>
      <c r="C70" s="395"/>
      <c r="D70" s="395"/>
      <c r="E70" s="395"/>
      <c r="F70" s="395"/>
      <c r="G70" s="395"/>
      <c r="H70" s="395"/>
      <c r="I70" s="395"/>
      <c r="J70" s="1"/>
      <c r="K70" s="1"/>
      <c r="L70" s="1"/>
      <c r="M70" s="1"/>
      <c r="N70" s="1"/>
      <c r="O70" s="1"/>
      <c r="P70" s="1"/>
      <c r="Q70" s="145"/>
      <c r="R70" s="145"/>
      <c r="S70" s="145"/>
      <c r="T70" s="145"/>
      <c r="U70" s="145"/>
      <c r="V70" s="145"/>
      <c r="W70" s="145"/>
    </row>
    <row r="71" spans="2:23" x14ac:dyDescent="0.2">
      <c r="B71" s="1"/>
      <c r="C71" s="1"/>
      <c r="D71" s="1"/>
      <c r="E71" s="1"/>
      <c r="F71" s="1"/>
      <c r="G71" s="1"/>
      <c r="H71" s="1"/>
      <c r="I71" s="1"/>
      <c r="J71" s="1"/>
      <c r="K71" s="1"/>
      <c r="L71" s="1"/>
      <c r="M71" s="1"/>
      <c r="N71" s="1"/>
      <c r="O71" s="1"/>
      <c r="P71" s="1"/>
      <c r="Q71" s="145"/>
      <c r="R71" s="145"/>
      <c r="S71" s="145"/>
      <c r="T71" s="145"/>
      <c r="U71" s="145"/>
      <c r="V71" s="145"/>
      <c r="W71" s="145"/>
    </row>
    <row r="72" spans="2:23" x14ac:dyDescent="0.2">
      <c r="B72" s="1"/>
      <c r="C72" s="1"/>
      <c r="D72" s="1"/>
      <c r="E72" s="1"/>
      <c r="F72" s="1"/>
      <c r="G72" s="1"/>
      <c r="H72" s="1"/>
      <c r="I72" s="1"/>
      <c r="J72" s="1"/>
      <c r="K72" s="1"/>
      <c r="L72" s="1"/>
      <c r="M72" s="1"/>
      <c r="N72" s="1"/>
      <c r="O72" s="1"/>
      <c r="P72" s="1"/>
      <c r="Q72" s="145"/>
      <c r="R72" s="145"/>
      <c r="S72" s="145"/>
      <c r="T72" s="145"/>
      <c r="U72" s="145"/>
      <c r="V72" s="145"/>
      <c r="W72" s="145"/>
    </row>
    <row r="73" spans="2:23" x14ac:dyDescent="0.2">
      <c r="B73" s="371" t="s">
        <v>47</v>
      </c>
      <c r="C73" s="371"/>
      <c r="D73" s="371"/>
      <c r="E73" s="371"/>
      <c r="F73" s="371"/>
      <c r="G73" s="371"/>
      <c r="H73" s="371"/>
      <c r="I73" s="371"/>
      <c r="J73" s="1"/>
      <c r="K73" s="1"/>
      <c r="L73" s="1"/>
      <c r="M73" s="1"/>
      <c r="N73" s="1"/>
      <c r="O73" s="1"/>
      <c r="P73" s="1"/>
      <c r="Q73" s="1"/>
      <c r="R73" s="1"/>
      <c r="S73" s="1"/>
      <c r="T73" s="1"/>
    </row>
    <row r="74" spans="2:23" x14ac:dyDescent="0.2">
      <c r="B74" s="102"/>
      <c r="C74" s="1"/>
      <c r="D74" s="1"/>
      <c r="E74" s="1"/>
      <c r="F74" s="1"/>
      <c r="G74" s="1"/>
      <c r="H74" s="1"/>
      <c r="I74" s="1"/>
      <c r="J74" s="1"/>
      <c r="K74" s="1"/>
      <c r="L74" s="1"/>
      <c r="M74" s="1"/>
      <c r="N74" s="1"/>
      <c r="O74" s="1"/>
      <c r="P74" s="1"/>
      <c r="Q74" s="1"/>
      <c r="R74" s="1"/>
      <c r="S74" s="1"/>
      <c r="T74" s="1"/>
    </row>
    <row r="75" spans="2:23" ht="25.5" x14ac:dyDescent="0.2">
      <c r="B75" s="34" t="s">
        <v>12</v>
      </c>
      <c r="C75" s="34" t="s">
        <v>13</v>
      </c>
      <c r="D75" s="35" t="s">
        <v>57</v>
      </c>
      <c r="E75" s="38" t="s">
        <v>42</v>
      </c>
      <c r="F75" s="38" t="s">
        <v>43</v>
      </c>
      <c r="G75" s="38" t="s">
        <v>44</v>
      </c>
      <c r="H75" s="38" t="s">
        <v>45</v>
      </c>
      <c r="I75" s="38" t="s">
        <v>46</v>
      </c>
      <c r="J75" s="1"/>
      <c r="K75" s="1"/>
      <c r="L75" s="1"/>
      <c r="M75" s="1"/>
      <c r="N75" s="1"/>
      <c r="O75" s="1"/>
      <c r="P75" s="1"/>
      <c r="Q75" s="1"/>
      <c r="R75" s="1"/>
      <c r="S75" s="1"/>
      <c r="T75" s="1"/>
    </row>
    <row r="76" spans="2:23" ht="15" x14ac:dyDescent="0.25">
      <c r="B76" s="219" t="s">
        <v>35</v>
      </c>
      <c r="C76" s="26" t="s">
        <v>20</v>
      </c>
      <c r="D76" s="26" t="str">
        <f>VLOOKUP(C76,'INPUT Customer #''s'!$D$17:$H$46,2,0)</f>
        <v>Primary</v>
      </c>
      <c r="E76" s="223">
        <f>SUMIF('INPUT Customer #''s'!$D$126:$D$155,'CALC CAPEX'!$C76,'INPUT Customer #''s'!H$126:H$155)</f>
        <v>1314136.5807330587</v>
      </c>
      <c r="F76" s="223">
        <f>SUMIF('INPUT Customer #''s'!$D$126:$D$155,'CALC CAPEX'!$C76,'INPUT Customer #''s'!I$126:I$155)</f>
        <v>1332174.6112945206</v>
      </c>
      <c r="G76" s="223">
        <f>SUMIF('INPUT Customer #''s'!$D$126:$D$155,'CALC CAPEX'!$C76,'INPUT Customer #''s'!J$126:J$155)</f>
        <v>1352170.8197859752</v>
      </c>
      <c r="H76" s="223">
        <f>SUMIF('INPUT Customer #''s'!$D$126:$D$155,'CALC CAPEX'!$C76,'INPUT Customer #''s'!K$126:K$155)</f>
        <v>1372747.2291455753</v>
      </c>
      <c r="I76" s="223">
        <f>SUMIF('INPUT Customer #''s'!$D$126:$D$155,'CALC CAPEX'!$C76,'INPUT Customer #''s'!L$126:L$155)</f>
        <v>1392049.2687412123</v>
      </c>
      <c r="J76" s="1"/>
      <c r="K76" s="1"/>
      <c r="L76" s="1"/>
      <c r="M76" s="1"/>
      <c r="N76" s="145"/>
      <c r="O76" s="201"/>
      <c r="P76" s="1"/>
      <c r="Q76" s="1"/>
      <c r="R76" s="1"/>
      <c r="S76" s="1"/>
      <c r="T76" s="1"/>
    </row>
    <row r="77" spans="2:23" x14ac:dyDescent="0.2">
      <c r="B77" s="206" t="s">
        <v>35</v>
      </c>
      <c r="C77" s="26" t="s">
        <v>15</v>
      </c>
      <c r="D77" s="26" t="str">
        <f>VLOOKUP(C77,'INPUT Customer #''s'!$D$17:$H$46,2,0)</f>
        <v>Primary</v>
      </c>
      <c r="E77" s="223">
        <f>SUMIF('INPUT Customer #''s'!$D$126:$D$155,'CALC CAPEX'!$C77,'INPUT Customer #''s'!H$126:H$155)</f>
        <v>425380.44890065666</v>
      </c>
      <c r="F77" s="223">
        <f>SUMIF('INPUT Customer #''s'!$D$126:$D$155,'CALC CAPEX'!$C77,'INPUT Customer #''s'!I$126:I$155)</f>
        <v>425380.44890065666</v>
      </c>
      <c r="G77" s="223">
        <f>SUMIF('INPUT Customer #''s'!$D$126:$D$155,'CALC CAPEX'!$C77,'INPUT Customer #''s'!J$126:J$155)</f>
        <v>425380.44890065666</v>
      </c>
      <c r="H77" s="223">
        <f>SUMIF('INPUT Customer #''s'!$D$126:$D$155,'CALC CAPEX'!$C77,'INPUT Customer #''s'!K$126:K$155)</f>
        <v>425380.44890065666</v>
      </c>
      <c r="I77" s="223">
        <f>SUMIF('INPUT Customer #''s'!$D$126:$D$155,'CALC CAPEX'!$C77,'INPUT Customer #''s'!L$126:L$155)</f>
        <v>425380.44890065666</v>
      </c>
      <c r="J77" s="1"/>
      <c r="K77" s="1"/>
      <c r="L77" s="1"/>
      <c r="M77" s="1"/>
      <c r="N77" s="1"/>
      <c r="O77" s="1"/>
      <c r="P77" s="1"/>
      <c r="Q77" s="1"/>
      <c r="R77" s="1"/>
      <c r="S77" s="1"/>
      <c r="T77" s="1"/>
    </row>
    <row r="78" spans="2:23" x14ac:dyDescent="0.2">
      <c r="B78" s="206" t="s">
        <v>35</v>
      </c>
      <c r="C78" s="26" t="s">
        <v>17</v>
      </c>
      <c r="D78" s="26" t="str">
        <f>VLOOKUP(C78,'INPUT Customer #''s'!$D$17:$H$46,2,0)</f>
        <v>Secondary</v>
      </c>
      <c r="E78" s="223">
        <f>SUMIF('INPUT Customer #''s'!$D$126:$D$155,'CALC CAPEX'!$C78,'INPUT Customer #''s'!H$126:H$155)</f>
        <v>223505.56053966773</v>
      </c>
      <c r="F78" s="223">
        <f>SUMIF('INPUT Customer #''s'!$D$126:$D$155,'CALC CAPEX'!$C78,'INPUT Customer #''s'!I$126:I$155)</f>
        <v>220526.53644191212</v>
      </c>
      <c r="G78" s="223">
        <f>SUMIF('INPUT Customer #''s'!$D$126:$D$155,'CALC CAPEX'!$C78,'INPUT Customer #''s'!J$126:J$155)</f>
        <v>217585.57337372351</v>
      </c>
      <c r="H78" s="223">
        <f>SUMIF('INPUT Customer #''s'!$D$126:$D$155,'CALC CAPEX'!$C78,'INPUT Customer #''s'!K$126:K$155)</f>
        <v>214655.88764762873</v>
      </c>
      <c r="I78" s="223">
        <f>SUMIF('INPUT Customer #''s'!$D$126:$D$155,'CALC CAPEX'!$C78,'INPUT Customer #''s'!L$126:L$155)</f>
        <v>211701.43204514915</v>
      </c>
      <c r="J78" s="1"/>
      <c r="K78" s="1"/>
      <c r="L78" s="1"/>
      <c r="M78" s="1"/>
      <c r="N78" s="1"/>
      <c r="O78" s="1"/>
      <c r="Q78" s="1"/>
      <c r="R78" s="1"/>
      <c r="S78" s="1"/>
      <c r="T78" s="1"/>
    </row>
    <row r="79" spans="2:23" x14ac:dyDescent="0.2">
      <c r="B79" s="206" t="s">
        <v>35</v>
      </c>
      <c r="C79" s="26" t="s">
        <v>23</v>
      </c>
      <c r="D79" s="26" t="str">
        <f>VLOOKUP(C79,'INPUT Customer #''s'!$D$17:$H$46,2,0)</f>
        <v>Secondary</v>
      </c>
      <c r="E79" s="223">
        <f>SUMIF('INPUT Customer #''s'!$D$126:$D$155,'CALC CAPEX'!$C79,'INPUT Customer #''s'!H$126:H$155)</f>
        <v>98360.740933381414</v>
      </c>
      <c r="F79" s="223">
        <f>SUMIF('INPUT Customer #''s'!$D$126:$D$155,'CALC CAPEX'!$C79,'INPUT Customer #''s'!I$126:I$155)</f>
        <v>97049.726492370944</v>
      </c>
      <c r="G79" s="223">
        <f>SUMIF('INPUT Customer #''s'!$D$126:$D$155,'CALC CAPEX'!$C79,'INPUT Customer #''s'!J$126:J$155)</f>
        <v>95755.462019727551</v>
      </c>
      <c r="H79" s="223">
        <f>SUMIF('INPUT Customer #''s'!$D$126:$D$155,'CALC CAPEX'!$C79,'INPUT Customer #''s'!K$126:K$155)</f>
        <v>94466.160500674348</v>
      </c>
      <c r="I79" s="223">
        <f>SUMIF('INPUT Customer #''s'!$D$126:$D$155,'CALC CAPEX'!$C79,'INPUT Customer #''s'!L$126:L$155)</f>
        <v>93165.958208556898</v>
      </c>
      <c r="J79" s="1"/>
      <c r="K79" s="1"/>
      <c r="L79" s="1"/>
      <c r="M79" s="1"/>
      <c r="N79" s="1"/>
      <c r="O79" s="1"/>
      <c r="P79" s="1"/>
      <c r="Q79" s="1"/>
      <c r="R79" s="1"/>
      <c r="S79" s="1"/>
      <c r="T79" s="1"/>
    </row>
    <row r="80" spans="2:23" x14ac:dyDescent="0.2">
      <c r="B80" s="206" t="s">
        <v>35</v>
      </c>
      <c r="C80" s="26" t="s">
        <v>31</v>
      </c>
      <c r="D80" s="26" t="str">
        <f>VLOOKUP(C80,'INPUT Customer #''s'!$D$17:$H$46,2,0)</f>
        <v>Primary</v>
      </c>
      <c r="E80" s="223">
        <f>SUMIF('INPUT Customer #''s'!$D$126:$D$155,'CALC CAPEX'!$C80,'INPUT Customer #''s'!H$126:H$155)</f>
        <v>121800.91704067288</v>
      </c>
      <c r="F80" s="223">
        <f>SUMIF('INPUT Customer #''s'!$D$126:$D$155,'CALC CAPEX'!$C80,'INPUT Customer #''s'!I$126:I$155)</f>
        <v>114141.01855504105</v>
      </c>
      <c r="G80" s="223">
        <f>SUMIF('INPUT Customer #''s'!$D$126:$D$155,'CALC CAPEX'!$C80,'INPUT Customer #''s'!J$126:J$155)</f>
        <v>106657.74499893311</v>
      </c>
      <c r="H80" s="223">
        <f>SUMIF('INPUT Customer #''s'!$D$126:$D$155,'CALC CAPEX'!$C80,'INPUT Customer #''s'!K$126:K$155)</f>
        <v>99117.055467379148</v>
      </c>
      <c r="I80" s="223">
        <f>SUMIF('INPUT Customer #''s'!$D$126:$D$155,'CALC CAPEX'!$C80,'INPUT Customer #''s'!L$126:L$155)</f>
        <v>91467.060384756041</v>
      </c>
      <c r="J80" s="1"/>
      <c r="K80" s="1"/>
      <c r="L80" s="1"/>
      <c r="M80" s="1"/>
      <c r="N80" s="1"/>
      <c r="O80" s="1"/>
      <c r="P80" s="1"/>
      <c r="Q80" s="1"/>
      <c r="R80" s="1"/>
      <c r="S80" s="1"/>
      <c r="T80" s="1"/>
    </row>
    <row r="81" spans="2:23" x14ac:dyDescent="0.2">
      <c r="B81" s="206" t="s">
        <v>35</v>
      </c>
      <c r="C81" s="26" t="s">
        <v>18</v>
      </c>
      <c r="D81" s="26" t="str">
        <f>VLOOKUP(C81,'INPUT Customer #''s'!$D$17:$H$46,2,0)</f>
        <v>Primary</v>
      </c>
      <c r="E81" s="223">
        <f>SUMIF('INPUT Customer #''s'!$D$126:$D$155,'CALC CAPEX'!$C81,'INPUT Customer #''s'!H$126:H$155)</f>
        <v>91939.326986250657</v>
      </c>
      <c r="F81" s="223">
        <f>SUMIF('INPUT Customer #''s'!$D$126:$D$155,'CALC CAPEX'!$C81,'INPUT Customer #''s'!I$126:I$155)</f>
        <v>99269.035934195039</v>
      </c>
      <c r="G81" s="223">
        <f>SUMIF('INPUT Customer #''s'!$D$126:$D$155,'CALC CAPEX'!$C81,'INPUT Customer #''s'!J$126:J$155)</f>
        <v>106706.00560034928</v>
      </c>
      <c r="H81" s="223">
        <f>SUMIF('INPUT Customer #''s'!$D$126:$D$155,'CALC CAPEX'!$C81,'INPUT Customer #''s'!K$126:K$155)</f>
        <v>114108.10771536188</v>
      </c>
      <c r="I81" s="223">
        <f>SUMIF('INPUT Customer #''s'!$D$126:$D$155,'CALC CAPEX'!$C81,'INPUT Customer #''s'!L$126:L$155)</f>
        <v>121443.83079801702</v>
      </c>
      <c r="J81" s="1"/>
      <c r="K81" s="1"/>
      <c r="L81" s="1"/>
      <c r="M81" s="1"/>
      <c r="N81" s="1"/>
      <c r="O81" s="1"/>
      <c r="P81" s="1"/>
      <c r="Q81" s="1"/>
      <c r="R81" s="1"/>
      <c r="S81" s="1"/>
      <c r="T81" s="1"/>
    </row>
    <row r="82" spans="2:23" x14ac:dyDescent="0.2">
      <c r="B82" s="206" t="s">
        <v>35</v>
      </c>
      <c r="C82" s="26" t="s">
        <v>25</v>
      </c>
      <c r="D82" s="26" t="str">
        <f>VLOOKUP(C82,'INPUT Customer #''s'!$D$17:$H$46,2,0)</f>
        <v>Primary</v>
      </c>
      <c r="E82" s="223">
        <f>SUMIF('INPUT Customer #''s'!$D$126:$D$155,'CALC CAPEX'!$C82,'INPUT Customer #''s'!H$126:H$155)</f>
        <v>39781.373092674105</v>
      </c>
      <c r="F82" s="223">
        <f>SUMIF('INPUT Customer #''s'!$D$126:$D$155,'CALC CAPEX'!$C82,'INPUT Customer #''s'!I$126:I$155)</f>
        <v>40233.570692801382</v>
      </c>
      <c r="G82" s="223">
        <f>SUMIF('INPUT Customer #''s'!$D$126:$D$155,'CALC CAPEX'!$C82,'INPUT Customer #''s'!J$126:J$155)</f>
        <v>40737.584172122835</v>
      </c>
      <c r="H82" s="223">
        <f>SUMIF('INPUT Customer #''s'!$D$126:$D$155,'CALC CAPEX'!$C82,'INPUT Customer #''s'!K$126:K$155)</f>
        <v>41224.753714093276</v>
      </c>
      <c r="I82" s="223">
        <f>SUMIF('INPUT Customer #''s'!$D$126:$D$155,'CALC CAPEX'!$C82,'INPUT Customer #''s'!L$126:L$155)</f>
        <v>41679.856643243438</v>
      </c>
      <c r="J82" s="1"/>
      <c r="K82" s="1"/>
      <c r="L82" s="1"/>
      <c r="M82" s="1"/>
      <c r="N82" s="1"/>
      <c r="O82" s="1"/>
      <c r="P82" s="1"/>
      <c r="Q82" s="1"/>
      <c r="R82" s="1"/>
      <c r="S82" s="1"/>
      <c r="T82" s="1"/>
    </row>
    <row r="83" spans="2:23" x14ac:dyDescent="0.2">
      <c r="B83" s="206" t="s">
        <v>35</v>
      </c>
      <c r="C83" s="26" t="s">
        <v>37</v>
      </c>
      <c r="D83" s="26" t="str">
        <f>VLOOKUP(C83,'INPUT Customer #''s'!$D$17:$H$46,2,0)</f>
        <v>NA</v>
      </c>
      <c r="E83" s="223">
        <f>SUMIF('INPUT Customer #''s'!$D$126:$D$155,'CALC CAPEX'!$C83,'INPUT Customer #''s'!H$126:H$155)</f>
        <v>0</v>
      </c>
      <c r="F83" s="223">
        <f>SUMIF('INPUT Customer #''s'!$D$126:$D$155,'CALC CAPEX'!$C83,'INPUT Customer #''s'!I$126:I$155)</f>
        <v>0</v>
      </c>
      <c r="G83" s="223">
        <f>SUMIF('INPUT Customer #''s'!$D$126:$D$155,'CALC CAPEX'!$C83,'INPUT Customer #''s'!J$126:J$155)</f>
        <v>0</v>
      </c>
      <c r="H83" s="223">
        <f>SUMIF('INPUT Customer #''s'!$D$126:$D$155,'CALC CAPEX'!$C83,'INPUT Customer #''s'!K$126:K$155)</f>
        <v>0</v>
      </c>
      <c r="I83" s="223">
        <f>SUMIF('INPUT Customer #''s'!$D$126:$D$155,'CALC CAPEX'!$C83,'INPUT Customer #''s'!L$126:L$155)</f>
        <v>0</v>
      </c>
      <c r="J83" s="1"/>
      <c r="K83" s="1"/>
      <c r="L83" s="1"/>
      <c r="M83" s="1"/>
      <c r="N83" s="1"/>
      <c r="O83" s="1"/>
      <c r="P83" s="1"/>
      <c r="Q83" s="1"/>
      <c r="R83" s="1"/>
      <c r="S83" s="1"/>
      <c r="T83" s="1"/>
    </row>
    <row r="84" spans="2:23" x14ac:dyDescent="0.2">
      <c r="B84" s="206" t="s">
        <v>35</v>
      </c>
      <c r="C84" s="26" t="s">
        <v>24</v>
      </c>
      <c r="D84" s="26" t="str">
        <f>VLOOKUP(C84,'INPUT Customer #''s'!$D$17:$H$46,2,0)</f>
        <v>Secondary</v>
      </c>
      <c r="E84" s="223">
        <f>SUMIF('INPUT Customer #''s'!$D$126:$D$155,'CALC CAPEX'!$C84,'INPUT Customer #''s'!H$126:H$155)</f>
        <v>10659.265139131094</v>
      </c>
      <c r="F84" s="223">
        <f>SUMIF('INPUT Customer #''s'!$D$126:$D$155,'CALC CAPEX'!$C84,'INPUT Customer #''s'!I$126:I$155)</f>
        <v>11592.816641954727</v>
      </c>
      <c r="G84" s="223">
        <f>SUMIF('INPUT Customer #''s'!$D$126:$D$155,'CALC CAPEX'!$C84,'INPUT Customer #''s'!J$126:J$155)</f>
        <v>12526.368144778362</v>
      </c>
      <c r="H84" s="223">
        <f>SUMIF('INPUT Customer #''s'!$D$126:$D$155,'CALC CAPEX'!$C84,'INPUT Customer #''s'!K$126:K$155)</f>
        <v>13459.919647601995</v>
      </c>
      <c r="I84" s="223">
        <f>SUMIF('INPUT Customer #''s'!$D$126:$D$155,'CALC CAPEX'!$C84,'INPUT Customer #''s'!L$126:L$155)</f>
        <v>14393.471150425628</v>
      </c>
      <c r="J84" s="1"/>
      <c r="K84" s="1"/>
      <c r="L84" s="1"/>
      <c r="M84" s="1"/>
      <c r="N84" s="1"/>
      <c r="O84" s="1"/>
      <c r="P84" s="1"/>
      <c r="Q84" s="1"/>
      <c r="R84" s="1"/>
      <c r="S84" s="1"/>
      <c r="T84" s="1"/>
    </row>
    <row r="85" spans="2:23" x14ac:dyDescent="0.2">
      <c r="B85" s="206" t="s">
        <v>35</v>
      </c>
      <c r="C85" s="26" t="s">
        <v>22</v>
      </c>
      <c r="D85" s="26" t="str">
        <f>VLOOKUP(C85,'INPUT Customer #''s'!$D$17:$H$46,2,0)</f>
        <v>Secondary</v>
      </c>
      <c r="E85" s="223">
        <f>SUMIF('INPUT Customer #''s'!$D$126:$D$155,'CALC CAPEX'!$C85,'INPUT Customer #''s'!H$126:H$155)</f>
        <v>10659.265139131094</v>
      </c>
      <c r="F85" s="223">
        <f>SUMIF('INPUT Customer #''s'!$D$126:$D$155,'CALC CAPEX'!$C85,'INPUT Customer #''s'!I$126:I$155)</f>
        <v>11592.816641954727</v>
      </c>
      <c r="G85" s="223">
        <f>SUMIF('INPUT Customer #''s'!$D$126:$D$155,'CALC CAPEX'!$C85,'INPUT Customer #''s'!J$126:J$155)</f>
        <v>12526.368144778362</v>
      </c>
      <c r="H85" s="223">
        <f>SUMIF('INPUT Customer #''s'!$D$126:$D$155,'CALC CAPEX'!$C85,'INPUT Customer #''s'!K$126:K$155)</f>
        <v>13459.919647601995</v>
      </c>
      <c r="I85" s="223">
        <f>SUMIF('INPUT Customer #''s'!$D$126:$D$155,'CALC CAPEX'!$C85,'INPUT Customer #''s'!L$126:L$155)</f>
        <v>14393.471150425628</v>
      </c>
      <c r="J85" s="1"/>
      <c r="K85" s="1"/>
      <c r="L85" s="1"/>
      <c r="M85" s="1"/>
      <c r="N85" s="1"/>
      <c r="O85" s="1"/>
      <c r="P85" s="1"/>
      <c r="Q85" s="1"/>
      <c r="R85" s="1"/>
      <c r="S85" s="1"/>
      <c r="T85" s="1"/>
    </row>
    <row r="86" spans="2:23" x14ac:dyDescent="0.2">
      <c r="B86" s="206" t="s">
        <v>35</v>
      </c>
      <c r="C86" s="26" t="s">
        <v>27</v>
      </c>
      <c r="D86" s="26" t="str">
        <f>VLOOKUP(C86,'INPUT Customer #''s'!$D$17:$H$46,2,0)</f>
        <v>Secondary</v>
      </c>
      <c r="E86" s="223">
        <f>SUMIF('INPUT Customer #''s'!$D$126:$D$155,'CALC CAPEX'!$C86,'INPUT Customer #''s'!H$126:H$155)</f>
        <v>10659.265139131094</v>
      </c>
      <c r="F86" s="223">
        <f>SUMIF('INPUT Customer #''s'!$D$126:$D$155,'CALC CAPEX'!$C86,'INPUT Customer #''s'!I$126:I$155)</f>
        <v>11592.816641954727</v>
      </c>
      <c r="G86" s="223">
        <f>SUMIF('INPUT Customer #''s'!$D$126:$D$155,'CALC CAPEX'!$C86,'INPUT Customer #''s'!J$126:J$155)</f>
        <v>12526.368144778362</v>
      </c>
      <c r="H86" s="223">
        <f>SUMIF('INPUT Customer #''s'!$D$126:$D$155,'CALC CAPEX'!$C86,'INPUT Customer #''s'!K$126:K$155)</f>
        <v>13459.919647601995</v>
      </c>
      <c r="I86" s="223">
        <f>SUMIF('INPUT Customer #''s'!$D$126:$D$155,'CALC CAPEX'!$C86,'INPUT Customer #''s'!L$126:L$155)</f>
        <v>14393.471150425628</v>
      </c>
      <c r="J86" s="1"/>
      <c r="K86" s="1"/>
      <c r="L86" s="1"/>
      <c r="M86" s="1"/>
      <c r="N86" s="1"/>
      <c r="O86" s="1"/>
      <c r="P86" s="1"/>
      <c r="Q86" s="1"/>
      <c r="R86" s="1"/>
      <c r="S86" s="1"/>
      <c r="T86" s="1"/>
    </row>
    <row r="87" spans="2:23" x14ac:dyDescent="0.2">
      <c r="B87" s="206" t="s">
        <v>35</v>
      </c>
      <c r="C87" s="26" t="s">
        <v>29</v>
      </c>
      <c r="D87" s="26" t="str">
        <f>VLOOKUP(C87,'INPUT Customer #''s'!$D$17:$H$46,2,0)</f>
        <v>Secondary</v>
      </c>
      <c r="E87" s="223">
        <f>SUMIF('INPUT Customer #''s'!$D$126:$D$155,'CALC CAPEX'!$C87,'INPUT Customer #''s'!H$126:H$155)</f>
        <v>10659.265139131094</v>
      </c>
      <c r="F87" s="223">
        <f>SUMIF('INPUT Customer #''s'!$D$126:$D$155,'CALC CAPEX'!$C87,'INPUT Customer #''s'!I$126:I$155)</f>
        <v>11592.816641954727</v>
      </c>
      <c r="G87" s="223">
        <f>SUMIF('INPUT Customer #''s'!$D$126:$D$155,'CALC CAPEX'!$C87,'INPUT Customer #''s'!J$126:J$155)</f>
        <v>12526.368144778362</v>
      </c>
      <c r="H87" s="223">
        <f>SUMIF('INPUT Customer #''s'!$D$126:$D$155,'CALC CAPEX'!$C87,'INPUT Customer #''s'!K$126:K$155)</f>
        <v>13459.919647601995</v>
      </c>
      <c r="I87" s="223">
        <f>SUMIF('INPUT Customer #''s'!$D$126:$D$155,'CALC CAPEX'!$C87,'INPUT Customer #''s'!L$126:L$155)</f>
        <v>14393.471150425628</v>
      </c>
      <c r="J87" s="1"/>
      <c r="K87" s="1"/>
      <c r="L87" s="1"/>
      <c r="M87" s="1"/>
      <c r="N87" s="1"/>
      <c r="O87" s="1"/>
      <c r="P87" s="1"/>
      <c r="Q87" s="1"/>
      <c r="R87" s="1"/>
      <c r="S87" s="1"/>
      <c r="T87" s="1"/>
    </row>
    <row r="88" spans="2:23" x14ac:dyDescent="0.2">
      <c r="B88" s="206"/>
      <c r="C88" s="26" t="s">
        <v>28</v>
      </c>
      <c r="D88" s="26" t="str">
        <f>VLOOKUP(C88,'INPUT Customer #''s'!$D$17:$H$46,2,0)</f>
        <v>Secondary</v>
      </c>
      <c r="E88" s="223">
        <f>SUMIF('INPUT Customer #''s'!$D$126:$D$155,'CALC CAPEX'!$C88,'INPUT Customer #''s'!H$126:H$155)</f>
        <v>10659.265139131094</v>
      </c>
      <c r="F88" s="223">
        <f>SUMIF('INPUT Customer #''s'!$D$126:$D$155,'CALC CAPEX'!$C88,'INPUT Customer #''s'!I$126:I$155)</f>
        <v>11592.816641954727</v>
      </c>
      <c r="G88" s="223">
        <f>SUMIF('INPUT Customer #''s'!$D$126:$D$155,'CALC CAPEX'!$C88,'INPUT Customer #''s'!J$126:J$155)</f>
        <v>12526.368144778362</v>
      </c>
      <c r="H88" s="223">
        <f>SUMIF('INPUT Customer #''s'!$D$126:$D$155,'CALC CAPEX'!$C88,'INPUT Customer #''s'!K$126:K$155)</f>
        <v>13459.919647601995</v>
      </c>
      <c r="I88" s="223">
        <f>SUMIF('INPUT Customer #''s'!$D$126:$D$155,'CALC CAPEX'!$C88,'INPUT Customer #''s'!L$126:L$155)</f>
        <v>14393.471150425628</v>
      </c>
      <c r="J88" s="1"/>
      <c r="K88" s="1"/>
      <c r="L88" s="1"/>
      <c r="M88" s="1"/>
      <c r="N88" s="1"/>
      <c r="O88" s="1"/>
      <c r="P88" s="1"/>
      <c r="Q88" s="1"/>
      <c r="R88" s="1"/>
      <c r="S88" s="1"/>
      <c r="T88" s="1"/>
    </row>
    <row r="89" spans="2:23" x14ac:dyDescent="0.2">
      <c r="B89" s="206" t="s">
        <v>35</v>
      </c>
      <c r="C89" s="26" t="s">
        <v>36</v>
      </c>
      <c r="D89" s="26" t="str">
        <f>VLOOKUP(CONCATENATE(B89,"-",C89),'INPUT Customer #''s'!$B$17:$H$46,4,0)</f>
        <v>NA</v>
      </c>
      <c r="E89" s="223">
        <f>SUMIF('INPUT Customer #''s'!$D$126:$D$155,'CALC CAPEX'!$C89,'INPUT Customer #''s'!H$126:H$155)</f>
        <v>0</v>
      </c>
      <c r="F89" s="223">
        <f>SUMIF('INPUT Customer #''s'!$D$126:$D$155,'CALC CAPEX'!$C89,'INPUT Customer #''s'!I$126:I$155)</f>
        <v>0</v>
      </c>
      <c r="G89" s="223">
        <f>SUMIF('INPUT Customer #''s'!$D$126:$D$155,'CALC CAPEX'!$C89,'INPUT Customer #''s'!J$126:J$155)</f>
        <v>0</v>
      </c>
      <c r="H89" s="223">
        <f>SUMIF('INPUT Customer #''s'!$D$126:$D$155,'CALC CAPEX'!$C89,'INPUT Customer #''s'!K$126:K$155)</f>
        <v>0</v>
      </c>
      <c r="I89" s="223">
        <f>SUMIF('INPUT Customer #''s'!$D$126:$D$155,'CALC CAPEX'!$C89,'INPUT Customer #''s'!L$126:L$155)</f>
        <v>0</v>
      </c>
      <c r="J89" s="1"/>
      <c r="K89" s="1"/>
      <c r="L89" s="1"/>
      <c r="M89" s="1"/>
      <c r="N89" s="1"/>
      <c r="O89" s="1"/>
      <c r="P89" s="1"/>
      <c r="Q89" s="1"/>
      <c r="R89" s="1"/>
      <c r="S89" s="1"/>
      <c r="T89" s="1"/>
    </row>
    <row r="90" spans="2:23" x14ac:dyDescent="0.2">
      <c r="B90" s="1"/>
      <c r="C90" s="1"/>
      <c r="D90" s="1"/>
      <c r="E90" s="1"/>
      <c r="F90" s="1"/>
      <c r="G90" s="1"/>
      <c r="H90" s="1"/>
      <c r="I90" s="1"/>
      <c r="J90" s="145"/>
      <c r="K90" s="145"/>
      <c r="L90" s="1"/>
      <c r="M90" s="1"/>
      <c r="N90" s="1"/>
      <c r="O90" s="1"/>
      <c r="P90" s="1"/>
      <c r="Q90" s="1"/>
      <c r="R90" s="1"/>
      <c r="S90" s="1"/>
      <c r="T90" s="1"/>
    </row>
    <row r="91" spans="2:23" x14ac:dyDescent="0.2">
      <c r="B91" s="1"/>
      <c r="C91" s="1"/>
      <c r="D91" s="1"/>
      <c r="E91" s="1"/>
      <c r="F91" s="1"/>
      <c r="G91" s="1"/>
      <c r="H91" s="1"/>
      <c r="I91" s="1"/>
      <c r="J91" s="1"/>
      <c r="K91" s="1"/>
      <c r="L91" s="1"/>
      <c r="M91" s="1"/>
      <c r="N91" s="1"/>
      <c r="O91" s="1"/>
      <c r="P91" s="1"/>
      <c r="Q91" s="145"/>
      <c r="R91" s="145"/>
      <c r="S91" s="145"/>
      <c r="T91" s="145"/>
      <c r="U91" s="145"/>
      <c r="V91" s="145"/>
      <c r="W91" s="145"/>
    </row>
    <row r="92" spans="2:23" x14ac:dyDescent="0.2">
      <c r="B92" s="1"/>
      <c r="C92" s="1"/>
      <c r="D92" s="1"/>
      <c r="E92" s="1"/>
      <c r="F92" s="1"/>
      <c r="G92" s="1"/>
      <c r="H92" s="1"/>
      <c r="I92" s="1"/>
      <c r="J92" s="1"/>
      <c r="K92" s="1"/>
      <c r="L92" s="1"/>
      <c r="M92" s="1"/>
      <c r="N92" s="1"/>
      <c r="O92" s="1"/>
      <c r="P92" s="1"/>
      <c r="Q92" s="145"/>
      <c r="R92" s="145"/>
      <c r="S92" s="145"/>
      <c r="T92" s="145"/>
      <c r="U92" s="145"/>
      <c r="V92" s="145"/>
      <c r="W92" s="145"/>
    </row>
    <row r="93" spans="2:23" x14ac:dyDescent="0.2">
      <c r="B93" s="371" t="s">
        <v>51</v>
      </c>
      <c r="C93" s="371"/>
      <c r="D93" s="371"/>
      <c r="E93" s="371"/>
      <c r="F93" s="371"/>
      <c r="G93" s="371"/>
      <c r="H93" s="371"/>
      <c r="I93" s="371"/>
      <c r="J93" s="1"/>
      <c r="K93" s="1"/>
      <c r="L93" s="1"/>
      <c r="M93" s="1"/>
      <c r="N93" s="1"/>
      <c r="O93" s="1"/>
      <c r="P93" s="1"/>
      <c r="Q93" s="1"/>
      <c r="R93" s="1"/>
      <c r="S93" s="1"/>
      <c r="T93" s="1"/>
    </row>
    <row r="94" spans="2:23" x14ac:dyDescent="0.2">
      <c r="B94" s="102"/>
      <c r="C94" s="1"/>
      <c r="D94" s="1"/>
      <c r="E94" s="1"/>
      <c r="F94" s="1"/>
      <c r="G94" s="1"/>
      <c r="H94" s="1"/>
      <c r="I94" s="1"/>
      <c r="J94" s="1"/>
      <c r="K94" s="1"/>
      <c r="L94" s="1"/>
      <c r="M94" s="1"/>
      <c r="N94" s="1"/>
      <c r="O94" s="1"/>
      <c r="P94" s="1"/>
      <c r="Q94" s="1"/>
      <c r="R94" s="1"/>
      <c r="S94" s="1"/>
      <c r="T94" s="1"/>
    </row>
    <row r="95" spans="2:23" ht="25.5" x14ac:dyDescent="0.2">
      <c r="B95" s="34" t="s">
        <v>12</v>
      </c>
      <c r="C95" s="34" t="s">
        <v>13</v>
      </c>
      <c r="D95" s="35" t="s">
        <v>57</v>
      </c>
      <c r="E95" s="38" t="s">
        <v>42</v>
      </c>
      <c r="F95" s="38" t="s">
        <v>43</v>
      </c>
      <c r="G95" s="38" t="s">
        <v>44</v>
      </c>
      <c r="H95" s="38" t="s">
        <v>45</v>
      </c>
      <c r="I95" s="38" t="s">
        <v>46</v>
      </c>
      <c r="J95" s="1"/>
      <c r="K95" s="1"/>
      <c r="L95" s="1"/>
      <c r="M95" s="1"/>
      <c r="N95" s="1"/>
      <c r="O95" s="1"/>
      <c r="P95" s="1"/>
      <c r="Q95" s="1"/>
      <c r="R95" s="1"/>
      <c r="S95" s="1"/>
      <c r="T95" s="1"/>
    </row>
    <row r="96" spans="2:23" ht="15" x14ac:dyDescent="0.25">
      <c r="B96" s="219" t="s">
        <v>35</v>
      </c>
      <c r="C96" s="26" t="s">
        <v>20</v>
      </c>
      <c r="D96" s="26" t="str">
        <f>VLOOKUP(C96,'INPUT Customer #''s'!$D$17:$H$46,2,0)</f>
        <v>Primary</v>
      </c>
      <c r="E96" s="223">
        <f>SUMIF('INPUT Customer #''s'!$D$126:$D$155,'CALC CAPEX'!$C96,'INPUT Customer #''s'!P$126:P$155)</f>
        <v>1135369.2241461724</v>
      </c>
      <c r="F96" s="223">
        <f>SUMIF('INPUT Customer #''s'!$D$126:$D$155,'CALC CAPEX'!$C96,'INPUT Customer #''s'!Q$126:Q$155)</f>
        <v>1150953.4678723973</v>
      </c>
      <c r="G96" s="223">
        <f>SUMIF('INPUT Customer #''s'!$D$126:$D$155,'CALC CAPEX'!$C96,'INPUT Customer #''s'!R$126:R$155)</f>
        <v>1168229.5106016421</v>
      </c>
      <c r="H96" s="223">
        <f>SUMIF('INPUT Customer #''s'!$D$126:$D$155,'CALC CAPEX'!$C96,'INPUT Customer #''s'!S$126:S$155)</f>
        <v>1186006.827109559</v>
      </c>
      <c r="I96" s="223">
        <f>SUMIF('INPUT Customer #''s'!$D$126:$D$155,'CALC CAPEX'!$C96,'INPUT Customer #''s'!T$126:T$155)</f>
        <v>1202683.1315678919</v>
      </c>
      <c r="J96" s="1"/>
      <c r="K96" s="1"/>
      <c r="L96" s="1"/>
      <c r="M96" s="1"/>
      <c r="N96" s="145"/>
      <c r="O96" s="201"/>
      <c r="P96" s="1"/>
      <c r="Q96" s="1"/>
      <c r="R96" s="1"/>
      <c r="S96" s="1"/>
      <c r="T96" s="1"/>
    </row>
    <row r="97" spans="2:20" x14ac:dyDescent="0.2">
      <c r="B97" s="206" t="s">
        <v>35</v>
      </c>
      <c r="C97" s="26" t="s">
        <v>15</v>
      </c>
      <c r="D97" s="26" t="str">
        <f>VLOOKUP(C97,'INPUT Customer #''s'!$D$17:$H$46,2,0)</f>
        <v>Primary</v>
      </c>
      <c r="E97" s="223">
        <f>SUMIF('INPUT Customer #''s'!$D$126:$D$155,'CALC CAPEX'!$C97,'INPUT Customer #''s'!P$126:P$155)</f>
        <v>330168.50871232874</v>
      </c>
      <c r="F97" s="223">
        <f>SUMIF('INPUT Customer #''s'!$D$126:$D$155,'CALC CAPEX'!$C97,'INPUT Customer #''s'!Q$126:Q$155)</f>
        <v>330168.50871232874</v>
      </c>
      <c r="G97" s="223">
        <f>SUMIF('INPUT Customer #''s'!$D$126:$D$155,'CALC CAPEX'!$C97,'INPUT Customer #''s'!R$126:R$155)</f>
        <v>330168.50871232874</v>
      </c>
      <c r="H97" s="223">
        <f>SUMIF('INPUT Customer #''s'!$D$126:$D$155,'CALC CAPEX'!$C97,'INPUT Customer #''s'!S$126:S$155)</f>
        <v>330168.50871232874</v>
      </c>
      <c r="I97" s="223">
        <f>SUMIF('INPUT Customer #''s'!$D$126:$D$155,'CALC CAPEX'!$C97,'INPUT Customer #''s'!T$126:T$155)</f>
        <v>330168.50871232874</v>
      </c>
      <c r="J97" s="1"/>
      <c r="K97" s="1"/>
      <c r="L97" s="1"/>
      <c r="M97" s="1"/>
      <c r="N97" s="1"/>
      <c r="O97" s="1"/>
      <c r="P97" s="1"/>
      <c r="Q97" s="1"/>
      <c r="R97" s="1"/>
      <c r="S97" s="1"/>
      <c r="T97" s="1"/>
    </row>
    <row r="98" spans="2:20" x14ac:dyDescent="0.2">
      <c r="B98" s="206" t="s">
        <v>35</v>
      </c>
      <c r="C98" s="26" t="s">
        <v>17</v>
      </c>
      <c r="D98" s="26" t="str">
        <f>VLOOKUP(C98,'INPUT Customer #''s'!$D$17:$H$46,2,0)</f>
        <v>Secondary</v>
      </c>
      <c r="E98" s="223">
        <f>SUMIF('INPUT Customer #''s'!$D$126:$D$155,'CALC CAPEX'!$C98,'INPUT Customer #''s'!P$126:P$155)</f>
        <v>347568.39415052551</v>
      </c>
      <c r="F98" s="223">
        <f>SUMIF('INPUT Customer #''s'!$D$126:$D$155,'CALC CAPEX'!$C98,'INPUT Customer #''s'!Q$126:Q$155)</f>
        <v>342935.78179272747</v>
      </c>
      <c r="G98" s="223">
        <f>SUMIF('INPUT Customer #''s'!$D$126:$D$155,'CALC CAPEX'!$C98,'INPUT Customer #''s'!R$126:R$155)</f>
        <v>338362.35727300553</v>
      </c>
      <c r="H98" s="223">
        <f>SUMIF('INPUT Customer #''s'!$D$126:$D$155,'CALC CAPEX'!$C98,'INPUT Customer #''s'!S$126:S$155)</f>
        <v>333806.46989049116</v>
      </c>
      <c r="I98" s="223">
        <f>SUMIF('INPUT Customer #''s'!$D$126:$D$155,'CALC CAPEX'!$C98,'INPUT Customer #''s'!T$126:T$155)</f>
        <v>329212.06343875278</v>
      </c>
      <c r="J98" s="1"/>
      <c r="K98" s="1"/>
      <c r="L98" s="1"/>
      <c r="M98" s="1"/>
      <c r="N98" s="1"/>
      <c r="O98" s="1"/>
      <c r="Q98" s="1"/>
      <c r="R98" s="1"/>
      <c r="S98" s="1"/>
      <c r="T98" s="1"/>
    </row>
    <row r="99" spans="2:20" x14ac:dyDescent="0.2">
      <c r="B99" s="206" t="s">
        <v>35</v>
      </c>
      <c r="C99" s="26" t="s">
        <v>23</v>
      </c>
      <c r="D99" s="26" t="str">
        <f>VLOOKUP(C99,'INPUT Customer #''s'!$D$17:$H$46,2,0)</f>
        <v>Secondary</v>
      </c>
      <c r="E99" s="223">
        <f>SUMIF('INPUT Customer #''s'!$D$126:$D$155,'CALC CAPEX'!$C99,'INPUT Customer #''s'!P$126:P$155)</f>
        <v>152958.54246813568</v>
      </c>
      <c r="F99" s="223">
        <f>SUMIF('INPUT Customer #''s'!$D$126:$D$155,'CALC CAPEX'!$C99,'INPUT Customer #''s'!Q$126:Q$155)</f>
        <v>150919.81384380115</v>
      </c>
      <c r="G99" s="223">
        <f>SUMIF('INPUT Customer #''s'!$D$126:$D$155,'CALC CAPEX'!$C99,'INPUT Customer #''s'!R$126:R$155)</f>
        <v>148907.13271284153</v>
      </c>
      <c r="H99" s="223">
        <f>SUMIF('INPUT Customer #''s'!$D$126:$D$155,'CALC CAPEX'!$C99,'INPUT Customer #''s'!S$126:S$155)</f>
        <v>146902.16935769664</v>
      </c>
      <c r="I99" s="223">
        <f>SUMIF('INPUT Customer #''s'!$D$126:$D$155,'CALC CAPEX'!$C99,'INPUT Customer #''s'!T$126:T$155)</f>
        <v>144880.25445924429</v>
      </c>
      <c r="J99" s="1"/>
      <c r="K99" s="1"/>
      <c r="L99" s="1"/>
      <c r="M99" s="1"/>
      <c r="N99" s="1"/>
      <c r="O99" s="1"/>
      <c r="P99" s="1"/>
      <c r="Q99" s="1"/>
      <c r="R99" s="1"/>
      <c r="S99" s="1"/>
      <c r="T99" s="1"/>
    </row>
    <row r="100" spans="2:20" x14ac:dyDescent="0.2">
      <c r="B100" s="206" t="s">
        <v>35</v>
      </c>
      <c r="C100" s="26" t="s">
        <v>31</v>
      </c>
      <c r="D100" s="26" t="str">
        <f>VLOOKUP(C100,'INPUT Customer #''s'!$D$17:$H$46,2,0)</f>
        <v>Primary</v>
      </c>
      <c r="E100" s="223">
        <f>SUMIF('INPUT Customer #''s'!$D$126:$D$155,'CALC CAPEX'!$C100,'INPUT Customer #''s'!P$126:P$155)</f>
        <v>68834.227474367188</v>
      </c>
      <c r="F100" s="223">
        <f>SUMIF('INPUT Customer #''s'!$D$126:$D$155,'CALC CAPEX'!$C100,'INPUT Customer #''s'!Q$126:Q$155)</f>
        <v>64505.334001303498</v>
      </c>
      <c r="G100" s="223">
        <f>SUMIF('INPUT Customer #''s'!$D$126:$D$155,'CALC CAPEX'!$C100,'INPUT Customer #''s'!R$126:R$155)</f>
        <v>60276.257843838757</v>
      </c>
      <c r="H100" s="223">
        <f>SUMIF('INPUT Customer #''s'!$D$126:$D$155,'CALC CAPEX'!$C100,'INPUT Customer #''s'!S$126:S$155)</f>
        <v>56014.733783595133</v>
      </c>
      <c r="I100" s="223">
        <f>SUMIF('INPUT Customer #''s'!$D$126:$D$155,'CALC CAPEX'!$C100,'INPUT Customer #''s'!T$126:T$155)</f>
        <v>51691.437091836822</v>
      </c>
      <c r="J100" s="1"/>
      <c r="K100" s="1"/>
      <c r="L100" s="1"/>
      <c r="M100" s="1"/>
      <c r="N100" s="1"/>
      <c r="O100" s="1"/>
      <c r="P100" s="1"/>
      <c r="Q100" s="1"/>
      <c r="R100" s="1"/>
      <c r="S100" s="1"/>
      <c r="T100" s="1"/>
    </row>
    <row r="101" spans="2:20" x14ac:dyDescent="0.2">
      <c r="B101" s="206" t="s">
        <v>35</v>
      </c>
      <c r="C101" s="26" t="s">
        <v>18</v>
      </c>
      <c r="D101" s="26" t="str">
        <f>VLOOKUP(C101,'INPUT Customer #''s'!$D$17:$H$46,2,0)</f>
        <v>Primary</v>
      </c>
      <c r="E101" s="223">
        <f>SUMIF('INPUT Customer #''s'!$D$126:$D$155,'CALC CAPEX'!$C101,'INPUT Customer #''s'!P$126:P$155)</f>
        <v>74774.96656827438</v>
      </c>
      <c r="F101" s="223">
        <f>SUMIF('INPUT Customer #''s'!$D$126:$D$155,'CALC CAPEX'!$C101,'INPUT Customer #''s'!Q$126:Q$155)</f>
        <v>80736.275613093545</v>
      </c>
      <c r="G101" s="223">
        <f>SUMIF('INPUT Customer #''s'!$D$126:$D$155,'CALC CAPEX'!$C101,'INPUT Customer #''s'!R$126:R$155)</f>
        <v>86784.820630604023</v>
      </c>
      <c r="H101" s="223">
        <f>SUMIF('INPUT Customer #''s'!$D$126:$D$155,'CALC CAPEX'!$C101,'INPUT Customer #''s'!S$126:S$155)</f>
        <v>92805.007598774828</v>
      </c>
      <c r="I101" s="223">
        <f>SUMIF('INPUT Customer #''s'!$D$126:$D$155,'CALC CAPEX'!$C101,'INPUT Customer #''s'!T$126:T$155)</f>
        <v>98771.207985924586</v>
      </c>
      <c r="J101" s="1"/>
      <c r="K101" s="1"/>
      <c r="L101" s="1"/>
      <c r="M101" s="1"/>
      <c r="N101" s="1"/>
      <c r="O101" s="1"/>
      <c r="P101" s="1"/>
      <c r="Q101" s="1"/>
      <c r="R101" s="1"/>
      <c r="S101" s="1"/>
      <c r="T101" s="1"/>
    </row>
    <row r="102" spans="2:20" x14ac:dyDescent="0.2">
      <c r="B102" s="206" t="s">
        <v>35</v>
      </c>
      <c r="C102" s="26" t="s">
        <v>25</v>
      </c>
      <c r="D102" s="26" t="str">
        <f>VLOOKUP(C102,'INPUT Customer #''s'!$D$17:$H$46,2,0)</f>
        <v>Primary</v>
      </c>
      <c r="E102" s="223">
        <f>SUMIF('INPUT Customer #''s'!$D$126:$D$155,'CALC CAPEX'!$C102,'INPUT Customer #''s'!P$126:P$155)</f>
        <v>24846.023121013324</v>
      </c>
      <c r="F102" s="223">
        <f>SUMIF('INPUT Customer #''s'!$D$126:$D$155,'CALC CAPEX'!$C102,'INPUT Customer #''s'!Q$126:Q$155)</f>
        <v>25128.449572253594</v>
      </c>
      <c r="G102" s="223">
        <f>SUMIF('INPUT Customer #''s'!$D$126:$D$155,'CALC CAPEX'!$C102,'INPUT Customer #''s'!R$126:R$155)</f>
        <v>25443.238368792881</v>
      </c>
      <c r="H102" s="223">
        <f>SUMIF('INPUT Customer #''s'!$D$126:$D$155,'CALC CAPEX'!$C102,'INPUT Customer #''s'!S$126:S$155)</f>
        <v>25747.507044372611</v>
      </c>
      <c r="I102" s="223">
        <f>SUMIF('INPUT Customer #''s'!$D$126:$D$155,'CALC CAPEX'!$C102,'INPUT Customer #''s'!T$126:T$155)</f>
        <v>26031.748060231064</v>
      </c>
      <c r="J102" s="1"/>
      <c r="K102" s="1"/>
      <c r="L102" s="1"/>
      <c r="M102" s="1"/>
      <c r="N102" s="1"/>
      <c r="O102" s="1"/>
      <c r="P102" s="1"/>
      <c r="Q102" s="1"/>
      <c r="R102" s="1"/>
      <c r="S102" s="1"/>
      <c r="T102" s="1"/>
    </row>
    <row r="103" spans="2:20" x14ac:dyDescent="0.2">
      <c r="B103" s="206" t="s">
        <v>35</v>
      </c>
      <c r="C103" s="26" t="s">
        <v>37</v>
      </c>
      <c r="D103" s="26" t="str">
        <f>VLOOKUP(C103,'INPUT Customer #''s'!$D$17:$H$46,2,0)</f>
        <v>NA</v>
      </c>
      <c r="E103" s="223">
        <f>SUMIF('INPUT Customer #''s'!$D$126:$D$155,'CALC CAPEX'!$C103,'INPUT Customer #''s'!P$126:P$155)</f>
        <v>0</v>
      </c>
      <c r="F103" s="223">
        <f>SUMIF('INPUT Customer #''s'!$D$126:$D$155,'CALC CAPEX'!$C103,'INPUT Customer #''s'!Q$126:Q$155)</f>
        <v>0</v>
      </c>
      <c r="G103" s="223">
        <f>SUMIF('INPUT Customer #''s'!$D$126:$D$155,'CALC CAPEX'!$C103,'INPUT Customer #''s'!R$126:R$155)</f>
        <v>0</v>
      </c>
      <c r="H103" s="223">
        <f>SUMIF('INPUT Customer #''s'!$D$126:$D$155,'CALC CAPEX'!$C103,'INPUT Customer #''s'!S$126:S$155)</f>
        <v>0</v>
      </c>
      <c r="I103" s="223">
        <f>SUMIF('INPUT Customer #''s'!$D$126:$D$155,'CALC CAPEX'!$C103,'INPUT Customer #''s'!T$126:T$155)</f>
        <v>0</v>
      </c>
      <c r="J103" s="1"/>
      <c r="K103" s="1"/>
      <c r="L103" s="1"/>
      <c r="M103" s="1"/>
      <c r="N103" s="1"/>
      <c r="O103" s="1"/>
      <c r="P103" s="1"/>
      <c r="Q103" s="1"/>
      <c r="R103" s="1"/>
      <c r="S103" s="1"/>
      <c r="T103" s="1"/>
    </row>
    <row r="104" spans="2:20" x14ac:dyDescent="0.2">
      <c r="B104" s="206" t="s">
        <v>35</v>
      </c>
      <c r="C104" s="26" t="s">
        <v>24</v>
      </c>
      <c r="D104" s="26" t="str">
        <f>VLOOKUP(C104,'INPUT Customer #''s'!$D$17:$H$46,2,0)</f>
        <v>Secondary</v>
      </c>
      <c r="E104" s="223">
        <f>SUMIF('INPUT Customer #''s'!$D$126:$D$155,'CALC CAPEX'!$C104,'INPUT Customer #''s'!P$126:P$155)</f>
        <v>16068.200926994825</v>
      </c>
      <c r="F104" s="223">
        <f>SUMIF('INPUT Customer #''s'!$D$126:$D$155,'CALC CAPEX'!$C104,'INPUT Customer #''s'!Q$126:Q$155)</f>
        <v>17475.473654267553</v>
      </c>
      <c r="G104" s="223">
        <f>SUMIF('INPUT Customer #''s'!$D$126:$D$155,'CALC CAPEX'!$C104,'INPUT Customer #''s'!R$126:R$155)</f>
        <v>18882.746381540281</v>
      </c>
      <c r="H104" s="223">
        <f>SUMIF('INPUT Customer #''s'!$D$126:$D$155,'CALC CAPEX'!$C104,'INPUT Customer #''s'!S$126:S$155)</f>
        <v>20290.019108813009</v>
      </c>
      <c r="I104" s="223">
        <f>SUMIF('INPUT Customer #''s'!$D$126:$D$155,'CALC CAPEX'!$C104,'INPUT Customer #''s'!T$126:T$155)</f>
        <v>21697.291836085737</v>
      </c>
      <c r="J104" s="1"/>
      <c r="K104" s="1"/>
      <c r="L104" s="1"/>
      <c r="M104" s="1"/>
      <c r="N104" s="1"/>
      <c r="O104" s="1"/>
      <c r="P104" s="1"/>
      <c r="Q104" s="1"/>
      <c r="R104" s="1"/>
      <c r="S104" s="1"/>
      <c r="T104" s="1"/>
    </row>
    <row r="105" spans="2:20" x14ac:dyDescent="0.2">
      <c r="B105" s="206" t="s">
        <v>35</v>
      </c>
      <c r="C105" s="26" t="s">
        <v>22</v>
      </c>
      <c r="D105" s="26" t="str">
        <f>VLOOKUP(C105,'INPUT Customer #''s'!$D$17:$H$46,2,0)</f>
        <v>Secondary</v>
      </c>
      <c r="E105" s="223">
        <f>SUMIF('INPUT Customer #''s'!$D$126:$D$155,'CALC CAPEX'!$C105,'INPUT Customer #''s'!P$126:P$155)</f>
        <v>16068.200926994825</v>
      </c>
      <c r="F105" s="223">
        <f>SUMIF('INPUT Customer #''s'!$D$126:$D$155,'CALC CAPEX'!$C105,'INPUT Customer #''s'!Q$126:Q$155)</f>
        <v>17475.473654267553</v>
      </c>
      <c r="G105" s="223">
        <f>SUMIF('INPUT Customer #''s'!$D$126:$D$155,'CALC CAPEX'!$C105,'INPUT Customer #''s'!R$126:R$155)</f>
        <v>18882.746381540281</v>
      </c>
      <c r="H105" s="223">
        <f>SUMIF('INPUT Customer #''s'!$D$126:$D$155,'CALC CAPEX'!$C105,'INPUT Customer #''s'!S$126:S$155)</f>
        <v>20290.019108813009</v>
      </c>
      <c r="I105" s="223">
        <f>SUMIF('INPUT Customer #''s'!$D$126:$D$155,'CALC CAPEX'!$C105,'INPUT Customer #''s'!T$126:T$155)</f>
        <v>21697.291836085737</v>
      </c>
      <c r="J105" s="1"/>
      <c r="K105" s="1"/>
      <c r="L105" s="1"/>
      <c r="M105" s="1"/>
      <c r="N105" s="1"/>
      <c r="O105" s="1"/>
      <c r="P105" s="1"/>
      <c r="Q105" s="1"/>
      <c r="R105" s="1"/>
      <c r="S105" s="1"/>
      <c r="T105" s="1"/>
    </row>
    <row r="106" spans="2:20" x14ac:dyDescent="0.2">
      <c r="B106" s="206"/>
      <c r="C106" s="26" t="s">
        <v>27</v>
      </c>
      <c r="D106" s="26" t="str">
        <f>VLOOKUP(C106,'INPUT Customer #''s'!$D$17:$H$46,2,0)</f>
        <v>Secondary</v>
      </c>
      <c r="E106" s="223">
        <f>SUMIF('INPUT Customer #''s'!$D$126:$D$155,'CALC CAPEX'!$C106,'INPUT Customer #''s'!P$126:P$155)</f>
        <v>16068.200926994825</v>
      </c>
      <c r="F106" s="223">
        <f>SUMIF('INPUT Customer #''s'!$D$126:$D$155,'CALC CAPEX'!$C106,'INPUT Customer #''s'!Q$126:Q$155)</f>
        <v>17475.473654267553</v>
      </c>
      <c r="G106" s="223">
        <f>SUMIF('INPUT Customer #''s'!$D$126:$D$155,'CALC CAPEX'!$C106,'INPUT Customer #''s'!R$126:R$155)</f>
        <v>18882.746381540281</v>
      </c>
      <c r="H106" s="223">
        <f>SUMIF('INPUT Customer #''s'!$D$126:$D$155,'CALC CAPEX'!$C106,'INPUT Customer #''s'!S$126:S$155)</f>
        <v>20290.019108813009</v>
      </c>
      <c r="I106" s="223">
        <f>SUMIF('INPUT Customer #''s'!$D$126:$D$155,'CALC CAPEX'!$C106,'INPUT Customer #''s'!T$126:T$155)</f>
        <v>21697.291836085737</v>
      </c>
      <c r="J106" s="1"/>
      <c r="K106" s="1"/>
      <c r="L106" s="1"/>
      <c r="M106" s="1"/>
      <c r="N106" s="1"/>
      <c r="O106" s="1"/>
      <c r="P106" s="1"/>
      <c r="Q106" s="1"/>
      <c r="R106" s="1"/>
      <c r="S106" s="1"/>
      <c r="T106" s="1"/>
    </row>
    <row r="107" spans="2:20" x14ac:dyDescent="0.2">
      <c r="B107" s="206" t="s">
        <v>35</v>
      </c>
      <c r="C107" s="26" t="s">
        <v>29</v>
      </c>
      <c r="D107" s="26" t="str">
        <f>VLOOKUP(C107,'INPUT Customer #''s'!$D$17:$H$46,2,0)</f>
        <v>Secondary</v>
      </c>
      <c r="E107" s="223">
        <f>SUMIF('INPUT Customer #''s'!$D$126:$D$155,'CALC CAPEX'!$C107,'INPUT Customer #''s'!P$126:P$155)</f>
        <v>16068.200926994825</v>
      </c>
      <c r="F107" s="223">
        <f>SUMIF('INPUT Customer #''s'!$D$126:$D$155,'CALC CAPEX'!$C107,'INPUT Customer #''s'!Q$126:Q$155)</f>
        <v>17475.473654267553</v>
      </c>
      <c r="G107" s="223">
        <f>SUMIF('INPUT Customer #''s'!$D$126:$D$155,'CALC CAPEX'!$C107,'INPUT Customer #''s'!R$126:R$155)</f>
        <v>18882.746381540281</v>
      </c>
      <c r="H107" s="223">
        <f>SUMIF('INPUT Customer #''s'!$D$126:$D$155,'CALC CAPEX'!$C107,'INPUT Customer #''s'!S$126:S$155)</f>
        <v>20290.019108813009</v>
      </c>
      <c r="I107" s="223">
        <f>SUMIF('INPUT Customer #''s'!$D$126:$D$155,'CALC CAPEX'!$C107,'INPUT Customer #''s'!T$126:T$155)</f>
        <v>21697.291836085737</v>
      </c>
      <c r="J107" s="1"/>
      <c r="K107" s="1"/>
      <c r="L107" s="1"/>
      <c r="M107" s="1"/>
      <c r="N107" s="1"/>
      <c r="O107" s="1"/>
      <c r="P107" s="1"/>
      <c r="Q107" s="1"/>
      <c r="R107" s="1"/>
      <c r="S107" s="1"/>
      <c r="T107" s="1"/>
    </row>
    <row r="108" spans="2:20" x14ac:dyDescent="0.2">
      <c r="B108" s="206"/>
      <c r="C108" s="26" t="s">
        <v>28</v>
      </c>
      <c r="D108" s="26" t="str">
        <f>VLOOKUP(C108,'INPUT Customer #''s'!$D$17:$H$46,2,0)</f>
        <v>Secondary</v>
      </c>
      <c r="E108" s="223">
        <f>SUMIF('INPUT Customer #''s'!$D$126:$D$155,'CALC CAPEX'!$C108,'INPUT Customer #''s'!P$126:P$155)</f>
        <v>16068.200926994825</v>
      </c>
      <c r="F108" s="223">
        <f>SUMIF('INPUT Customer #''s'!$D$126:$D$155,'CALC CAPEX'!$C108,'INPUT Customer #''s'!Q$126:Q$155)</f>
        <v>17475.473654267553</v>
      </c>
      <c r="G108" s="223">
        <f>SUMIF('INPUT Customer #''s'!$D$126:$D$155,'CALC CAPEX'!$C108,'INPUT Customer #''s'!R$126:R$155)</f>
        <v>18882.746381540281</v>
      </c>
      <c r="H108" s="223">
        <f>SUMIF('INPUT Customer #''s'!$D$126:$D$155,'CALC CAPEX'!$C108,'INPUT Customer #''s'!S$126:S$155)</f>
        <v>20290.019108813009</v>
      </c>
      <c r="I108" s="223">
        <f>SUMIF('INPUT Customer #''s'!$D$126:$D$155,'CALC CAPEX'!$C108,'INPUT Customer #''s'!T$126:T$155)</f>
        <v>21697.291836085737</v>
      </c>
      <c r="J108" s="1"/>
      <c r="K108" s="1"/>
      <c r="L108" s="1"/>
      <c r="M108" s="1"/>
      <c r="N108" s="1"/>
      <c r="O108" s="1"/>
      <c r="P108" s="1"/>
      <c r="Q108" s="1"/>
      <c r="R108" s="1"/>
      <c r="S108" s="1"/>
      <c r="T108" s="1"/>
    </row>
    <row r="109" spans="2:20" x14ac:dyDescent="0.2">
      <c r="B109" s="206" t="s">
        <v>35</v>
      </c>
      <c r="C109" s="26" t="s">
        <v>36</v>
      </c>
      <c r="D109" s="26" t="str">
        <f>VLOOKUP(CONCATENATE(B109,"-",C109),'INPUT Customer #''s'!$B$17:$H$46,4,0)</f>
        <v>NA</v>
      </c>
      <c r="E109" s="223">
        <f>SUMIF('INPUT Customer #''s'!$D$126:$D$155,'CALC CAPEX'!$C109,'INPUT Customer #''s'!P$126:P$155)</f>
        <v>0</v>
      </c>
      <c r="F109" s="223">
        <f>SUMIF('INPUT Customer #''s'!$D$126:$D$155,'CALC CAPEX'!$C109,'INPUT Customer #''s'!Q$126:Q$155)</f>
        <v>0</v>
      </c>
      <c r="G109" s="223">
        <f>SUMIF('INPUT Customer #''s'!$D$126:$D$155,'CALC CAPEX'!$C109,'INPUT Customer #''s'!R$126:R$155)</f>
        <v>0</v>
      </c>
      <c r="H109" s="223">
        <f>SUMIF('INPUT Customer #''s'!$D$126:$D$155,'CALC CAPEX'!$C109,'INPUT Customer #''s'!S$126:S$155)</f>
        <v>0</v>
      </c>
      <c r="I109" s="223">
        <f>SUMIF('INPUT Customer #''s'!$D$126:$D$155,'CALC CAPEX'!$C109,'INPUT Customer #''s'!T$126:T$155)</f>
        <v>0</v>
      </c>
      <c r="J109" s="1"/>
      <c r="K109" s="1"/>
      <c r="L109" s="1"/>
      <c r="M109" s="1"/>
      <c r="N109" s="1"/>
      <c r="O109" s="1"/>
      <c r="P109" s="1"/>
      <c r="Q109" s="1"/>
      <c r="R109" s="1"/>
      <c r="S109" s="1"/>
      <c r="T109" s="1"/>
    </row>
    <row r="110" spans="2:20" x14ac:dyDescent="0.2">
      <c r="B110" s="1"/>
      <c r="C110" s="1"/>
      <c r="D110" s="1"/>
      <c r="E110" s="1"/>
      <c r="F110" s="1"/>
      <c r="G110" s="1"/>
      <c r="H110" s="1"/>
      <c r="I110" s="1"/>
      <c r="J110" s="145"/>
      <c r="K110" s="145"/>
      <c r="L110" s="1"/>
      <c r="M110" s="1"/>
      <c r="N110" s="1"/>
      <c r="O110" s="1"/>
      <c r="P110" s="1"/>
      <c r="Q110" s="1"/>
      <c r="R110" s="1"/>
      <c r="S110" s="1"/>
      <c r="T110" s="1"/>
    </row>
    <row r="111" spans="2:20" x14ac:dyDescent="0.2">
      <c r="B111" s="1"/>
      <c r="C111" s="1"/>
      <c r="D111" s="1"/>
      <c r="E111" s="1"/>
      <c r="F111" s="1"/>
      <c r="G111" s="1"/>
      <c r="H111" s="1"/>
      <c r="I111" s="1"/>
      <c r="J111" s="1"/>
      <c r="K111" s="1"/>
      <c r="L111" s="1"/>
      <c r="M111" s="1"/>
      <c r="N111" s="1"/>
      <c r="O111" s="1"/>
      <c r="P111" s="1"/>
      <c r="Q111" s="1"/>
      <c r="R111" s="1"/>
      <c r="S111" s="1"/>
      <c r="T111" s="1"/>
    </row>
    <row r="112" spans="2:20" x14ac:dyDescent="0.2">
      <c r="B112" s="371" t="s">
        <v>223</v>
      </c>
      <c r="C112" s="371"/>
      <c r="D112" s="371"/>
      <c r="E112" s="371"/>
      <c r="F112" s="371"/>
      <c r="G112" s="371"/>
      <c r="H112" s="371"/>
      <c r="I112" s="371"/>
      <c r="J112" s="1"/>
      <c r="K112" s="1"/>
      <c r="L112" s="1"/>
      <c r="M112" s="1"/>
      <c r="N112" s="1"/>
      <c r="O112" s="1"/>
      <c r="P112" s="1"/>
      <c r="Q112" s="1"/>
      <c r="R112" s="1"/>
      <c r="S112" s="1"/>
      <c r="T112" s="1"/>
    </row>
    <row r="113" spans="2:20" x14ac:dyDescent="0.2">
      <c r="B113" s="102"/>
      <c r="C113" s="1"/>
      <c r="D113" s="1"/>
      <c r="E113" s="1"/>
      <c r="F113" s="1"/>
      <c r="G113" s="1"/>
      <c r="H113" s="1"/>
      <c r="I113" s="1"/>
      <c r="J113" s="1"/>
      <c r="K113" s="1"/>
      <c r="L113" s="1"/>
      <c r="M113" s="1"/>
      <c r="N113" s="1"/>
      <c r="O113" s="1"/>
      <c r="P113" s="1"/>
      <c r="Q113" s="1"/>
      <c r="R113" s="1"/>
      <c r="S113" s="1"/>
      <c r="T113" s="1"/>
    </row>
    <row r="114" spans="2:20" ht="25.5" x14ac:dyDescent="0.2">
      <c r="B114" s="34" t="s">
        <v>12</v>
      </c>
      <c r="C114" s="34" t="s">
        <v>13</v>
      </c>
      <c r="D114" s="35" t="s">
        <v>57</v>
      </c>
      <c r="E114" s="38" t="s">
        <v>42</v>
      </c>
      <c r="F114" s="38" t="s">
        <v>43</v>
      </c>
      <c r="G114" s="38" t="s">
        <v>44</v>
      </c>
      <c r="H114" s="38" t="s">
        <v>45</v>
      </c>
      <c r="I114" s="38" t="s">
        <v>46</v>
      </c>
      <c r="J114" s="1"/>
      <c r="K114" s="1"/>
      <c r="L114" s="1"/>
      <c r="M114" s="1"/>
      <c r="N114" s="1"/>
      <c r="O114" s="1"/>
      <c r="P114" s="1"/>
      <c r="Q114" s="1"/>
      <c r="R114" s="1"/>
      <c r="S114" s="1"/>
      <c r="T114" s="1"/>
    </row>
    <row r="115" spans="2:20" ht="15" x14ac:dyDescent="0.25">
      <c r="B115" s="219" t="s">
        <v>35</v>
      </c>
      <c r="C115" s="26" t="s">
        <v>20</v>
      </c>
      <c r="D115" s="26" t="str">
        <f>VLOOKUP(C115,'INPUT Customer #''s'!$D$17:$H$46,2,0)</f>
        <v>Primary</v>
      </c>
      <c r="E115" s="30">
        <f>IF(E96&gt;0,E76/E96,0)</f>
        <v>1.1574530582518865</v>
      </c>
      <c r="F115" s="30">
        <f t="shared" ref="F115:I115" si="19">IF(F96&gt;0,F76/F96,0)</f>
        <v>1.1574530582518865</v>
      </c>
      <c r="G115" s="30">
        <f t="shared" si="19"/>
        <v>1.1574530582518865</v>
      </c>
      <c r="H115" s="30">
        <f t="shared" si="19"/>
        <v>1.1574530582518865</v>
      </c>
      <c r="I115" s="30">
        <f t="shared" si="19"/>
        <v>1.1574530582518863</v>
      </c>
      <c r="J115" s="1"/>
      <c r="K115" s="1"/>
      <c r="L115" s="1"/>
      <c r="M115" s="1"/>
      <c r="N115" s="145"/>
      <c r="O115" s="201"/>
      <c r="P115" s="1"/>
      <c r="Q115" s="1"/>
      <c r="R115" s="1"/>
      <c r="S115" s="1"/>
      <c r="T115" s="1"/>
    </row>
    <row r="116" spans="2:20" x14ac:dyDescent="0.2">
      <c r="B116" s="206" t="s">
        <v>35</v>
      </c>
      <c r="C116" s="26" t="s">
        <v>15</v>
      </c>
      <c r="D116" s="26" t="str">
        <f>VLOOKUP(C116,'INPUT Customer #''s'!$D$17:$H$46,2,0)</f>
        <v>Primary</v>
      </c>
      <c r="E116" s="30">
        <f t="shared" ref="E116:I116" si="20">IF(E97&gt;0,E77/E97,0)</f>
        <v>1.28837377786167</v>
      </c>
      <c r="F116" s="30">
        <f t="shared" si="20"/>
        <v>1.28837377786167</v>
      </c>
      <c r="G116" s="30">
        <f t="shared" si="20"/>
        <v>1.28837377786167</v>
      </c>
      <c r="H116" s="30">
        <f t="shared" si="20"/>
        <v>1.28837377786167</v>
      </c>
      <c r="I116" s="30">
        <f t="shared" si="20"/>
        <v>1.28837377786167</v>
      </c>
      <c r="J116" s="1"/>
      <c r="K116" s="1"/>
      <c r="L116" s="1"/>
      <c r="M116" s="1"/>
      <c r="N116" s="1"/>
      <c r="O116" s="1"/>
      <c r="P116" s="1"/>
      <c r="Q116" s="1"/>
      <c r="R116" s="1"/>
      <c r="S116" s="1"/>
      <c r="T116" s="1"/>
    </row>
    <row r="117" spans="2:20" x14ac:dyDescent="0.2">
      <c r="B117" s="206" t="s">
        <v>35</v>
      </c>
      <c r="C117" s="26" t="s">
        <v>17</v>
      </c>
      <c r="D117" s="26" t="str">
        <f>VLOOKUP(C117,'INPUT Customer #''s'!$D$17:$H$46,2,0)</f>
        <v>Secondary</v>
      </c>
      <c r="E117" s="30">
        <f t="shared" ref="E117:I117" si="21">IF(E98&gt;0,E78/E98,0)</f>
        <v>0.64305490459201986</v>
      </c>
      <c r="F117" s="30">
        <f t="shared" si="21"/>
        <v>0.64305490459201986</v>
      </c>
      <c r="G117" s="30">
        <f t="shared" si="21"/>
        <v>0.64305490459201986</v>
      </c>
      <c r="H117" s="30">
        <f t="shared" si="21"/>
        <v>0.64305490459201975</v>
      </c>
      <c r="I117" s="30">
        <f t="shared" si="21"/>
        <v>0.64305490459201986</v>
      </c>
      <c r="J117" s="1"/>
      <c r="K117" s="1"/>
      <c r="L117" s="1"/>
      <c r="M117" s="1"/>
      <c r="N117" s="1"/>
      <c r="O117" s="1"/>
      <c r="Q117" s="1"/>
      <c r="R117" s="1"/>
      <c r="S117" s="1"/>
      <c r="T117" s="1"/>
    </row>
    <row r="118" spans="2:20" x14ac:dyDescent="0.2">
      <c r="B118" s="206" t="s">
        <v>35</v>
      </c>
      <c r="C118" s="26" t="s">
        <v>23</v>
      </c>
      <c r="D118" s="26" t="str">
        <f>VLOOKUP(C118,'INPUT Customer #''s'!$D$17:$H$46,2,0)</f>
        <v>Secondary</v>
      </c>
      <c r="E118" s="30">
        <f t="shared" ref="E118:I118" si="22">IF(E99&gt;0,E79/E99,0)</f>
        <v>0.64305490459201986</v>
      </c>
      <c r="F118" s="30">
        <f t="shared" si="22"/>
        <v>0.64305490459201986</v>
      </c>
      <c r="G118" s="30">
        <f t="shared" si="22"/>
        <v>0.64305490459201986</v>
      </c>
      <c r="H118" s="30">
        <f t="shared" si="22"/>
        <v>0.64305490459201986</v>
      </c>
      <c r="I118" s="30">
        <f t="shared" si="22"/>
        <v>0.64305490459201986</v>
      </c>
      <c r="J118" s="1"/>
      <c r="K118" s="1"/>
      <c r="L118" s="1"/>
      <c r="M118" s="1"/>
      <c r="N118" s="1"/>
      <c r="O118" s="1"/>
      <c r="P118" s="1"/>
      <c r="Q118" s="1"/>
      <c r="R118" s="1"/>
      <c r="S118" s="1"/>
      <c r="T118" s="1"/>
    </row>
    <row r="119" spans="2:20" x14ac:dyDescent="0.2">
      <c r="B119" s="206" t="s">
        <v>35</v>
      </c>
      <c r="C119" s="26" t="s">
        <v>31</v>
      </c>
      <c r="D119" s="26" t="str">
        <f>VLOOKUP(C119,'INPUT Customer #''s'!$D$17:$H$46,2,0)</f>
        <v>Primary</v>
      </c>
      <c r="E119" s="30">
        <f t="shared" ref="E119:I119" si="23">IF(E100&gt;0,E80/E100,0)</f>
        <v>1.7694818625810782</v>
      </c>
      <c r="F119" s="30">
        <f t="shared" si="23"/>
        <v>1.769481862581078</v>
      </c>
      <c r="G119" s="30">
        <f t="shared" si="23"/>
        <v>1.7694818625810778</v>
      </c>
      <c r="H119" s="30">
        <f t="shared" si="23"/>
        <v>1.769481862581078</v>
      </c>
      <c r="I119" s="30">
        <f t="shared" si="23"/>
        <v>1.769481862581078</v>
      </c>
      <c r="J119" s="1"/>
      <c r="K119" s="1"/>
      <c r="L119" s="1"/>
      <c r="M119" s="1"/>
      <c r="N119" s="1"/>
      <c r="O119" s="1"/>
      <c r="P119" s="1"/>
      <c r="Q119" s="1"/>
      <c r="R119" s="1"/>
      <c r="S119" s="1"/>
      <c r="T119" s="1"/>
    </row>
    <row r="120" spans="2:20" x14ac:dyDescent="0.2">
      <c r="B120" s="206" t="s">
        <v>35</v>
      </c>
      <c r="C120" s="26" t="s">
        <v>18</v>
      </c>
      <c r="D120" s="26" t="str">
        <f>VLOOKUP(C120,'INPUT Customer #''s'!$D$17:$H$46,2,0)</f>
        <v>Primary</v>
      </c>
      <c r="E120" s="30">
        <f t="shared" ref="E120:I120" si="24">IF(E101&gt;0,E81/E101,0)</f>
        <v>1.2295468818739506</v>
      </c>
      <c r="F120" s="30">
        <f t="shared" si="24"/>
        <v>1.2295468818739506</v>
      </c>
      <c r="G120" s="30">
        <f t="shared" si="24"/>
        <v>1.2295468818739506</v>
      </c>
      <c r="H120" s="30">
        <f t="shared" si="24"/>
        <v>1.2295468818739506</v>
      </c>
      <c r="I120" s="30">
        <f t="shared" si="24"/>
        <v>1.2295468818739506</v>
      </c>
      <c r="J120" s="1"/>
      <c r="K120" s="1"/>
      <c r="L120" s="1"/>
      <c r="M120" s="1"/>
      <c r="N120" s="1"/>
      <c r="O120" s="1"/>
      <c r="P120" s="1"/>
      <c r="Q120" s="1"/>
      <c r="R120" s="1"/>
      <c r="S120" s="1"/>
      <c r="T120" s="1"/>
    </row>
    <row r="121" spans="2:20" x14ac:dyDescent="0.2">
      <c r="B121" s="206" t="s">
        <v>35</v>
      </c>
      <c r="C121" s="26" t="s">
        <v>25</v>
      </c>
      <c r="D121" s="26" t="str">
        <f>VLOOKUP(C121,'INPUT Customer #''s'!$D$17:$H$46,2,0)</f>
        <v>Primary</v>
      </c>
      <c r="E121" s="30">
        <f t="shared" ref="E121:I121" si="25">IF(E102&gt;0,E82/E102,0)</f>
        <v>1.6011163194575524</v>
      </c>
      <c r="F121" s="30">
        <f t="shared" si="25"/>
        <v>1.6011163194575524</v>
      </c>
      <c r="G121" s="30">
        <f t="shared" si="25"/>
        <v>1.6011163194575524</v>
      </c>
      <c r="H121" s="30">
        <f t="shared" si="25"/>
        <v>1.6011163194575524</v>
      </c>
      <c r="I121" s="30">
        <f t="shared" si="25"/>
        <v>1.6011163194575524</v>
      </c>
      <c r="J121" s="1"/>
      <c r="K121" s="1"/>
      <c r="L121" s="1"/>
      <c r="M121" s="1"/>
      <c r="N121" s="1"/>
      <c r="O121" s="1"/>
      <c r="P121" s="1"/>
      <c r="Q121" s="1"/>
      <c r="R121" s="1"/>
      <c r="S121" s="1"/>
      <c r="T121" s="1"/>
    </row>
    <row r="122" spans="2:20" x14ac:dyDescent="0.2">
      <c r="B122" s="206" t="s">
        <v>35</v>
      </c>
      <c r="C122" s="26" t="s">
        <v>37</v>
      </c>
      <c r="D122" s="26" t="str">
        <f>VLOOKUP(C122,'INPUT Customer #''s'!$D$17:$H$46,2,0)</f>
        <v>NA</v>
      </c>
      <c r="E122" s="30">
        <f t="shared" ref="E122:I122" si="26">IF(E103&gt;0,E83/E103,0)</f>
        <v>0</v>
      </c>
      <c r="F122" s="30">
        <f t="shared" si="26"/>
        <v>0</v>
      </c>
      <c r="G122" s="30">
        <f t="shared" si="26"/>
        <v>0</v>
      </c>
      <c r="H122" s="30">
        <f t="shared" si="26"/>
        <v>0</v>
      </c>
      <c r="I122" s="30">
        <f t="shared" si="26"/>
        <v>0</v>
      </c>
      <c r="J122" s="1"/>
      <c r="K122" s="1"/>
      <c r="L122" s="1"/>
      <c r="M122" s="1"/>
      <c r="N122" s="1"/>
      <c r="O122" s="1"/>
      <c r="P122" s="1"/>
      <c r="Q122" s="1"/>
      <c r="R122" s="1"/>
      <c r="S122" s="1"/>
      <c r="T122" s="1"/>
    </row>
    <row r="123" spans="2:20" x14ac:dyDescent="0.2">
      <c r="B123" s="206" t="s">
        <v>35</v>
      </c>
      <c r="C123" s="26" t="s">
        <v>24</v>
      </c>
      <c r="D123" s="26" t="str">
        <f>VLOOKUP(C123,'INPUT Customer #''s'!$D$17:$H$46,2,0)</f>
        <v>Secondary</v>
      </c>
      <c r="E123" s="30">
        <f t="shared" ref="E123:I123" si="27">IF(E104&gt;0,E84/E104,0)</f>
        <v>0.66337639089534683</v>
      </c>
      <c r="F123" s="30">
        <f t="shared" si="27"/>
        <v>0.66337639089534683</v>
      </c>
      <c r="G123" s="30">
        <f t="shared" si="27"/>
        <v>0.66337639089534683</v>
      </c>
      <c r="H123" s="30">
        <f t="shared" si="27"/>
        <v>0.66337639089534683</v>
      </c>
      <c r="I123" s="30">
        <f t="shared" si="27"/>
        <v>0.66337639089534683</v>
      </c>
      <c r="J123" s="1"/>
      <c r="K123" s="1"/>
      <c r="L123" s="1"/>
      <c r="M123" s="1"/>
      <c r="N123" s="1"/>
      <c r="O123" s="1"/>
      <c r="P123" s="1"/>
      <c r="Q123" s="1"/>
      <c r="R123" s="1"/>
      <c r="S123" s="1"/>
      <c r="T123" s="1"/>
    </row>
    <row r="124" spans="2:20" x14ac:dyDescent="0.2">
      <c r="B124" s="206"/>
      <c r="C124" s="26" t="s">
        <v>22</v>
      </c>
      <c r="D124" s="26" t="str">
        <f>VLOOKUP(C124,'INPUT Customer #''s'!$D$17:$H$46,2,0)</f>
        <v>Secondary</v>
      </c>
      <c r="E124" s="30">
        <f t="shared" ref="E124:I124" si="28">IF(E105&gt;0,E85/E105,0)</f>
        <v>0.66337639089534683</v>
      </c>
      <c r="F124" s="30">
        <f t="shared" si="28"/>
        <v>0.66337639089534683</v>
      </c>
      <c r="G124" s="30">
        <f t="shared" si="28"/>
        <v>0.66337639089534683</v>
      </c>
      <c r="H124" s="30">
        <f t="shared" si="28"/>
        <v>0.66337639089534683</v>
      </c>
      <c r="I124" s="30">
        <f t="shared" si="28"/>
        <v>0.66337639089534683</v>
      </c>
      <c r="J124" s="1"/>
      <c r="K124" s="1"/>
      <c r="L124" s="1"/>
      <c r="M124" s="1"/>
      <c r="N124" s="1"/>
      <c r="O124" s="1"/>
      <c r="P124" s="1"/>
      <c r="Q124" s="1"/>
      <c r="R124" s="1"/>
      <c r="S124" s="1"/>
      <c r="T124" s="1"/>
    </row>
    <row r="125" spans="2:20" x14ac:dyDescent="0.2">
      <c r="B125" s="206" t="s">
        <v>35</v>
      </c>
      <c r="C125" s="26" t="s">
        <v>27</v>
      </c>
      <c r="D125" s="26" t="str">
        <f>VLOOKUP(C125,'INPUT Customer #''s'!$D$17:$H$46,2,0)</f>
        <v>Secondary</v>
      </c>
      <c r="E125" s="30">
        <f t="shared" ref="E125:I125" si="29">IF(E106&gt;0,E86/E106,0)</f>
        <v>0.66337639089534683</v>
      </c>
      <c r="F125" s="30">
        <f t="shared" si="29"/>
        <v>0.66337639089534683</v>
      </c>
      <c r="G125" s="30">
        <f t="shared" si="29"/>
        <v>0.66337639089534683</v>
      </c>
      <c r="H125" s="30">
        <f t="shared" si="29"/>
        <v>0.66337639089534683</v>
      </c>
      <c r="I125" s="30">
        <f t="shared" si="29"/>
        <v>0.66337639089534683</v>
      </c>
      <c r="J125" s="1"/>
      <c r="K125" s="1"/>
      <c r="L125" s="1"/>
      <c r="M125" s="1"/>
      <c r="N125" s="1"/>
      <c r="O125" s="1"/>
      <c r="P125" s="1"/>
      <c r="Q125" s="1"/>
      <c r="R125" s="1"/>
      <c r="S125" s="1"/>
      <c r="T125" s="1"/>
    </row>
    <row r="126" spans="2:20" x14ac:dyDescent="0.2">
      <c r="B126" s="206" t="s">
        <v>35</v>
      </c>
      <c r="C126" s="26" t="s">
        <v>29</v>
      </c>
      <c r="D126" s="26" t="str">
        <f>VLOOKUP(C126,'INPUT Customer #''s'!$D$17:$H$46,2,0)</f>
        <v>Secondary</v>
      </c>
      <c r="E126" s="30">
        <f t="shared" ref="E126:I126" si="30">IF(E107&gt;0,E87/E107,0)</f>
        <v>0.66337639089534683</v>
      </c>
      <c r="F126" s="30">
        <f t="shared" si="30"/>
        <v>0.66337639089534683</v>
      </c>
      <c r="G126" s="30">
        <f t="shared" si="30"/>
        <v>0.66337639089534683</v>
      </c>
      <c r="H126" s="30">
        <f t="shared" si="30"/>
        <v>0.66337639089534683</v>
      </c>
      <c r="I126" s="30">
        <f t="shared" si="30"/>
        <v>0.66337639089534683</v>
      </c>
      <c r="J126" s="1"/>
      <c r="K126" s="1"/>
      <c r="L126" s="1"/>
      <c r="M126" s="1"/>
      <c r="N126" s="1"/>
      <c r="O126" s="1"/>
      <c r="P126" s="1"/>
      <c r="Q126" s="1"/>
      <c r="R126" s="1"/>
      <c r="S126" s="1"/>
      <c r="T126" s="1"/>
    </row>
    <row r="127" spans="2:20" x14ac:dyDescent="0.2">
      <c r="B127" s="206"/>
      <c r="C127" s="26" t="s">
        <v>28</v>
      </c>
      <c r="D127" s="26" t="str">
        <f>VLOOKUP(C127,'INPUT Customer #''s'!$D$17:$H$46,2,0)</f>
        <v>Secondary</v>
      </c>
      <c r="E127" s="30">
        <f t="shared" ref="E127:I127" si="31">IF(E108&gt;0,E88/E108,0)</f>
        <v>0.66337639089534683</v>
      </c>
      <c r="F127" s="30">
        <f t="shared" si="31"/>
        <v>0.66337639089534683</v>
      </c>
      <c r="G127" s="30">
        <f t="shared" si="31"/>
        <v>0.66337639089534683</v>
      </c>
      <c r="H127" s="30">
        <f t="shared" si="31"/>
        <v>0.66337639089534683</v>
      </c>
      <c r="I127" s="30">
        <f t="shared" si="31"/>
        <v>0.66337639089534683</v>
      </c>
      <c r="J127" s="1"/>
      <c r="K127" s="1"/>
      <c r="L127" s="1"/>
      <c r="M127" s="1"/>
      <c r="N127" s="1"/>
      <c r="O127" s="1"/>
      <c r="P127" s="1"/>
      <c r="Q127" s="1"/>
      <c r="R127" s="1"/>
      <c r="S127" s="1"/>
      <c r="T127" s="1"/>
    </row>
    <row r="128" spans="2:20" x14ac:dyDescent="0.2">
      <c r="B128" s="206" t="s">
        <v>35</v>
      </c>
      <c r="C128" s="26" t="s">
        <v>36</v>
      </c>
      <c r="D128" s="26" t="str">
        <f>VLOOKUP(CONCATENATE(B128,"-",C128),'INPUT Customer #''s'!$B$17:$H$46,4,0)</f>
        <v>NA</v>
      </c>
      <c r="E128" s="30">
        <f t="shared" ref="E128:I128" si="32">IF(E109&gt;0,E89/E109,0)</f>
        <v>0</v>
      </c>
      <c r="F128" s="30">
        <f t="shared" si="32"/>
        <v>0</v>
      </c>
      <c r="G128" s="30">
        <f t="shared" si="32"/>
        <v>0</v>
      </c>
      <c r="H128" s="30">
        <f t="shared" si="32"/>
        <v>0</v>
      </c>
      <c r="I128" s="30">
        <f t="shared" si="32"/>
        <v>0</v>
      </c>
      <c r="J128" s="1"/>
      <c r="K128" s="1"/>
      <c r="L128" s="1"/>
      <c r="M128" s="1"/>
      <c r="N128" s="1"/>
      <c r="O128" s="1"/>
      <c r="P128" s="1"/>
      <c r="Q128" s="1"/>
      <c r="R128" s="1"/>
      <c r="S128" s="1"/>
      <c r="T128" s="1"/>
    </row>
    <row r="129" spans="2:20" x14ac:dyDescent="0.2">
      <c r="B129" s="1"/>
      <c r="C129" s="1"/>
      <c r="D129" s="1"/>
      <c r="E129" s="1"/>
      <c r="F129" s="1"/>
      <c r="G129" s="1"/>
      <c r="H129" s="1"/>
      <c r="I129" s="1"/>
      <c r="J129" s="145"/>
      <c r="K129" s="145"/>
      <c r="L129" s="1"/>
      <c r="M129" s="1"/>
      <c r="N129" s="1"/>
      <c r="O129" s="1"/>
      <c r="P129" s="1"/>
      <c r="Q129" s="1"/>
      <c r="R129" s="1"/>
      <c r="S129" s="1"/>
      <c r="T129" s="1"/>
    </row>
    <row r="130" spans="2:20" x14ac:dyDescent="0.2">
      <c r="B130" s="1"/>
      <c r="C130" s="1"/>
      <c r="D130" s="1"/>
      <c r="E130" s="1"/>
      <c r="F130" s="1"/>
      <c r="G130" s="1"/>
      <c r="H130" s="1"/>
      <c r="I130" s="1"/>
      <c r="J130" s="1"/>
      <c r="K130" s="1"/>
      <c r="L130" s="1"/>
      <c r="M130" s="1"/>
      <c r="N130" s="1"/>
      <c r="O130" s="1"/>
      <c r="P130" s="1"/>
      <c r="Q130" s="1"/>
      <c r="R130" s="1"/>
      <c r="S130" s="1"/>
      <c r="T130" s="1"/>
    </row>
    <row r="131" spans="2:20" hidden="1" x14ac:dyDescent="0.2">
      <c r="B131" s="213" t="s">
        <v>225</v>
      </c>
      <c r="C131" s="213"/>
      <c r="D131" s="213"/>
      <c r="E131" s="213"/>
      <c r="F131" s="213"/>
      <c r="G131" s="213"/>
      <c r="H131" s="213"/>
      <c r="I131" s="213"/>
      <c r="J131" s="214"/>
      <c r="K131" s="214"/>
      <c r="L131" s="214"/>
      <c r="M131" s="1"/>
      <c r="N131" s="1"/>
      <c r="O131" s="1"/>
      <c r="P131" s="1"/>
      <c r="Q131" s="1"/>
      <c r="R131" s="1"/>
      <c r="S131" s="1"/>
      <c r="T131" s="1"/>
    </row>
    <row r="132" spans="2:20" hidden="1" x14ac:dyDescent="0.2">
      <c r="B132" s="410" t="s">
        <v>208</v>
      </c>
      <c r="C132" s="410"/>
      <c r="D132" s="410"/>
      <c r="E132" s="410"/>
      <c r="F132" s="410"/>
      <c r="G132" s="410"/>
      <c r="H132" s="410"/>
      <c r="I132" s="410"/>
      <c r="J132" s="214"/>
      <c r="K132" s="214"/>
      <c r="L132" s="214"/>
      <c r="M132" s="1"/>
      <c r="N132" s="1"/>
      <c r="O132" s="1"/>
      <c r="P132" s="1"/>
      <c r="Q132" s="1"/>
      <c r="R132" s="1"/>
      <c r="S132" s="1"/>
      <c r="T132" s="1"/>
    </row>
    <row r="133" spans="2:20" hidden="1" x14ac:dyDescent="0.2">
      <c r="B133" s="215"/>
      <c r="C133" s="214"/>
      <c r="D133" s="214"/>
      <c r="E133" s="214"/>
      <c r="F133" s="214"/>
      <c r="G133" s="214"/>
      <c r="H133" s="214"/>
      <c r="I133" s="214"/>
      <c r="J133" s="214"/>
      <c r="K133" s="214"/>
      <c r="L133" s="214"/>
      <c r="M133" s="1"/>
      <c r="N133" s="1"/>
      <c r="O133" s="1"/>
      <c r="P133" s="1"/>
      <c r="Q133" s="1"/>
      <c r="R133" s="1"/>
      <c r="S133" s="1"/>
      <c r="T133" s="1"/>
    </row>
    <row r="134" spans="2:20" ht="25.5" hidden="1" x14ac:dyDescent="0.2">
      <c r="B134" s="216" t="s">
        <v>12</v>
      </c>
      <c r="C134" s="216" t="s">
        <v>13</v>
      </c>
      <c r="D134" s="217" t="s">
        <v>57</v>
      </c>
      <c r="E134" s="216" t="s">
        <v>47</v>
      </c>
      <c r="F134" s="216" t="s">
        <v>51</v>
      </c>
      <c r="G134" s="218" t="s">
        <v>77</v>
      </c>
      <c r="H134" s="218" t="s">
        <v>209</v>
      </c>
      <c r="I134" s="218" t="s">
        <v>210</v>
      </c>
      <c r="J134" s="218" t="s">
        <v>211</v>
      </c>
      <c r="K134" s="218" t="s">
        <v>212</v>
      </c>
      <c r="L134" s="218" t="s">
        <v>213</v>
      </c>
      <c r="M134" s="1"/>
      <c r="N134" s="1"/>
      <c r="O134" s="1"/>
      <c r="P134" s="1"/>
      <c r="Q134" s="1"/>
      <c r="R134" s="1"/>
      <c r="S134" s="1"/>
      <c r="T134" s="1"/>
    </row>
    <row r="135" spans="2:20" ht="15" hidden="1" x14ac:dyDescent="0.25">
      <c r="B135" s="219" t="s">
        <v>35</v>
      </c>
      <c r="C135" s="206" t="s">
        <v>20</v>
      </c>
      <c r="D135" s="206" t="str">
        <f>VLOOKUP(CONCATENATE(B135,"-",C135),'INPUT Customer #''s'!$B$17:$H$46,4,0)</f>
        <v>Primary</v>
      </c>
      <c r="E135" s="220">
        <f>SUMIF('INPUT Customer #''s'!$D$126:$D$155,'CALC CAPEX'!C135,'INPUT Customer #''s'!H$126:H$155)</f>
        <v>1314136.5807330587</v>
      </c>
      <c r="F135" s="206">
        <f>SUMIF('INPUT Customer #''s'!$D$126:$D$155,'CALC CAPEX'!C135,'INPUT Customer #''s'!P$126:P$155)</f>
        <v>1135369.2241461724</v>
      </c>
      <c r="G135" s="221">
        <f>IF(D135&lt;&gt;"NA",E135/F135,0)</f>
        <v>1.1574530582518865</v>
      </c>
      <c r="H135" s="222">
        <f t="shared" ref="H135:H146" si="33">(E$20)/SUMPRODUCT($F$135:$F$146,$G$135:$G$146)*$G135</f>
        <v>20.127265004818316</v>
      </c>
      <c r="I135" s="222">
        <f t="shared" ref="I135:I146" si="34">(F$20)/SUMPRODUCT($F$135:$F$146,$G$135:$G$146)*$G135</f>
        <v>21.77551316326813</v>
      </c>
      <c r="J135" s="222">
        <f t="shared" ref="J135:J146" si="35">(G$20)/SUMPRODUCT($F$135:$F$146,$G$135:$G$146)*$G135</f>
        <v>23.091166405937322</v>
      </c>
      <c r="K135" s="222">
        <f t="shared" ref="K135:K146" si="36">(H$20)/SUMPRODUCT($F$135:$F$146,$G$135:$G$146)*$G135</f>
        <v>19.959059103474903</v>
      </c>
      <c r="L135" s="222">
        <f t="shared" ref="L135:L146" si="37">(I$20)/SUMPRODUCT($F$135:$F$146,$G$135:$G$146)*$G135</f>
        <v>17.964995680964527</v>
      </c>
      <c r="M135" s="1"/>
      <c r="N135" s="145"/>
      <c r="O135" s="201"/>
      <c r="P135" s="1"/>
      <c r="Q135" s="1"/>
      <c r="R135" s="1"/>
      <c r="S135" s="1"/>
      <c r="T135" s="1"/>
    </row>
    <row r="136" spans="2:20" hidden="1" x14ac:dyDescent="0.2">
      <c r="B136" s="206" t="s">
        <v>35</v>
      </c>
      <c r="C136" s="206" t="s">
        <v>15</v>
      </c>
      <c r="D136" s="206" t="str">
        <f>VLOOKUP(CONCATENATE(B136,"-",C136),'INPUT Customer #''s'!$B$17:$H$46,4,0)</f>
        <v>Primary</v>
      </c>
      <c r="E136" s="220">
        <f>SUMIF('INPUT Customer #''s'!$D$126:$D$155,'CALC CAPEX'!C136,'INPUT Customer #''s'!H$126:H$155)</f>
        <v>425380.44890065666</v>
      </c>
      <c r="F136" s="206">
        <f>SUMIF('INPUT Customer #''s'!$D$126:$D$155,'CALC CAPEX'!C136,'INPUT Customer #''s'!P$126:P$155)</f>
        <v>330168.50871232874</v>
      </c>
      <c r="G136" s="221">
        <f t="shared" ref="G136:G146" si="38">IF(D136&lt;&gt;"NA",E136/F136,0)</f>
        <v>1.28837377786167</v>
      </c>
      <c r="H136" s="222">
        <f t="shared" si="33"/>
        <v>22.403880889515538</v>
      </c>
      <c r="I136" s="222">
        <f t="shared" si="34"/>
        <v>24.238564111971886</v>
      </c>
      <c r="J136" s="222">
        <f t="shared" si="35"/>
        <v>25.703032261698599</v>
      </c>
      <c r="K136" s="222">
        <f t="shared" si="36"/>
        <v>22.216649043673133</v>
      </c>
      <c r="L136" s="222">
        <f t="shared" si="37"/>
        <v>19.997035032859078</v>
      </c>
      <c r="M136" s="1"/>
      <c r="N136" s="1"/>
      <c r="O136" s="1"/>
      <c r="P136" s="1"/>
      <c r="Q136" s="1"/>
      <c r="R136" s="1"/>
      <c r="S136" s="1"/>
      <c r="T136" s="1"/>
    </row>
    <row r="137" spans="2:20" hidden="1" x14ac:dyDescent="0.2">
      <c r="B137" s="206" t="s">
        <v>35</v>
      </c>
      <c r="C137" s="206" t="s">
        <v>17</v>
      </c>
      <c r="D137" s="206" t="str">
        <f>VLOOKUP(CONCATENATE(B137,"-",C137),'INPUT Customer #''s'!$B$17:$H$46,4,0)</f>
        <v>Secondary</v>
      </c>
      <c r="E137" s="220">
        <f>SUMIF('INPUT Customer #''s'!$D$126:$D$155,'CALC CAPEX'!C137,'INPUT Customer #''s'!H$126:H$155)</f>
        <v>223505.56053966773</v>
      </c>
      <c r="F137" s="206">
        <f>SUMIF('INPUT Customer #''s'!$D$126:$D$155,'CALC CAPEX'!C137,'INPUT Customer #''s'!P$126:P$155)</f>
        <v>347568.39415052551</v>
      </c>
      <c r="G137" s="221">
        <f t="shared" si="38"/>
        <v>0.64305490459201986</v>
      </c>
      <c r="H137" s="222">
        <f t="shared" si="33"/>
        <v>11.182256062219572</v>
      </c>
      <c r="I137" s="222">
        <f t="shared" si="34"/>
        <v>12.097985693515996</v>
      </c>
      <c r="J137" s="222">
        <f t="shared" si="35"/>
        <v>12.8289330649097</v>
      </c>
      <c r="K137" s="222">
        <f t="shared" si="36"/>
        <v>11.08880464397928</v>
      </c>
      <c r="L137" s="222">
        <f t="shared" si="37"/>
        <v>9.980947824412441</v>
      </c>
      <c r="M137" s="1"/>
      <c r="N137" s="1"/>
      <c r="O137" s="1"/>
      <c r="Q137" s="1"/>
      <c r="R137" s="1"/>
      <c r="S137" s="1"/>
      <c r="T137" s="1"/>
    </row>
    <row r="138" spans="2:20" hidden="1" x14ac:dyDescent="0.2">
      <c r="B138" s="206" t="s">
        <v>35</v>
      </c>
      <c r="C138" s="206" t="s">
        <v>23</v>
      </c>
      <c r="D138" s="206" t="str">
        <f>VLOOKUP(CONCATENATE(B138,"-",C138),'INPUT Customer #''s'!$B$17:$H$46,4,0)</f>
        <v>Secondary</v>
      </c>
      <c r="E138" s="220">
        <f>SUMIF('INPUT Customer #''s'!$D$126:$D$155,'CALC CAPEX'!C138,'INPUT Customer #''s'!H$126:H$155)</f>
        <v>98360.740933381414</v>
      </c>
      <c r="F138" s="206">
        <f>SUMIF('INPUT Customer #''s'!$D$126:$D$155,'CALC CAPEX'!C138,'INPUT Customer #''s'!P$126:P$155)</f>
        <v>152958.54246813568</v>
      </c>
      <c r="G138" s="221">
        <f t="shared" si="38"/>
        <v>0.64305490459201986</v>
      </c>
      <c r="H138" s="222">
        <f t="shared" si="33"/>
        <v>11.182256062219572</v>
      </c>
      <c r="I138" s="222">
        <f t="shared" si="34"/>
        <v>12.097985693515996</v>
      </c>
      <c r="J138" s="222">
        <f t="shared" si="35"/>
        <v>12.8289330649097</v>
      </c>
      <c r="K138" s="222">
        <f t="shared" si="36"/>
        <v>11.08880464397928</v>
      </c>
      <c r="L138" s="222">
        <f t="shared" si="37"/>
        <v>9.980947824412441</v>
      </c>
      <c r="M138" s="1"/>
      <c r="N138" s="1"/>
      <c r="O138" s="1"/>
      <c r="P138" s="1"/>
      <c r="Q138" s="1"/>
      <c r="R138" s="1"/>
      <c r="S138" s="1"/>
      <c r="T138" s="1"/>
    </row>
    <row r="139" spans="2:20" hidden="1" x14ac:dyDescent="0.2">
      <c r="B139" s="206" t="s">
        <v>35</v>
      </c>
      <c r="C139" s="206" t="s">
        <v>31</v>
      </c>
      <c r="D139" s="206" t="str">
        <f>VLOOKUP(CONCATENATE(B139,"-",C139),'INPUT Customer #''s'!$B$17:$H$46,4,0)</f>
        <v>Primary</v>
      </c>
      <c r="E139" s="220">
        <f>SUMIF('INPUT Customer #''s'!$D$126:$D$155,'CALC CAPEX'!C139,'INPUT Customer #''s'!H$126:H$155)</f>
        <v>121800.91704067288</v>
      </c>
      <c r="F139" s="206">
        <f>SUMIF('INPUT Customer #''s'!$D$126:$D$155,'CALC CAPEX'!C139,'INPUT Customer #''s'!P$126:P$155)</f>
        <v>68834.227474367188</v>
      </c>
      <c r="G139" s="221">
        <f t="shared" si="38"/>
        <v>1.7694818625810782</v>
      </c>
      <c r="H139" s="222">
        <f t="shared" si="33"/>
        <v>30.769999798677208</v>
      </c>
      <c r="I139" s="222">
        <f t="shared" si="34"/>
        <v>33.289795483363115</v>
      </c>
      <c r="J139" s="222">
        <f t="shared" si="35"/>
        <v>35.301129363170872</v>
      </c>
      <c r="K139" s="222">
        <f t="shared" si="36"/>
        <v>30.512851321264399</v>
      </c>
      <c r="L139" s="222">
        <f t="shared" si="37"/>
        <v>27.46438293301069</v>
      </c>
      <c r="M139" s="1"/>
      <c r="N139" s="1"/>
      <c r="O139" s="1"/>
      <c r="P139" s="1"/>
      <c r="Q139" s="1"/>
      <c r="R139" s="1"/>
      <c r="S139" s="1"/>
      <c r="T139" s="1"/>
    </row>
    <row r="140" spans="2:20" hidden="1" x14ac:dyDescent="0.2">
      <c r="B140" s="206" t="s">
        <v>35</v>
      </c>
      <c r="C140" s="206" t="s">
        <v>18</v>
      </c>
      <c r="D140" s="206" t="str">
        <f>VLOOKUP(CONCATENATE(B140,"-",C140),'INPUT Customer #''s'!$B$17:$H$46,4,0)</f>
        <v>Primary</v>
      </c>
      <c r="E140" s="220">
        <f>SUMIF('INPUT Customer #''s'!$D$126:$D$155,'CALC CAPEX'!C140,'INPUT Customer #''s'!H$126:H$155)</f>
        <v>91939.326986250657</v>
      </c>
      <c r="F140" s="206">
        <f>SUMIF('INPUT Customer #''s'!$D$126:$D$155,'CALC CAPEX'!C140,'INPUT Customer #''s'!P$126:P$155)</f>
        <v>74774.96656827438</v>
      </c>
      <c r="G140" s="221">
        <f t="shared" si="38"/>
        <v>1.2295468818739506</v>
      </c>
      <c r="H140" s="222">
        <f t="shared" si="33"/>
        <v>21.380924047754753</v>
      </c>
      <c r="I140" s="222">
        <f t="shared" si="34"/>
        <v>23.131835991291574</v>
      </c>
      <c r="J140" s="222">
        <f t="shared" si="35"/>
        <v>24.529436810278071</v>
      </c>
      <c r="K140" s="222">
        <f t="shared" si="36"/>
        <v>21.202241171559368</v>
      </c>
      <c r="L140" s="222">
        <f t="shared" si="37"/>
        <v>19.083974304556143</v>
      </c>
      <c r="M140" s="1"/>
      <c r="N140" s="1"/>
      <c r="O140" s="1"/>
      <c r="P140" s="1"/>
      <c r="Q140" s="1"/>
      <c r="R140" s="1"/>
      <c r="S140" s="1"/>
      <c r="T140" s="1"/>
    </row>
    <row r="141" spans="2:20" hidden="1" x14ac:dyDescent="0.2">
      <c r="B141" s="206" t="s">
        <v>35</v>
      </c>
      <c r="C141" s="206" t="s">
        <v>25</v>
      </c>
      <c r="D141" s="206" t="str">
        <f>VLOOKUP(CONCATENATE(B141,"-",C141),'INPUT Customer #''s'!$B$17:$H$46,4,0)</f>
        <v>Primary</v>
      </c>
      <c r="E141" s="220">
        <f>SUMIF('INPUT Customer #''s'!$D$126:$D$155,'CALC CAPEX'!C141,'INPUT Customer #''s'!H$126:H$155)</f>
        <v>39781.373092674105</v>
      </c>
      <c r="F141" s="206">
        <f>SUMIF('INPUT Customer #''s'!$D$126:$D$155,'CALC CAPEX'!C141,'INPUT Customer #''s'!P$126:P$155)</f>
        <v>24846.023121013324</v>
      </c>
      <c r="G141" s="221">
        <f t="shared" si="38"/>
        <v>1.6011163194575524</v>
      </c>
      <c r="H141" s="222">
        <f t="shared" si="33"/>
        <v>27.842245726952335</v>
      </c>
      <c r="I141" s="222">
        <f t="shared" si="34"/>
        <v>30.122283786548131</v>
      </c>
      <c r="J141" s="222">
        <f t="shared" si="35"/>
        <v>31.942239993468853</v>
      </c>
      <c r="K141" s="222">
        <f t="shared" si="36"/>
        <v>27.609564831818012</v>
      </c>
      <c r="L141" s="222">
        <f t="shared" si="37"/>
        <v>24.851157080373863</v>
      </c>
      <c r="M141" s="1"/>
      <c r="N141" s="1"/>
      <c r="O141" s="1"/>
      <c r="P141" s="1"/>
      <c r="Q141" s="1"/>
      <c r="R141" s="1"/>
      <c r="S141" s="1"/>
      <c r="T141" s="1"/>
    </row>
    <row r="142" spans="2:20" hidden="1" x14ac:dyDescent="0.2">
      <c r="B142" s="206" t="s">
        <v>35</v>
      </c>
      <c r="C142" s="206" t="s">
        <v>37</v>
      </c>
      <c r="D142" s="206" t="str">
        <f>VLOOKUP(CONCATENATE(B142,"-",C142),'INPUT Customer #''s'!$B$17:$H$46,4,0)</f>
        <v>NA</v>
      </c>
      <c r="E142" s="220">
        <f>SUMIF('INPUT Customer #''s'!$D$126:$D$155,'CALC CAPEX'!C142,'INPUT Customer #''s'!H$126:H$155)</f>
        <v>0</v>
      </c>
      <c r="F142" s="206">
        <f>SUMIF('INPUT Customer #''s'!$D$126:$D$155,'CALC CAPEX'!C142,'INPUT Customer #''s'!P$126:P$155)</f>
        <v>0</v>
      </c>
      <c r="G142" s="221">
        <f t="shared" si="38"/>
        <v>0</v>
      </c>
      <c r="H142" s="222">
        <f t="shared" si="33"/>
        <v>0</v>
      </c>
      <c r="I142" s="222">
        <f t="shared" si="34"/>
        <v>0</v>
      </c>
      <c r="J142" s="222">
        <f t="shared" si="35"/>
        <v>0</v>
      </c>
      <c r="K142" s="222">
        <f t="shared" si="36"/>
        <v>0</v>
      </c>
      <c r="L142" s="222">
        <f t="shared" si="37"/>
        <v>0</v>
      </c>
      <c r="M142" s="1"/>
      <c r="N142" s="1"/>
      <c r="O142" s="1"/>
      <c r="P142" s="1"/>
      <c r="Q142" s="1"/>
      <c r="R142" s="1"/>
      <c r="S142" s="1"/>
      <c r="T142" s="1"/>
    </row>
    <row r="143" spans="2:20" hidden="1" x14ac:dyDescent="0.2">
      <c r="B143" s="206" t="s">
        <v>35</v>
      </c>
      <c r="C143" s="206" t="s">
        <v>24</v>
      </c>
      <c r="D143" s="206" t="str">
        <f>VLOOKUP(CONCATENATE(B143,"-",C143),'INPUT Customer #''s'!$B$17:$H$46,4,0)</f>
        <v>Secondary</v>
      </c>
      <c r="E143" s="220">
        <f>SUMIF('INPUT Customer #''s'!$D$126:$D$155,'CALC CAPEX'!C143,'INPUT Customer #''s'!H$126:H$155)</f>
        <v>10659.265139131094</v>
      </c>
      <c r="F143" s="206">
        <f>SUMIF('INPUT Customer #''s'!$D$126:$D$155,'CALC CAPEX'!C143,'INPUT Customer #''s'!P$126:P$155)</f>
        <v>16068.200926994825</v>
      </c>
      <c r="G143" s="221">
        <f t="shared" si="38"/>
        <v>0.66337639089534683</v>
      </c>
      <c r="H143" s="222">
        <f t="shared" si="33"/>
        <v>11.535631896516117</v>
      </c>
      <c r="I143" s="222">
        <f t="shared" si="34"/>
        <v>12.480299938867422</v>
      </c>
      <c r="J143" s="222">
        <f t="shared" si="35"/>
        <v>13.234346328541148</v>
      </c>
      <c r="K143" s="222">
        <f t="shared" si="36"/>
        <v>11.439227275209904</v>
      </c>
      <c r="L143" s="222">
        <f t="shared" si="37"/>
        <v>10.296360541211019</v>
      </c>
      <c r="M143" s="1"/>
      <c r="N143" s="1"/>
      <c r="O143" s="1"/>
      <c r="P143" s="1"/>
      <c r="Q143" s="1"/>
      <c r="R143" s="1"/>
      <c r="S143" s="1"/>
      <c r="T143" s="1"/>
    </row>
    <row r="144" spans="2:20" hidden="1" x14ac:dyDescent="0.2">
      <c r="B144" s="206" t="s">
        <v>35</v>
      </c>
      <c r="C144" s="206" t="s">
        <v>22</v>
      </c>
      <c r="D144" s="206" t="str">
        <f>VLOOKUP(CONCATENATE(B144,"-",C144),'INPUT Customer #''s'!$B$17:$H$46,4,0)</f>
        <v>Secondary</v>
      </c>
      <c r="E144" s="220">
        <f>SUMIF('INPUT Customer #''s'!$D$126:$D$155,'CALC CAPEX'!C144,'INPUT Customer #''s'!H$126:H$155)</f>
        <v>10659.265139131094</v>
      </c>
      <c r="F144" s="206">
        <f>SUMIF('INPUT Customer #''s'!$D$126:$D$155,'CALC CAPEX'!C144,'INPUT Customer #''s'!P$126:P$155)</f>
        <v>16068.200926994825</v>
      </c>
      <c r="G144" s="221">
        <f t="shared" si="38"/>
        <v>0.66337639089534683</v>
      </c>
      <c r="H144" s="222">
        <f t="shared" si="33"/>
        <v>11.535631896516117</v>
      </c>
      <c r="I144" s="222">
        <f t="shared" si="34"/>
        <v>12.480299938867422</v>
      </c>
      <c r="J144" s="222">
        <f t="shared" si="35"/>
        <v>13.234346328541148</v>
      </c>
      <c r="K144" s="222">
        <f t="shared" si="36"/>
        <v>11.439227275209904</v>
      </c>
      <c r="L144" s="222">
        <f t="shared" si="37"/>
        <v>10.296360541211019</v>
      </c>
      <c r="M144" s="1"/>
      <c r="N144" s="1"/>
      <c r="O144" s="1"/>
      <c r="P144" s="1"/>
      <c r="Q144" s="1"/>
      <c r="R144" s="1"/>
      <c r="S144" s="1"/>
      <c r="T144" s="1"/>
    </row>
    <row r="145" spans="2:20" hidden="1" x14ac:dyDescent="0.2">
      <c r="B145" s="206" t="s">
        <v>35</v>
      </c>
      <c r="C145" s="206" t="s">
        <v>29</v>
      </c>
      <c r="D145" s="206" t="str">
        <f>VLOOKUP(CONCATENATE(B145,"-",C145),'INPUT Customer #''s'!$B$17:$H$46,4,0)</f>
        <v>Secondary</v>
      </c>
      <c r="E145" s="220">
        <f>SUMIF('INPUT Customer #''s'!$D$126:$D$155,'CALC CAPEX'!C145,'INPUT Customer #''s'!H$126:H$155)</f>
        <v>10659.265139131094</v>
      </c>
      <c r="F145" s="206">
        <f>SUMIF('INPUT Customer #''s'!$D$126:$D$155,'CALC CAPEX'!C145,'INPUT Customer #''s'!P$126:P$155)</f>
        <v>16068.200926994825</v>
      </c>
      <c r="G145" s="221">
        <f t="shared" si="38"/>
        <v>0.66337639089534683</v>
      </c>
      <c r="H145" s="222">
        <f t="shared" si="33"/>
        <v>11.535631896516117</v>
      </c>
      <c r="I145" s="222">
        <f t="shared" si="34"/>
        <v>12.480299938867422</v>
      </c>
      <c r="J145" s="222">
        <f t="shared" si="35"/>
        <v>13.234346328541148</v>
      </c>
      <c r="K145" s="222">
        <f t="shared" si="36"/>
        <v>11.439227275209904</v>
      </c>
      <c r="L145" s="222">
        <f t="shared" si="37"/>
        <v>10.296360541211019</v>
      </c>
      <c r="M145" s="1"/>
      <c r="N145" s="1"/>
      <c r="O145" s="1"/>
      <c r="P145" s="1"/>
      <c r="Q145" s="1"/>
      <c r="R145" s="1"/>
      <c r="S145" s="1"/>
      <c r="T145" s="1"/>
    </row>
    <row r="146" spans="2:20" hidden="1" x14ac:dyDescent="0.2">
      <c r="B146" s="206" t="s">
        <v>35</v>
      </c>
      <c r="C146" s="206" t="s">
        <v>36</v>
      </c>
      <c r="D146" s="206" t="str">
        <f>VLOOKUP(CONCATENATE(B146,"-",C146),'INPUT Customer #''s'!$B$17:$H$46,4,0)</f>
        <v>NA</v>
      </c>
      <c r="E146" s="220">
        <f>SUMIF('INPUT Customer #''s'!$D$126:$D$155,'CALC CAPEX'!C146,'INPUT Customer #''s'!H$126:H$155)</f>
        <v>0</v>
      </c>
      <c r="F146" s="206">
        <f>SUMIF('INPUT Customer #''s'!$D$126:$D$155,'CALC CAPEX'!C146,'INPUT Customer #''s'!P$126:P$155)</f>
        <v>0</v>
      </c>
      <c r="G146" s="221">
        <f t="shared" si="38"/>
        <v>0</v>
      </c>
      <c r="H146" s="222">
        <f t="shared" si="33"/>
        <v>0</v>
      </c>
      <c r="I146" s="222">
        <f t="shared" si="34"/>
        <v>0</v>
      </c>
      <c r="J146" s="222">
        <f t="shared" si="35"/>
        <v>0</v>
      </c>
      <c r="K146" s="222">
        <f t="shared" si="36"/>
        <v>0</v>
      </c>
      <c r="L146" s="222">
        <f t="shared" si="37"/>
        <v>0</v>
      </c>
      <c r="M146" s="1"/>
      <c r="N146" s="1"/>
      <c r="O146" s="1"/>
      <c r="P146" s="1"/>
      <c r="Q146" s="1"/>
      <c r="R146" s="1"/>
      <c r="S146" s="1"/>
      <c r="T146" s="1"/>
    </row>
    <row r="147" spans="2:20" hidden="1" x14ac:dyDescent="0.2">
      <c r="B147" s="1"/>
      <c r="C147" s="1"/>
      <c r="D147" s="1"/>
      <c r="E147" s="1"/>
      <c r="F147" s="1"/>
      <c r="G147" s="1"/>
      <c r="H147" s="1"/>
      <c r="I147" s="1"/>
      <c r="J147" s="145"/>
      <c r="K147" s="145"/>
      <c r="L147" s="1"/>
      <c r="M147" s="1"/>
      <c r="N147" s="1"/>
      <c r="O147" s="1"/>
      <c r="P147" s="1"/>
      <c r="Q147" s="1"/>
      <c r="R147" s="1"/>
      <c r="S147" s="1"/>
      <c r="T147" s="1"/>
    </row>
    <row r="148" spans="2:20" x14ac:dyDescent="0.2">
      <c r="B148" s="1"/>
      <c r="C148" s="1"/>
      <c r="D148" s="1"/>
      <c r="E148" s="1"/>
      <c r="F148" s="1"/>
      <c r="G148" s="1"/>
      <c r="H148" s="1"/>
      <c r="I148" s="1"/>
      <c r="J148" s="1"/>
      <c r="K148" s="1"/>
      <c r="L148" s="1"/>
      <c r="M148" s="1"/>
      <c r="N148" s="1"/>
      <c r="O148" s="1"/>
      <c r="P148" s="1"/>
      <c r="Q148" s="1"/>
      <c r="R148" s="1"/>
      <c r="S148" s="1"/>
      <c r="T148" s="1"/>
    </row>
    <row r="149" spans="2:20" ht="15" x14ac:dyDescent="0.25">
      <c r="B149" s="325"/>
      <c r="C149" s="325"/>
      <c r="D149" s="325"/>
      <c r="E149" s="325"/>
      <c r="F149" s="325"/>
      <c r="G149" s="325"/>
      <c r="H149" s="325"/>
      <c r="I149" s="325"/>
      <c r="J149" s="1"/>
      <c r="K149" s="1"/>
      <c r="L149" s="1"/>
      <c r="M149" s="1"/>
      <c r="N149" s="1"/>
      <c r="O149" s="1"/>
      <c r="P149" s="1"/>
      <c r="Q149" s="1"/>
      <c r="R149" s="1"/>
      <c r="S149" s="1"/>
      <c r="T149" s="1"/>
    </row>
    <row r="150" spans="2:20" ht="15" x14ac:dyDescent="0.25">
      <c r="B150" s="325"/>
      <c r="C150" s="325"/>
      <c r="D150" s="325"/>
      <c r="E150" s="325"/>
      <c r="F150" s="325"/>
      <c r="G150" s="325"/>
      <c r="H150" s="325"/>
      <c r="I150" s="325"/>
      <c r="J150" s="1"/>
      <c r="K150" s="1"/>
      <c r="L150" s="1"/>
      <c r="M150" s="1"/>
      <c r="N150" s="1"/>
      <c r="O150" s="1"/>
      <c r="P150" s="1"/>
      <c r="Q150" s="1"/>
      <c r="R150" s="1"/>
      <c r="S150" s="1"/>
      <c r="T150" s="1"/>
    </row>
    <row r="151" spans="2:20" ht="15" x14ac:dyDescent="0.25">
      <c r="B151" s="325"/>
      <c r="C151" s="325"/>
      <c r="D151" s="325"/>
      <c r="E151" s="325"/>
      <c r="F151" s="325"/>
      <c r="G151" s="325"/>
      <c r="H151" s="325"/>
      <c r="I151" s="325"/>
      <c r="J151" s="1"/>
      <c r="K151" s="1"/>
      <c r="L151" s="1"/>
      <c r="M151" s="1"/>
      <c r="N151" s="1"/>
      <c r="O151" s="1"/>
      <c r="P151" s="1"/>
      <c r="Q151" s="1"/>
      <c r="R151" s="1"/>
      <c r="S151" s="1"/>
      <c r="T151" s="1"/>
    </row>
    <row r="152" spans="2:20" ht="15" x14ac:dyDescent="0.25">
      <c r="B152" s="325"/>
      <c r="C152" s="325"/>
      <c r="D152" s="325"/>
      <c r="E152" s="325"/>
      <c r="F152" s="325"/>
      <c r="G152" s="325"/>
      <c r="H152" s="325"/>
      <c r="I152" s="325"/>
      <c r="J152" s="1"/>
      <c r="K152" s="1"/>
      <c r="L152" s="1"/>
      <c r="M152" s="1"/>
      <c r="N152" s="1"/>
      <c r="O152" s="1"/>
      <c r="P152" s="1"/>
      <c r="Q152" s="1"/>
      <c r="R152" s="1"/>
      <c r="S152" s="1"/>
      <c r="T152" s="1"/>
    </row>
    <row r="153" spans="2:20" ht="15" x14ac:dyDescent="0.25">
      <c r="B153" s="325"/>
      <c r="C153" s="325"/>
      <c r="D153" s="325"/>
      <c r="E153" s="325"/>
      <c r="F153" s="325"/>
      <c r="G153" s="325"/>
      <c r="H153" s="325"/>
      <c r="I153" s="325"/>
      <c r="J153" s="1"/>
      <c r="K153" s="1"/>
      <c r="L153" s="1"/>
      <c r="M153" s="1"/>
      <c r="N153" s="1"/>
      <c r="O153" s="1"/>
      <c r="P153" s="1"/>
      <c r="Q153" s="1"/>
      <c r="R153" s="1"/>
      <c r="S153" s="1"/>
      <c r="T153" s="1"/>
    </row>
    <row r="154" spans="2:20" ht="15" x14ac:dyDescent="0.25">
      <c r="B154" s="325"/>
      <c r="C154" s="325"/>
      <c r="D154" s="325"/>
      <c r="E154" s="325"/>
      <c r="F154" s="325"/>
      <c r="G154" s="325"/>
      <c r="H154" s="325"/>
      <c r="I154" s="325"/>
      <c r="J154" s="1"/>
      <c r="K154" s="1"/>
      <c r="L154" s="1"/>
      <c r="M154" s="1"/>
      <c r="N154" s="1"/>
      <c r="O154" s="1"/>
      <c r="P154" s="1"/>
      <c r="Q154" s="1"/>
      <c r="R154" s="1"/>
      <c r="S154" s="1"/>
      <c r="T154" s="1"/>
    </row>
    <row r="155" spans="2:20" ht="15" x14ac:dyDescent="0.25">
      <c r="B155" s="325"/>
      <c r="C155" s="325"/>
      <c r="D155" s="325"/>
      <c r="E155" s="325"/>
      <c r="F155" s="325"/>
      <c r="G155" s="325"/>
      <c r="H155" s="325"/>
      <c r="I155" s="325"/>
      <c r="J155" s="1"/>
      <c r="K155" s="1"/>
      <c r="L155" s="1"/>
      <c r="M155" s="1"/>
      <c r="N155" s="1"/>
      <c r="O155" s="1"/>
      <c r="P155" s="1"/>
      <c r="Q155" s="1"/>
      <c r="R155" s="1"/>
      <c r="S155" s="1"/>
      <c r="T155" s="1"/>
    </row>
    <row r="156" spans="2:20" x14ac:dyDescent="0.2">
      <c r="I156" s="1"/>
      <c r="J156" s="1"/>
      <c r="K156" s="1"/>
      <c r="L156" s="1"/>
      <c r="M156" s="1"/>
      <c r="N156" s="1"/>
      <c r="O156" s="1"/>
      <c r="P156" s="1"/>
      <c r="Q156" s="1"/>
      <c r="R156" s="1"/>
      <c r="S156" s="1"/>
      <c r="T156" s="1"/>
    </row>
    <row r="157" spans="2:20" x14ac:dyDescent="0.2">
      <c r="I157" s="1"/>
      <c r="J157" s="1"/>
      <c r="K157" s="1"/>
      <c r="L157" s="1"/>
      <c r="M157" s="1"/>
      <c r="N157" s="1"/>
      <c r="O157" s="1"/>
      <c r="P157" s="1"/>
      <c r="Q157" s="1"/>
      <c r="R157" s="1"/>
      <c r="S157" s="1"/>
      <c r="T157" s="1"/>
    </row>
    <row r="158" spans="2:20" x14ac:dyDescent="0.2">
      <c r="I158" s="1"/>
      <c r="J158" s="1"/>
      <c r="K158" s="1"/>
      <c r="L158" s="1"/>
      <c r="M158" s="1"/>
      <c r="N158" s="1"/>
      <c r="O158" s="1"/>
      <c r="P158" s="1"/>
      <c r="Q158" s="1"/>
      <c r="R158" s="1"/>
      <c r="S158" s="1"/>
      <c r="T158" s="1"/>
    </row>
    <row r="159" spans="2:20" x14ac:dyDescent="0.2">
      <c r="I159" s="1"/>
      <c r="J159" s="1"/>
      <c r="K159" s="1"/>
      <c r="L159" s="1"/>
      <c r="M159" s="1"/>
      <c r="N159" s="1"/>
      <c r="O159" s="1"/>
      <c r="P159" s="1"/>
      <c r="Q159" s="1"/>
      <c r="R159" s="1"/>
      <c r="S159" s="1"/>
      <c r="T159" s="1"/>
    </row>
    <row r="160" spans="2:20" x14ac:dyDescent="0.2">
      <c r="B160" s="1"/>
      <c r="C160" s="1"/>
      <c r="D160" s="1"/>
      <c r="E160" s="1"/>
      <c r="F160" s="1"/>
      <c r="G160" s="1"/>
      <c r="H160" s="1"/>
      <c r="I160" s="1"/>
      <c r="J160" s="1"/>
      <c r="K160" s="1"/>
      <c r="L160" s="1"/>
      <c r="M160" s="1"/>
      <c r="N160" s="1"/>
      <c r="O160" s="1"/>
      <c r="P160" s="1"/>
      <c r="Q160" s="1"/>
      <c r="R160" s="1"/>
      <c r="S160" s="1"/>
      <c r="T160" s="1"/>
    </row>
    <row r="161" spans="2:20" x14ac:dyDescent="0.2">
      <c r="B161" s="1"/>
      <c r="C161" s="1"/>
      <c r="D161" s="1"/>
      <c r="E161" s="1"/>
      <c r="F161" s="1"/>
      <c r="G161" s="1"/>
      <c r="H161" s="1"/>
      <c r="I161" s="1"/>
      <c r="J161" s="1"/>
      <c r="K161" s="1"/>
      <c r="L161" s="1"/>
      <c r="M161" s="1"/>
      <c r="N161" s="1"/>
      <c r="O161" s="1"/>
      <c r="P161" s="1"/>
      <c r="Q161" s="1"/>
      <c r="R161" s="1"/>
      <c r="S161" s="1"/>
      <c r="T161" s="1"/>
    </row>
    <row r="162" spans="2:20" x14ac:dyDescent="0.2">
      <c r="B162" s="1"/>
      <c r="C162" s="1"/>
      <c r="D162" s="1"/>
      <c r="E162" s="1"/>
      <c r="F162" s="1"/>
      <c r="G162" s="1"/>
      <c r="H162" s="1"/>
      <c r="I162" s="1"/>
      <c r="J162" s="1"/>
      <c r="K162" s="1"/>
      <c r="L162" s="1"/>
      <c r="M162" s="1"/>
      <c r="N162" s="1"/>
      <c r="O162" s="1"/>
      <c r="P162" s="1"/>
      <c r="Q162" s="1"/>
      <c r="R162" s="1"/>
      <c r="S162" s="1"/>
      <c r="T162" s="1"/>
    </row>
    <row r="163" spans="2:20" x14ac:dyDescent="0.2">
      <c r="B163" s="1"/>
      <c r="C163" s="1"/>
      <c r="D163" s="1"/>
      <c r="E163" s="1"/>
      <c r="F163" s="1"/>
      <c r="G163" s="1"/>
      <c r="H163" s="1"/>
      <c r="I163" s="1"/>
      <c r="J163" s="1"/>
      <c r="K163" s="1"/>
      <c r="L163" s="1"/>
      <c r="M163" s="1"/>
      <c r="N163" s="1"/>
      <c r="O163" s="1"/>
      <c r="P163" s="1"/>
      <c r="Q163" s="1"/>
      <c r="R163" s="1"/>
      <c r="S163" s="1"/>
      <c r="T163" s="1"/>
    </row>
    <row r="164" spans="2:20" x14ac:dyDescent="0.2">
      <c r="B164" s="1"/>
      <c r="C164" s="1"/>
      <c r="D164" s="1"/>
      <c r="E164" s="1"/>
      <c r="F164" s="1"/>
      <c r="G164" s="1"/>
      <c r="H164" s="1"/>
      <c r="I164" s="1"/>
      <c r="J164" s="1"/>
      <c r="K164" s="1"/>
      <c r="L164" s="1"/>
      <c r="M164" s="1"/>
      <c r="N164" s="1"/>
      <c r="O164" s="1"/>
      <c r="P164" s="1"/>
      <c r="Q164" s="1"/>
      <c r="R164" s="1"/>
      <c r="S164" s="1"/>
      <c r="T164" s="1"/>
    </row>
    <row r="165" spans="2:20" x14ac:dyDescent="0.2">
      <c r="B165" s="1"/>
      <c r="C165" s="1"/>
      <c r="D165" s="1"/>
      <c r="E165" s="1"/>
      <c r="F165" s="1"/>
      <c r="G165" s="1"/>
      <c r="H165" s="1"/>
      <c r="I165" s="1"/>
      <c r="J165" s="1"/>
      <c r="K165" s="1"/>
      <c r="L165" s="1"/>
      <c r="M165" s="1"/>
      <c r="N165" s="1"/>
      <c r="O165" s="1"/>
      <c r="P165" s="1"/>
      <c r="Q165" s="1"/>
      <c r="R165" s="1"/>
      <c r="S165" s="1"/>
      <c r="T165" s="1"/>
    </row>
    <row r="166" spans="2:20" x14ac:dyDescent="0.2">
      <c r="B166" s="1"/>
      <c r="C166" s="1"/>
      <c r="D166" s="1"/>
      <c r="E166" s="1"/>
      <c r="F166" s="1"/>
      <c r="G166" s="1"/>
      <c r="H166" s="1"/>
      <c r="I166" s="1"/>
      <c r="J166" s="1"/>
      <c r="K166" s="1"/>
      <c r="L166" s="1"/>
      <c r="M166" s="1"/>
      <c r="N166" s="1"/>
      <c r="O166" s="1"/>
      <c r="P166" s="1"/>
      <c r="Q166" s="1"/>
      <c r="R166" s="1"/>
      <c r="S166" s="1"/>
      <c r="T166" s="1"/>
    </row>
    <row r="167" spans="2:20" x14ac:dyDescent="0.2">
      <c r="B167" s="1"/>
      <c r="C167" s="1"/>
      <c r="D167" s="1"/>
      <c r="E167" s="1"/>
      <c r="F167" s="1"/>
      <c r="G167" s="1"/>
      <c r="H167" s="1"/>
      <c r="I167" s="1"/>
      <c r="J167" s="1"/>
      <c r="K167" s="1"/>
      <c r="L167" s="1"/>
      <c r="M167" s="1"/>
      <c r="N167" s="1"/>
      <c r="O167" s="1"/>
      <c r="P167" s="1"/>
      <c r="Q167" s="1"/>
      <c r="R167" s="1"/>
      <c r="S167" s="1"/>
      <c r="T167" s="1"/>
    </row>
    <row r="168" spans="2:20" x14ac:dyDescent="0.2">
      <c r="B168" s="1"/>
      <c r="C168" s="1"/>
      <c r="D168" s="1"/>
      <c r="E168" s="1"/>
      <c r="F168" s="1"/>
      <c r="G168" s="1"/>
      <c r="H168" s="1"/>
      <c r="I168" s="1"/>
      <c r="J168" s="1"/>
      <c r="K168" s="1"/>
      <c r="L168" s="1"/>
      <c r="M168" s="1"/>
      <c r="N168" s="1"/>
      <c r="O168" s="1"/>
      <c r="P168" s="1"/>
      <c r="Q168" s="1"/>
      <c r="R168" s="1"/>
      <c r="S168" s="1"/>
      <c r="T168" s="1"/>
    </row>
    <row r="169" spans="2:20" x14ac:dyDescent="0.2">
      <c r="B169" s="1"/>
      <c r="C169" s="1"/>
      <c r="D169" s="1"/>
      <c r="E169" s="1"/>
      <c r="F169" s="1"/>
      <c r="G169" s="1"/>
      <c r="H169" s="1"/>
      <c r="I169" s="1"/>
      <c r="J169" s="1"/>
      <c r="K169" s="1"/>
      <c r="L169" s="1"/>
      <c r="M169" s="1"/>
      <c r="N169" s="1"/>
      <c r="O169" s="1"/>
      <c r="P169" s="1"/>
      <c r="Q169" s="1"/>
      <c r="R169" s="1"/>
      <c r="S169" s="1"/>
      <c r="T169" s="1"/>
    </row>
    <row r="170" spans="2:20" x14ac:dyDescent="0.2">
      <c r="B170" s="1"/>
      <c r="C170" s="1"/>
      <c r="D170" s="1"/>
      <c r="E170" s="1"/>
      <c r="F170" s="1"/>
      <c r="G170" s="1"/>
      <c r="H170" s="1"/>
      <c r="I170" s="1"/>
      <c r="J170" s="1"/>
      <c r="K170" s="1"/>
      <c r="L170" s="1"/>
      <c r="M170" s="1"/>
      <c r="N170" s="1"/>
      <c r="O170" s="1"/>
      <c r="P170" s="1"/>
      <c r="Q170" s="1"/>
      <c r="R170" s="1"/>
      <c r="S170" s="1"/>
      <c r="T170" s="1"/>
    </row>
    <row r="171" spans="2:20" x14ac:dyDescent="0.2">
      <c r="B171" s="1"/>
      <c r="C171" s="1"/>
      <c r="D171" s="1"/>
      <c r="E171" s="1"/>
      <c r="F171" s="1"/>
      <c r="G171" s="1"/>
      <c r="H171" s="1"/>
      <c r="I171" s="1"/>
      <c r="J171" s="1"/>
      <c r="K171" s="1"/>
      <c r="L171" s="1"/>
      <c r="M171" s="1"/>
      <c r="N171" s="1"/>
      <c r="O171" s="1"/>
      <c r="P171" s="1"/>
      <c r="Q171" s="1"/>
      <c r="R171" s="1"/>
      <c r="S171" s="1"/>
      <c r="T171" s="1"/>
    </row>
    <row r="172" spans="2:20" x14ac:dyDescent="0.2">
      <c r="B172" s="1"/>
      <c r="C172" s="1"/>
      <c r="D172" s="1"/>
      <c r="E172" s="1"/>
      <c r="F172" s="1"/>
      <c r="G172" s="1"/>
      <c r="H172" s="1"/>
      <c r="I172" s="1"/>
      <c r="J172" s="1"/>
      <c r="K172" s="1"/>
      <c r="L172" s="1"/>
      <c r="M172" s="1"/>
      <c r="N172" s="1"/>
      <c r="O172" s="1"/>
      <c r="P172" s="1"/>
      <c r="Q172" s="1"/>
      <c r="R172" s="1"/>
      <c r="S172" s="1"/>
      <c r="T172" s="1"/>
    </row>
    <row r="173" spans="2:20" x14ac:dyDescent="0.2">
      <c r="B173" s="1"/>
      <c r="C173" s="1"/>
      <c r="D173" s="1"/>
      <c r="E173" s="1"/>
      <c r="F173" s="1"/>
      <c r="G173" s="1"/>
      <c r="H173" s="1"/>
      <c r="I173" s="1"/>
      <c r="J173" s="1"/>
      <c r="K173" s="1"/>
      <c r="L173" s="1"/>
      <c r="M173" s="1"/>
      <c r="N173" s="1"/>
      <c r="O173" s="1"/>
      <c r="P173" s="1"/>
      <c r="Q173" s="1"/>
      <c r="R173" s="1"/>
      <c r="S173" s="1"/>
      <c r="T173" s="1"/>
    </row>
    <row r="174" spans="2:20" x14ac:dyDescent="0.2">
      <c r="B174" s="1"/>
      <c r="C174" s="1"/>
      <c r="D174" s="1"/>
      <c r="E174" s="1"/>
      <c r="F174" s="1"/>
      <c r="G174" s="1"/>
      <c r="H174" s="1"/>
      <c r="I174" s="1"/>
      <c r="J174" s="1"/>
      <c r="K174" s="1"/>
      <c r="L174" s="1"/>
      <c r="M174" s="1"/>
      <c r="N174" s="1"/>
      <c r="O174" s="1"/>
      <c r="P174" s="1"/>
      <c r="Q174" s="1"/>
      <c r="R174" s="1"/>
      <c r="S174" s="1"/>
      <c r="T174" s="1"/>
    </row>
    <row r="175" spans="2:20" x14ac:dyDescent="0.2">
      <c r="B175" s="1"/>
      <c r="C175" s="1"/>
      <c r="D175" s="1"/>
      <c r="E175" s="1"/>
      <c r="F175" s="1"/>
      <c r="G175" s="1"/>
      <c r="H175" s="1"/>
      <c r="I175" s="1"/>
      <c r="J175" s="1"/>
      <c r="K175" s="1"/>
      <c r="L175" s="1"/>
      <c r="M175" s="1"/>
      <c r="N175" s="1"/>
      <c r="O175" s="1"/>
      <c r="P175" s="1"/>
      <c r="Q175" s="1"/>
      <c r="R175" s="1"/>
      <c r="S175" s="1"/>
      <c r="T175" s="1"/>
    </row>
    <row r="176" spans="2:20" x14ac:dyDescent="0.2">
      <c r="B176" s="1"/>
      <c r="C176" s="1"/>
      <c r="D176" s="1"/>
      <c r="E176" s="1"/>
      <c r="F176" s="1"/>
      <c r="G176" s="1"/>
      <c r="H176" s="1"/>
      <c r="I176" s="1"/>
      <c r="J176" s="1"/>
      <c r="K176" s="1"/>
      <c r="L176" s="1"/>
      <c r="M176" s="1"/>
      <c r="N176" s="1"/>
      <c r="O176" s="1"/>
      <c r="P176" s="1"/>
      <c r="Q176" s="1"/>
      <c r="R176" s="1"/>
      <c r="S176" s="1"/>
      <c r="T176" s="1"/>
    </row>
    <row r="177" spans="2:20" x14ac:dyDescent="0.2">
      <c r="B177" s="1"/>
      <c r="C177" s="1"/>
      <c r="D177" s="1"/>
      <c r="E177" s="1"/>
      <c r="F177" s="1"/>
      <c r="G177" s="1"/>
      <c r="H177" s="1"/>
      <c r="I177" s="1"/>
      <c r="J177" s="1"/>
      <c r="K177" s="1"/>
      <c r="L177" s="1"/>
      <c r="M177" s="1"/>
      <c r="N177" s="1"/>
      <c r="O177" s="1"/>
      <c r="P177" s="1"/>
      <c r="Q177" s="1"/>
      <c r="R177" s="1"/>
      <c r="S177" s="1"/>
      <c r="T177" s="1"/>
    </row>
    <row r="178" spans="2:20" x14ac:dyDescent="0.2">
      <c r="B178" s="1"/>
      <c r="C178" s="1"/>
      <c r="D178" s="1"/>
      <c r="E178" s="1"/>
      <c r="F178" s="1"/>
      <c r="G178" s="1"/>
      <c r="H178" s="1"/>
      <c r="I178" s="1"/>
      <c r="J178" s="1"/>
      <c r="K178" s="1"/>
      <c r="L178" s="1"/>
      <c r="M178" s="1"/>
      <c r="N178" s="1"/>
      <c r="O178" s="1"/>
      <c r="P178" s="1"/>
      <c r="Q178" s="1"/>
      <c r="R178" s="1"/>
      <c r="S178" s="1"/>
      <c r="T178" s="1"/>
    </row>
    <row r="179" spans="2:20" x14ac:dyDescent="0.2">
      <c r="B179" s="1"/>
      <c r="C179" s="1"/>
      <c r="D179" s="1"/>
      <c r="E179" s="1"/>
      <c r="F179" s="1"/>
      <c r="G179" s="1"/>
      <c r="H179" s="1"/>
      <c r="I179" s="1"/>
      <c r="J179" s="1"/>
      <c r="K179" s="1"/>
      <c r="L179" s="1"/>
      <c r="M179" s="1"/>
      <c r="N179" s="1"/>
      <c r="O179" s="1"/>
      <c r="P179" s="1"/>
      <c r="Q179" s="1"/>
      <c r="R179" s="1"/>
      <c r="S179" s="1"/>
      <c r="T179" s="1"/>
    </row>
    <row r="180" spans="2:20" x14ac:dyDescent="0.2">
      <c r="B180" s="1"/>
      <c r="C180" s="1"/>
      <c r="D180" s="1"/>
      <c r="E180" s="1"/>
      <c r="F180" s="1"/>
      <c r="G180" s="1"/>
      <c r="H180" s="1"/>
      <c r="I180" s="1"/>
      <c r="J180" s="1"/>
      <c r="K180" s="1"/>
      <c r="L180" s="1"/>
      <c r="M180" s="1"/>
      <c r="N180" s="1"/>
      <c r="O180" s="1"/>
      <c r="P180" s="1"/>
      <c r="Q180" s="1"/>
      <c r="R180" s="1"/>
      <c r="S180" s="1"/>
      <c r="T180" s="1"/>
    </row>
    <row r="181" spans="2:20" x14ac:dyDescent="0.2">
      <c r="B181" s="1"/>
      <c r="C181" s="1"/>
      <c r="D181" s="1"/>
      <c r="E181" s="1"/>
      <c r="F181" s="1"/>
      <c r="G181" s="1"/>
      <c r="H181" s="1"/>
      <c r="I181" s="1"/>
      <c r="J181" s="1"/>
      <c r="K181" s="1"/>
      <c r="L181" s="1"/>
      <c r="M181" s="1"/>
      <c r="N181" s="1"/>
      <c r="O181" s="1"/>
      <c r="P181" s="1"/>
      <c r="Q181" s="1"/>
      <c r="R181" s="1"/>
      <c r="S181" s="1"/>
      <c r="T181" s="1"/>
    </row>
    <row r="182" spans="2:20" x14ac:dyDescent="0.2">
      <c r="B182" s="1"/>
      <c r="C182" s="1"/>
      <c r="D182" s="1"/>
      <c r="E182" s="1"/>
      <c r="F182" s="1"/>
      <c r="G182" s="1"/>
      <c r="H182" s="1"/>
      <c r="I182" s="1"/>
      <c r="J182" s="1"/>
      <c r="K182" s="1"/>
      <c r="L182" s="1"/>
      <c r="M182" s="1"/>
      <c r="N182" s="1"/>
      <c r="O182" s="1"/>
      <c r="P182" s="1"/>
      <c r="Q182" s="1"/>
      <c r="R182" s="1"/>
      <c r="S182" s="1"/>
      <c r="T182" s="1"/>
    </row>
    <row r="183" spans="2:20" x14ac:dyDescent="0.2">
      <c r="B183" s="1"/>
      <c r="C183" s="1"/>
      <c r="D183" s="1"/>
      <c r="E183" s="1"/>
      <c r="F183" s="1"/>
      <c r="G183" s="1"/>
      <c r="H183" s="1"/>
      <c r="I183" s="1"/>
      <c r="J183" s="1"/>
      <c r="K183" s="1"/>
      <c r="L183" s="1"/>
      <c r="M183" s="1"/>
      <c r="N183" s="1"/>
      <c r="O183" s="1"/>
      <c r="P183" s="1"/>
      <c r="Q183" s="1"/>
      <c r="R183" s="1"/>
      <c r="S183" s="1"/>
      <c r="T183" s="1"/>
    </row>
    <row r="184" spans="2:20" x14ac:dyDescent="0.2">
      <c r="B184" s="1"/>
      <c r="C184" s="1"/>
      <c r="D184" s="1"/>
      <c r="E184" s="1"/>
      <c r="F184" s="1"/>
      <c r="G184" s="1"/>
      <c r="H184" s="1"/>
      <c r="I184" s="1"/>
      <c r="J184" s="1"/>
      <c r="K184" s="1"/>
      <c r="L184" s="1"/>
      <c r="M184" s="1"/>
      <c r="N184" s="1"/>
      <c r="O184" s="1"/>
      <c r="P184" s="1"/>
      <c r="Q184" s="1"/>
      <c r="R184" s="1"/>
      <c r="S184" s="1"/>
      <c r="T184" s="1"/>
    </row>
    <row r="185" spans="2:20" x14ac:dyDescent="0.2">
      <c r="B185" s="1"/>
      <c r="C185" s="1"/>
      <c r="D185" s="1"/>
      <c r="E185" s="1"/>
      <c r="F185" s="1"/>
      <c r="G185" s="1"/>
      <c r="H185" s="1"/>
      <c r="I185" s="1"/>
      <c r="J185" s="1"/>
      <c r="K185" s="1"/>
      <c r="L185" s="1"/>
      <c r="M185" s="1"/>
      <c r="N185" s="1"/>
      <c r="O185" s="1"/>
      <c r="P185" s="1"/>
      <c r="Q185" s="1"/>
      <c r="R185" s="1"/>
      <c r="S185" s="1"/>
      <c r="T185" s="1"/>
    </row>
    <row r="186" spans="2:20" x14ac:dyDescent="0.2">
      <c r="B186" s="1"/>
      <c r="C186" s="1"/>
      <c r="D186" s="1"/>
      <c r="E186" s="1"/>
      <c r="F186" s="1"/>
      <c r="G186" s="1"/>
      <c r="H186" s="1"/>
      <c r="I186" s="1"/>
      <c r="J186" s="1"/>
      <c r="K186" s="1"/>
      <c r="L186" s="1"/>
      <c r="M186" s="1"/>
      <c r="N186" s="1"/>
      <c r="O186" s="1"/>
      <c r="P186" s="1"/>
      <c r="Q186" s="1"/>
      <c r="R186" s="1"/>
      <c r="S186" s="1"/>
      <c r="T186" s="1"/>
    </row>
    <row r="187" spans="2:20" x14ac:dyDescent="0.2">
      <c r="B187" s="1"/>
      <c r="C187" s="1"/>
      <c r="D187" s="1"/>
      <c r="E187" s="1"/>
      <c r="F187" s="1"/>
      <c r="G187" s="1"/>
      <c r="H187" s="1"/>
      <c r="I187" s="1"/>
      <c r="J187" s="1"/>
      <c r="K187" s="1"/>
      <c r="L187" s="1"/>
      <c r="M187" s="1"/>
      <c r="N187" s="1"/>
      <c r="O187" s="1"/>
      <c r="P187" s="1"/>
      <c r="Q187" s="1"/>
      <c r="R187" s="1"/>
      <c r="S187" s="1"/>
      <c r="T187" s="1"/>
    </row>
    <row r="188" spans="2:20" x14ac:dyDescent="0.2">
      <c r="B188" s="1"/>
      <c r="C188" s="1"/>
      <c r="D188" s="1"/>
      <c r="E188" s="1"/>
      <c r="F188" s="1"/>
      <c r="G188" s="1"/>
      <c r="H188" s="1"/>
      <c r="I188" s="1"/>
      <c r="J188" s="1"/>
      <c r="K188" s="1"/>
      <c r="L188" s="1"/>
      <c r="M188" s="1"/>
      <c r="N188" s="1"/>
      <c r="O188" s="1"/>
      <c r="P188" s="1"/>
      <c r="Q188" s="1"/>
      <c r="R188" s="1"/>
      <c r="S188" s="1"/>
      <c r="T188" s="1"/>
    </row>
    <row r="189" spans="2:20" x14ac:dyDescent="0.2">
      <c r="B189" s="1"/>
      <c r="C189" s="1"/>
      <c r="D189" s="1"/>
      <c r="E189" s="1"/>
      <c r="F189" s="1"/>
      <c r="G189" s="1"/>
      <c r="H189" s="1"/>
      <c r="I189" s="1"/>
      <c r="J189" s="1"/>
      <c r="K189" s="1"/>
      <c r="L189" s="1"/>
      <c r="M189" s="1"/>
      <c r="N189" s="1"/>
      <c r="O189" s="1"/>
      <c r="P189" s="1"/>
      <c r="Q189" s="1"/>
      <c r="R189" s="1"/>
      <c r="S189" s="1"/>
      <c r="T189" s="1"/>
    </row>
    <row r="190" spans="2:20" x14ac:dyDescent="0.2">
      <c r="B190" s="1"/>
      <c r="C190" s="1"/>
      <c r="D190" s="1"/>
      <c r="E190" s="1"/>
      <c r="F190" s="1"/>
      <c r="G190" s="1"/>
      <c r="H190" s="1"/>
      <c r="I190" s="1"/>
      <c r="J190" s="1"/>
      <c r="K190" s="1"/>
      <c r="L190" s="1"/>
      <c r="M190" s="1"/>
      <c r="N190" s="1"/>
      <c r="O190" s="1"/>
      <c r="P190" s="1"/>
      <c r="Q190" s="1"/>
      <c r="R190" s="1"/>
      <c r="S190" s="1"/>
      <c r="T190" s="1"/>
    </row>
    <row r="191" spans="2:20" x14ac:dyDescent="0.2">
      <c r="B191" s="1"/>
      <c r="C191" s="1"/>
      <c r="D191" s="1"/>
      <c r="E191" s="1"/>
      <c r="F191" s="1"/>
      <c r="G191" s="1"/>
      <c r="H191" s="1"/>
      <c r="I191" s="1"/>
      <c r="J191" s="1"/>
      <c r="K191" s="1"/>
      <c r="L191" s="1"/>
      <c r="M191" s="1"/>
      <c r="N191" s="1"/>
      <c r="O191" s="1"/>
      <c r="P191" s="1"/>
      <c r="Q191" s="1"/>
      <c r="R191" s="1"/>
      <c r="S191" s="1"/>
      <c r="T191" s="1"/>
    </row>
    <row r="192" spans="2:20" x14ac:dyDescent="0.2">
      <c r="B192" s="1"/>
      <c r="C192" s="1"/>
      <c r="D192" s="1"/>
      <c r="E192" s="1"/>
      <c r="F192" s="1"/>
      <c r="G192" s="1"/>
      <c r="H192" s="1"/>
      <c r="I192" s="1"/>
      <c r="J192" s="1"/>
      <c r="K192" s="1"/>
      <c r="L192" s="1"/>
      <c r="M192" s="1"/>
      <c r="N192" s="1"/>
      <c r="O192" s="1"/>
      <c r="P192" s="1"/>
      <c r="Q192" s="1"/>
      <c r="R192" s="1"/>
      <c r="S192" s="1"/>
      <c r="T192" s="1"/>
    </row>
    <row r="193" spans="2:20" x14ac:dyDescent="0.2">
      <c r="B193" s="1"/>
      <c r="C193" s="1"/>
      <c r="D193" s="1"/>
      <c r="E193" s="1"/>
      <c r="F193" s="1"/>
      <c r="G193" s="1"/>
      <c r="H193" s="1"/>
      <c r="I193" s="1"/>
      <c r="J193" s="1"/>
      <c r="K193" s="1"/>
      <c r="L193" s="1"/>
      <c r="M193" s="1"/>
      <c r="N193" s="1"/>
      <c r="O193" s="1"/>
      <c r="P193" s="1"/>
      <c r="Q193" s="1"/>
      <c r="R193" s="1"/>
      <c r="S193" s="1"/>
      <c r="T193" s="1"/>
    </row>
    <row r="194" spans="2:20" x14ac:dyDescent="0.2">
      <c r="B194" s="1"/>
      <c r="C194" s="1"/>
      <c r="D194" s="1"/>
      <c r="E194" s="1"/>
      <c r="F194" s="1"/>
      <c r="G194" s="1"/>
      <c r="H194" s="1"/>
      <c r="I194" s="1"/>
      <c r="J194" s="1"/>
      <c r="K194" s="1"/>
      <c r="L194" s="1"/>
      <c r="M194" s="1"/>
      <c r="N194" s="1"/>
      <c r="O194" s="1"/>
      <c r="P194" s="1"/>
      <c r="Q194" s="1"/>
      <c r="R194" s="1"/>
      <c r="S194" s="1"/>
      <c r="T194" s="1"/>
    </row>
    <row r="195" spans="2:20" x14ac:dyDescent="0.2">
      <c r="B195" s="1"/>
      <c r="C195" s="1"/>
      <c r="D195" s="1"/>
      <c r="E195" s="1"/>
      <c r="F195" s="1"/>
      <c r="G195" s="1"/>
      <c r="H195" s="1"/>
      <c r="I195" s="1"/>
      <c r="J195" s="1"/>
      <c r="K195" s="1"/>
      <c r="L195" s="1"/>
      <c r="M195" s="1"/>
      <c r="N195" s="1"/>
      <c r="O195" s="1"/>
      <c r="P195" s="1"/>
      <c r="Q195" s="1"/>
      <c r="R195" s="1"/>
      <c r="S195" s="1"/>
      <c r="T195" s="1"/>
    </row>
    <row r="196" spans="2:20" x14ac:dyDescent="0.2">
      <c r="B196" s="1"/>
      <c r="C196" s="1"/>
      <c r="D196" s="1"/>
      <c r="E196" s="1"/>
      <c r="F196" s="1"/>
      <c r="G196" s="1"/>
      <c r="H196" s="1"/>
      <c r="I196" s="1"/>
      <c r="J196" s="1"/>
      <c r="K196" s="1"/>
      <c r="L196" s="1"/>
      <c r="M196" s="1"/>
      <c r="N196" s="1"/>
      <c r="O196" s="1"/>
      <c r="P196" s="1"/>
      <c r="Q196" s="1"/>
      <c r="R196" s="1"/>
      <c r="S196" s="1"/>
      <c r="T196" s="1"/>
    </row>
    <row r="197" spans="2:20" x14ac:dyDescent="0.2">
      <c r="B197" s="1"/>
      <c r="C197" s="1"/>
      <c r="D197" s="1"/>
      <c r="E197" s="1"/>
      <c r="F197" s="1"/>
      <c r="G197" s="1"/>
      <c r="H197" s="1"/>
      <c r="I197" s="1"/>
      <c r="J197" s="1"/>
      <c r="K197" s="1"/>
      <c r="L197" s="1"/>
      <c r="M197" s="1"/>
      <c r="N197" s="1"/>
      <c r="O197" s="1"/>
      <c r="P197" s="1"/>
      <c r="Q197" s="1"/>
      <c r="R197" s="1"/>
      <c r="S197" s="1"/>
      <c r="T197" s="1"/>
    </row>
    <row r="198" spans="2:20" x14ac:dyDescent="0.2">
      <c r="B198" s="1"/>
      <c r="C198" s="1"/>
      <c r="D198" s="1"/>
      <c r="E198" s="1"/>
      <c r="F198" s="1"/>
      <c r="G198" s="1"/>
      <c r="H198" s="1"/>
      <c r="I198" s="1"/>
      <c r="J198" s="1"/>
      <c r="K198" s="1"/>
      <c r="L198" s="1"/>
      <c r="M198" s="1"/>
      <c r="N198" s="1"/>
      <c r="O198" s="1"/>
      <c r="P198" s="1"/>
      <c r="Q198" s="1"/>
      <c r="R198" s="1"/>
      <c r="S198" s="1"/>
      <c r="T198" s="1"/>
    </row>
    <row r="199" spans="2:20" x14ac:dyDescent="0.2">
      <c r="B199" s="1"/>
      <c r="C199" s="1"/>
      <c r="D199" s="1"/>
      <c r="E199" s="1"/>
      <c r="F199" s="1"/>
      <c r="G199" s="1"/>
      <c r="H199" s="1"/>
      <c r="I199" s="1"/>
      <c r="J199" s="1"/>
      <c r="K199" s="1"/>
      <c r="L199" s="1"/>
      <c r="M199" s="1"/>
      <c r="N199" s="1"/>
      <c r="O199" s="1"/>
      <c r="P199" s="1"/>
      <c r="Q199" s="1"/>
      <c r="R199" s="1"/>
      <c r="S199" s="1"/>
      <c r="T199" s="1"/>
    </row>
    <row r="200" spans="2:20" x14ac:dyDescent="0.2">
      <c r="B200" s="1"/>
      <c r="C200" s="1"/>
      <c r="D200" s="1"/>
      <c r="E200" s="1"/>
      <c r="F200" s="1"/>
      <c r="G200" s="1"/>
      <c r="H200" s="1"/>
      <c r="I200" s="1"/>
      <c r="J200" s="1"/>
      <c r="K200" s="1"/>
      <c r="L200" s="1"/>
      <c r="M200" s="1"/>
      <c r="N200" s="1"/>
      <c r="O200" s="1"/>
      <c r="P200" s="1"/>
      <c r="Q200" s="1"/>
      <c r="R200" s="1"/>
      <c r="S200" s="1"/>
      <c r="T200" s="1"/>
    </row>
    <row r="201" spans="2:20" x14ac:dyDescent="0.2">
      <c r="B201" s="1"/>
      <c r="C201" s="1"/>
      <c r="D201" s="1"/>
      <c r="E201" s="1"/>
      <c r="F201" s="1"/>
      <c r="G201" s="1"/>
      <c r="H201" s="1"/>
      <c r="I201" s="1"/>
      <c r="J201" s="1"/>
      <c r="K201" s="1"/>
      <c r="L201" s="1"/>
      <c r="M201" s="1"/>
      <c r="N201" s="1"/>
      <c r="O201" s="1"/>
      <c r="P201" s="1"/>
      <c r="Q201" s="1"/>
      <c r="R201" s="1"/>
      <c r="S201" s="1"/>
      <c r="T201" s="1"/>
    </row>
    <row r="202" spans="2:20" x14ac:dyDescent="0.2">
      <c r="B202" s="1"/>
      <c r="C202" s="1"/>
      <c r="D202" s="1"/>
      <c r="E202" s="1"/>
      <c r="F202" s="1"/>
      <c r="G202" s="1"/>
      <c r="H202" s="1"/>
      <c r="I202" s="1"/>
      <c r="J202" s="1"/>
      <c r="K202" s="1"/>
      <c r="L202" s="1"/>
      <c r="M202" s="1"/>
      <c r="N202" s="1"/>
      <c r="O202" s="1"/>
      <c r="P202" s="1"/>
      <c r="Q202" s="1"/>
      <c r="R202" s="1"/>
      <c r="S202" s="1"/>
      <c r="T202" s="1"/>
    </row>
    <row r="203" spans="2:20" x14ac:dyDescent="0.2">
      <c r="B203" s="1"/>
      <c r="C203" s="1"/>
      <c r="D203" s="1"/>
      <c r="E203" s="1"/>
      <c r="F203" s="1"/>
      <c r="G203" s="1"/>
      <c r="H203" s="1"/>
      <c r="I203" s="1"/>
      <c r="J203" s="1"/>
      <c r="K203" s="1"/>
      <c r="L203" s="1"/>
      <c r="M203" s="1"/>
      <c r="N203" s="1"/>
      <c r="O203" s="1"/>
      <c r="P203" s="1"/>
      <c r="Q203" s="1"/>
      <c r="R203" s="1"/>
      <c r="S203" s="1"/>
      <c r="T203" s="1"/>
    </row>
    <row r="204" spans="2:20" x14ac:dyDescent="0.2">
      <c r="B204" s="1"/>
      <c r="C204" s="1"/>
      <c r="D204" s="1"/>
      <c r="E204" s="1"/>
      <c r="F204" s="1"/>
      <c r="G204" s="1"/>
      <c r="H204" s="1"/>
      <c r="I204" s="1"/>
      <c r="J204" s="1"/>
      <c r="K204" s="1"/>
      <c r="L204" s="1"/>
      <c r="M204" s="1"/>
      <c r="N204" s="1"/>
      <c r="O204" s="1"/>
      <c r="P204" s="1"/>
      <c r="Q204" s="1"/>
      <c r="R204" s="1"/>
      <c r="S204" s="1"/>
      <c r="T204" s="1"/>
    </row>
    <row r="205" spans="2:20" x14ac:dyDescent="0.2">
      <c r="B205" s="1"/>
      <c r="C205" s="1"/>
      <c r="D205" s="1"/>
      <c r="E205" s="1"/>
      <c r="F205" s="1"/>
      <c r="G205" s="1"/>
      <c r="H205" s="1"/>
      <c r="I205" s="1"/>
      <c r="J205" s="1"/>
      <c r="K205" s="1"/>
      <c r="L205" s="1"/>
      <c r="M205" s="1"/>
      <c r="N205" s="1"/>
      <c r="O205" s="1"/>
      <c r="P205" s="1"/>
      <c r="Q205" s="1"/>
      <c r="R205" s="1"/>
      <c r="S205" s="1"/>
      <c r="T205" s="1"/>
    </row>
    <row r="206" spans="2:20" x14ac:dyDescent="0.2">
      <c r="B206" s="1"/>
      <c r="C206" s="1"/>
      <c r="D206" s="1"/>
      <c r="E206" s="1"/>
      <c r="F206" s="1"/>
      <c r="G206" s="1"/>
      <c r="H206" s="1"/>
      <c r="I206" s="1"/>
      <c r="J206" s="1"/>
      <c r="K206" s="1"/>
      <c r="L206" s="1"/>
      <c r="M206" s="1"/>
      <c r="N206" s="1"/>
      <c r="O206" s="1"/>
      <c r="P206" s="1"/>
      <c r="Q206" s="1"/>
      <c r="R206" s="1"/>
      <c r="S206" s="1"/>
      <c r="T206" s="1"/>
    </row>
    <row r="207" spans="2:20" x14ac:dyDescent="0.2">
      <c r="B207" s="1"/>
      <c r="C207" s="1"/>
      <c r="D207" s="1"/>
      <c r="E207" s="1"/>
      <c r="F207" s="1"/>
      <c r="G207" s="1"/>
      <c r="H207" s="1"/>
      <c r="I207" s="1"/>
      <c r="J207" s="1"/>
      <c r="K207" s="1"/>
      <c r="L207" s="1"/>
      <c r="M207" s="1"/>
      <c r="N207" s="1"/>
      <c r="O207" s="1"/>
      <c r="P207" s="1"/>
      <c r="Q207" s="1"/>
      <c r="R207" s="1"/>
      <c r="S207" s="1"/>
      <c r="T207" s="1"/>
    </row>
    <row r="208" spans="2:20" x14ac:dyDescent="0.2">
      <c r="B208" s="1"/>
      <c r="C208" s="1"/>
      <c r="D208" s="1"/>
      <c r="E208" s="1"/>
      <c r="F208" s="1"/>
      <c r="G208" s="1"/>
      <c r="H208" s="1"/>
      <c r="I208" s="1"/>
      <c r="J208" s="1"/>
      <c r="K208" s="1"/>
      <c r="L208" s="1"/>
      <c r="M208" s="1"/>
      <c r="N208" s="1"/>
      <c r="O208" s="1"/>
      <c r="P208" s="1"/>
      <c r="Q208" s="1"/>
      <c r="R208" s="1"/>
      <c r="S208" s="1"/>
      <c r="T208" s="1"/>
    </row>
    <row r="209" spans="2:20" x14ac:dyDescent="0.2">
      <c r="B209" s="1"/>
      <c r="C209" s="1"/>
      <c r="D209" s="1"/>
      <c r="E209" s="1"/>
      <c r="F209" s="1"/>
      <c r="G209" s="1"/>
      <c r="H209" s="1"/>
      <c r="I209" s="1"/>
      <c r="J209" s="1"/>
      <c r="K209" s="1"/>
      <c r="L209" s="1"/>
      <c r="M209" s="1"/>
      <c r="N209" s="1"/>
      <c r="O209" s="1"/>
      <c r="P209" s="1"/>
      <c r="Q209" s="1"/>
      <c r="R209" s="1"/>
      <c r="S209" s="1"/>
      <c r="T209" s="1"/>
    </row>
    <row r="210" spans="2:20" x14ac:dyDescent="0.2">
      <c r="B210" s="1"/>
      <c r="C210" s="1"/>
      <c r="D210" s="1"/>
      <c r="E210" s="1"/>
      <c r="F210" s="1"/>
      <c r="G210" s="1"/>
      <c r="H210" s="1"/>
      <c r="I210" s="1"/>
      <c r="J210" s="1"/>
      <c r="K210" s="1"/>
      <c r="L210" s="1"/>
      <c r="M210" s="1"/>
      <c r="N210" s="1"/>
      <c r="O210" s="1"/>
      <c r="P210" s="1"/>
      <c r="Q210" s="1"/>
      <c r="R210" s="1"/>
      <c r="S210" s="1"/>
      <c r="T210" s="1"/>
    </row>
    <row r="211" spans="2:20" x14ac:dyDescent="0.2">
      <c r="B211" s="1"/>
      <c r="C211" s="1"/>
      <c r="D211" s="1"/>
      <c r="E211" s="1"/>
      <c r="F211" s="1"/>
      <c r="G211" s="1"/>
      <c r="H211" s="1"/>
      <c r="I211" s="1"/>
      <c r="J211" s="1"/>
      <c r="K211" s="1"/>
      <c r="L211" s="1"/>
      <c r="M211" s="1"/>
      <c r="N211" s="1"/>
      <c r="O211" s="1"/>
      <c r="P211" s="1"/>
      <c r="Q211" s="1"/>
      <c r="R211" s="1"/>
      <c r="S211" s="1"/>
      <c r="T211" s="1"/>
    </row>
    <row r="212" spans="2:20" x14ac:dyDescent="0.2">
      <c r="B212" s="1"/>
      <c r="C212" s="1"/>
      <c r="D212" s="1"/>
      <c r="E212" s="1"/>
      <c r="F212" s="1"/>
      <c r="G212" s="1"/>
      <c r="H212" s="1"/>
      <c r="I212" s="1"/>
      <c r="J212" s="1"/>
      <c r="K212" s="1"/>
      <c r="L212" s="1"/>
      <c r="M212" s="1"/>
      <c r="N212" s="1"/>
      <c r="O212" s="1"/>
      <c r="P212" s="1"/>
      <c r="Q212" s="1"/>
      <c r="R212" s="1"/>
      <c r="S212" s="1"/>
      <c r="T212" s="1"/>
    </row>
    <row r="213" spans="2:20" x14ac:dyDescent="0.2">
      <c r="B213" s="1"/>
      <c r="C213" s="1"/>
      <c r="D213" s="1"/>
      <c r="E213" s="1"/>
      <c r="F213" s="1"/>
      <c r="G213" s="1"/>
      <c r="H213" s="1"/>
      <c r="I213" s="1"/>
      <c r="J213" s="1"/>
      <c r="K213" s="1"/>
      <c r="L213" s="1"/>
      <c r="M213" s="1"/>
      <c r="N213" s="1"/>
      <c r="O213" s="1"/>
      <c r="P213" s="1"/>
      <c r="Q213" s="1"/>
      <c r="R213" s="1"/>
      <c r="S213" s="1"/>
      <c r="T213" s="1"/>
    </row>
    <row r="214" spans="2:20" x14ac:dyDescent="0.2">
      <c r="B214" s="1"/>
      <c r="C214" s="1"/>
      <c r="D214" s="1"/>
      <c r="E214" s="1"/>
      <c r="F214" s="1"/>
      <c r="G214" s="1"/>
      <c r="H214" s="1"/>
      <c r="I214" s="1"/>
      <c r="J214" s="1"/>
      <c r="K214" s="1"/>
      <c r="L214" s="1"/>
      <c r="M214" s="1"/>
      <c r="N214" s="1"/>
      <c r="O214" s="1"/>
      <c r="P214" s="1"/>
      <c r="Q214" s="1"/>
      <c r="R214" s="1"/>
      <c r="S214" s="1"/>
      <c r="T214" s="1"/>
    </row>
    <row r="215" spans="2:20" x14ac:dyDescent="0.2">
      <c r="B215" s="1"/>
      <c r="C215" s="1"/>
      <c r="D215" s="1"/>
      <c r="E215" s="1"/>
      <c r="F215" s="1"/>
      <c r="G215" s="1"/>
      <c r="H215" s="1"/>
      <c r="I215" s="1"/>
      <c r="J215" s="1"/>
      <c r="K215" s="1"/>
      <c r="L215" s="1"/>
      <c r="M215" s="1"/>
      <c r="N215" s="1"/>
      <c r="O215" s="1"/>
      <c r="P215" s="1"/>
      <c r="Q215" s="1"/>
      <c r="R215" s="1"/>
      <c r="S215" s="1"/>
      <c r="T215" s="1"/>
    </row>
    <row r="216" spans="2:20" x14ac:dyDescent="0.2">
      <c r="B216" s="1"/>
      <c r="C216" s="1"/>
      <c r="D216" s="1"/>
      <c r="E216" s="1"/>
      <c r="F216" s="1"/>
      <c r="G216" s="1"/>
      <c r="H216" s="1"/>
      <c r="I216" s="1"/>
      <c r="J216" s="1"/>
      <c r="K216" s="1"/>
      <c r="L216" s="1"/>
      <c r="M216" s="1"/>
      <c r="N216" s="1"/>
      <c r="O216" s="1"/>
      <c r="P216" s="1"/>
      <c r="Q216" s="1"/>
      <c r="R216" s="1"/>
      <c r="S216" s="1"/>
      <c r="T216" s="1"/>
    </row>
    <row r="217" spans="2:20" x14ac:dyDescent="0.2">
      <c r="B217" s="1"/>
      <c r="C217" s="1"/>
      <c r="D217" s="1"/>
      <c r="E217" s="1"/>
      <c r="F217" s="1"/>
      <c r="G217" s="1"/>
      <c r="H217" s="1"/>
      <c r="I217" s="1"/>
      <c r="J217" s="1"/>
      <c r="K217" s="1"/>
      <c r="L217" s="1"/>
      <c r="M217" s="1"/>
      <c r="N217" s="1"/>
      <c r="O217" s="1"/>
      <c r="P217" s="1"/>
      <c r="Q217" s="1"/>
      <c r="R217" s="1"/>
      <c r="S217" s="1"/>
      <c r="T217" s="1"/>
    </row>
    <row r="218" spans="2:20" x14ac:dyDescent="0.2">
      <c r="B218" s="1"/>
      <c r="C218" s="1"/>
      <c r="D218" s="1"/>
      <c r="E218" s="1"/>
      <c r="F218" s="1"/>
      <c r="G218" s="1"/>
      <c r="H218" s="1"/>
      <c r="I218" s="1"/>
      <c r="J218" s="1"/>
      <c r="K218" s="1"/>
      <c r="L218" s="1"/>
      <c r="M218" s="1"/>
      <c r="N218" s="1"/>
      <c r="O218" s="1"/>
      <c r="P218" s="1"/>
      <c r="Q218" s="1"/>
      <c r="R218" s="1"/>
      <c r="S218" s="1"/>
      <c r="T218" s="1"/>
    </row>
    <row r="219" spans="2:20" x14ac:dyDescent="0.2">
      <c r="B219" s="1"/>
      <c r="C219" s="1"/>
      <c r="D219" s="1"/>
      <c r="E219" s="1"/>
      <c r="F219" s="1"/>
      <c r="G219" s="1"/>
      <c r="H219" s="1"/>
      <c r="I219" s="1"/>
      <c r="J219" s="1"/>
      <c r="K219" s="1"/>
      <c r="L219" s="1"/>
      <c r="M219" s="1"/>
      <c r="N219" s="1"/>
      <c r="O219" s="1"/>
      <c r="P219" s="1"/>
      <c r="Q219" s="1"/>
      <c r="R219" s="1"/>
      <c r="S219" s="1"/>
      <c r="T219" s="1"/>
    </row>
    <row r="220" spans="2:20" x14ac:dyDescent="0.2">
      <c r="B220" s="1"/>
      <c r="C220" s="1"/>
      <c r="D220" s="1"/>
      <c r="E220" s="1"/>
      <c r="F220" s="1"/>
      <c r="G220" s="1"/>
      <c r="H220" s="1"/>
      <c r="I220" s="1"/>
      <c r="J220" s="1"/>
      <c r="K220" s="1"/>
      <c r="L220" s="1"/>
      <c r="M220" s="1"/>
      <c r="N220" s="1"/>
      <c r="O220" s="1"/>
      <c r="P220" s="1"/>
      <c r="Q220" s="1"/>
      <c r="R220" s="1"/>
      <c r="S220" s="1"/>
      <c r="T220" s="1"/>
    </row>
    <row r="221" spans="2:20" x14ac:dyDescent="0.2">
      <c r="B221" s="1"/>
      <c r="C221" s="1"/>
      <c r="D221" s="1"/>
      <c r="E221" s="1"/>
      <c r="F221" s="1"/>
      <c r="G221" s="1"/>
      <c r="H221" s="1"/>
      <c r="I221" s="1"/>
      <c r="J221" s="1"/>
      <c r="K221" s="1"/>
      <c r="L221" s="1"/>
      <c r="M221" s="1"/>
      <c r="N221" s="1"/>
      <c r="O221" s="1"/>
      <c r="P221" s="1"/>
      <c r="Q221" s="1"/>
      <c r="R221" s="1"/>
      <c r="S221" s="1"/>
      <c r="T221" s="1"/>
    </row>
    <row r="222" spans="2:20" x14ac:dyDescent="0.2">
      <c r="B222" s="1"/>
      <c r="C222" s="1"/>
      <c r="D222" s="1"/>
      <c r="E222" s="1"/>
      <c r="F222" s="1"/>
      <c r="G222" s="1"/>
      <c r="H222" s="1"/>
      <c r="I222" s="1"/>
      <c r="J222" s="1"/>
      <c r="K222" s="1"/>
      <c r="L222" s="1"/>
      <c r="M222" s="1"/>
      <c r="N222" s="1"/>
      <c r="O222" s="1"/>
      <c r="P222" s="1"/>
      <c r="Q222" s="1"/>
      <c r="R222" s="1"/>
      <c r="S222" s="1"/>
      <c r="T222" s="1"/>
    </row>
    <row r="223" spans="2:20" x14ac:dyDescent="0.2">
      <c r="B223" s="1"/>
      <c r="C223" s="1"/>
      <c r="D223" s="1"/>
      <c r="E223" s="1"/>
      <c r="F223" s="1"/>
      <c r="G223" s="1"/>
      <c r="H223" s="1"/>
      <c r="I223" s="1"/>
      <c r="J223" s="1"/>
      <c r="K223" s="1"/>
      <c r="L223" s="1"/>
      <c r="M223" s="1"/>
      <c r="N223" s="1"/>
      <c r="O223" s="1"/>
      <c r="P223" s="1"/>
      <c r="Q223" s="1"/>
      <c r="R223" s="1"/>
      <c r="S223" s="1"/>
      <c r="T223" s="1"/>
    </row>
    <row r="224" spans="2:20" x14ac:dyDescent="0.2">
      <c r="B224" s="1"/>
      <c r="C224" s="1"/>
      <c r="D224" s="1"/>
      <c r="E224" s="1"/>
      <c r="F224" s="1"/>
      <c r="G224" s="1"/>
      <c r="H224" s="1"/>
      <c r="I224" s="1"/>
      <c r="J224" s="1"/>
      <c r="K224" s="1"/>
      <c r="L224" s="1"/>
      <c r="M224" s="1"/>
      <c r="N224" s="1"/>
      <c r="O224" s="1"/>
      <c r="P224" s="1"/>
      <c r="Q224" s="1"/>
      <c r="R224" s="1"/>
      <c r="S224" s="1"/>
      <c r="T224" s="1"/>
    </row>
    <row r="225" spans="2:20" x14ac:dyDescent="0.2">
      <c r="B225" s="1"/>
      <c r="C225" s="1"/>
      <c r="D225" s="1"/>
      <c r="E225" s="1"/>
      <c r="F225" s="1"/>
      <c r="G225" s="1"/>
      <c r="H225" s="1"/>
      <c r="I225" s="1"/>
      <c r="J225" s="1"/>
      <c r="K225" s="1"/>
      <c r="L225" s="1"/>
      <c r="M225" s="1"/>
      <c r="N225" s="1"/>
      <c r="O225" s="1"/>
      <c r="P225" s="1"/>
      <c r="Q225" s="1"/>
      <c r="R225" s="1"/>
      <c r="S225" s="1"/>
      <c r="T225" s="1"/>
    </row>
    <row r="226" spans="2:20" x14ac:dyDescent="0.2">
      <c r="B226" s="1"/>
      <c r="C226" s="1"/>
      <c r="D226" s="1"/>
      <c r="E226" s="1"/>
      <c r="F226" s="1"/>
      <c r="G226" s="1"/>
      <c r="H226" s="1"/>
      <c r="I226" s="1"/>
      <c r="J226" s="1"/>
      <c r="K226" s="1"/>
      <c r="L226" s="1"/>
      <c r="M226" s="1"/>
      <c r="N226" s="1"/>
      <c r="O226" s="1"/>
      <c r="P226" s="1"/>
      <c r="Q226" s="1"/>
      <c r="R226" s="1"/>
      <c r="S226" s="1"/>
      <c r="T226" s="1"/>
    </row>
    <row r="227" spans="2:20" x14ac:dyDescent="0.2">
      <c r="B227" s="1"/>
      <c r="C227" s="1"/>
      <c r="D227" s="1"/>
      <c r="E227" s="1"/>
      <c r="F227" s="1"/>
      <c r="G227" s="1"/>
      <c r="H227" s="1"/>
      <c r="I227" s="1"/>
      <c r="J227" s="1"/>
      <c r="K227" s="1"/>
      <c r="L227" s="1"/>
      <c r="M227" s="1"/>
      <c r="N227" s="1"/>
      <c r="O227" s="1"/>
      <c r="P227" s="1"/>
      <c r="Q227" s="1"/>
      <c r="R227" s="1"/>
      <c r="S227" s="1"/>
      <c r="T227" s="1"/>
    </row>
    <row r="228" spans="2:20" x14ac:dyDescent="0.2">
      <c r="B228" s="1"/>
      <c r="C228" s="1"/>
      <c r="D228" s="1"/>
      <c r="E228" s="1"/>
      <c r="F228" s="1"/>
      <c r="G228" s="1"/>
      <c r="H228" s="1"/>
      <c r="I228" s="1"/>
      <c r="J228" s="1"/>
      <c r="K228" s="1"/>
      <c r="L228" s="1"/>
      <c r="M228" s="1"/>
      <c r="N228" s="1"/>
      <c r="O228" s="1"/>
      <c r="P228" s="1"/>
      <c r="Q228" s="1"/>
      <c r="R228" s="1"/>
      <c r="S228" s="1"/>
      <c r="T228" s="1"/>
    </row>
    <row r="229" spans="2:20" x14ac:dyDescent="0.2">
      <c r="B229" s="1"/>
      <c r="C229" s="1"/>
      <c r="D229" s="1"/>
      <c r="E229" s="1"/>
      <c r="F229" s="1"/>
      <c r="G229" s="1"/>
      <c r="H229" s="1"/>
      <c r="I229" s="1"/>
      <c r="J229" s="1"/>
      <c r="K229" s="1"/>
      <c r="L229" s="1"/>
      <c r="M229" s="1"/>
      <c r="N229" s="1"/>
      <c r="O229" s="1"/>
      <c r="P229" s="1"/>
      <c r="Q229" s="1"/>
      <c r="R229" s="1"/>
      <c r="S229" s="1"/>
      <c r="T229" s="1"/>
    </row>
    <row r="230" spans="2:20" x14ac:dyDescent="0.2">
      <c r="B230" s="1"/>
      <c r="C230" s="1"/>
      <c r="D230" s="1"/>
      <c r="E230" s="1"/>
      <c r="F230" s="1"/>
      <c r="G230" s="1"/>
      <c r="H230" s="1"/>
      <c r="I230" s="1"/>
      <c r="J230" s="1"/>
      <c r="K230" s="1"/>
      <c r="L230" s="1"/>
      <c r="M230" s="1"/>
      <c r="N230" s="1"/>
      <c r="O230" s="1"/>
      <c r="P230" s="1"/>
      <c r="Q230" s="1"/>
      <c r="R230" s="1"/>
      <c r="S230" s="1"/>
      <c r="T230" s="1"/>
    </row>
    <row r="231" spans="2:20" x14ac:dyDescent="0.2">
      <c r="B231" s="1"/>
      <c r="C231" s="1"/>
      <c r="D231" s="1"/>
      <c r="E231" s="1"/>
      <c r="F231" s="1"/>
      <c r="G231" s="1"/>
      <c r="H231" s="1"/>
      <c r="I231" s="1"/>
      <c r="J231" s="1"/>
      <c r="K231" s="1"/>
      <c r="L231" s="1"/>
      <c r="M231" s="1"/>
      <c r="N231" s="1"/>
      <c r="O231" s="1"/>
      <c r="P231" s="1"/>
      <c r="Q231" s="1"/>
      <c r="R231" s="1"/>
      <c r="S231" s="1"/>
      <c r="T231" s="1"/>
    </row>
    <row r="232" spans="2:20" x14ac:dyDescent="0.2">
      <c r="B232" s="1"/>
      <c r="C232" s="1"/>
      <c r="D232" s="1"/>
      <c r="E232" s="1"/>
      <c r="F232" s="1"/>
      <c r="G232" s="1"/>
      <c r="H232" s="1"/>
      <c r="I232" s="1"/>
      <c r="J232" s="1"/>
      <c r="K232" s="1"/>
      <c r="L232" s="1"/>
      <c r="M232" s="1"/>
      <c r="N232" s="1"/>
      <c r="O232" s="1"/>
      <c r="P232" s="1"/>
      <c r="Q232" s="1"/>
      <c r="R232" s="1"/>
      <c r="S232" s="1"/>
      <c r="T232" s="1"/>
    </row>
    <row r="233" spans="2:20" x14ac:dyDescent="0.2">
      <c r="B233" s="1"/>
      <c r="C233" s="1"/>
      <c r="D233" s="1"/>
      <c r="E233" s="1"/>
      <c r="F233" s="1"/>
      <c r="G233" s="1"/>
      <c r="H233" s="1"/>
      <c r="I233" s="1"/>
      <c r="J233" s="1"/>
      <c r="K233" s="1"/>
      <c r="L233" s="1"/>
      <c r="M233" s="1"/>
      <c r="N233" s="1"/>
      <c r="O233" s="1"/>
      <c r="P233" s="1"/>
      <c r="Q233" s="1"/>
      <c r="R233" s="1"/>
      <c r="S233" s="1"/>
      <c r="T233" s="1"/>
    </row>
    <row r="234" spans="2:20" x14ac:dyDescent="0.2">
      <c r="B234" s="1"/>
      <c r="C234" s="1"/>
      <c r="D234" s="1"/>
      <c r="E234" s="1"/>
      <c r="F234" s="1"/>
      <c r="G234" s="1"/>
      <c r="H234" s="1"/>
      <c r="I234" s="1"/>
      <c r="J234" s="1"/>
      <c r="K234" s="1"/>
      <c r="L234" s="1"/>
      <c r="M234" s="1"/>
      <c r="N234" s="1"/>
      <c r="O234" s="1"/>
      <c r="P234" s="1"/>
      <c r="Q234" s="1"/>
      <c r="R234" s="1"/>
      <c r="S234" s="1"/>
      <c r="T234" s="1"/>
    </row>
    <row r="235" spans="2:20" x14ac:dyDescent="0.2">
      <c r="B235" s="1"/>
      <c r="C235" s="1"/>
      <c r="D235" s="1"/>
      <c r="E235" s="1"/>
      <c r="F235" s="1"/>
      <c r="G235" s="1"/>
      <c r="H235" s="1"/>
      <c r="I235" s="1"/>
      <c r="J235" s="1"/>
      <c r="K235" s="1"/>
      <c r="L235" s="1"/>
      <c r="M235" s="1"/>
      <c r="N235" s="1"/>
      <c r="O235" s="1"/>
      <c r="P235" s="1"/>
      <c r="Q235" s="1"/>
      <c r="R235" s="1"/>
      <c r="S235" s="1"/>
      <c r="T235" s="1"/>
    </row>
    <row r="236" spans="2:20" x14ac:dyDescent="0.2">
      <c r="B236" s="1"/>
      <c r="C236" s="1"/>
      <c r="D236" s="1"/>
      <c r="E236" s="1"/>
      <c r="F236" s="1"/>
      <c r="G236" s="1"/>
      <c r="H236" s="1"/>
      <c r="I236" s="1"/>
      <c r="J236" s="1"/>
      <c r="K236" s="1"/>
      <c r="L236" s="1"/>
      <c r="M236" s="1"/>
      <c r="N236" s="1"/>
      <c r="O236" s="1"/>
      <c r="P236" s="1"/>
      <c r="Q236" s="1"/>
      <c r="R236" s="1"/>
      <c r="S236" s="1"/>
      <c r="T236" s="1"/>
    </row>
    <row r="237" spans="2:20" x14ac:dyDescent="0.2">
      <c r="B237" s="1"/>
      <c r="C237" s="1"/>
      <c r="D237" s="1"/>
      <c r="E237" s="1"/>
      <c r="F237" s="1"/>
      <c r="G237" s="1"/>
      <c r="H237" s="1"/>
      <c r="I237" s="1"/>
      <c r="J237" s="1"/>
      <c r="K237" s="1"/>
      <c r="L237" s="1"/>
      <c r="M237" s="1"/>
      <c r="N237" s="1"/>
      <c r="O237" s="1"/>
      <c r="P237" s="1"/>
      <c r="Q237" s="1"/>
      <c r="R237" s="1"/>
      <c r="S237" s="1"/>
      <c r="T237" s="1"/>
    </row>
    <row r="238" spans="2:20" x14ac:dyDescent="0.2">
      <c r="B238" s="1"/>
      <c r="C238" s="1"/>
      <c r="D238" s="1"/>
      <c r="E238" s="1"/>
      <c r="F238" s="1"/>
      <c r="G238" s="1"/>
      <c r="H238" s="1"/>
      <c r="I238" s="1"/>
      <c r="J238" s="1"/>
      <c r="K238" s="1"/>
      <c r="L238" s="1"/>
      <c r="M238" s="1"/>
      <c r="N238" s="1"/>
      <c r="O238" s="1"/>
      <c r="P238" s="1"/>
      <c r="Q238" s="1"/>
      <c r="R238" s="1"/>
      <c r="S238" s="1"/>
      <c r="T238" s="1"/>
    </row>
    <row r="239" spans="2:20" x14ac:dyDescent="0.2">
      <c r="B239" s="1"/>
      <c r="C239" s="1"/>
      <c r="D239" s="1"/>
      <c r="E239" s="1"/>
      <c r="F239" s="1"/>
      <c r="G239" s="1"/>
      <c r="H239" s="1"/>
      <c r="I239" s="1"/>
      <c r="J239" s="1"/>
      <c r="K239" s="1"/>
      <c r="L239" s="1"/>
      <c r="M239" s="1"/>
      <c r="N239" s="1"/>
      <c r="O239" s="1"/>
      <c r="P239" s="1"/>
      <c r="Q239" s="1"/>
      <c r="R239" s="1"/>
      <c r="S239" s="1"/>
      <c r="T239" s="1"/>
    </row>
    <row r="240" spans="2:20" x14ac:dyDescent="0.2">
      <c r="B240" s="1"/>
      <c r="C240" s="1"/>
      <c r="D240" s="1"/>
      <c r="E240" s="1"/>
      <c r="F240" s="1"/>
      <c r="G240" s="1"/>
      <c r="H240" s="1"/>
      <c r="I240" s="1"/>
      <c r="J240" s="1"/>
      <c r="K240" s="1"/>
      <c r="L240" s="1"/>
      <c r="M240" s="1"/>
      <c r="N240" s="1"/>
      <c r="O240" s="1"/>
      <c r="P240" s="1"/>
      <c r="Q240" s="1"/>
      <c r="R240" s="1"/>
      <c r="S240" s="1"/>
      <c r="T240" s="1"/>
    </row>
    <row r="241" spans="2:20" x14ac:dyDescent="0.2">
      <c r="B241" s="1"/>
      <c r="C241" s="1"/>
      <c r="D241" s="1"/>
      <c r="E241" s="1"/>
      <c r="F241" s="1"/>
      <c r="G241" s="1"/>
      <c r="H241" s="1"/>
      <c r="I241" s="1"/>
      <c r="J241" s="1"/>
      <c r="K241" s="1"/>
      <c r="L241" s="1"/>
      <c r="M241" s="1"/>
      <c r="N241" s="1"/>
      <c r="O241" s="1"/>
      <c r="P241" s="1"/>
      <c r="Q241" s="1"/>
      <c r="R241" s="1"/>
      <c r="S241" s="1"/>
      <c r="T241" s="1"/>
    </row>
    <row r="242" spans="2:20" x14ac:dyDescent="0.2">
      <c r="B242" s="1"/>
      <c r="C242" s="1"/>
      <c r="D242" s="1"/>
      <c r="E242" s="1"/>
      <c r="F242" s="1"/>
      <c r="G242" s="1"/>
      <c r="H242" s="1"/>
      <c r="I242" s="1"/>
      <c r="J242" s="1"/>
      <c r="K242" s="1"/>
      <c r="L242" s="1"/>
      <c r="M242" s="1"/>
      <c r="N242" s="1"/>
      <c r="O242" s="1"/>
      <c r="P242" s="1"/>
      <c r="Q242" s="1"/>
      <c r="R242" s="1"/>
      <c r="S242" s="1"/>
      <c r="T242" s="1"/>
    </row>
    <row r="243" spans="2:20" x14ac:dyDescent="0.2">
      <c r="B243" s="1"/>
      <c r="C243" s="1"/>
      <c r="D243" s="1"/>
      <c r="E243" s="1"/>
      <c r="F243" s="1"/>
      <c r="G243" s="1"/>
      <c r="H243" s="1"/>
      <c r="I243" s="1"/>
      <c r="J243" s="1"/>
      <c r="K243" s="1"/>
      <c r="L243" s="1"/>
      <c r="M243" s="1"/>
      <c r="N243" s="1"/>
      <c r="O243" s="1"/>
      <c r="P243" s="1"/>
      <c r="Q243" s="1"/>
      <c r="R243" s="1"/>
      <c r="S243" s="1"/>
      <c r="T243" s="1"/>
    </row>
    <row r="244" spans="2:20" x14ac:dyDescent="0.2">
      <c r="B244" s="1"/>
      <c r="C244" s="1"/>
      <c r="D244" s="1"/>
      <c r="E244" s="1"/>
      <c r="F244" s="1"/>
      <c r="G244" s="1"/>
      <c r="H244" s="1"/>
      <c r="I244" s="1"/>
      <c r="J244" s="1"/>
      <c r="K244" s="1"/>
      <c r="L244" s="1"/>
      <c r="M244" s="1"/>
      <c r="N244" s="1"/>
      <c r="O244" s="1"/>
      <c r="P244" s="1"/>
      <c r="Q244" s="1"/>
      <c r="R244" s="1"/>
      <c r="S244" s="1"/>
      <c r="T244" s="1"/>
    </row>
    <row r="245" spans="2:20" x14ac:dyDescent="0.2">
      <c r="B245" s="1"/>
      <c r="C245" s="1"/>
      <c r="D245" s="1"/>
      <c r="E245" s="1"/>
      <c r="F245" s="1"/>
      <c r="G245" s="1"/>
      <c r="H245" s="1"/>
      <c r="I245" s="1"/>
      <c r="J245" s="1"/>
      <c r="K245" s="1"/>
      <c r="L245" s="1"/>
      <c r="M245" s="1"/>
      <c r="N245" s="1"/>
      <c r="O245" s="1"/>
      <c r="P245" s="1"/>
      <c r="Q245" s="1"/>
      <c r="R245" s="1"/>
      <c r="S245" s="1"/>
      <c r="T245" s="1"/>
    </row>
    <row r="246" spans="2:20" x14ac:dyDescent="0.2">
      <c r="B246" s="1"/>
      <c r="C246" s="1"/>
      <c r="D246" s="1"/>
      <c r="E246" s="1"/>
      <c r="F246" s="1"/>
      <c r="G246" s="1"/>
      <c r="H246" s="1"/>
      <c r="I246" s="1"/>
      <c r="J246" s="1"/>
      <c r="K246" s="1"/>
      <c r="L246" s="1"/>
      <c r="M246" s="1"/>
      <c r="N246" s="1"/>
      <c r="O246" s="1"/>
      <c r="P246" s="1"/>
      <c r="Q246" s="1"/>
      <c r="R246" s="1"/>
      <c r="S246" s="1"/>
      <c r="T246" s="1"/>
    </row>
    <row r="247" spans="2:20" x14ac:dyDescent="0.2">
      <c r="B247" s="1"/>
      <c r="C247" s="1"/>
      <c r="D247" s="1"/>
      <c r="E247" s="1"/>
      <c r="F247" s="1"/>
      <c r="G247" s="1"/>
      <c r="H247" s="1"/>
      <c r="I247" s="1"/>
      <c r="J247" s="1"/>
      <c r="K247" s="1"/>
      <c r="L247" s="1"/>
      <c r="M247" s="1"/>
      <c r="N247" s="1"/>
      <c r="O247" s="1"/>
      <c r="P247" s="1"/>
      <c r="Q247" s="1"/>
      <c r="R247" s="1"/>
      <c r="S247" s="1"/>
      <c r="T247" s="1"/>
    </row>
    <row r="248" spans="2:20" x14ac:dyDescent="0.2">
      <c r="B248" s="1"/>
      <c r="C248" s="1"/>
      <c r="D248" s="1"/>
      <c r="E248" s="1"/>
      <c r="F248" s="1"/>
      <c r="G248" s="1"/>
      <c r="H248" s="1"/>
      <c r="I248" s="1"/>
      <c r="J248" s="1"/>
      <c r="K248" s="1"/>
      <c r="L248" s="1"/>
      <c r="M248" s="1"/>
      <c r="N248" s="1"/>
      <c r="O248" s="1"/>
      <c r="P248" s="1"/>
      <c r="Q248" s="1"/>
      <c r="R248" s="1"/>
      <c r="S248" s="1"/>
      <c r="T248" s="1"/>
    </row>
    <row r="249" spans="2:20" x14ac:dyDescent="0.2">
      <c r="B249" s="1"/>
      <c r="C249" s="1"/>
      <c r="D249" s="1"/>
      <c r="E249" s="1"/>
      <c r="F249" s="1"/>
      <c r="G249" s="1"/>
      <c r="H249" s="1"/>
      <c r="I249" s="1"/>
      <c r="J249" s="1"/>
      <c r="K249" s="1"/>
      <c r="L249" s="1"/>
      <c r="M249" s="1"/>
      <c r="N249" s="1"/>
      <c r="O249" s="1"/>
      <c r="P249" s="1"/>
      <c r="Q249" s="1"/>
      <c r="R249" s="1"/>
      <c r="S249" s="1"/>
      <c r="T249" s="1"/>
    </row>
    <row r="250" spans="2:20" x14ac:dyDescent="0.2">
      <c r="B250" s="1"/>
      <c r="C250" s="1"/>
      <c r="D250" s="1"/>
      <c r="E250" s="1"/>
      <c r="F250" s="1"/>
      <c r="G250" s="1"/>
      <c r="H250" s="1"/>
      <c r="I250" s="1"/>
      <c r="J250" s="1"/>
      <c r="K250" s="1"/>
      <c r="L250" s="1"/>
      <c r="M250" s="1"/>
      <c r="N250" s="1"/>
      <c r="O250" s="1"/>
      <c r="P250" s="1"/>
      <c r="Q250" s="1"/>
      <c r="R250" s="1"/>
      <c r="S250" s="1"/>
      <c r="T250" s="1"/>
    </row>
    <row r="251" spans="2:20" x14ac:dyDescent="0.2">
      <c r="B251" s="1"/>
      <c r="C251" s="1"/>
      <c r="D251" s="1"/>
      <c r="E251" s="1"/>
      <c r="F251" s="1"/>
      <c r="G251" s="1"/>
      <c r="H251" s="1"/>
      <c r="I251" s="1"/>
      <c r="J251" s="1"/>
      <c r="K251" s="1"/>
      <c r="L251" s="1"/>
      <c r="M251" s="1"/>
      <c r="N251" s="1"/>
      <c r="O251" s="1"/>
      <c r="P251" s="1"/>
      <c r="Q251" s="1"/>
      <c r="R251" s="1"/>
      <c r="S251" s="1"/>
      <c r="T251" s="1"/>
    </row>
    <row r="252" spans="2:20" x14ac:dyDescent="0.2">
      <c r="B252" s="1"/>
      <c r="C252" s="1"/>
      <c r="D252" s="1"/>
      <c r="E252" s="1"/>
      <c r="F252" s="1"/>
      <c r="G252" s="1"/>
      <c r="H252" s="1"/>
      <c r="I252" s="1"/>
      <c r="J252" s="1"/>
      <c r="K252" s="1"/>
      <c r="L252" s="1"/>
      <c r="M252" s="1"/>
      <c r="N252" s="1"/>
      <c r="O252" s="1"/>
      <c r="P252" s="1"/>
      <c r="Q252" s="1"/>
      <c r="R252" s="1"/>
      <c r="S252" s="1"/>
      <c r="T252" s="1"/>
    </row>
    <row r="253" spans="2:20" x14ac:dyDescent="0.2">
      <c r="B253" s="1"/>
      <c r="C253" s="1"/>
      <c r="D253" s="1"/>
      <c r="E253" s="1"/>
      <c r="F253" s="1"/>
      <c r="G253" s="1"/>
      <c r="H253" s="1"/>
      <c r="I253" s="1"/>
      <c r="J253" s="1"/>
      <c r="K253" s="1"/>
      <c r="L253" s="1"/>
      <c r="M253" s="1"/>
      <c r="N253" s="1"/>
      <c r="O253" s="1"/>
      <c r="P253" s="1"/>
      <c r="Q253" s="1"/>
      <c r="R253" s="1"/>
      <c r="S253" s="1"/>
      <c r="T253" s="1"/>
    </row>
    <row r="254" spans="2:20" x14ac:dyDescent="0.2">
      <c r="B254" s="1"/>
      <c r="C254" s="1"/>
      <c r="D254" s="1"/>
      <c r="E254" s="1"/>
      <c r="F254" s="1"/>
      <c r="G254" s="1"/>
      <c r="H254" s="1"/>
      <c r="I254" s="1"/>
      <c r="J254" s="1"/>
      <c r="K254" s="1"/>
      <c r="L254" s="1"/>
      <c r="M254" s="1"/>
      <c r="N254" s="1"/>
      <c r="O254" s="1"/>
      <c r="P254" s="1"/>
      <c r="Q254" s="1"/>
      <c r="R254" s="1"/>
      <c r="S254" s="1"/>
      <c r="T254" s="1"/>
    </row>
    <row r="255" spans="2:20" x14ac:dyDescent="0.2">
      <c r="B255" s="1"/>
      <c r="C255" s="1"/>
      <c r="D255" s="1"/>
      <c r="E255" s="1"/>
      <c r="F255" s="1"/>
      <c r="G255" s="1"/>
      <c r="H255" s="1"/>
      <c r="I255" s="1"/>
      <c r="J255" s="1"/>
      <c r="K255" s="1"/>
      <c r="L255" s="1"/>
      <c r="M255" s="1"/>
      <c r="N255" s="1"/>
      <c r="O255" s="1"/>
      <c r="P255" s="1"/>
      <c r="Q255" s="1"/>
      <c r="R255" s="1"/>
      <c r="S255" s="1"/>
      <c r="T255" s="1"/>
    </row>
    <row r="256" spans="2:20" x14ac:dyDescent="0.2">
      <c r="B256" s="1"/>
      <c r="C256" s="1"/>
      <c r="D256" s="1"/>
      <c r="E256" s="1"/>
      <c r="F256" s="1"/>
      <c r="G256" s="1"/>
      <c r="H256" s="1"/>
      <c r="I256" s="1"/>
      <c r="J256" s="1"/>
      <c r="K256" s="1"/>
      <c r="L256" s="1"/>
      <c r="M256" s="1"/>
      <c r="N256" s="1"/>
      <c r="O256" s="1"/>
      <c r="P256" s="1"/>
      <c r="Q256" s="1"/>
      <c r="R256" s="1"/>
      <c r="S256" s="1"/>
      <c r="T256" s="1"/>
    </row>
    <row r="257" spans="2:20" x14ac:dyDescent="0.2">
      <c r="B257" s="1"/>
      <c r="C257" s="1"/>
      <c r="D257" s="1"/>
      <c r="E257" s="1"/>
      <c r="F257" s="1"/>
      <c r="G257" s="1"/>
      <c r="H257" s="1"/>
      <c r="I257" s="1"/>
      <c r="J257" s="1"/>
      <c r="K257" s="1"/>
      <c r="L257" s="1"/>
      <c r="M257" s="1"/>
      <c r="N257" s="1"/>
      <c r="O257" s="1"/>
      <c r="P257" s="1"/>
      <c r="Q257" s="1"/>
      <c r="R257" s="1"/>
      <c r="S257" s="1"/>
      <c r="T257" s="1"/>
    </row>
    <row r="258" spans="2:20" x14ac:dyDescent="0.2">
      <c r="B258" s="1"/>
      <c r="C258" s="1"/>
      <c r="D258" s="1"/>
      <c r="E258" s="1"/>
      <c r="F258" s="1"/>
      <c r="G258" s="1"/>
      <c r="H258" s="1"/>
      <c r="I258" s="1"/>
      <c r="J258" s="1"/>
      <c r="K258" s="1"/>
      <c r="L258" s="1"/>
      <c r="M258" s="1"/>
      <c r="N258" s="1"/>
      <c r="O258" s="1"/>
      <c r="P258" s="1"/>
      <c r="Q258" s="1"/>
      <c r="R258" s="1"/>
      <c r="S258" s="1"/>
      <c r="T258" s="1"/>
    </row>
    <row r="259" spans="2:20" x14ac:dyDescent="0.2">
      <c r="B259" s="1"/>
      <c r="C259" s="1"/>
      <c r="D259" s="1"/>
      <c r="E259" s="1"/>
      <c r="F259" s="1"/>
      <c r="G259" s="1"/>
      <c r="H259" s="1"/>
      <c r="I259" s="1"/>
      <c r="J259" s="1"/>
      <c r="K259" s="1"/>
      <c r="L259" s="1"/>
      <c r="M259" s="1"/>
      <c r="N259" s="1"/>
      <c r="O259" s="1"/>
      <c r="P259" s="1"/>
      <c r="Q259" s="1"/>
      <c r="R259" s="1"/>
      <c r="S259" s="1"/>
      <c r="T259" s="1"/>
    </row>
    <row r="260" spans="2:20" x14ac:dyDescent="0.2">
      <c r="B260" s="1"/>
      <c r="C260" s="1"/>
      <c r="D260" s="1"/>
      <c r="E260" s="1"/>
      <c r="F260" s="1"/>
      <c r="G260" s="1"/>
      <c r="H260" s="1"/>
      <c r="I260" s="1"/>
      <c r="J260" s="1"/>
      <c r="K260" s="1"/>
      <c r="L260" s="1"/>
      <c r="M260" s="1"/>
      <c r="N260" s="1"/>
      <c r="O260" s="1"/>
      <c r="P260" s="1"/>
      <c r="Q260" s="1"/>
      <c r="R260" s="1"/>
      <c r="S260" s="1"/>
      <c r="T260" s="1"/>
    </row>
    <row r="261" spans="2:20" x14ac:dyDescent="0.2">
      <c r="B261" s="1"/>
      <c r="C261" s="1"/>
      <c r="D261" s="1"/>
      <c r="E261" s="1"/>
      <c r="F261" s="1"/>
      <c r="G261" s="1"/>
      <c r="H261" s="1"/>
      <c r="I261" s="1"/>
      <c r="J261" s="1"/>
      <c r="K261" s="1"/>
      <c r="L261" s="1"/>
      <c r="M261" s="1"/>
      <c r="N261" s="1"/>
      <c r="O261" s="1"/>
      <c r="P261" s="1"/>
      <c r="Q261" s="1"/>
      <c r="R261" s="1"/>
      <c r="S261" s="1"/>
      <c r="T261" s="1"/>
    </row>
    <row r="262" spans="2:20" x14ac:dyDescent="0.2">
      <c r="B262" s="1"/>
      <c r="C262" s="1"/>
      <c r="D262" s="1"/>
      <c r="E262" s="1"/>
      <c r="F262" s="1"/>
      <c r="G262" s="1"/>
      <c r="H262" s="1"/>
      <c r="I262" s="1"/>
      <c r="J262" s="1"/>
      <c r="K262" s="1"/>
      <c r="L262" s="1"/>
      <c r="M262" s="1"/>
      <c r="N262" s="1"/>
      <c r="O262" s="1"/>
      <c r="P262" s="1"/>
      <c r="Q262" s="1"/>
      <c r="R262" s="1"/>
      <c r="S262" s="1"/>
      <c r="T262" s="1"/>
    </row>
    <row r="263" spans="2:20" x14ac:dyDescent="0.2">
      <c r="B263" s="1"/>
      <c r="C263" s="1"/>
      <c r="D263" s="1"/>
      <c r="E263" s="1"/>
      <c r="F263" s="1"/>
      <c r="G263" s="1"/>
      <c r="H263" s="1"/>
      <c r="I263" s="1"/>
      <c r="J263" s="1"/>
      <c r="K263" s="1"/>
      <c r="L263" s="1"/>
      <c r="M263" s="1"/>
      <c r="N263" s="1"/>
      <c r="O263" s="1"/>
      <c r="P263" s="1"/>
      <c r="Q263" s="1"/>
      <c r="R263" s="1"/>
      <c r="S263" s="1"/>
      <c r="T263" s="1"/>
    </row>
    <row r="264" spans="2:20" x14ac:dyDescent="0.2">
      <c r="B264" s="1"/>
      <c r="C264" s="1"/>
      <c r="D264" s="1"/>
      <c r="E264" s="1"/>
      <c r="F264" s="1"/>
      <c r="G264" s="1"/>
      <c r="H264" s="1"/>
      <c r="I264" s="1"/>
      <c r="J264" s="1"/>
      <c r="K264" s="1"/>
      <c r="L264" s="1"/>
      <c r="M264" s="1"/>
      <c r="N264" s="1"/>
      <c r="O264" s="1"/>
      <c r="P264" s="1"/>
      <c r="Q264" s="1"/>
      <c r="R264" s="1"/>
      <c r="S264" s="1"/>
      <c r="T264" s="1"/>
    </row>
    <row r="265" spans="2:20" x14ac:dyDescent="0.2">
      <c r="B265" s="1"/>
      <c r="C265" s="1"/>
      <c r="D265" s="1"/>
      <c r="E265" s="1"/>
      <c r="F265" s="1"/>
      <c r="G265" s="1"/>
      <c r="H265" s="1"/>
      <c r="I265" s="1"/>
      <c r="J265" s="1"/>
      <c r="K265" s="1"/>
      <c r="L265" s="1"/>
      <c r="M265" s="1"/>
      <c r="N265" s="1"/>
      <c r="O265" s="1"/>
      <c r="P265" s="1"/>
      <c r="Q265" s="1"/>
      <c r="R265" s="1"/>
      <c r="S265" s="1"/>
      <c r="T265" s="1"/>
    </row>
    <row r="266" spans="2:20" x14ac:dyDescent="0.2">
      <c r="B266" s="1"/>
      <c r="C266" s="1"/>
      <c r="D266" s="1"/>
      <c r="E266" s="1"/>
      <c r="F266" s="1"/>
      <c r="G266" s="1"/>
      <c r="H266" s="1"/>
      <c r="I266" s="1"/>
      <c r="J266" s="1"/>
      <c r="K266" s="1"/>
      <c r="L266" s="1"/>
      <c r="M266" s="1"/>
      <c r="N266" s="1"/>
      <c r="O266" s="1"/>
      <c r="P266" s="1"/>
      <c r="Q266" s="1"/>
      <c r="R266" s="1"/>
      <c r="S266" s="1"/>
      <c r="T266" s="1"/>
    </row>
    <row r="267" spans="2:20" x14ac:dyDescent="0.2">
      <c r="B267" s="1"/>
      <c r="C267" s="1"/>
      <c r="D267" s="1"/>
      <c r="E267" s="1"/>
      <c r="F267" s="1"/>
      <c r="G267" s="1"/>
      <c r="H267" s="1"/>
      <c r="I267" s="1"/>
      <c r="J267" s="1"/>
      <c r="K267" s="1"/>
      <c r="L267" s="1"/>
      <c r="M267" s="1"/>
      <c r="N267" s="1"/>
      <c r="O267" s="1"/>
      <c r="P267" s="1"/>
      <c r="Q267" s="1"/>
      <c r="R267" s="1"/>
      <c r="S267" s="1"/>
      <c r="T267" s="1"/>
    </row>
    <row r="268" spans="2:20" x14ac:dyDescent="0.2">
      <c r="B268" s="1"/>
      <c r="C268" s="1"/>
      <c r="D268" s="1"/>
      <c r="E268" s="1"/>
      <c r="F268" s="1"/>
      <c r="G268" s="1"/>
      <c r="H268" s="1"/>
      <c r="I268" s="1"/>
      <c r="J268" s="1"/>
      <c r="K268" s="1"/>
      <c r="L268" s="1"/>
      <c r="M268" s="1"/>
      <c r="N268" s="1"/>
      <c r="O268" s="1"/>
      <c r="P268" s="1"/>
      <c r="Q268" s="1"/>
      <c r="R268" s="1"/>
      <c r="S268" s="1"/>
      <c r="T268" s="1"/>
    </row>
    <row r="269" spans="2:20" x14ac:dyDescent="0.2">
      <c r="B269" s="1"/>
      <c r="C269" s="1"/>
      <c r="D269" s="1"/>
      <c r="E269" s="1"/>
      <c r="F269" s="1"/>
      <c r="G269" s="1"/>
      <c r="H269" s="1"/>
      <c r="I269" s="1"/>
      <c r="J269" s="1"/>
      <c r="K269" s="1"/>
      <c r="L269" s="1"/>
      <c r="M269" s="1"/>
      <c r="N269" s="1"/>
      <c r="O269" s="1"/>
      <c r="P269" s="1"/>
      <c r="Q269" s="1"/>
      <c r="R269" s="1"/>
      <c r="S269" s="1"/>
      <c r="T269" s="1"/>
    </row>
    <row r="270" spans="2:20" x14ac:dyDescent="0.2">
      <c r="B270" s="1"/>
      <c r="C270" s="1"/>
      <c r="D270" s="1"/>
      <c r="E270" s="1"/>
      <c r="F270" s="1"/>
      <c r="G270" s="1"/>
      <c r="H270" s="1"/>
      <c r="I270" s="1"/>
      <c r="J270" s="1"/>
      <c r="K270" s="1"/>
      <c r="L270" s="1"/>
      <c r="M270" s="1"/>
      <c r="N270" s="1"/>
      <c r="O270" s="1"/>
      <c r="P270" s="1"/>
      <c r="Q270" s="1"/>
      <c r="R270" s="1"/>
      <c r="S270" s="1"/>
      <c r="T270" s="1"/>
    </row>
    <row r="271" spans="2:20" x14ac:dyDescent="0.2">
      <c r="B271" s="1"/>
      <c r="C271" s="1"/>
      <c r="D271" s="1"/>
      <c r="E271" s="1"/>
      <c r="F271" s="1"/>
      <c r="G271" s="1"/>
      <c r="H271" s="1"/>
      <c r="I271" s="1"/>
      <c r="J271" s="1"/>
      <c r="K271" s="1"/>
      <c r="L271" s="1"/>
      <c r="M271" s="1"/>
      <c r="N271" s="1"/>
      <c r="O271" s="1"/>
      <c r="P271" s="1"/>
      <c r="Q271" s="1"/>
      <c r="R271" s="1"/>
      <c r="S271" s="1"/>
      <c r="T271" s="1"/>
    </row>
    <row r="272" spans="2:20" x14ac:dyDescent="0.2">
      <c r="B272" s="1"/>
      <c r="C272" s="1"/>
      <c r="D272" s="1"/>
      <c r="E272" s="1"/>
      <c r="F272" s="1"/>
      <c r="G272" s="1"/>
      <c r="H272" s="1"/>
      <c r="I272" s="1"/>
      <c r="J272" s="1"/>
      <c r="K272" s="1"/>
      <c r="L272" s="1"/>
      <c r="M272" s="1"/>
      <c r="N272" s="1"/>
      <c r="O272" s="1"/>
      <c r="P272" s="1"/>
      <c r="Q272" s="1"/>
      <c r="R272" s="1"/>
      <c r="S272" s="1"/>
      <c r="T272" s="1"/>
    </row>
    <row r="273" spans="2:20" x14ac:dyDescent="0.2">
      <c r="B273" s="1"/>
      <c r="C273" s="1"/>
      <c r="D273" s="1"/>
      <c r="E273" s="1"/>
      <c r="F273" s="1"/>
      <c r="G273" s="1"/>
      <c r="H273" s="1"/>
      <c r="I273" s="1"/>
      <c r="J273" s="1"/>
      <c r="K273" s="1"/>
      <c r="L273" s="1"/>
      <c r="M273" s="1"/>
      <c r="N273" s="1"/>
      <c r="O273" s="1"/>
      <c r="P273" s="1"/>
      <c r="Q273" s="1"/>
      <c r="R273" s="1"/>
      <c r="S273" s="1"/>
      <c r="T273" s="1"/>
    </row>
    <row r="274" spans="2:20" x14ac:dyDescent="0.2">
      <c r="B274" s="1"/>
      <c r="C274" s="1"/>
      <c r="D274" s="1"/>
      <c r="E274" s="1"/>
      <c r="F274" s="1"/>
      <c r="G274" s="1"/>
      <c r="H274" s="1"/>
      <c r="I274" s="1"/>
      <c r="J274" s="1"/>
      <c r="K274" s="1"/>
      <c r="L274" s="1"/>
      <c r="M274" s="1"/>
      <c r="N274" s="1"/>
      <c r="O274" s="1"/>
      <c r="P274" s="1"/>
      <c r="Q274" s="1"/>
      <c r="R274" s="1"/>
      <c r="S274" s="1"/>
      <c r="T274" s="1"/>
    </row>
    <row r="275" spans="2:20" x14ac:dyDescent="0.2">
      <c r="B275" s="1"/>
      <c r="C275" s="1"/>
      <c r="D275" s="1"/>
      <c r="E275" s="1"/>
      <c r="F275" s="1"/>
      <c r="G275" s="1"/>
      <c r="H275" s="1"/>
      <c r="I275" s="1"/>
      <c r="J275" s="1"/>
      <c r="K275" s="1"/>
      <c r="L275" s="1"/>
      <c r="M275" s="1"/>
      <c r="N275" s="1"/>
      <c r="O275" s="1"/>
      <c r="P275" s="1"/>
      <c r="Q275" s="1"/>
      <c r="R275" s="1"/>
      <c r="S275" s="1"/>
      <c r="T275" s="1"/>
    </row>
    <row r="276" spans="2:20" x14ac:dyDescent="0.2">
      <c r="B276" s="1"/>
      <c r="C276" s="1"/>
      <c r="D276" s="1"/>
      <c r="E276" s="1"/>
      <c r="F276" s="1"/>
      <c r="G276" s="1"/>
      <c r="H276" s="1"/>
      <c r="I276" s="1"/>
      <c r="J276" s="1"/>
      <c r="K276" s="1"/>
      <c r="L276" s="1"/>
      <c r="M276" s="1"/>
      <c r="N276" s="1"/>
      <c r="O276" s="1"/>
      <c r="P276" s="1"/>
      <c r="Q276" s="1"/>
      <c r="R276" s="1"/>
      <c r="S276" s="1"/>
      <c r="T276" s="1"/>
    </row>
    <row r="277" spans="2:20" x14ac:dyDescent="0.2">
      <c r="B277" s="1"/>
      <c r="C277" s="1"/>
      <c r="D277" s="1"/>
      <c r="E277" s="1"/>
      <c r="F277" s="1"/>
      <c r="G277" s="1"/>
      <c r="H277" s="1"/>
      <c r="I277" s="1"/>
      <c r="J277" s="1"/>
      <c r="K277" s="1"/>
      <c r="L277" s="1"/>
      <c r="M277" s="1"/>
      <c r="N277" s="1"/>
      <c r="O277" s="1"/>
      <c r="P277" s="1"/>
      <c r="Q277" s="1"/>
      <c r="R277" s="1"/>
      <c r="S277" s="1"/>
      <c r="T277" s="1"/>
    </row>
    <row r="278" spans="2:20" x14ac:dyDescent="0.2">
      <c r="B278" s="1"/>
      <c r="C278" s="1"/>
      <c r="D278" s="1"/>
      <c r="E278" s="1"/>
      <c r="F278" s="1"/>
      <c r="G278" s="1"/>
      <c r="H278" s="1"/>
      <c r="I278" s="1"/>
      <c r="J278" s="1"/>
      <c r="K278" s="1"/>
      <c r="L278" s="1"/>
      <c r="M278" s="1"/>
      <c r="N278" s="1"/>
      <c r="O278" s="1"/>
      <c r="P278" s="1"/>
      <c r="Q278" s="1"/>
      <c r="R278" s="1"/>
      <c r="S278" s="1"/>
      <c r="T278" s="1"/>
    </row>
    <row r="279" spans="2:20" x14ac:dyDescent="0.2">
      <c r="B279" s="1"/>
      <c r="C279" s="1"/>
      <c r="D279" s="1"/>
      <c r="E279" s="1"/>
      <c r="F279" s="1"/>
      <c r="G279" s="1"/>
      <c r="H279" s="1"/>
      <c r="I279" s="1"/>
      <c r="J279" s="1"/>
      <c r="K279" s="1"/>
      <c r="L279" s="1"/>
      <c r="M279" s="1"/>
      <c r="N279" s="1"/>
      <c r="O279" s="1"/>
      <c r="P279" s="1"/>
      <c r="Q279" s="1"/>
      <c r="R279" s="1"/>
      <c r="S279" s="1"/>
      <c r="T279" s="1"/>
    </row>
    <row r="280" spans="2:20" x14ac:dyDescent="0.2">
      <c r="B280" s="1"/>
      <c r="C280" s="1"/>
      <c r="D280" s="1"/>
      <c r="E280" s="1"/>
      <c r="F280" s="1"/>
      <c r="G280" s="1"/>
      <c r="H280" s="1"/>
      <c r="I280" s="1"/>
      <c r="J280" s="1"/>
      <c r="K280" s="1"/>
      <c r="L280" s="1"/>
      <c r="M280" s="1"/>
      <c r="N280" s="1"/>
      <c r="O280" s="1"/>
      <c r="P280" s="1"/>
      <c r="Q280" s="1"/>
      <c r="R280" s="1"/>
      <c r="S280" s="1"/>
      <c r="T280" s="1"/>
    </row>
    <row r="281" spans="2:20" x14ac:dyDescent="0.2">
      <c r="B281" s="1"/>
      <c r="C281" s="1"/>
      <c r="D281" s="1"/>
      <c r="E281" s="1"/>
      <c r="F281" s="1"/>
      <c r="G281" s="1"/>
      <c r="H281" s="1"/>
      <c r="I281" s="1"/>
      <c r="J281" s="1"/>
      <c r="K281" s="1"/>
      <c r="L281" s="1"/>
      <c r="M281" s="1"/>
      <c r="N281" s="1"/>
      <c r="O281" s="1"/>
      <c r="P281" s="1"/>
      <c r="Q281" s="1"/>
      <c r="R281" s="1"/>
      <c r="S281" s="1"/>
      <c r="T281" s="1"/>
    </row>
    <row r="282" spans="2:20" x14ac:dyDescent="0.2">
      <c r="B282" s="1"/>
      <c r="C282" s="1"/>
      <c r="D282" s="1"/>
      <c r="E282" s="1"/>
      <c r="F282" s="1"/>
      <c r="G282" s="1"/>
      <c r="H282" s="1"/>
      <c r="I282" s="1"/>
      <c r="J282" s="1"/>
      <c r="K282" s="1"/>
      <c r="L282" s="1"/>
      <c r="M282" s="1"/>
      <c r="N282" s="1"/>
      <c r="O282" s="1"/>
      <c r="P282" s="1"/>
      <c r="Q282" s="1"/>
      <c r="R282" s="1"/>
      <c r="S282" s="1"/>
      <c r="T282" s="1"/>
    </row>
    <row r="283" spans="2:20" x14ac:dyDescent="0.2">
      <c r="B283" s="1"/>
      <c r="C283" s="1"/>
      <c r="D283" s="1"/>
      <c r="E283" s="1"/>
      <c r="F283" s="1"/>
      <c r="G283" s="1"/>
      <c r="H283" s="1"/>
      <c r="I283" s="1"/>
      <c r="J283" s="1"/>
      <c r="K283" s="1"/>
      <c r="L283" s="1"/>
      <c r="M283" s="1"/>
      <c r="N283" s="1"/>
      <c r="O283" s="1"/>
      <c r="P283" s="1"/>
      <c r="Q283" s="1"/>
      <c r="R283" s="1"/>
      <c r="S283" s="1"/>
      <c r="T283" s="1"/>
    </row>
    <row r="284" spans="2:20" x14ac:dyDescent="0.2">
      <c r="B284" s="1"/>
      <c r="C284" s="1"/>
      <c r="D284" s="1"/>
      <c r="E284" s="1"/>
      <c r="F284" s="1"/>
      <c r="G284" s="1"/>
      <c r="H284" s="1"/>
      <c r="I284" s="1"/>
      <c r="J284" s="1"/>
      <c r="K284" s="1"/>
      <c r="L284" s="1"/>
      <c r="M284" s="1"/>
      <c r="N284" s="1"/>
      <c r="O284" s="1"/>
      <c r="P284" s="1"/>
      <c r="Q284" s="1"/>
      <c r="R284" s="1"/>
      <c r="S284" s="1"/>
      <c r="T284" s="1"/>
    </row>
    <row r="285" spans="2:20" x14ac:dyDescent="0.2">
      <c r="B285" s="1"/>
      <c r="C285" s="1"/>
      <c r="D285" s="1"/>
      <c r="E285" s="1"/>
      <c r="F285" s="1"/>
      <c r="G285" s="1"/>
      <c r="H285" s="1"/>
      <c r="I285" s="1"/>
      <c r="J285" s="1"/>
      <c r="K285" s="1"/>
      <c r="L285" s="1"/>
      <c r="M285" s="1"/>
      <c r="N285" s="1"/>
      <c r="O285" s="1"/>
      <c r="P285" s="1"/>
      <c r="Q285" s="1"/>
      <c r="R285" s="1"/>
      <c r="S285" s="1"/>
      <c r="T285" s="1"/>
    </row>
    <row r="286" spans="2:20" x14ac:dyDescent="0.2">
      <c r="B286" s="1"/>
      <c r="C286" s="1"/>
      <c r="D286" s="1"/>
      <c r="E286" s="1"/>
      <c r="F286" s="1"/>
      <c r="G286" s="1"/>
      <c r="H286" s="1"/>
      <c r="I286" s="1"/>
      <c r="J286" s="1"/>
      <c r="K286" s="1"/>
      <c r="L286" s="1"/>
      <c r="M286" s="1"/>
      <c r="N286" s="1"/>
      <c r="O286" s="1"/>
      <c r="P286" s="1"/>
      <c r="Q286" s="1"/>
      <c r="R286" s="1"/>
      <c r="S286" s="1"/>
      <c r="T286" s="1"/>
    </row>
    <row r="287" spans="2:20" x14ac:dyDescent="0.2">
      <c r="B287" s="1"/>
      <c r="C287" s="1"/>
      <c r="D287" s="1"/>
      <c r="E287" s="1"/>
      <c r="F287" s="1"/>
      <c r="G287" s="1"/>
      <c r="H287" s="1"/>
      <c r="I287" s="1"/>
      <c r="J287" s="1"/>
      <c r="K287" s="1"/>
      <c r="L287" s="1"/>
      <c r="M287" s="1"/>
      <c r="N287" s="1"/>
      <c r="O287" s="1"/>
      <c r="P287" s="1"/>
      <c r="Q287" s="1"/>
      <c r="R287" s="1"/>
      <c r="S287" s="1"/>
      <c r="T287" s="1"/>
    </row>
    <row r="288" spans="2:20" x14ac:dyDescent="0.2">
      <c r="B288" s="1"/>
      <c r="C288" s="1"/>
      <c r="D288" s="1"/>
      <c r="E288" s="1"/>
      <c r="F288" s="1"/>
      <c r="G288" s="1"/>
      <c r="H288" s="1"/>
      <c r="I288" s="1"/>
      <c r="J288" s="1"/>
      <c r="K288" s="1"/>
      <c r="L288" s="1"/>
      <c r="M288" s="1"/>
      <c r="N288" s="1"/>
      <c r="O288" s="1"/>
      <c r="P288" s="1"/>
      <c r="Q288" s="1"/>
      <c r="R288" s="1"/>
      <c r="S288" s="1"/>
      <c r="T288" s="1"/>
    </row>
    <row r="289" spans="2:20" x14ac:dyDescent="0.2">
      <c r="B289" s="1"/>
      <c r="C289" s="1"/>
      <c r="D289" s="1"/>
      <c r="E289" s="1"/>
      <c r="F289" s="1"/>
      <c r="G289" s="1"/>
      <c r="H289" s="1"/>
      <c r="I289" s="1"/>
      <c r="J289" s="1"/>
      <c r="K289" s="1"/>
      <c r="L289" s="1"/>
      <c r="M289" s="1"/>
      <c r="N289" s="1"/>
      <c r="O289" s="1"/>
      <c r="P289" s="1"/>
      <c r="Q289" s="1"/>
      <c r="R289" s="1"/>
      <c r="S289" s="1"/>
      <c r="T289" s="1"/>
    </row>
    <row r="290" spans="2:20" x14ac:dyDescent="0.2">
      <c r="B290" s="1"/>
      <c r="C290" s="1"/>
      <c r="D290" s="1"/>
      <c r="E290" s="1"/>
      <c r="F290" s="1"/>
      <c r="G290" s="1"/>
      <c r="H290" s="1"/>
      <c r="I290" s="1"/>
      <c r="J290" s="1"/>
      <c r="K290" s="1"/>
      <c r="L290" s="1"/>
      <c r="M290" s="1"/>
      <c r="N290" s="1"/>
      <c r="O290" s="1"/>
      <c r="P290" s="1"/>
      <c r="Q290" s="1"/>
      <c r="R290" s="1"/>
      <c r="S290" s="1"/>
      <c r="T290" s="1"/>
    </row>
    <row r="291" spans="2:20" x14ac:dyDescent="0.2">
      <c r="B291" s="1"/>
      <c r="C291" s="1"/>
      <c r="D291" s="1"/>
      <c r="E291" s="1"/>
      <c r="F291" s="1"/>
      <c r="G291" s="1"/>
      <c r="H291" s="1"/>
      <c r="I291" s="1"/>
      <c r="J291" s="1"/>
      <c r="K291" s="1"/>
      <c r="L291" s="1"/>
      <c r="M291" s="1"/>
      <c r="N291" s="1"/>
      <c r="O291" s="1"/>
      <c r="P291" s="1"/>
      <c r="Q291" s="1"/>
      <c r="R291" s="1"/>
      <c r="S291" s="1"/>
      <c r="T291" s="1"/>
    </row>
    <row r="292" spans="2:20" x14ac:dyDescent="0.2">
      <c r="B292" s="1"/>
      <c r="C292" s="1"/>
      <c r="D292" s="1"/>
      <c r="E292" s="1"/>
      <c r="F292" s="1"/>
      <c r="G292" s="1"/>
      <c r="H292" s="1"/>
      <c r="I292" s="1"/>
      <c r="J292" s="1"/>
      <c r="K292" s="1"/>
      <c r="L292" s="1"/>
      <c r="M292" s="1"/>
      <c r="N292" s="1"/>
      <c r="O292" s="1"/>
      <c r="P292" s="1"/>
      <c r="Q292" s="1"/>
      <c r="R292" s="1"/>
      <c r="S292" s="1"/>
      <c r="T292" s="1"/>
    </row>
    <row r="293" spans="2:20" x14ac:dyDescent="0.2">
      <c r="B293" s="1"/>
      <c r="C293" s="1"/>
      <c r="D293" s="1"/>
      <c r="E293" s="1"/>
      <c r="F293" s="1"/>
      <c r="G293" s="1"/>
      <c r="H293" s="1"/>
      <c r="I293" s="1"/>
      <c r="J293" s="1"/>
      <c r="K293" s="1"/>
      <c r="L293" s="1"/>
      <c r="M293" s="1"/>
      <c r="N293" s="1"/>
      <c r="O293" s="1"/>
      <c r="P293" s="1"/>
      <c r="Q293" s="1"/>
      <c r="R293" s="1"/>
      <c r="S293" s="1"/>
      <c r="T293" s="1"/>
    </row>
    <row r="294" spans="2:20" x14ac:dyDescent="0.2">
      <c r="B294" s="1"/>
      <c r="C294" s="1"/>
      <c r="D294" s="1"/>
      <c r="E294" s="1"/>
      <c r="F294" s="1"/>
      <c r="G294" s="1"/>
      <c r="H294" s="1"/>
      <c r="I294" s="1"/>
      <c r="J294" s="1"/>
      <c r="K294" s="1"/>
      <c r="L294" s="1"/>
      <c r="M294" s="1"/>
      <c r="N294" s="1"/>
      <c r="O294" s="1"/>
      <c r="P294" s="1"/>
      <c r="Q294" s="1"/>
      <c r="R294" s="1"/>
      <c r="S294" s="1"/>
      <c r="T294" s="1"/>
    </row>
    <row r="295" spans="2:20" x14ac:dyDescent="0.2">
      <c r="B295" s="1"/>
      <c r="C295" s="1"/>
      <c r="D295" s="1"/>
      <c r="E295" s="1"/>
      <c r="F295" s="1"/>
      <c r="G295" s="1"/>
      <c r="H295" s="1"/>
      <c r="I295" s="1"/>
      <c r="J295" s="1"/>
      <c r="K295" s="1"/>
      <c r="L295" s="1"/>
      <c r="M295" s="1"/>
      <c r="N295" s="1"/>
      <c r="O295" s="1"/>
      <c r="P295" s="1"/>
      <c r="Q295" s="1"/>
      <c r="R295" s="1"/>
      <c r="S295" s="1"/>
      <c r="T295" s="1"/>
    </row>
    <row r="296" spans="2:20" x14ac:dyDescent="0.2">
      <c r="B296" s="1"/>
      <c r="C296" s="1"/>
      <c r="D296" s="1"/>
      <c r="E296" s="1"/>
      <c r="F296" s="1"/>
      <c r="G296" s="1"/>
      <c r="H296" s="1"/>
      <c r="I296" s="1"/>
      <c r="J296" s="1"/>
      <c r="K296" s="1"/>
      <c r="L296" s="1"/>
      <c r="M296" s="1"/>
      <c r="N296" s="1"/>
      <c r="O296" s="1"/>
      <c r="P296" s="1"/>
      <c r="Q296" s="1"/>
      <c r="R296" s="1"/>
      <c r="S296" s="1"/>
      <c r="T296" s="1"/>
    </row>
    <row r="297" spans="2:20" x14ac:dyDescent="0.2">
      <c r="B297" s="1"/>
      <c r="C297" s="1"/>
      <c r="D297" s="1"/>
      <c r="E297" s="1"/>
      <c r="F297" s="1"/>
      <c r="G297" s="1"/>
      <c r="H297" s="1"/>
      <c r="I297" s="1"/>
      <c r="J297" s="1"/>
      <c r="K297" s="1"/>
      <c r="L297" s="1"/>
      <c r="M297" s="1"/>
      <c r="N297" s="1"/>
      <c r="O297" s="1"/>
      <c r="P297" s="1"/>
      <c r="Q297" s="1"/>
      <c r="R297" s="1"/>
      <c r="S297" s="1"/>
      <c r="T297" s="1"/>
    </row>
    <row r="298" spans="2:20" x14ac:dyDescent="0.2">
      <c r="B298" s="1"/>
      <c r="C298" s="1"/>
      <c r="D298" s="1"/>
      <c r="E298" s="1"/>
      <c r="F298" s="1"/>
      <c r="G298" s="1"/>
      <c r="H298" s="1"/>
      <c r="I298" s="1"/>
      <c r="J298" s="1"/>
      <c r="K298" s="1"/>
      <c r="L298" s="1"/>
      <c r="M298" s="1"/>
      <c r="N298" s="1"/>
      <c r="O298" s="1"/>
      <c r="P298" s="1"/>
      <c r="Q298" s="1"/>
      <c r="R298" s="1"/>
      <c r="S298" s="1"/>
      <c r="T298" s="1"/>
    </row>
    <row r="299" spans="2:20" x14ac:dyDescent="0.2">
      <c r="B299" s="1"/>
      <c r="C299" s="1"/>
      <c r="D299" s="1"/>
      <c r="E299" s="1"/>
      <c r="F299" s="1"/>
      <c r="G299" s="1"/>
      <c r="H299" s="1"/>
      <c r="I299" s="1"/>
      <c r="J299" s="1"/>
      <c r="K299" s="1"/>
      <c r="L299" s="1"/>
      <c r="M299" s="1"/>
      <c r="N299" s="1"/>
      <c r="O299" s="1"/>
      <c r="P299" s="1"/>
      <c r="Q299" s="1"/>
      <c r="R299" s="1"/>
      <c r="S299" s="1"/>
      <c r="T299" s="1"/>
    </row>
    <row r="300" spans="2:20" x14ac:dyDescent="0.2">
      <c r="B300" s="1"/>
      <c r="C300" s="1"/>
      <c r="D300" s="1"/>
      <c r="E300" s="1"/>
      <c r="F300" s="1"/>
      <c r="G300" s="1"/>
      <c r="H300" s="1"/>
      <c r="I300" s="1"/>
      <c r="J300" s="1"/>
      <c r="K300" s="1"/>
      <c r="L300" s="1"/>
      <c r="M300" s="1"/>
      <c r="N300" s="1"/>
      <c r="O300" s="1"/>
      <c r="P300" s="1"/>
      <c r="Q300" s="1"/>
      <c r="R300" s="1"/>
      <c r="S300" s="1"/>
      <c r="T300" s="1"/>
    </row>
    <row r="301" spans="2:20" x14ac:dyDescent="0.2">
      <c r="B301" s="1"/>
      <c r="C301" s="1"/>
      <c r="D301" s="1"/>
      <c r="E301" s="1"/>
      <c r="F301" s="1"/>
      <c r="G301" s="1"/>
      <c r="H301" s="1"/>
      <c r="I301" s="1"/>
      <c r="J301" s="1"/>
      <c r="K301" s="1"/>
      <c r="L301" s="1"/>
      <c r="M301" s="1"/>
      <c r="N301" s="1"/>
      <c r="O301" s="1"/>
      <c r="P301" s="1"/>
      <c r="Q301" s="1"/>
      <c r="R301" s="1"/>
      <c r="S301" s="1"/>
      <c r="T301" s="1"/>
    </row>
    <row r="302" spans="2:20" x14ac:dyDescent="0.2">
      <c r="B302" s="1"/>
      <c r="C302" s="1"/>
      <c r="D302" s="1"/>
      <c r="E302" s="1"/>
      <c r="F302" s="1"/>
      <c r="G302" s="1"/>
      <c r="H302" s="1"/>
      <c r="I302" s="1"/>
      <c r="J302" s="1"/>
      <c r="K302" s="1"/>
      <c r="L302" s="1"/>
      <c r="M302" s="1"/>
      <c r="N302" s="1"/>
      <c r="O302" s="1"/>
      <c r="P302" s="1"/>
      <c r="Q302" s="1"/>
      <c r="R302" s="1"/>
      <c r="S302" s="1"/>
      <c r="T302" s="1"/>
    </row>
    <row r="303" spans="2:20" x14ac:dyDescent="0.2">
      <c r="B303" s="1"/>
      <c r="C303" s="1"/>
      <c r="D303" s="1"/>
      <c r="E303" s="1"/>
      <c r="F303" s="1"/>
      <c r="G303" s="1"/>
      <c r="H303" s="1"/>
      <c r="I303" s="1"/>
      <c r="J303" s="1"/>
      <c r="K303" s="1"/>
      <c r="L303" s="1"/>
      <c r="M303" s="1"/>
      <c r="N303" s="1"/>
      <c r="O303" s="1"/>
      <c r="P303" s="1"/>
      <c r="Q303" s="1"/>
      <c r="R303" s="1"/>
      <c r="S303" s="1"/>
      <c r="T303" s="1"/>
    </row>
    <row r="304" spans="2:20" x14ac:dyDescent="0.2">
      <c r="B304" s="1"/>
      <c r="C304" s="1"/>
      <c r="D304" s="1"/>
      <c r="E304" s="1"/>
      <c r="F304" s="1"/>
      <c r="G304" s="1"/>
      <c r="H304" s="1"/>
      <c r="I304" s="1"/>
      <c r="J304" s="1"/>
      <c r="K304" s="1"/>
      <c r="L304" s="1"/>
      <c r="M304" s="1"/>
      <c r="N304" s="1"/>
      <c r="O304" s="1"/>
      <c r="P304" s="1"/>
      <c r="Q304" s="1"/>
      <c r="R304" s="1"/>
      <c r="S304" s="1"/>
      <c r="T304" s="1"/>
    </row>
    <row r="305" spans="2:20" x14ac:dyDescent="0.2">
      <c r="B305" s="1"/>
      <c r="C305" s="1"/>
      <c r="D305" s="1"/>
      <c r="E305" s="1"/>
      <c r="F305" s="1"/>
      <c r="G305" s="1"/>
      <c r="H305" s="1"/>
      <c r="I305" s="1"/>
      <c r="J305" s="1"/>
      <c r="K305" s="1"/>
      <c r="L305" s="1"/>
      <c r="M305" s="1"/>
      <c r="N305" s="1"/>
      <c r="O305" s="1"/>
      <c r="P305" s="1"/>
      <c r="Q305" s="1"/>
      <c r="R305" s="1"/>
      <c r="S305" s="1"/>
      <c r="T305" s="1"/>
    </row>
    <row r="306" spans="2:20" x14ac:dyDescent="0.2">
      <c r="B306" s="1"/>
      <c r="C306" s="1"/>
      <c r="D306" s="1"/>
      <c r="E306" s="1"/>
      <c r="F306" s="1"/>
      <c r="G306" s="1"/>
      <c r="H306" s="1"/>
      <c r="I306" s="1"/>
      <c r="J306" s="1"/>
      <c r="K306" s="1"/>
      <c r="L306" s="1"/>
      <c r="M306" s="1"/>
      <c r="N306" s="1"/>
      <c r="O306" s="1"/>
      <c r="P306" s="1"/>
      <c r="Q306" s="1"/>
      <c r="R306" s="1"/>
      <c r="S306" s="1"/>
      <c r="T306" s="1"/>
    </row>
    <row r="307" spans="2:20" x14ac:dyDescent="0.2">
      <c r="B307" s="1"/>
      <c r="C307" s="1"/>
      <c r="D307" s="1"/>
      <c r="E307" s="1"/>
      <c r="F307" s="1"/>
      <c r="G307" s="1"/>
      <c r="H307" s="1"/>
      <c r="I307" s="1"/>
      <c r="J307" s="1"/>
      <c r="K307" s="1"/>
      <c r="L307" s="1"/>
      <c r="M307" s="1"/>
      <c r="N307" s="1"/>
      <c r="O307" s="1"/>
      <c r="P307" s="1"/>
      <c r="Q307" s="1"/>
      <c r="R307" s="1"/>
      <c r="S307" s="1"/>
      <c r="T307" s="1"/>
    </row>
    <row r="308" spans="2:20" x14ac:dyDescent="0.2">
      <c r="B308" s="1"/>
      <c r="C308" s="1"/>
      <c r="D308" s="1"/>
      <c r="E308" s="1"/>
      <c r="F308" s="1"/>
      <c r="G308" s="1"/>
      <c r="H308" s="1"/>
      <c r="I308" s="1"/>
      <c r="J308" s="1"/>
      <c r="K308" s="1"/>
      <c r="L308" s="1"/>
      <c r="M308" s="1"/>
      <c r="N308" s="1"/>
      <c r="O308" s="1"/>
      <c r="P308" s="1"/>
      <c r="Q308" s="1"/>
      <c r="R308" s="1"/>
      <c r="S308" s="1"/>
      <c r="T308" s="1"/>
    </row>
    <row r="309" spans="2:20" x14ac:dyDescent="0.2">
      <c r="B309" s="1"/>
      <c r="C309" s="1"/>
      <c r="D309" s="1"/>
      <c r="E309" s="1"/>
      <c r="F309" s="1"/>
      <c r="G309" s="1"/>
      <c r="H309" s="1"/>
      <c r="I309" s="1"/>
      <c r="J309" s="1"/>
      <c r="K309" s="1"/>
      <c r="L309" s="1"/>
      <c r="M309" s="1"/>
      <c r="N309" s="1"/>
      <c r="O309" s="1"/>
      <c r="P309" s="1"/>
      <c r="Q309" s="1"/>
      <c r="R309" s="1"/>
      <c r="S309" s="1"/>
      <c r="T309" s="1"/>
    </row>
    <row r="310" spans="2:20" x14ac:dyDescent="0.2">
      <c r="B310" s="1"/>
      <c r="C310" s="1"/>
      <c r="D310" s="1"/>
      <c r="E310" s="1"/>
      <c r="F310" s="1"/>
      <c r="G310" s="1"/>
      <c r="H310" s="1"/>
      <c r="I310" s="1"/>
      <c r="J310" s="1"/>
      <c r="K310" s="1"/>
      <c r="L310" s="1"/>
      <c r="M310" s="1"/>
      <c r="N310" s="1"/>
      <c r="O310" s="1"/>
      <c r="P310" s="1"/>
      <c r="Q310" s="1"/>
      <c r="R310" s="1"/>
      <c r="S310" s="1"/>
      <c r="T310" s="1"/>
    </row>
    <row r="311" spans="2:20" x14ac:dyDescent="0.2">
      <c r="B311" s="1"/>
      <c r="C311" s="1"/>
      <c r="D311" s="1"/>
      <c r="E311" s="1"/>
      <c r="F311" s="1"/>
      <c r="G311" s="1"/>
      <c r="H311" s="1"/>
      <c r="I311" s="1"/>
      <c r="J311" s="1"/>
      <c r="K311" s="1"/>
      <c r="L311" s="1"/>
      <c r="M311" s="1"/>
      <c r="N311" s="1"/>
      <c r="O311" s="1"/>
      <c r="P311" s="1"/>
      <c r="Q311" s="1"/>
      <c r="R311" s="1"/>
      <c r="S311" s="1"/>
      <c r="T311" s="1"/>
    </row>
    <row r="312" spans="2:20" x14ac:dyDescent="0.2">
      <c r="B312" s="1"/>
      <c r="C312" s="1"/>
      <c r="D312" s="1"/>
      <c r="E312" s="1"/>
      <c r="F312" s="1"/>
      <c r="G312" s="1"/>
      <c r="H312" s="1"/>
      <c r="I312" s="1"/>
      <c r="J312" s="1"/>
      <c r="K312" s="1"/>
      <c r="L312" s="1"/>
      <c r="M312" s="1"/>
      <c r="N312" s="1"/>
      <c r="O312" s="1"/>
      <c r="P312" s="1"/>
      <c r="Q312" s="1"/>
      <c r="R312" s="1"/>
      <c r="S312" s="1"/>
      <c r="T312" s="1"/>
    </row>
    <row r="313" spans="2:20" x14ac:dyDescent="0.2">
      <c r="B313" s="1"/>
      <c r="C313" s="1"/>
      <c r="D313" s="1"/>
      <c r="E313" s="1"/>
      <c r="F313" s="1"/>
      <c r="G313" s="1"/>
      <c r="H313" s="1"/>
      <c r="I313" s="1"/>
      <c r="J313" s="1"/>
      <c r="K313" s="1"/>
      <c r="L313" s="1"/>
      <c r="M313" s="1"/>
      <c r="N313" s="1"/>
      <c r="O313" s="1"/>
      <c r="P313" s="1"/>
      <c r="Q313" s="1"/>
      <c r="R313" s="1"/>
      <c r="S313" s="1"/>
      <c r="T313" s="1"/>
    </row>
    <row r="314" spans="2:20" x14ac:dyDescent="0.2">
      <c r="B314" s="1"/>
      <c r="C314" s="1"/>
      <c r="D314" s="1"/>
      <c r="E314" s="1"/>
      <c r="F314" s="1"/>
      <c r="G314" s="1"/>
      <c r="H314" s="1"/>
      <c r="I314" s="1"/>
      <c r="J314" s="1"/>
      <c r="K314" s="1"/>
      <c r="L314" s="1"/>
      <c r="M314" s="1"/>
      <c r="N314" s="1"/>
      <c r="O314" s="1"/>
      <c r="P314" s="1"/>
      <c r="Q314" s="1"/>
      <c r="R314" s="1"/>
      <c r="S314" s="1"/>
      <c r="T314" s="1"/>
    </row>
    <row r="315" spans="2:20" x14ac:dyDescent="0.2">
      <c r="B315" s="1"/>
      <c r="C315" s="1"/>
      <c r="D315" s="1"/>
      <c r="E315" s="1"/>
      <c r="F315" s="1"/>
      <c r="G315" s="1"/>
      <c r="H315" s="1"/>
      <c r="I315" s="1"/>
      <c r="J315" s="1"/>
      <c r="K315" s="1"/>
      <c r="L315" s="1"/>
      <c r="M315" s="1"/>
      <c r="N315" s="1"/>
      <c r="O315" s="1"/>
      <c r="P315" s="1"/>
      <c r="Q315" s="1"/>
      <c r="R315" s="1"/>
      <c r="S315" s="1"/>
      <c r="T315" s="1"/>
    </row>
    <row r="316" spans="2:20" x14ac:dyDescent="0.2">
      <c r="B316" s="1"/>
      <c r="C316" s="1"/>
      <c r="D316" s="1"/>
      <c r="E316" s="1"/>
      <c r="F316" s="1"/>
      <c r="G316" s="1"/>
      <c r="H316" s="1"/>
      <c r="I316" s="1"/>
      <c r="J316" s="1"/>
      <c r="K316" s="1"/>
      <c r="L316" s="1"/>
      <c r="M316" s="1"/>
      <c r="N316" s="1"/>
      <c r="O316" s="1"/>
      <c r="P316" s="1"/>
      <c r="Q316" s="1"/>
      <c r="R316" s="1"/>
      <c r="S316" s="1"/>
      <c r="T316" s="1"/>
    </row>
    <row r="317" spans="2:20" x14ac:dyDescent="0.2">
      <c r="B317" s="1"/>
      <c r="C317" s="1"/>
      <c r="D317" s="1"/>
      <c r="E317" s="1"/>
      <c r="F317" s="1"/>
      <c r="G317" s="1"/>
      <c r="H317" s="1"/>
      <c r="I317" s="1"/>
      <c r="J317" s="1"/>
      <c r="K317" s="1"/>
      <c r="L317" s="1"/>
      <c r="M317" s="1"/>
      <c r="N317" s="1"/>
      <c r="O317" s="1"/>
      <c r="P317" s="1"/>
      <c r="Q317" s="1"/>
      <c r="R317" s="1"/>
      <c r="S317" s="1"/>
      <c r="T317" s="1"/>
    </row>
    <row r="318" spans="2:20" x14ac:dyDescent="0.2">
      <c r="B318" s="1"/>
      <c r="C318" s="1"/>
      <c r="D318" s="1"/>
      <c r="E318" s="1"/>
      <c r="F318" s="1"/>
      <c r="G318" s="1"/>
      <c r="H318" s="1"/>
      <c r="I318" s="1"/>
      <c r="J318" s="1"/>
      <c r="K318" s="1"/>
      <c r="L318" s="1"/>
      <c r="M318" s="1"/>
      <c r="N318" s="1"/>
      <c r="O318" s="1"/>
      <c r="P318" s="1"/>
      <c r="Q318" s="1"/>
      <c r="R318" s="1"/>
      <c r="S318" s="1"/>
      <c r="T318" s="1"/>
    </row>
    <row r="319" spans="2:20" x14ac:dyDescent="0.2">
      <c r="B319" s="1"/>
      <c r="C319" s="1"/>
      <c r="D319" s="1"/>
      <c r="E319" s="1"/>
      <c r="F319" s="1"/>
      <c r="G319" s="1"/>
      <c r="H319" s="1"/>
      <c r="I319" s="1"/>
      <c r="J319" s="1"/>
      <c r="K319" s="1"/>
      <c r="L319" s="1"/>
      <c r="M319" s="1"/>
      <c r="N319" s="1"/>
      <c r="O319" s="1"/>
      <c r="P319" s="1"/>
      <c r="Q319" s="1"/>
      <c r="R319" s="1"/>
      <c r="S319" s="1"/>
      <c r="T319" s="1"/>
    </row>
    <row r="320" spans="2:20" x14ac:dyDescent="0.2">
      <c r="B320" s="1"/>
      <c r="C320" s="1"/>
      <c r="D320" s="1"/>
      <c r="E320" s="1"/>
      <c r="F320" s="1"/>
      <c r="G320" s="1"/>
      <c r="H320" s="1"/>
      <c r="I320" s="1"/>
      <c r="J320" s="1"/>
      <c r="K320" s="1"/>
      <c r="L320" s="1"/>
      <c r="M320" s="1"/>
      <c r="N320" s="1"/>
      <c r="O320" s="1"/>
      <c r="P320" s="1"/>
      <c r="Q320" s="1"/>
      <c r="R320" s="1"/>
      <c r="S320" s="1"/>
      <c r="T320" s="1"/>
    </row>
    <row r="321" spans="2:20" x14ac:dyDescent="0.2">
      <c r="B321" s="1"/>
      <c r="C321" s="1"/>
      <c r="D321" s="1"/>
      <c r="E321" s="1"/>
      <c r="F321" s="1"/>
      <c r="G321" s="1"/>
      <c r="H321" s="1"/>
      <c r="I321" s="1"/>
      <c r="J321" s="1"/>
      <c r="K321" s="1"/>
      <c r="L321" s="1"/>
      <c r="M321" s="1"/>
      <c r="N321" s="1"/>
      <c r="O321" s="1"/>
      <c r="P321" s="1"/>
      <c r="Q321" s="1"/>
      <c r="R321" s="1"/>
      <c r="S321" s="1"/>
      <c r="T321" s="1"/>
    </row>
    <row r="322" spans="2:20" x14ac:dyDescent="0.2">
      <c r="B322" s="1"/>
      <c r="C322" s="1"/>
      <c r="D322" s="1"/>
      <c r="E322" s="1"/>
      <c r="F322" s="1"/>
      <c r="G322" s="1"/>
      <c r="H322" s="1"/>
      <c r="I322" s="1"/>
      <c r="J322" s="1"/>
      <c r="K322" s="1"/>
      <c r="L322" s="1"/>
      <c r="M322" s="1"/>
      <c r="N322" s="1"/>
      <c r="O322" s="1"/>
      <c r="P322" s="1"/>
      <c r="Q322" s="1"/>
      <c r="R322" s="1"/>
      <c r="S322" s="1"/>
      <c r="T322" s="1"/>
    </row>
    <row r="323" spans="2:20" x14ac:dyDescent="0.2">
      <c r="B323" s="1"/>
      <c r="C323" s="1"/>
      <c r="D323" s="1"/>
      <c r="E323" s="1"/>
      <c r="F323" s="1"/>
      <c r="G323" s="1"/>
      <c r="H323" s="1"/>
      <c r="I323" s="1"/>
      <c r="J323" s="1"/>
      <c r="K323" s="1"/>
      <c r="L323" s="1"/>
      <c r="M323" s="1"/>
      <c r="N323" s="1"/>
      <c r="O323" s="1"/>
      <c r="P323" s="1"/>
      <c r="Q323" s="1"/>
      <c r="R323" s="1"/>
      <c r="S323" s="1"/>
      <c r="T323" s="1"/>
    </row>
    <row r="324" spans="2:20" x14ac:dyDescent="0.2">
      <c r="B324" s="1"/>
      <c r="C324" s="1"/>
      <c r="D324" s="1"/>
      <c r="E324" s="1"/>
      <c r="F324" s="1"/>
      <c r="G324" s="1"/>
      <c r="H324" s="1"/>
      <c r="I324" s="1"/>
      <c r="J324" s="1"/>
      <c r="K324" s="1"/>
      <c r="L324" s="1"/>
      <c r="M324" s="1"/>
      <c r="N324" s="1"/>
      <c r="O324" s="1"/>
      <c r="P324" s="1"/>
      <c r="Q324" s="1"/>
      <c r="R324" s="1"/>
      <c r="S324" s="1"/>
      <c r="T324" s="1"/>
    </row>
    <row r="325" spans="2:20" x14ac:dyDescent="0.2">
      <c r="B325" s="1"/>
      <c r="C325" s="1"/>
      <c r="D325" s="1"/>
      <c r="E325" s="1"/>
      <c r="F325" s="1"/>
      <c r="G325" s="1"/>
      <c r="H325" s="1"/>
      <c r="I325" s="1"/>
      <c r="J325" s="1"/>
      <c r="K325" s="1"/>
      <c r="L325" s="1"/>
      <c r="M325" s="1"/>
      <c r="N325" s="1"/>
      <c r="O325" s="1"/>
      <c r="P325" s="1"/>
      <c r="Q325" s="1"/>
      <c r="R325" s="1"/>
      <c r="S325" s="1"/>
      <c r="T325" s="1"/>
    </row>
    <row r="326" spans="2:20" x14ac:dyDescent="0.2">
      <c r="B326" s="1"/>
      <c r="C326" s="1"/>
      <c r="D326" s="1"/>
      <c r="E326" s="1"/>
      <c r="F326" s="1"/>
      <c r="G326" s="1"/>
      <c r="H326" s="1"/>
      <c r="I326" s="1"/>
      <c r="J326" s="1"/>
      <c r="K326" s="1"/>
      <c r="L326" s="1"/>
      <c r="M326" s="1"/>
      <c r="N326" s="1"/>
      <c r="O326" s="1"/>
      <c r="P326" s="1"/>
      <c r="Q326" s="1"/>
      <c r="R326" s="1"/>
      <c r="S326" s="1"/>
      <c r="T326" s="1"/>
    </row>
    <row r="327" spans="2:20" x14ac:dyDescent="0.2">
      <c r="B327" s="1"/>
      <c r="C327" s="1"/>
      <c r="D327" s="1"/>
      <c r="E327" s="1"/>
      <c r="F327" s="1"/>
      <c r="G327" s="1"/>
      <c r="H327" s="1"/>
      <c r="I327" s="1"/>
      <c r="J327" s="1"/>
      <c r="K327" s="1"/>
      <c r="L327" s="1"/>
      <c r="M327" s="1"/>
      <c r="N327" s="1"/>
      <c r="O327" s="1"/>
      <c r="P327" s="1"/>
      <c r="Q327" s="1"/>
      <c r="R327" s="1"/>
      <c r="S327" s="1"/>
      <c r="T327" s="1"/>
    </row>
    <row r="328" spans="2:20" x14ac:dyDescent="0.2">
      <c r="B328" s="1"/>
      <c r="C328" s="1"/>
      <c r="D328" s="1"/>
      <c r="E328" s="1"/>
      <c r="F328" s="1"/>
      <c r="G328" s="1"/>
      <c r="H328" s="1"/>
      <c r="I328" s="1"/>
      <c r="J328" s="1"/>
      <c r="K328" s="1"/>
      <c r="L328" s="1"/>
      <c r="M328" s="1"/>
      <c r="N328" s="1"/>
      <c r="O328" s="1"/>
      <c r="P328" s="1"/>
      <c r="Q328" s="1"/>
      <c r="R328" s="1"/>
      <c r="S328" s="1"/>
      <c r="T328" s="1"/>
    </row>
    <row r="329" spans="2:20" x14ac:dyDescent="0.2">
      <c r="B329" s="1"/>
      <c r="C329" s="1"/>
      <c r="D329" s="1"/>
      <c r="E329" s="1"/>
      <c r="F329" s="1"/>
      <c r="G329" s="1"/>
      <c r="H329" s="1"/>
      <c r="I329" s="1"/>
      <c r="J329" s="1"/>
      <c r="K329" s="1"/>
      <c r="L329" s="1"/>
      <c r="M329" s="1"/>
      <c r="N329" s="1"/>
      <c r="O329" s="1"/>
      <c r="P329" s="1"/>
      <c r="Q329" s="1"/>
      <c r="R329" s="1"/>
      <c r="S329" s="1"/>
      <c r="T329" s="1"/>
    </row>
    <row r="330" spans="2:20" x14ac:dyDescent="0.2">
      <c r="B330" s="1"/>
      <c r="C330" s="1"/>
      <c r="D330" s="1"/>
      <c r="E330" s="1"/>
      <c r="F330" s="1"/>
      <c r="G330" s="1"/>
      <c r="H330" s="1"/>
      <c r="I330" s="1"/>
      <c r="J330" s="1"/>
      <c r="K330" s="1"/>
      <c r="L330" s="1"/>
      <c r="M330" s="1"/>
      <c r="N330" s="1"/>
      <c r="O330" s="1"/>
      <c r="P330" s="1"/>
      <c r="Q330" s="1"/>
      <c r="R330" s="1"/>
      <c r="S330" s="1"/>
      <c r="T330" s="1"/>
    </row>
    <row r="331" spans="2:20" x14ac:dyDescent="0.2">
      <c r="B331" s="1"/>
      <c r="C331" s="1"/>
      <c r="D331" s="1"/>
      <c r="E331" s="1"/>
      <c r="F331" s="1"/>
      <c r="G331" s="1"/>
      <c r="H331" s="1"/>
      <c r="I331" s="1"/>
      <c r="J331" s="1"/>
      <c r="K331" s="1"/>
      <c r="L331" s="1"/>
      <c r="M331" s="1"/>
      <c r="N331" s="1"/>
      <c r="O331" s="1"/>
      <c r="P331" s="1"/>
      <c r="Q331" s="1"/>
      <c r="R331" s="1"/>
      <c r="S331" s="1"/>
      <c r="T331" s="1"/>
    </row>
    <row r="332" spans="2:20" x14ac:dyDescent="0.2">
      <c r="B332" s="1"/>
      <c r="C332" s="1"/>
      <c r="D332" s="1"/>
      <c r="E332" s="1"/>
      <c r="F332" s="1"/>
      <c r="G332" s="1"/>
      <c r="H332" s="1"/>
      <c r="I332" s="1"/>
      <c r="J332" s="1"/>
      <c r="K332" s="1"/>
      <c r="L332" s="1"/>
      <c r="M332" s="1"/>
      <c r="N332" s="1"/>
      <c r="O332" s="1"/>
      <c r="P332" s="1"/>
      <c r="Q332" s="1"/>
      <c r="R332" s="1"/>
      <c r="S332" s="1"/>
      <c r="T332" s="1"/>
    </row>
    <row r="333" spans="2:20" x14ac:dyDescent="0.2">
      <c r="B333" s="1"/>
      <c r="C333" s="1"/>
      <c r="D333" s="1"/>
      <c r="E333" s="1"/>
      <c r="F333" s="1"/>
      <c r="G333" s="1"/>
      <c r="H333" s="1"/>
      <c r="I333" s="1"/>
      <c r="J333" s="1"/>
      <c r="K333" s="1"/>
      <c r="L333" s="1"/>
      <c r="M333" s="1"/>
      <c r="N333" s="1"/>
      <c r="O333" s="1"/>
      <c r="P333" s="1"/>
      <c r="Q333" s="1"/>
      <c r="R333" s="1"/>
      <c r="S333" s="1"/>
      <c r="T333" s="1"/>
    </row>
    <row r="334" spans="2:20" x14ac:dyDescent="0.2">
      <c r="B334" s="1"/>
      <c r="C334" s="1"/>
      <c r="D334" s="1"/>
      <c r="E334" s="1"/>
      <c r="F334" s="1"/>
      <c r="G334" s="1"/>
      <c r="H334" s="1"/>
      <c r="I334" s="1"/>
      <c r="J334" s="1"/>
      <c r="K334" s="1"/>
      <c r="L334" s="1"/>
      <c r="M334" s="1"/>
      <c r="N334" s="1"/>
      <c r="O334" s="1"/>
      <c r="P334" s="1"/>
      <c r="Q334" s="1"/>
      <c r="R334" s="1"/>
      <c r="S334" s="1"/>
      <c r="T334" s="1"/>
    </row>
    <row r="335" spans="2:20" x14ac:dyDescent="0.2">
      <c r="B335" s="1"/>
      <c r="C335" s="1"/>
      <c r="D335" s="1"/>
      <c r="E335" s="1"/>
      <c r="F335" s="1"/>
      <c r="G335" s="1"/>
      <c r="H335" s="1"/>
      <c r="I335" s="1"/>
      <c r="J335" s="1"/>
      <c r="K335" s="1"/>
      <c r="L335" s="1"/>
      <c r="M335" s="1"/>
      <c r="N335" s="1"/>
      <c r="O335" s="1"/>
      <c r="P335" s="1"/>
      <c r="Q335" s="1"/>
      <c r="R335" s="1"/>
      <c r="S335" s="1"/>
      <c r="T335" s="1"/>
    </row>
    <row r="336" spans="2:20" x14ac:dyDescent="0.2">
      <c r="B336" s="1"/>
      <c r="C336" s="1"/>
      <c r="D336" s="1"/>
      <c r="E336" s="1"/>
      <c r="F336" s="1"/>
      <c r="G336" s="1"/>
      <c r="H336" s="1"/>
      <c r="I336" s="1"/>
      <c r="J336" s="1"/>
      <c r="K336" s="1"/>
      <c r="L336" s="1"/>
      <c r="M336" s="1"/>
      <c r="N336" s="1"/>
      <c r="O336" s="1"/>
      <c r="P336" s="1"/>
      <c r="Q336" s="1"/>
      <c r="R336" s="1"/>
      <c r="S336" s="1"/>
      <c r="T336" s="1"/>
    </row>
    <row r="337" spans="2:20" x14ac:dyDescent="0.2">
      <c r="B337" s="1"/>
      <c r="C337" s="1"/>
      <c r="D337" s="1"/>
      <c r="E337" s="1"/>
      <c r="F337" s="1"/>
      <c r="G337" s="1"/>
      <c r="H337" s="1"/>
      <c r="I337" s="1"/>
      <c r="J337" s="1"/>
      <c r="K337" s="1"/>
      <c r="L337" s="1"/>
      <c r="M337" s="1"/>
      <c r="N337" s="1"/>
      <c r="O337" s="1"/>
      <c r="P337" s="1"/>
      <c r="Q337" s="1"/>
      <c r="R337" s="1"/>
      <c r="S337" s="1"/>
      <c r="T337" s="1"/>
    </row>
    <row r="338" spans="2:20" x14ac:dyDescent="0.2">
      <c r="B338" s="1"/>
      <c r="C338" s="1"/>
      <c r="D338" s="1"/>
      <c r="E338" s="1"/>
      <c r="F338" s="1"/>
      <c r="G338" s="1"/>
      <c r="H338" s="1"/>
      <c r="I338" s="1"/>
      <c r="J338" s="1"/>
      <c r="K338" s="1"/>
      <c r="L338" s="1"/>
      <c r="M338" s="1"/>
      <c r="N338" s="1"/>
      <c r="O338" s="1"/>
      <c r="P338" s="1"/>
      <c r="Q338" s="1"/>
      <c r="R338" s="1"/>
      <c r="S338" s="1"/>
      <c r="T338" s="1"/>
    </row>
    <row r="339" spans="2:20" x14ac:dyDescent="0.2">
      <c r="B339" s="1"/>
      <c r="C339" s="1"/>
      <c r="D339" s="1"/>
      <c r="E339" s="1"/>
      <c r="F339" s="1"/>
      <c r="G339" s="1"/>
      <c r="H339" s="1"/>
      <c r="I339" s="1"/>
      <c r="J339" s="1"/>
      <c r="K339" s="1"/>
      <c r="L339" s="1"/>
      <c r="M339" s="1"/>
      <c r="N339" s="1"/>
      <c r="O339" s="1"/>
      <c r="P339" s="1"/>
      <c r="Q339" s="1"/>
      <c r="R339" s="1"/>
      <c r="S339" s="1"/>
      <c r="T339" s="1"/>
    </row>
    <row r="340" spans="2:20" x14ac:dyDescent="0.2">
      <c r="B340" s="1"/>
      <c r="C340" s="1"/>
      <c r="D340" s="1"/>
      <c r="E340" s="1"/>
      <c r="F340" s="1"/>
      <c r="G340" s="1"/>
      <c r="H340" s="1"/>
      <c r="I340" s="1"/>
      <c r="J340" s="1"/>
      <c r="K340" s="1"/>
      <c r="L340" s="1"/>
      <c r="M340" s="1"/>
      <c r="N340" s="1"/>
      <c r="O340" s="1"/>
      <c r="P340" s="1"/>
      <c r="Q340" s="1"/>
      <c r="R340" s="1"/>
      <c r="S340" s="1"/>
      <c r="T340" s="1"/>
    </row>
    <row r="341" spans="2:20" x14ac:dyDescent="0.2">
      <c r="B341" s="1"/>
      <c r="C341" s="1"/>
      <c r="D341" s="1"/>
      <c r="E341" s="1"/>
      <c r="F341" s="1"/>
      <c r="G341" s="1"/>
      <c r="H341" s="1"/>
      <c r="I341" s="1"/>
      <c r="J341" s="1"/>
      <c r="K341" s="1"/>
      <c r="L341" s="1"/>
      <c r="M341" s="1"/>
      <c r="N341" s="1"/>
      <c r="O341" s="1"/>
      <c r="P341" s="1"/>
      <c r="Q341" s="1"/>
      <c r="R341" s="1"/>
      <c r="S341" s="1"/>
      <c r="T341" s="1"/>
    </row>
    <row r="342" spans="2:20" x14ac:dyDescent="0.2">
      <c r="B342" s="1"/>
      <c r="C342" s="1"/>
      <c r="D342" s="1"/>
      <c r="E342" s="1"/>
      <c r="F342" s="1"/>
      <c r="G342" s="1"/>
      <c r="H342" s="1"/>
      <c r="I342" s="1"/>
      <c r="J342" s="1"/>
      <c r="K342" s="1"/>
      <c r="L342" s="1"/>
      <c r="M342" s="1"/>
      <c r="N342" s="1"/>
      <c r="O342" s="1"/>
      <c r="P342" s="1"/>
      <c r="Q342" s="1"/>
      <c r="R342" s="1"/>
      <c r="S342" s="1"/>
      <c r="T342" s="1"/>
    </row>
    <row r="343" spans="2:20" x14ac:dyDescent="0.2">
      <c r="B343" s="1"/>
      <c r="C343" s="1"/>
      <c r="D343" s="1"/>
      <c r="E343" s="1"/>
      <c r="F343" s="1"/>
      <c r="G343" s="1"/>
      <c r="H343" s="1"/>
      <c r="I343" s="1"/>
      <c r="J343" s="1"/>
      <c r="K343" s="1"/>
      <c r="L343" s="1"/>
      <c r="M343" s="1"/>
      <c r="N343" s="1"/>
      <c r="O343" s="1"/>
      <c r="P343" s="1"/>
      <c r="Q343" s="1"/>
      <c r="R343" s="1"/>
      <c r="S343" s="1"/>
      <c r="T343" s="1"/>
    </row>
    <row r="344" spans="2:20" x14ac:dyDescent="0.2">
      <c r="B344" s="1"/>
      <c r="C344" s="1"/>
      <c r="D344" s="1"/>
      <c r="E344" s="1"/>
      <c r="F344" s="1"/>
      <c r="G344" s="1"/>
      <c r="H344" s="1"/>
      <c r="I344" s="1"/>
      <c r="J344" s="1"/>
      <c r="K344" s="1"/>
      <c r="L344" s="1"/>
      <c r="M344" s="1"/>
      <c r="N344" s="1"/>
      <c r="O344" s="1"/>
      <c r="P344" s="1"/>
      <c r="Q344" s="1"/>
      <c r="R344" s="1"/>
      <c r="S344" s="1"/>
      <c r="T344" s="1"/>
    </row>
    <row r="345" spans="2:20" x14ac:dyDescent="0.2">
      <c r="B345" s="1"/>
      <c r="C345" s="1"/>
      <c r="D345" s="1"/>
      <c r="E345" s="1"/>
      <c r="F345" s="1"/>
      <c r="G345" s="1"/>
      <c r="H345" s="1"/>
      <c r="I345" s="1"/>
      <c r="J345" s="1"/>
      <c r="K345" s="1"/>
      <c r="L345" s="1"/>
      <c r="M345" s="1"/>
      <c r="N345" s="1"/>
      <c r="O345" s="1"/>
      <c r="P345" s="1"/>
      <c r="Q345" s="1"/>
      <c r="R345" s="1"/>
      <c r="S345" s="1"/>
      <c r="T345" s="1"/>
    </row>
    <row r="346" spans="2:20" x14ac:dyDescent="0.2">
      <c r="B346" s="1"/>
      <c r="C346" s="1"/>
      <c r="D346" s="1"/>
      <c r="E346" s="1"/>
      <c r="F346" s="1"/>
      <c r="G346" s="1"/>
      <c r="H346" s="1"/>
      <c r="I346" s="1"/>
      <c r="J346" s="1"/>
      <c r="K346" s="1"/>
      <c r="L346" s="1"/>
      <c r="M346" s="1"/>
      <c r="N346" s="1"/>
      <c r="O346" s="1"/>
      <c r="P346" s="1"/>
      <c r="Q346" s="1"/>
      <c r="R346" s="1"/>
      <c r="S346" s="1"/>
      <c r="T346" s="1"/>
    </row>
    <row r="347" spans="2:20" x14ac:dyDescent="0.2">
      <c r="B347" s="1"/>
      <c r="C347" s="1"/>
      <c r="D347" s="1"/>
      <c r="E347" s="1"/>
      <c r="F347" s="1"/>
      <c r="G347" s="1"/>
      <c r="H347" s="1"/>
      <c r="I347" s="1"/>
      <c r="J347" s="1"/>
      <c r="K347" s="1"/>
      <c r="L347" s="1"/>
      <c r="M347" s="1"/>
      <c r="N347" s="1"/>
      <c r="O347" s="1"/>
      <c r="P347" s="1"/>
      <c r="Q347" s="1"/>
      <c r="R347" s="1"/>
      <c r="S347" s="1"/>
      <c r="T347" s="1"/>
    </row>
    <row r="348" spans="2:20" x14ac:dyDescent="0.2">
      <c r="B348" s="1"/>
      <c r="C348" s="1"/>
      <c r="D348" s="1"/>
      <c r="E348" s="1"/>
      <c r="F348" s="1"/>
      <c r="G348" s="1"/>
      <c r="H348" s="1"/>
      <c r="I348" s="1"/>
      <c r="J348" s="1"/>
      <c r="K348" s="1"/>
      <c r="L348" s="1"/>
      <c r="M348" s="1"/>
      <c r="N348" s="1"/>
      <c r="O348" s="1"/>
      <c r="P348" s="1"/>
      <c r="Q348" s="1"/>
      <c r="R348" s="1"/>
      <c r="S348" s="1"/>
      <c r="T348" s="1"/>
    </row>
    <row r="349" spans="2:20" x14ac:dyDescent="0.2">
      <c r="B349" s="1"/>
      <c r="C349" s="1"/>
      <c r="D349" s="1"/>
      <c r="E349" s="1"/>
      <c r="F349" s="1"/>
      <c r="G349" s="1"/>
      <c r="H349" s="1"/>
      <c r="I349" s="1"/>
      <c r="J349" s="1"/>
      <c r="K349" s="1"/>
      <c r="L349" s="1"/>
      <c r="M349" s="1"/>
      <c r="N349" s="1"/>
      <c r="O349" s="1"/>
      <c r="P349" s="1"/>
      <c r="Q349" s="1"/>
      <c r="R349" s="1"/>
      <c r="S349" s="1"/>
      <c r="T349" s="1"/>
    </row>
    <row r="350" spans="2:20" x14ac:dyDescent="0.2">
      <c r="B350" s="1"/>
      <c r="C350" s="1"/>
      <c r="D350" s="1"/>
      <c r="E350" s="1"/>
      <c r="F350" s="1"/>
      <c r="G350" s="1"/>
      <c r="H350" s="1"/>
      <c r="I350" s="1"/>
      <c r="J350" s="1"/>
      <c r="K350" s="1"/>
      <c r="L350" s="1"/>
      <c r="M350" s="1"/>
      <c r="N350" s="1"/>
      <c r="O350" s="1"/>
      <c r="P350" s="1"/>
      <c r="Q350" s="1"/>
      <c r="R350" s="1"/>
      <c r="S350" s="1"/>
      <c r="T350" s="1"/>
    </row>
    <row r="351" spans="2:20" x14ac:dyDescent="0.2">
      <c r="B351" s="1"/>
      <c r="C351" s="1"/>
      <c r="D351" s="1"/>
      <c r="E351" s="1"/>
      <c r="F351" s="1"/>
      <c r="G351" s="1"/>
      <c r="H351" s="1"/>
      <c r="I351" s="1"/>
      <c r="J351" s="1"/>
      <c r="K351" s="1"/>
      <c r="L351" s="1"/>
      <c r="M351" s="1"/>
      <c r="N351" s="1"/>
      <c r="O351" s="1"/>
      <c r="P351" s="1"/>
      <c r="Q351" s="1"/>
      <c r="R351" s="1"/>
      <c r="S351" s="1"/>
      <c r="T351" s="1"/>
    </row>
    <row r="352" spans="2:20" x14ac:dyDescent="0.2">
      <c r="B352" s="1"/>
      <c r="C352" s="1"/>
      <c r="D352" s="1"/>
      <c r="E352" s="1"/>
      <c r="F352" s="1"/>
      <c r="G352" s="1"/>
      <c r="H352" s="1"/>
      <c r="I352" s="1"/>
      <c r="J352" s="1"/>
      <c r="K352" s="1"/>
      <c r="L352" s="1"/>
      <c r="M352" s="1"/>
      <c r="N352" s="1"/>
      <c r="O352" s="1"/>
      <c r="P352" s="1"/>
      <c r="Q352" s="1"/>
      <c r="R352" s="1"/>
      <c r="S352" s="1"/>
      <c r="T352" s="1"/>
    </row>
    <row r="353" spans="2:20" x14ac:dyDescent="0.2">
      <c r="B353" s="1"/>
      <c r="C353" s="1"/>
      <c r="D353" s="1"/>
      <c r="E353" s="1"/>
      <c r="F353" s="1"/>
      <c r="G353" s="1"/>
      <c r="H353" s="1"/>
      <c r="I353" s="1"/>
      <c r="J353" s="1"/>
      <c r="K353" s="1"/>
      <c r="L353" s="1"/>
      <c r="M353" s="1"/>
      <c r="N353" s="1"/>
      <c r="O353" s="1"/>
      <c r="P353" s="1"/>
      <c r="Q353" s="1"/>
      <c r="R353" s="1"/>
      <c r="S353" s="1"/>
      <c r="T353" s="1"/>
    </row>
    <row r="354" spans="2:20" x14ac:dyDescent="0.2">
      <c r="B354" s="1"/>
      <c r="C354" s="1"/>
      <c r="D354" s="1"/>
      <c r="E354" s="1"/>
      <c r="F354" s="1"/>
      <c r="G354" s="1"/>
      <c r="H354" s="1"/>
      <c r="I354" s="1"/>
      <c r="J354" s="1"/>
      <c r="K354" s="1"/>
      <c r="L354" s="1"/>
      <c r="M354" s="1"/>
      <c r="N354" s="1"/>
      <c r="O354" s="1"/>
      <c r="P354" s="1"/>
      <c r="Q354" s="1"/>
      <c r="R354" s="1"/>
      <c r="S354" s="1"/>
      <c r="T354" s="1"/>
    </row>
    <row r="355" spans="2:20" x14ac:dyDescent="0.2">
      <c r="B355" s="1"/>
      <c r="C355" s="1"/>
      <c r="D355" s="1"/>
      <c r="E355" s="1"/>
      <c r="F355" s="1"/>
      <c r="G355" s="1"/>
      <c r="H355" s="1"/>
      <c r="I355" s="1"/>
      <c r="J355" s="1"/>
      <c r="K355" s="1"/>
      <c r="L355" s="1"/>
      <c r="M355" s="1"/>
      <c r="N355" s="1"/>
      <c r="O355" s="1"/>
      <c r="P355" s="1"/>
      <c r="Q355" s="1"/>
      <c r="R355" s="1"/>
      <c r="S355" s="1"/>
      <c r="T355" s="1"/>
    </row>
    <row r="356" spans="2:20" x14ac:dyDescent="0.2">
      <c r="B356" s="1"/>
      <c r="C356" s="1"/>
      <c r="D356" s="1"/>
      <c r="E356" s="1"/>
      <c r="F356" s="1"/>
      <c r="G356" s="1"/>
      <c r="H356" s="1"/>
      <c r="I356" s="1"/>
      <c r="J356" s="1"/>
      <c r="K356" s="1"/>
      <c r="L356" s="1"/>
      <c r="M356" s="1"/>
      <c r="N356" s="1"/>
      <c r="O356" s="1"/>
      <c r="P356" s="1"/>
      <c r="Q356" s="1"/>
      <c r="R356" s="1"/>
      <c r="S356" s="1"/>
      <c r="T356" s="1"/>
    </row>
    <row r="357" spans="2:20" x14ac:dyDescent="0.2">
      <c r="B357" s="1"/>
      <c r="C357" s="1"/>
      <c r="D357" s="1"/>
      <c r="E357" s="1"/>
      <c r="F357" s="1"/>
      <c r="G357" s="1"/>
      <c r="H357" s="1"/>
      <c r="I357" s="1"/>
      <c r="J357" s="1"/>
      <c r="K357" s="1"/>
      <c r="L357" s="1"/>
      <c r="M357" s="1"/>
      <c r="N357" s="1"/>
      <c r="O357" s="1"/>
      <c r="P357" s="1"/>
      <c r="Q357" s="1"/>
      <c r="R357" s="1"/>
      <c r="S357" s="1"/>
      <c r="T357" s="1"/>
    </row>
    <row r="358" spans="2:20" x14ac:dyDescent="0.2">
      <c r="B358" s="1"/>
      <c r="C358" s="1"/>
      <c r="D358" s="1"/>
      <c r="E358" s="1"/>
      <c r="F358" s="1"/>
      <c r="G358" s="1"/>
      <c r="H358" s="1"/>
      <c r="I358" s="1"/>
      <c r="J358" s="1"/>
      <c r="K358" s="1"/>
      <c r="L358" s="1"/>
      <c r="M358" s="1"/>
      <c r="N358" s="1"/>
      <c r="O358" s="1"/>
      <c r="P358" s="1"/>
      <c r="Q358" s="1"/>
      <c r="R358" s="1"/>
      <c r="S358" s="1"/>
      <c r="T358" s="1"/>
    </row>
    <row r="359" spans="2:20" x14ac:dyDescent="0.2">
      <c r="B359" s="1"/>
      <c r="C359" s="1"/>
      <c r="D359" s="1"/>
      <c r="E359" s="1"/>
      <c r="F359" s="1"/>
      <c r="G359" s="1"/>
      <c r="H359" s="1"/>
      <c r="I359" s="1"/>
      <c r="J359" s="1"/>
      <c r="K359" s="1"/>
      <c r="L359" s="1"/>
      <c r="M359" s="1"/>
      <c r="N359" s="1"/>
      <c r="O359" s="1"/>
      <c r="P359" s="1"/>
      <c r="Q359" s="1"/>
      <c r="R359" s="1"/>
      <c r="S359" s="1"/>
      <c r="T359" s="1"/>
    </row>
    <row r="360" spans="2:20" x14ac:dyDescent="0.2">
      <c r="B360" s="1"/>
      <c r="C360" s="1"/>
      <c r="D360" s="1"/>
      <c r="E360" s="1"/>
      <c r="F360" s="1"/>
      <c r="G360" s="1"/>
      <c r="H360" s="1"/>
      <c r="I360" s="1"/>
      <c r="J360" s="1"/>
      <c r="K360" s="1"/>
      <c r="L360" s="1"/>
      <c r="M360" s="1"/>
      <c r="N360" s="1"/>
      <c r="O360" s="1"/>
      <c r="P360" s="1"/>
      <c r="Q360" s="1"/>
      <c r="R360" s="1"/>
      <c r="S360" s="1"/>
      <c r="T360" s="1"/>
    </row>
    <row r="361" spans="2:20" x14ac:dyDescent="0.2">
      <c r="B361" s="1"/>
      <c r="C361" s="1"/>
      <c r="D361" s="1"/>
      <c r="E361" s="1"/>
      <c r="F361" s="1"/>
      <c r="G361" s="1"/>
      <c r="H361" s="1"/>
      <c r="I361" s="1"/>
      <c r="J361" s="1"/>
      <c r="K361" s="1"/>
      <c r="L361" s="1"/>
      <c r="M361" s="1"/>
      <c r="N361" s="1"/>
      <c r="O361" s="1"/>
      <c r="P361" s="1"/>
      <c r="Q361" s="1"/>
      <c r="R361" s="1"/>
      <c r="S361" s="1"/>
      <c r="T361" s="1"/>
    </row>
    <row r="362" spans="2:20" x14ac:dyDescent="0.2">
      <c r="B362" s="1"/>
      <c r="C362" s="1"/>
      <c r="D362" s="1"/>
      <c r="E362" s="1"/>
      <c r="F362" s="1"/>
      <c r="G362" s="1"/>
      <c r="H362" s="1"/>
      <c r="I362" s="1"/>
      <c r="J362" s="1"/>
      <c r="K362" s="1"/>
      <c r="L362" s="1"/>
      <c r="M362" s="1"/>
      <c r="N362" s="1"/>
      <c r="O362" s="1"/>
      <c r="P362" s="1"/>
      <c r="Q362" s="1"/>
      <c r="R362" s="1"/>
      <c r="S362" s="1"/>
      <c r="T362" s="1"/>
    </row>
    <row r="363" spans="2:20" x14ac:dyDescent="0.2">
      <c r="B363" s="1"/>
      <c r="C363" s="1"/>
      <c r="D363" s="1"/>
      <c r="E363" s="1"/>
      <c r="F363" s="1"/>
      <c r="G363" s="1"/>
      <c r="H363" s="1"/>
      <c r="I363" s="1"/>
      <c r="J363" s="1"/>
      <c r="K363" s="1"/>
      <c r="L363" s="1"/>
      <c r="M363" s="1"/>
      <c r="N363" s="1"/>
      <c r="O363" s="1"/>
      <c r="P363" s="1"/>
      <c r="Q363" s="1"/>
      <c r="R363" s="1"/>
      <c r="S363" s="1"/>
      <c r="T363" s="1"/>
    </row>
    <row r="364" spans="2:20" x14ac:dyDescent="0.2">
      <c r="B364" s="1"/>
      <c r="C364" s="1"/>
      <c r="D364" s="1"/>
      <c r="E364" s="1"/>
      <c r="F364" s="1"/>
      <c r="G364" s="1"/>
      <c r="H364" s="1"/>
      <c r="I364" s="1"/>
      <c r="J364" s="1"/>
      <c r="K364" s="1"/>
      <c r="L364" s="1"/>
      <c r="M364" s="1"/>
      <c r="N364" s="1"/>
      <c r="O364" s="1"/>
      <c r="P364" s="1"/>
      <c r="Q364" s="1"/>
      <c r="R364" s="1"/>
      <c r="S364" s="1"/>
      <c r="T364" s="1"/>
    </row>
    <row r="365" spans="2:20" x14ac:dyDescent="0.2">
      <c r="B365" s="1"/>
      <c r="C365" s="1"/>
      <c r="D365" s="1"/>
      <c r="E365" s="1"/>
      <c r="F365" s="1"/>
      <c r="G365" s="1"/>
      <c r="H365" s="1"/>
      <c r="I365" s="1"/>
      <c r="J365" s="1"/>
      <c r="K365" s="1"/>
      <c r="L365" s="1"/>
      <c r="M365" s="1"/>
      <c r="N365" s="1"/>
      <c r="O365" s="1"/>
      <c r="P365" s="1"/>
      <c r="Q365" s="1"/>
      <c r="R365" s="1"/>
      <c r="S365" s="1"/>
      <c r="T365" s="1"/>
    </row>
    <row r="366" spans="2:20" x14ac:dyDescent="0.2">
      <c r="B366" s="1"/>
      <c r="C366" s="1"/>
      <c r="D366" s="1"/>
      <c r="E366" s="1"/>
      <c r="F366" s="1"/>
      <c r="G366" s="1"/>
      <c r="H366" s="1"/>
      <c r="I366" s="1"/>
      <c r="J366" s="1"/>
      <c r="K366" s="1"/>
      <c r="L366" s="1"/>
      <c r="M366" s="1"/>
      <c r="N366" s="1"/>
      <c r="O366" s="1"/>
      <c r="P366" s="1"/>
      <c r="Q366" s="1"/>
      <c r="R366" s="1"/>
      <c r="S366" s="1"/>
      <c r="T366" s="1"/>
    </row>
    <row r="367" spans="2:20" x14ac:dyDescent="0.2">
      <c r="B367" s="1"/>
      <c r="C367" s="1"/>
      <c r="D367" s="1"/>
      <c r="E367" s="1"/>
      <c r="F367" s="1"/>
      <c r="G367" s="1"/>
      <c r="H367" s="1"/>
      <c r="I367" s="1"/>
      <c r="J367" s="1"/>
      <c r="K367" s="1"/>
      <c r="L367" s="1"/>
      <c r="M367" s="1"/>
      <c r="N367" s="1"/>
      <c r="O367" s="1"/>
      <c r="P367" s="1"/>
      <c r="Q367" s="1"/>
      <c r="R367" s="1"/>
      <c r="S367" s="1"/>
      <c r="T367" s="1"/>
    </row>
    <row r="368" spans="2:20" x14ac:dyDescent="0.2">
      <c r="B368" s="1"/>
      <c r="C368" s="1"/>
      <c r="D368" s="1"/>
      <c r="E368" s="1"/>
      <c r="F368" s="1"/>
      <c r="G368" s="1"/>
      <c r="H368" s="1"/>
      <c r="I368" s="1"/>
      <c r="J368" s="1"/>
      <c r="K368" s="1"/>
      <c r="L368" s="1"/>
      <c r="M368" s="1"/>
      <c r="N368" s="1"/>
      <c r="O368" s="1"/>
      <c r="P368" s="1"/>
      <c r="Q368" s="1"/>
      <c r="R368" s="1"/>
      <c r="S368" s="1"/>
      <c r="T368" s="1"/>
    </row>
    <row r="369" spans="2:20" x14ac:dyDescent="0.2">
      <c r="B369" s="1"/>
      <c r="C369" s="1"/>
      <c r="D369" s="1"/>
      <c r="E369" s="1"/>
      <c r="F369" s="1"/>
      <c r="G369" s="1"/>
      <c r="H369" s="1"/>
      <c r="I369" s="1"/>
      <c r="J369" s="1"/>
      <c r="K369" s="1"/>
      <c r="L369" s="1"/>
      <c r="M369" s="1"/>
      <c r="N369" s="1"/>
      <c r="O369" s="1"/>
      <c r="P369" s="1"/>
      <c r="Q369" s="1"/>
      <c r="R369" s="1"/>
      <c r="S369" s="1"/>
      <c r="T369" s="1"/>
    </row>
    <row r="370" spans="2:20" x14ac:dyDescent="0.2">
      <c r="B370" s="1"/>
      <c r="C370" s="1"/>
      <c r="D370" s="1"/>
      <c r="E370" s="1"/>
      <c r="F370" s="1"/>
      <c r="G370" s="1"/>
      <c r="H370" s="1"/>
      <c r="I370" s="1"/>
      <c r="J370" s="1"/>
      <c r="K370" s="1"/>
      <c r="L370" s="1"/>
      <c r="M370" s="1"/>
      <c r="N370" s="1"/>
      <c r="O370" s="1"/>
      <c r="P370" s="1"/>
      <c r="Q370" s="1"/>
      <c r="R370" s="1"/>
      <c r="S370" s="1"/>
      <c r="T370" s="1"/>
    </row>
    <row r="371" spans="2:20" x14ac:dyDescent="0.2">
      <c r="B371" s="1"/>
      <c r="C371" s="1"/>
      <c r="D371" s="1"/>
      <c r="E371" s="1"/>
      <c r="F371" s="1"/>
      <c r="G371" s="1"/>
      <c r="H371" s="1"/>
      <c r="I371" s="1"/>
      <c r="J371" s="1"/>
      <c r="K371" s="1"/>
      <c r="L371" s="1"/>
      <c r="M371" s="1"/>
      <c r="N371" s="1"/>
      <c r="O371" s="1"/>
      <c r="P371" s="1"/>
      <c r="Q371" s="1"/>
      <c r="R371" s="1"/>
      <c r="S371" s="1"/>
      <c r="T371" s="1"/>
    </row>
    <row r="372" spans="2:20" x14ac:dyDescent="0.2">
      <c r="B372" s="1"/>
      <c r="C372" s="1"/>
      <c r="D372" s="1"/>
      <c r="E372" s="1"/>
      <c r="F372" s="1"/>
      <c r="G372" s="1"/>
      <c r="H372" s="1"/>
      <c r="I372" s="1"/>
      <c r="J372" s="1"/>
      <c r="K372" s="1"/>
      <c r="L372" s="1"/>
      <c r="M372" s="1"/>
      <c r="N372" s="1"/>
      <c r="O372" s="1"/>
      <c r="P372" s="1"/>
      <c r="Q372" s="1"/>
      <c r="R372" s="1"/>
      <c r="S372" s="1"/>
      <c r="T372" s="1"/>
    </row>
    <row r="373" spans="2:20" x14ac:dyDescent="0.2">
      <c r="B373" s="1"/>
      <c r="C373" s="1"/>
      <c r="D373" s="1"/>
      <c r="E373" s="1"/>
      <c r="F373" s="1"/>
      <c r="G373" s="1"/>
      <c r="H373" s="1"/>
      <c r="I373" s="1"/>
      <c r="J373" s="1"/>
      <c r="K373" s="1"/>
      <c r="L373" s="1"/>
      <c r="M373" s="1"/>
      <c r="N373" s="1"/>
      <c r="O373" s="1"/>
      <c r="P373" s="1"/>
      <c r="Q373" s="1"/>
      <c r="R373" s="1"/>
      <c r="S373" s="1"/>
      <c r="T373" s="1"/>
    </row>
    <row r="374" spans="2:20" x14ac:dyDescent="0.2">
      <c r="B374" s="1"/>
      <c r="C374" s="1"/>
      <c r="D374" s="1"/>
      <c r="E374" s="1"/>
      <c r="F374" s="1"/>
      <c r="G374" s="1"/>
      <c r="H374" s="1"/>
      <c r="I374" s="1"/>
      <c r="J374" s="1"/>
      <c r="K374" s="1"/>
      <c r="L374" s="1"/>
      <c r="M374" s="1"/>
      <c r="N374" s="1"/>
      <c r="O374" s="1"/>
      <c r="P374" s="1"/>
      <c r="Q374" s="1"/>
      <c r="R374" s="1"/>
      <c r="S374" s="1"/>
      <c r="T374" s="1"/>
    </row>
    <row r="375" spans="2:20" x14ac:dyDescent="0.2">
      <c r="B375" s="1"/>
      <c r="C375" s="1"/>
      <c r="D375" s="1"/>
      <c r="E375" s="1"/>
      <c r="F375" s="1"/>
      <c r="G375" s="1"/>
      <c r="H375" s="1"/>
      <c r="I375" s="1"/>
      <c r="J375" s="1"/>
      <c r="K375" s="1"/>
      <c r="L375" s="1"/>
      <c r="M375" s="1"/>
      <c r="N375" s="1"/>
      <c r="O375" s="1"/>
      <c r="P375" s="1"/>
      <c r="Q375" s="1"/>
      <c r="R375" s="1"/>
      <c r="S375" s="1"/>
      <c r="T375" s="1"/>
    </row>
    <row r="376" spans="2:20" x14ac:dyDescent="0.2">
      <c r="B376" s="1"/>
      <c r="C376" s="1"/>
      <c r="D376" s="1"/>
      <c r="E376" s="1"/>
      <c r="F376" s="1"/>
      <c r="G376" s="1"/>
      <c r="H376" s="1"/>
      <c r="I376" s="1"/>
      <c r="J376" s="1"/>
      <c r="K376" s="1"/>
      <c r="L376" s="1"/>
      <c r="M376" s="1"/>
      <c r="N376" s="1"/>
      <c r="O376" s="1"/>
      <c r="P376" s="1"/>
      <c r="Q376" s="1"/>
      <c r="R376" s="1"/>
      <c r="S376" s="1"/>
      <c r="T376" s="1"/>
    </row>
    <row r="377" spans="2:20" x14ac:dyDescent="0.2">
      <c r="B377" s="1"/>
      <c r="C377" s="1"/>
      <c r="D377" s="1"/>
      <c r="E377" s="1"/>
      <c r="F377" s="1"/>
      <c r="G377" s="1"/>
      <c r="H377" s="1"/>
      <c r="I377" s="1"/>
      <c r="J377" s="1"/>
      <c r="K377" s="1"/>
      <c r="L377" s="1"/>
      <c r="M377" s="1"/>
      <c r="N377" s="1"/>
      <c r="O377" s="1"/>
      <c r="P377" s="1"/>
      <c r="Q377" s="1"/>
      <c r="R377" s="1"/>
      <c r="S377" s="1"/>
      <c r="T377" s="1"/>
    </row>
    <row r="378" spans="2:20" x14ac:dyDescent="0.2">
      <c r="B378" s="1"/>
      <c r="C378" s="1"/>
      <c r="D378" s="1"/>
      <c r="E378" s="1"/>
      <c r="F378" s="1"/>
      <c r="G378" s="1"/>
      <c r="H378" s="1"/>
      <c r="I378" s="1"/>
      <c r="J378" s="1"/>
      <c r="K378" s="1"/>
      <c r="L378" s="1"/>
      <c r="M378" s="1"/>
      <c r="N378" s="1"/>
      <c r="O378" s="1"/>
      <c r="P378" s="1"/>
      <c r="Q378" s="1"/>
      <c r="R378" s="1"/>
      <c r="S378" s="1"/>
      <c r="T378" s="1"/>
    </row>
    <row r="379" spans="2:20" x14ac:dyDescent="0.2">
      <c r="B379" s="1"/>
      <c r="C379" s="1"/>
      <c r="D379" s="1"/>
      <c r="E379" s="1"/>
      <c r="F379" s="1"/>
      <c r="G379" s="1"/>
      <c r="H379" s="1"/>
      <c r="I379" s="1"/>
      <c r="J379" s="1"/>
      <c r="K379" s="1"/>
      <c r="L379" s="1"/>
      <c r="M379" s="1"/>
      <c r="N379" s="1"/>
      <c r="O379" s="1"/>
      <c r="P379" s="1"/>
      <c r="Q379" s="1"/>
      <c r="R379" s="1"/>
      <c r="S379" s="1"/>
      <c r="T379" s="1"/>
    </row>
    <row r="380" spans="2:20" x14ac:dyDescent="0.2">
      <c r="B380" s="1"/>
      <c r="C380" s="1"/>
      <c r="D380" s="1"/>
      <c r="E380" s="1"/>
      <c r="F380" s="1"/>
      <c r="G380" s="1"/>
      <c r="H380" s="1"/>
      <c r="I380" s="1"/>
      <c r="J380" s="1"/>
      <c r="K380" s="1"/>
      <c r="L380" s="1"/>
      <c r="M380" s="1"/>
      <c r="N380" s="1"/>
      <c r="O380" s="1"/>
      <c r="P380" s="1"/>
      <c r="Q380" s="1"/>
      <c r="R380" s="1"/>
      <c r="S380" s="1"/>
      <c r="T380" s="1"/>
    </row>
    <row r="381" spans="2:20" x14ac:dyDescent="0.2">
      <c r="B381" s="1"/>
      <c r="C381" s="1"/>
      <c r="D381" s="1"/>
      <c r="E381" s="1"/>
      <c r="F381" s="1"/>
      <c r="G381" s="1"/>
      <c r="H381" s="1"/>
      <c r="I381" s="1"/>
      <c r="J381" s="1"/>
      <c r="K381" s="1"/>
      <c r="L381" s="1"/>
      <c r="M381" s="1"/>
      <c r="N381" s="1"/>
      <c r="O381" s="1"/>
      <c r="P381" s="1"/>
      <c r="Q381" s="1"/>
      <c r="R381" s="1"/>
      <c r="S381" s="1"/>
      <c r="T381" s="1"/>
    </row>
    <row r="382" spans="2:20" x14ac:dyDescent="0.2">
      <c r="B382" s="1"/>
      <c r="C382" s="1"/>
      <c r="D382" s="1"/>
      <c r="E382" s="1"/>
      <c r="F382" s="1"/>
      <c r="G382" s="1"/>
      <c r="H382" s="1"/>
      <c r="I382" s="1"/>
      <c r="J382" s="1"/>
      <c r="K382" s="1"/>
      <c r="L382" s="1"/>
      <c r="M382" s="1"/>
      <c r="N382" s="1"/>
      <c r="O382" s="1"/>
      <c r="P382" s="1"/>
      <c r="Q382" s="1"/>
      <c r="R382" s="1"/>
      <c r="S382" s="1"/>
      <c r="T382" s="1"/>
    </row>
    <row r="383" spans="2:20" x14ac:dyDescent="0.2">
      <c r="B383" s="1"/>
      <c r="C383" s="1"/>
      <c r="D383" s="1"/>
      <c r="E383" s="1"/>
      <c r="F383" s="1"/>
      <c r="G383" s="1"/>
      <c r="H383" s="1"/>
      <c r="I383" s="1"/>
      <c r="J383" s="1"/>
      <c r="K383" s="1"/>
      <c r="L383" s="1"/>
      <c r="M383" s="1"/>
      <c r="N383" s="1"/>
      <c r="O383" s="1"/>
      <c r="P383" s="1"/>
      <c r="Q383" s="1"/>
      <c r="R383" s="1"/>
      <c r="S383" s="1"/>
      <c r="T383" s="1"/>
    </row>
    <row r="384" spans="2:20" x14ac:dyDescent="0.2">
      <c r="B384" s="1"/>
      <c r="C384" s="1"/>
      <c r="D384" s="1"/>
      <c r="E384" s="1"/>
      <c r="F384" s="1"/>
      <c r="G384" s="1"/>
      <c r="H384" s="1"/>
      <c r="I384" s="1"/>
      <c r="J384" s="1"/>
      <c r="K384" s="1"/>
      <c r="L384" s="1"/>
      <c r="M384" s="1"/>
      <c r="N384" s="1"/>
      <c r="O384" s="1"/>
      <c r="P384" s="1"/>
      <c r="Q384" s="1"/>
      <c r="R384" s="1"/>
      <c r="S384" s="1"/>
      <c r="T384" s="1"/>
    </row>
    <row r="385" spans="2:20" x14ac:dyDescent="0.2">
      <c r="B385" s="1"/>
      <c r="C385" s="1"/>
      <c r="D385" s="1"/>
      <c r="E385" s="1"/>
      <c r="F385" s="1"/>
      <c r="G385" s="1"/>
      <c r="H385" s="1"/>
      <c r="I385" s="1"/>
      <c r="J385" s="1"/>
      <c r="K385" s="1"/>
      <c r="L385" s="1"/>
      <c r="M385" s="1"/>
      <c r="N385" s="1"/>
      <c r="O385" s="1"/>
      <c r="P385" s="1"/>
      <c r="Q385" s="1"/>
      <c r="R385" s="1"/>
      <c r="S385" s="1"/>
      <c r="T385" s="1"/>
    </row>
    <row r="386" spans="2:20" x14ac:dyDescent="0.2">
      <c r="B386" s="1"/>
      <c r="C386" s="1"/>
      <c r="D386" s="1"/>
      <c r="E386" s="1"/>
      <c r="F386" s="1"/>
      <c r="G386" s="1"/>
      <c r="H386" s="1"/>
      <c r="I386" s="1"/>
      <c r="J386" s="1"/>
      <c r="K386" s="1"/>
      <c r="L386" s="1"/>
      <c r="M386" s="1"/>
      <c r="N386" s="1"/>
      <c r="O386" s="1"/>
      <c r="P386" s="1"/>
      <c r="Q386" s="1"/>
      <c r="R386" s="1"/>
      <c r="S386" s="1"/>
      <c r="T386" s="1"/>
    </row>
    <row r="387" spans="2:20" x14ac:dyDescent="0.2">
      <c r="B387" s="1"/>
      <c r="C387" s="1"/>
      <c r="D387" s="1"/>
      <c r="E387" s="1"/>
      <c r="F387" s="1"/>
      <c r="G387" s="1"/>
      <c r="H387" s="1"/>
      <c r="I387" s="1"/>
      <c r="J387" s="1"/>
      <c r="K387" s="1"/>
      <c r="L387" s="1"/>
      <c r="M387" s="1"/>
      <c r="N387" s="1"/>
      <c r="O387" s="1"/>
      <c r="P387" s="1"/>
      <c r="Q387" s="1"/>
      <c r="R387" s="1"/>
      <c r="S387" s="1"/>
      <c r="T387" s="1"/>
    </row>
    <row r="388" spans="2:20" x14ac:dyDescent="0.2">
      <c r="B388" s="1"/>
      <c r="C388" s="1"/>
      <c r="D388" s="1"/>
      <c r="E388" s="1"/>
      <c r="F388" s="1"/>
      <c r="G388" s="1"/>
      <c r="H388" s="1"/>
      <c r="I388" s="1"/>
      <c r="J388" s="1"/>
      <c r="K388" s="1"/>
      <c r="L388" s="1"/>
      <c r="M388" s="1"/>
      <c r="N388" s="1"/>
      <c r="O388" s="1"/>
      <c r="P388" s="1"/>
      <c r="Q388" s="1"/>
      <c r="R388" s="1"/>
      <c r="S388" s="1"/>
      <c r="T388" s="1"/>
    </row>
    <row r="389" spans="2:20" x14ac:dyDescent="0.2">
      <c r="B389" s="1"/>
      <c r="C389" s="1"/>
      <c r="D389" s="1"/>
      <c r="E389" s="1"/>
      <c r="F389" s="1"/>
      <c r="G389" s="1"/>
      <c r="H389" s="1"/>
      <c r="I389" s="1"/>
      <c r="J389" s="1"/>
      <c r="K389" s="1"/>
      <c r="L389" s="1"/>
      <c r="M389" s="1"/>
      <c r="N389" s="1"/>
      <c r="O389" s="1"/>
      <c r="P389" s="1"/>
      <c r="Q389" s="1"/>
      <c r="R389" s="1"/>
      <c r="S389" s="1"/>
      <c r="T389" s="1"/>
    </row>
    <row r="390" spans="2:20" x14ac:dyDescent="0.2">
      <c r="B390" s="1"/>
      <c r="C390" s="1"/>
      <c r="D390" s="1"/>
      <c r="E390" s="1"/>
      <c r="F390" s="1"/>
      <c r="G390" s="1"/>
      <c r="H390" s="1"/>
      <c r="I390" s="1"/>
      <c r="J390" s="1"/>
      <c r="K390" s="1"/>
      <c r="L390" s="1"/>
      <c r="M390" s="1"/>
      <c r="N390" s="1"/>
      <c r="O390" s="1"/>
      <c r="P390" s="1"/>
      <c r="Q390" s="1"/>
      <c r="R390" s="1"/>
      <c r="S390" s="1"/>
      <c r="T390" s="1"/>
    </row>
    <row r="391" spans="2:20" x14ac:dyDescent="0.2">
      <c r="B391" s="1"/>
      <c r="C391" s="1"/>
      <c r="D391" s="1"/>
      <c r="E391" s="1"/>
      <c r="F391" s="1"/>
      <c r="G391" s="1"/>
      <c r="H391" s="1"/>
      <c r="I391" s="1"/>
      <c r="J391" s="1"/>
      <c r="K391" s="1"/>
      <c r="L391" s="1"/>
      <c r="M391" s="1"/>
      <c r="N391" s="1"/>
      <c r="O391" s="1"/>
      <c r="P391" s="1"/>
      <c r="Q391" s="1"/>
      <c r="R391" s="1"/>
      <c r="S391" s="1"/>
      <c r="T391" s="1"/>
    </row>
    <row r="392" spans="2:20" x14ac:dyDescent="0.2">
      <c r="B392" s="1"/>
      <c r="C392" s="1"/>
      <c r="D392" s="1"/>
      <c r="E392" s="1"/>
      <c r="F392" s="1"/>
      <c r="G392" s="1"/>
      <c r="H392" s="1"/>
      <c r="I392" s="1"/>
      <c r="J392" s="1"/>
      <c r="K392" s="1"/>
      <c r="L392" s="1"/>
      <c r="M392" s="1"/>
      <c r="N392" s="1"/>
      <c r="O392" s="1"/>
      <c r="P392" s="1"/>
      <c r="Q392" s="1"/>
      <c r="R392" s="1"/>
      <c r="S392" s="1"/>
      <c r="T392" s="1"/>
    </row>
    <row r="393" spans="2:20" x14ac:dyDescent="0.2">
      <c r="B393" s="1"/>
      <c r="C393" s="1"/>
      <c r="D393" s="1"/>
      <c r="E393" s="1"/>
      <c r="F393" s="1"/>
      <c r="G393" s="1"/>
      <c r="H393" s="1"/>
      <c r="I393" s="1"/>
      <c r="J393" s="1"/>
      <c r="K393" s="1"/>
      <c r="L393" s="1"/>
      <c r="M393" s="1"/>
      <c r="N393" s="1"/>
      <c r="O393" s="1"/>
      <c r="P393" s="1"/>
      <c r="Q393" s="1"/>
      <c r="R393" s="1"/>
      <c r="S393" s="1"/>
      <c r="T393" s="1"/>
    </row>
    <row r="394" spans="2:20" x14ac:dyDescent="0.2">
      <c r="B394" s="1"/>
      <c r="C394" s="1"/>
      <c r="D394" s="1"/>
      <c r="E394" s="1"/>
      <c r="F394" s="1"/>
      <c r="G394" s="1"/>
      <c r="H394" s="1"/>
      <c r="I394" s="1"/>
      <c r="J394" s="1"/>
      <c r="K394" s="1"/>
      <c r="L394" s="1"/>
      <c r="M394" s="1"/>
      <c r="N394" s="1"/>
      <c r="O394" s="1"/>
      <c r="P394" s="1"/>
      <c r="Q394" s="1"/>
      <c r="R394" s="1"/>
      <c r="S394" s="1"/>
      <c r="T394" s="1"/>
    </row>
    <row r="395" spans="2:20" x14ac:dyDescent="0.2">
      <c r="B395" s="1"/>
      <c r="C395" s="1"/>
      <c r="D395" s="1"/>
      <c r="E395" s="1"/>
      <c r="F395" s="1"/>
      <c r="G395" s="1"/>
      <c r="H395" s="1"/>
      <c r="I395" s="1"/>
      <c r="J395" s="1"/>
      <c r="K395" s="1"/>
      <c r="L395" s="1"/>
      <c r="M395" s="1"/>
      <c r="N395" s="1"/>
      <c r="O395" s="1"/>
      <c r="P395" s="1"/>
      <c r="Q395" s="1"/>
      <c r="R395" s="1"/>
      <c r="S395" s="1"/>
      <c r="T395" s="1"/>
    </row>
    <row r="396" spans="2:20" x14ac:dyDescent="0.2">
      <c r="B396" s="1"/>
      <c r="C396" s="1"/>
      <c r="D396" s="1"/>
      <c r="E396" s="1"/>
      <c r="F396" s="1"/>
      <c r="G396" s="1"/>
      <c r="H396" s="1"/>
      <c r="I396" s="1"/>
      <c r="J396" s="1"/>
      <c r="K396" s="1"/>
      <c r="L396" s="1"/>
      <c r="M396" s="1"/>
      <c r="N396" s="1"/>
      <c r="O396" s="1"/>
      <c r="P396" s="1"/>
      <c r="Q396" s="1"/>
      <c r="R396" s="1"/>
      <c r="S396" s="1"/>
      <c r="T396" s="1"/>
    </row>
    <row r="397" spans="2:20" x14ac:dyDescent="0.2">
      <c r="B397" s="1"/>
      <c r="C397" s="1"/>
      <c r="D397" s="1"/>
      <c r="E397" s="1"/>
      <c r="F397" s="1"/>
      <c r="G397" s="1"/>
      <c r="H397" s="1"/>
      <c r="I397" s="1"/>
      <c r="J397" s="1"/>
      <c r="K397" s="1"/>
      <c r="L397" s="1"/>
      <c r="M397" s="1"/>
      <c r="N397" s="1"/>
      <c r="O397" s="1"/>
      <c r="P397" s="1"/>
      <c r="Q397" s="1"/>
      <c r="R397" s="1"/>
      <c r="S397" s="1"/>
      <c r="T397" s="1"/>
    </row>
    <row r="398" spans="2:20" x14ac:dyDescent="0.2">
      <c r="B398" s="1"/>
      <c r="C398" s="1"/>
      <c r="D398" s="1"/>
      <c r="E398" s="1"/>
      <c r="F398" s="1"/>
      <c r="G398" s="1"/>
      <c r="H398" s="1"/>
      <c r="I398" s="1"/>
      <c r="J398" s="1"/>
      <c r="K398" s="1"/>
      <c r="L398" s="1"/>
      <c r="M398" s="1"/>
      <c r="N398" s="1"/>
      <c r="O398" s="1"/>
      <c r="P398" s="1"/>
      <c r="Q398" s="1"/>
      <c r="R398" s="1"/>
      <c r="S398" s="1"/>
      <c r="T398" s="1"/>
    </row>
    <row r="399" spans="2:20" x14ac:dyDescent="0.2">
      <c r="B399" s="1"/>
      <c r="C399" s="1"/>
      <c r="D399" s="1"/>
      <c r="E399" s="1"/>
      <c r="F399" s="1"/>
      <c r="G399" s="1"/>
      <c r="H399" s="1"/>
      <c r="I399" s="1"/>
      <c r="J399" s="1"/>
      <c r="K399" s="1"/>
      <c r="L399" s="1"/>
      <c r="M399" s="1"/>
      <c r="N399" s="1"/>
      <c r="O399" s="1"/>
      <c r="P399" s="1"/>
      <c r="Q399" s="1"/>
      <c r="R399" s="1"/>
      <c r="S399" s="1"/>
      <c r="T399" s="1"/>
    </row>
    <row r="400" spans="2:20" x14ac:dyDescent="0.2">
      <c r="B400" s="1"/>
      <c r="C400" s="1"/>
      <c r="D400" s="1"/>
      <c r="E400" s="1"/>
      <c r="F400" s="1"/>
      <c r="G400" s="1"/>
      <c r="H400" s="1"/>
      <c r="I400" s="1"/>
      <c r="J400" s="1"/>
      <c r="K400" s="1"/>
      <c r="L400" s="1"/>
      <c r="M400" s="1"/>
      <c r="N400" s="1"/>
      <c r="O400" s="1"/>
      <c r="P400" s="1"/>
      <c r="Q400" s="1"/>
      <c r="R400" s="1"/>
      <c r="S400" s="1"/>
      <c r="T400" s="1"/>
    </row>
    <row r="401" spans="2:20" x14ac:dyDescent="0.2">
      <c r="B401" s="1"/>
      <c r="C401" s="1"/>
      <c r="D401" s="1"/>
      <c r="E401" s="1"/>
      <c r="F401" s="1"/>
      <c r="G401" s="1"/>
      <c r="H401" s="1"/>
      <c r="I401" s="1"/>
      <c r="J401" s="1"/>
      <c r="K401" s="1"/>
      <c r="L401" s="1"/>
      <c r="M401" s="1"/>
      <c r="N401" s="1"/>
      <c r="O401" s="1"/>
      <c r="P401" s="1"/>
      <c r="Q401" s="1"/>
      <c r="R401" s="1"/>
      <c r="S401" s="1"/>
      <c r="T401" s="1"/>
    </row>
    <row r="402" spans="2:20" x14ac:dyDescent="0.2">
      <c r="B402" s="1"/>
      <c r="C402" s="1"/>
      <c r="D402" s="1"/>
      <c r="E402" s="1"/>
      <c r="F402" s="1"/>
      <c r="G402" s="1"/>
      <c r="H402" s="1"/>
      <c r="I402" s="1"/>
      <c r="J402" s="1"/>
      <c r="K402" s="1"/>
      <c r="L402" s="1"/>
      <c r="M402" s="1"/>
      <c r="N402" s="1"/>
      <c r="O402" s="1"/>
      <c r="P402" s="1"/>
      <c r="Q402" s="1"/>
      <c r="R402" s="1"/>
      <c r="S402" s="1"/>
      <c r="T402" s="1"/>
    </row>
    <row r="403" spans="2:20" x14ac:dyDescent="0.2">
      <c r="B403" s="1"/>
      <c r="C403" s="1"/>
      <c r="D403" s="1"/>
      <c r="E403" s="1"/>
      <c r="F403" s="1"/>
      <c r="G403" s="1"/>
      <c r="H403" s="1"/>
      <c r="I403" s="1"/>
      <c r="J403" s="1"/>
      <c r="K403" s="1"/>
      <c r="L403" s="1"/>
      <c r="M403" s="1"/>
      <c r="N403" s="1"/>
      <c r="O403" s="1"/>
      <c r="P403" s="1"/>
      <c r="Q403" s="1"/>
      <c r="R403" s="1"/>
      <c r="S403" s="1"/>
      <c r="T403" s="1"/>
    </row>
    <row r="404" spans="2:20" x14ac:dyDescent="0.2">
      <c r="B404" s="1"/>
      <c r="C404" s="1"/>
      <c r="D404" s="1"/>
      <c r="E404" s="1"/>
      <c r="F404" s="1"/>
      <c r="G404" s="1"/>
      <c r="H404" s="1"/>
      <c r="I404" s="1"/>
      <c r="J404" s="1"/>
      <c r="K404" s="1"/>
      <c r="L404" s="1"/>
      <c r="M404" s="1"/>
      <c r="N404" s="1"/>
      <c r="O404" s="1"/>
      <c r="P404" s="1"/>
      <c r="Q404" s="1"/>
      <c r="R404" s="1"/>
      <c r="S404" s="1"/>
      <c r="T404" s="1"/>
    </row>
    <row r="405" spans="2:20" x14ac:dyDescent="0.2">
      <c r="B405" s="1"/>
      <c r="C405" s="1"/>
      <c r="D405" s="1"/>
      <c r="E405" s="1"/>
      <c r="F405" s="1"/>
      <c r="G405" s="1"/>
      <c r="H405" s="1"/>
      <c r="I405" s="1"/>
      <c r="J405" s="1"/>
      <c r="K405" s="1"/>
      <c r="L405" s="1"/>
      <c r="M405" s="1"/>
      <c r="N405" s="1"/>
      <c r="O405" s="1"/>
      <c r="P405" s="1"/>
      <c r="Q405" s="1"/>
      <c r="R405" s="1"/>
      <c r="S405" s="1"/>
      <c r="T405" s="1"/>
    </row>
    <row r="406" spans="2:20" x14ac:dyDescent="0.2">
      <c r="B406" s="1"/>
      <c r="C406" s="1"/>
      <c r="D406" s="1"/>
      <c r="E406" s="1"/>
      <c r="F406" s="1"/>
      <c r="G406" s="1"/>
      <c r="H406" s="1"/>
      <c r="I406" s="1"/>
      <c r="J406" s="1"/>
      <c r="K406" s="1"/>
      <c r="L406" s="1"/>
      <c r="M406" s="1"/>
      <c r="N406" s="1"/>
      <c r="O406" s="1"/>
      <c r="P406" s="1"/>
      <c r="Q406" s="1"/>
      <c r="R406" s="1"/>
      <c r="S406" s="1"/>
      <c r="T406" s="1"/>
    </row>
    <row r="407" spans="2:20" x14ac:dyDescent="0.2">
      <c r="B407" s="1"/>
      <c r="C407" s="1"/>
      <c r="D407" s="1"/>
      <c r="E407" s="1"/>
      <c r="F407" s="1"/>
      <c r="G407" s="1"/>
      <c r="H407" s="1"/>
      <c r="I407" s="1"/>
      <c r="J407" s="1"/>
      <c r="K407" s="1"/>
      <c r="L407" s="1"/>
      <c r="M407" s="1"/>
      <c r="N407" s="1"/>
      <c r="O407" s="1"/>
      <c r="P407" s="1"/>
      <c r="Q407" s="1"/>
      <c r="R407" s="1"/>
      <c r="S407" s="1"/>
      <c r="T407" s="1"/>
    </row>
    <row r="408" spans="2:20" x14ac:dyDescent="0.2">
      <c r="B408" s="1"/>
      <c r="C408" s="1"/>
      <c r="D408" s="1"/>
      <c r="E408" s="1"/>
      <c r="F408" s="1"/>
      <c r="G408" s="1"/>
      <c r="H408" s="1"/>
      <c r="I408" s="1"/>
      <c r="J408" s="1"/>
      <c r="K408" s="1"/>
      <c r="L408" s="1"/>
      <c r="M408" s="1"/>
      <c r="N408" s="1"/>
      <c r="O408" s="1"/>
      <c r="P408" s="1"/>
      <c r="Q408" s="1"/>
      <c r="R408" s="1"/>
      <c r="S408" s="1"/>
      <c r="T408" s="1"/>
    </row>
    <row r="409" spans="2:20" x14ac:dyDescent="0.2">
      <c r="B409" s="1"/>
      <c r="C409" s="1"/>
      <c r="D409" s="1"/>
      <c r="E409" s="1"/>
      <c r="F409" s="1"/>
      <c r="G409" s="1"/>
      <c r="H409" s="1"/>
      <c r="I409" s="1"/>
      <c r="J409" s="1"/>
      <c r="K409" s="1"/>
      <c r="L409" s="1"/>
      <c r="M409" s="1"/>
      <c r="N409" s="1"/>
      <c r="O409" s="1"/>
      <c r="P409" s="1"/>
      <c r="Q409" s="1"/>
      <c r="R409" s="1"/>
      <c r="S409" s="1"/>
      <c r="T409" s="1"/>
    </row>
    <row r="410" spans="2:20" x14ac:dyDescent="0.2">
      <c r="B410" s="1"/>
      <c r="C410" s="1"/>
      <c r="D410" s="1"/>
      <c r="E410" s="1"/>
      <c r="F410" s="1"/>
      <c r="G410" s="1"/>
      <c r="H410" s="1"/>
      <c r="I410" s="1"/>
      <c r="J410" s="1"/>
      <c r="K410" s="1"/>
      <c r="L410" s="1"/>
      <c r="M410" s="1"/>
      <c r="N410" s="1"/>
      <c r="O410" s="1"/>
      <c r="P410" s="1"/>
      <c r="Q410" s="1"/>
      <c r="R410" s="1"/>
      <c r="S410" s="1"/>
      <c r="T410" s="1"/>
    </row>
    <row r="411" spans="2:20" x14ac:dyDescent="0.2">
      <c r="B411" s="1"/>
      <c r="C411" s="1"/>
      <c r="D411" s="1"/>
      <c r="E411" s="1"/>
      <c r="F411" s="1"/>
      <c r="G411" s="1"/>
      <c r="H411" s="1"/>
      <c r="I411" s="1"/>
      <c r="J411" s="1"/>
      <c r="K411" s="1"/>
      <c r="L411" s="1"/>
      <c r="M411" s="1"/>
      <c r="N411" s="1"/>
      <c r="O411" s="1"/>
      <c r="P411" s="1"/>
      <c r="Q411" s="1"/>
      <c r="R411" s="1"/>
      <c r="S411" s="1"/>
      <c r="T411" s="1"/>
    </row>
    <row r="412" spans="2:20" x14ac:dyDescent="0.2">
      <c r="B412" s="1"/>
      <c r="C412" s="1"/>
      <c r="D412" s="1"/>
      <c r="E412" s="1"/>
      <c r="F412" s="1"/>
      <c r="G412" s="1"/>
      <c r="H412" s="1"/>
      <c r="I412" s="1"/>
      <c r="J412" s="1"/>
      <c r="K412" s="1"/>
      <c r="L412" s="1"/>
      <c r="M412" s="1"/>
      <c r="N412" s="1"/>
      <c r="O412" s="1"/>
      <c r="P412" s="1"/>
      <c r="Q412" s="1"/>
      <c r="R412" s="1"/>
      <c r="S412" s="1"/>
      <c r="T412" s="1"/>
    </row>
    <row r="413" spans="2:20" x14ac:dyDescent="0.2">
      <c r="B413" s="1"/>
      <c r="C413" s="1"/>
      <c r="D413" s="1"/>
      <c r="E413" s="1"/>
      <c r="F413" s="1"/>
      <c r="G413" s="1"/>
      <c r="H413" s="1"/>
      <c r="I413" s="1"/>
      <c r="J413" s="1"/>
      <c r="K413" s="1"/>
      <c r="L413" s="1"/>
      <c r="M413" s="1"/>
      <c r="N413" s="1"/>
      <c r="O413" s="1"/>
      <c r="P413" s="1"/>
      <c r="Q413" s="1"/>
      <c r="R413" s="1"/>
      <c r="S413" s="1"/>
      <c r="T413" s="1"/>
    </row>
    <row r="414" spans="2:20" x14ac:dyDescent="0.2">
      <c r="B414" s="1"/>
      <c r="C414" s="1"/>
      <c r="D414" s="1"/>
      <c r="E414" s="1"/>
      <c r="F414" s="1"/>
      <c r="G414" s="1"/>
      <c r="H414" s="1"/>
      <c r="I414" s="1"/>
      <c r="J414" s="1"/>
      <c r="K414" s="1"/>
      <c r="L414" s="1"/>
      <c r="M414" s="1"/>
      <c r="N414" s="1"/>
      <c r="O414" s="1"/>
      <c r="P414" s="1"/>
      <c r="Q414" s="1"/>
      <c r="R414" s="1"/>
      <c r="S414" s="1"/>
      <c r="T414" s="1"/>
    </row>
    <row r="415" spans="2:20" x14ac:dyDescent="0.2">
      <c r="B415" s="1"/>
      <c r="C415" s="1"/>
      <c r="D415" s="1"/>
      <c r="E415" s="1"/>
      <c r="F415" s="1"/>
      <c r="G415" s="1"/>
      <c r="H415" s="1"/>
      <c r="I415" s="1"/>
      <c r="J415" s="1"/>
      <c r="K415" s="1"/>
      <c r="L415" s="1"/>
      <c r="M415" s="1"/>
      <c r="N415" s="1"/>
      <c r="O415" s="1"/>
      <c r="P415" s="1"/>
      <c r="Q415" s="1"/>
      <c r="R415" s="1"/>
      <c r="S415" s="1"/>
      <c r="T415" s="1"/>
    </row>
    <row r="416" spans="2:20" x14ac:dyDescent="0.2">
      <c r="B416" s="1"/>
      <c r="C416" s="1"/>
      <c r="D416" s="1"/>
      <c r="E416" s="1"/>
      <c r="F416" s="1"/>
      <c r="G416" s="1"/>
      <c r="H416" s="1"/>
      <c r="I416" s="1"/>
      <c r="J416" s="1"/>
      <c r="K416" s="1"/>
      <c r="L416" s="1"/>
      <c r="M416" s="1"/>
      <c r="N416" s="1"/>
      <c r="O416" s="1"/>
      <c r="P416" s="1"/>
      <c r="Q416" s="1"/>
      <c r="R416" s="1"/>
      <c r="S416" s="1"/>
      <c r="T416" s="1"/>
    </row>
    <row r="417" spans="2:20" x14ac:dyDescent="0.2">
      <c r="B417" s="1"/>
      <c r="C417" s="1"/>
      <c r="D417" s="1"/>
      <c r="E417" s="1"/>
      <c r="F417" s="1"/>
      <c r="G417" s="1"/>
      <c r="H417" s="1"/>
      <c r="I417" s="1"/>
      <c r="J417" s="1"/>
      <c r="K417" s="1"/>
      <c r="L417" s="1"/>
      <c r="M417" s="1"/>
      <c r="N417" s="1"/>
      <c r="O417" s="1"/>
      <c r="P417" s="1"/>
      <c r="Q417" s="1"/>
      <c r="R417" s="1"/>
      <c r="S417" s="1"/>
      <c r="T417" s="1"/>
    </row>
    <row r="418" spans="2:20" x14ac:dyDescent="0.2">
      <c r="B418" s="1"/>
      <c r="C418" s="1"/>
      <c r="D418" s="1"/>
      <c r="E418" s="1"/>
      <c r="F418" s="1"/>
      <c r="G418" s="1"/>
      <c r="H418" s="1"/>
      <c r="I418" s="1"/>
      <c r="J418" s="1"/>
      <c r="K418" s="1"/>
      <c r="L418" s="1"/>
      <c r="M418" s="1"/>
      <c r="N418" s="1"/>
      <c r="O418" s="1"/>
      <c r="P418" s="1"/>
      <c r="Q418" s="1"/>
      <c r="R418" s="1"/>
      <c r="S418" s="1"/>
      <c r="T418" s="1"/>
    </row>
    <row r="419" spans="2:20" x14ac:dyDescent="0.2">
      <c r="B419" s="1"/>
      <c r="C419" s="1"/>
      <c r="D419" s="1"/>
      <c r="E419" s="1"/>
      <c r="F419" s="1"/>
      <c r="G419" s="1"/>
      <c r="H419" s="1"/>
      <c r="I419" s="1"/>
      <c r="J419" s="1"/>
      <c r="K419" s="1"/>
      <c r="L419" s="1"/>
      <c r="M419" s="1"/>
      <c r="N419" s="1"/>
      <c r="O419" s="1"/>
      <c r="P419" s="1"/>
      <c r="Q419" s="1"/>
      <c r="R419" s="1"/>
      <c r="S419" s="1"/>
      <c r="T419" s="1"/>
    </row>
    <row r="420" spans="2:20" x14ac:dyDescent="0.2">
      <c r="B420" s="1"/>
      <c r="C420" s="1"/>
      <c r="D420" s="1"/>
      <c r="E420" s="1"/>
      <c r="F420" s="1"/>
      <c r="G420" s="1"/>
      <c r="H420" s="1"/>
      <c r="I420" s="1"/>
      <c r="J420" s="1"/>
      <c r="K420" s="1"/>
      <c r="L420" s="1"/>
      <c r="M420" s="1"/>
      <c r="N420" s="1"/>
      <c r="O420" s="1"/>
      <c r="P420" s="1"/>
      <c r="Q420" s="1"/>
      <c r="R420" s="1"/>
      <c r="S420" s="1"/>
      <c r="T420" s="1"/>
    </row>
    <row r="421" spans="2:20" x14ac:dyDescent="0.2">
      <c r="B421" s="1"/>
      <c r="C421" s="1"/>
      <c r="D421" s="1"/>
      <c r="E421" s="1"/>
      <c r="F421" s="1"/>
      <c r="G421" s="1"/>
      <c r="H421" s="1"/>
      <c r="I421" s="1"/>
      <c r="J421" s="1"/>
      <c r="K421" s="1"/>
      <c r="L421" s="1"/>
      <c r="M421" s="1"/>
      <c r="N421" s="1"/>
      <c r="O421" s="1"/>
      <c r="P421" s="1"/>
      <c r="Q421" s="1"/>
      <c r="R421" s="1"/>
      <c r="S421" s="1"/>
      <c r="T421" s="1"/>
    </row>
    <row r="422" spans="2:20" x14ac:dyDescent="0.2">
      <c r="B422" s="1"/>
      <c r="C422" s="1"/>
      <c r="D422" s="1"/>
      <c r="E422" s="1"/>
      <c r="F422" s="1"/>
      <c r="G422" s="1"/>
      <c r="H422" s="1"/>
      <c r="I422" s="1"/>
      <c r="J422" s="1"/>
      <c r="K422" s="1"/>
      <c r="L422" s="1"/>
      <c r="M422" s="1"/>
      <c r="N422" s="1"/>
      <c r="O422" s="1"/>
      <c r="P422" s="1"/>
      <c r="Q422" s="1"/>
      <c r="R422" s="1"/>
      <c r="S422" s="1"/>
      <c r="T422" s="1"/>
    </row>
    <row r="423" spans="2:20" x14ac:dyDescent="0.2">
      <c r="B423" s="1"/>
      <c r="C423" s="1"/>
      <c r="D423" s="1"/>
      <c r="E423" s="1"/>
      <c r="F423" s="1"/>
      <c r="G423" s="1"/>
      <c r="H423" s="1"/>
      <c r="I423" s="1"/>
      <c r="J423" s="1"/>
      <c r="K423" s="1"/>
      <c r="L423" s="1"/>
      <c r="M423" s="1"/>
      <c r="N423" s="1"/>
      <c r="O423" s="1"/>
      <c r="P423" s="1"/>
      <c r="Q423" s="1"/>
      <c r="R423" s="1"/>
      <c r="S423" s="1"/>
      <c r="T423" s="1"/>
    </row>
    <row r="424" spans="2:20" x14ac:dyDescent="0.2">
      <c r="B424" s="1"/>
      <c r="C424" s="1"/>
      <c r="D424" s="1"/>
      <c r="E424" s="1"/>
      <c r="F424" s="1"/>
      <c r="G424" s="1"/>
      <c r="H424" s="1"/>
      <c r="I424" s="1"/>
      <c r="J424" s="1"/>
      <c r="K424" s="1"/>
      <c r="L424" s="1"/>
      <c r="M424" s="1"/>
      <c r="N424" s="1"/>
      <c r="O424" s="1"/>
      <c r="P424" s="1"/>
      <c r="Q424" s="1"/>
      <c r="R424" s="1"/>
      <c r="S424" s="1"/>
      <c r="T424" s="1"/>
    </row>
    <row r="425" spans="2:20" x14ac:dyDescent="0.2">
      <c r="B425" s="1"/>
      <c r="C425" s="1"/>
      <c r="D425" s="1"/>
      <c r="E425" s="1"/>
      <c r="F425" s="1"/>
      <c r="G425" s="1"/>
      <c r="H425" s="1"/>
      <c r="I425" s="1"/>
      <c r="J425" s="1"/>
      <c r="K425" s="1"/>
      <c r="L425" s="1"/>
      <c r="M425" s="1"/>
      <c r="N425" s="1"/>
      <c r="O425" s="1"/>
      <c r="P425" s="1"/>
      <c r="Q425" s="1"/>
      <c r="R425" s="1"/>
      <c r="S425" s="1"/>
      <c r="T425" s="1"/>
    </row>
    <row r="426" spans="2:20" x14ac:dyDescent="0.2">
      <c r="B426" s="1"/>
      <c r="C426" s="1"/>
      <c r="D426" s="1"/>
      <c r="E426" s="1"/>
      <c r="F426" s="1"/>
      <c r="G426" s="1"/>
      <c r="H426" s="1"/>
      <c r="I426" s="1"/>
      <c r="J426" s="1"/>
      <c r="K426" s="1"/>
      <c r="L426" s="1"/>
      <c r="M426" s="1"/>
      <c r="N426" s="1"/>
      <c r="O426" s="1"/>
      <c r="P426" s="1"/>
      <c r="Q426" s="1"/>
      <c r="R426" s="1"/>
      <c r="S426" s="1"/>
      <c r="T426" s="1"/>
    </row>
    <row r="427" spans="2:20" x14ac:dyDescent="0.2">
      <c r="B427" s="1"/>
      <c r="C427" s="1"/>
      <c r="D427" s="1"/>
      <c r="E427" s="1"/>
      <c r="F427" s="1"/>
      <c r="G427" s="1"/>
      <c r="H427" s="1"/>
      <c r="I427" s="1"/>
      <c r="J427" s="1"/>
      <c r="K427" s="1"/>
      <c r="L427" s="1"/>
      <c r="M427" s="1"/>
      <c r="N427" s="1"/>
      <c r="O427" s="1"/>
      <c r="P427" s="1"/>
      <c r="Q427" s="1"/>
      <c r="R427" s="1"/>
      <c r="S427" s="1"/>
      <c r="T427" s="1"/>
    </row>
    <row r="428" spans="2:20" x14ac:dyDescent="0.2">
      <c r="B428" s="1"/>
      <c r="C428" s="1"/>
      <c r="D428" s="1"/>
      <c r="E428" s="1"/>
      <c r="F428" s="1"/>
      <c r="G428" s="1"/>
      <c r="H428" s="1"/>
      <c r="I428" s="1"/>
      <c r="J428" s="1"/>
      <c r="K428" s="1"/>
      <c r="L428" s="1"/>
      <c r="M428" s="1"/>
      <c r="N428" s="1"/>
      <c r="O428" s="1"/>
      <c r="P428" s="1"/>
      <c r="Q428" s="1"/>
      <c r="R428" s="1"/>
      <c r="S428" s="1"/>
      <c r="T428" s="1"/>
    </row>
    <row r="429" spans="2:20" x14ac:dyDescent="0.2">
      <c r="B429" s="1"/>
      <c r="C429" s="1"/>
      <c r="D429" s="1"/>
      <c r="E429" s="1"/>
      <c r="F429" s="1"/>
      <c r="G429" s="1"/>
      <c r="H429" s="1"/>
      <c r="I429" s="1"/>
      <c r="J429" s="1"/>
      <c r="K429" s="1"/>
      <c r="L429" s="1"/>
      <c r="M429" s="1"/>
      <c r="N429" s="1"/>
      <c r="O429" s="1"/>
      <c r="P429" s="1"/>
      <c r="Q429" s="1"/>
      <c r="R429" s="1"/>
      <c r="S429" s="1"/>
      <c r="T429" s="1"/>
    </row>
    <row r="430" spans="2:20" x14ac:dyDescent="0.2">
      <c r="B430" s="1"/>
      <c r="C430" s="1"/>
      <c r="D430" s="1"/>
      <c r="E430" s="1"/>
      <c r="F430" s="1"/>
      <c r="G430" s="1"/>
      <c r="H430" s="1"/>
      <c r="I430" s="1"/>
      <c r="J430" s="1"/>
      <c r="K430" s="1"/>
      <c r="L430" s="1"/>
      <c r="M430" s="1"/>
      <c r="N430" s="1"/>
      <c r="O430" s="1"/>
      <c r="P430" s="1"/>
      <c r="Q430" s="1"/>
      <c r="R430" s="1"/>
      <c r="S430" s="1"/>
      <c r="T430" s="1"/>
    </row>
    <row r="431" spans="2:20" x14ac:dyDescent="0.2">
      <c r="B431" s="1"/>
      <c r="C431" s="1"/>
      <c r="D431" s="1"/>
      <c r="E431" s="1"/>
      <c r="F431" s="1"/>
      <c r="G431" s="1"/>
      <c r="H431" s="1"/>
      <c r="I431" s="1"/>
      <c r="J431" s="1"/>
      <c r="K431" s="1"/>
      <c r="L431" s="1"/>
      <c r="M431" s="1"/>
      <c r="N431" s="1"/>
      <c r="O431" s="1"/>
      <c r="P431" s="1"/>
      <c r="Q431" s="1"/>
      <c r="R431" s="1"/>
      <c r="S431" s="1"/>
      <c r="T431" s="1"/>
    </row>
    <row r="432" spans="2:20" x14ac:dyDescent="0.2">
      <c r="B432" s="1"/>
      <c r="C432" s="1"/>
      <c r="D432" s="1"/>
      <c r="E432" s="1"/>
      <c r="F432" s="1"/>
      <c r="G432" s="1"/>
      <c r="H432" s="1"/>
      <c r="I432" s="1"/>
      <c r="J432" s="1"/>
      <c r="K432" s="1"/>
      <c r="L432" s="1"/>
      <c r="M432" s="1"/>
      <c r="N432" s="1"/>
      <c r="O432" s="1"/>
      <c r="P432" s="1"/>
      <c r="Q432" s="1"/>
      <c r="R432" s="1"/>
      <c r="S432" s="1"/>
      <c r="T432" s="1"/>
    </row>
    <row r="433" spans="2:20" x14ac:dyDescent="0.2">
      <c r="B433" s="1"/>
      <c r="C433" s="1"/>
      <c r="D433" s="1"/>
      <c r="E433" s="1"/>
      <c r="F433" s="1"/>
      <c r="G433" s="1"/>
      <c r="H433" s="1"/>
      <c r="I433" s="1"/>
      <c r="J433" s="1"/>
      <c r="K433" s="1"/>
      <c r="L433" s="1"/>
      <c r="M433" s="1"/>
      <c r="N433" s="1"/>
      <c r="O433" s="1"/>
      <c r="P433" s="1"/>
      <c r="Q433" s="1"/>
      <c r="R433" s="1"/>
      <c r="S433" s="1"/>
      <c r="T433" s="1"/>
    </row>
    <row r="434" spans="2:20" x14ac:dyDescent="0.2">
      <c r="B434" s="1"/>
      <c r="C434" s="1"/>
      <c r="D434" s="1"/>
      <c r="E434" s="1"/>
      <c r="F434" s="1"/>
      <c r="G434" s="1"/>
      <c r="H434" s="1"/>
      <c r="I434" s="1"/>
      <c r="J434" s="1"/>
      <c r="K434" s="1"/>
      <c r="L434" s="1"/>
      <c r="M434" s="1"/>
      <c r="N434" s="1"/>
      <c r="O434" s="1"/>
      <c r="P434" s="1"/>
      <c r="Q434" s="1"/>
      <c r="R434" s="1"/>
      <c r="S434" s="1"/>
      <c r="T434" s="1"/>
    </row>
    <row r="435" spans="2:20" x14ac:dyDescent="0.2">
      <c r="B435" s="1"/>
      <c r="C435" s="1"/>
      <c r="D435" s="1"/>
      <c r="E435" s="1"/>
      <c r="F435" s="1"/>
      <c r="G435" s="1"/>
      <c r="H435" s="1"/>
      <c r="I435" s="1"/>
      <c r="J435" s="1"/>
      <c r="K435" s="1"/>
      <c r="L435" s="1"/>
      <c r="M435" s="1"/>
      <c r="N435" s="1"/>
      <c r="O435" s="1"/>
      <c r="P435" s="1"/>
      <c r="Q435" s="1"/>
      <c r="R435" s="1"/>
      <c r="S435" s="1"/>
      <c r="T435" s="1"/>
    </row>
    <row r="436" spans="2:20" x14ac:dyDescent="0.2">
      <c r="B436" s="1"/>
      <c r="C436" s="1"/>
      <c r="D436" s="1"/>
      <c r="E436" s="1"/>
      <c r="F436" s="1"/>
      <c r="G436" s="1"/>
      <c r="H436" s="1"/>
      <c r="I436" s="1"/>
      <c r="J436" s="1"/>
      <c r="K436" s="1"/>
      <c r="L436" s="1"/>
      <c r="M436" s="1"/>
      <c r="N436" s="1"/>
      <c r="O436" s="1"/>
      <c r="P436" s="1"/>
      <c r="Q436" s="1"/>
      <c r="R436" s="1"/>
      <c r="S436" s="1"/>
      <c r="T436" s="1"/>
    </row>
    <row r="437" spans="2:20" x14ac:dyDescent="0.2">
      <c r="B437" s="1"/>
      <c r="C437" s="1"/>
      <c r="D437" s="1"/>
      <c r="E437" s="1"/>
      <c r="F437" s="1"/>
      <c r="G437" s="1"/>
      <c r="H437" s="1"/>
      <c r="I437" s="1"/>
      <c r="J437" s="1"/>
      <c r="K437" s="1"/>
      <c r="L437" s="1"/>
      <c r="M437" s="1"/>
      <c r="N437" s="1"/>
      <c r="O437" s="1"/>
      <c r="P437" s="1"/>
      <c r="Q437" s="1"/>
      <c r="R437" s="1"/>
      <c r="S437" s="1"/>
      <c r="T437" s="1"/>
    </row>
    <row r="438" spans="2:20" x14ac:dyDescent="0.2">
      <c r="B438" s="1"/>
      <c r="C438" s="1"/>
      <c r="D438" s="1"/>
      <c r="E438" s="1"/>
      <c r="F438" s="1"/>
      <c r="G438" s="1"/>
      <c r="H438" s="1"/>
      <c r="I438" s="1"/>
      <c r="J438" s="1"/>
      <c r="K438" s="1"/>
      <c r="L438" s="1"/>
      <c r="M438" s="1"/>
      <c r="N438" s="1"/>
      <c r="O438" s="1"/>
      <c r="P438" s="1"/>
      <c r="Q438" s="1"/>
      <c r="R438" s="1"/>
      <c r="S438" s="1"/>
      <c r="T438" s="1"/>
    </row>
    <row r="439" spans="2:20" x14ac:dyDescent="0.2">
      <c r="B439" s="1"/>
      <c r="C439" s="1"/>
      <c r="D439" s="1"/>
      <c r="E439" s="1"/>
      <c r="F439" s="1"/>
      <c r="G439" s="1"/>
      <c r="H439" s="1"/>
      <c r="I439" s="1"/>
      <c r="J439" s="1"/>
      <c r="K439" s="1"/>
      <c r="L439" s="1"/>
      <c r="M439" s="1"/>
      <c r="N439" s="1"/>
      <c r="O439" s="1"/>
      <c r="P439" s="1"/>
      <c r="Q439" s="1"/>
      <c r="R439" s="1"/>
      <c r="S439" s="1"/>
      <c r="T439" s="1"/>
    </row>
    <row r="440" spans="2:20" x14ac:dyDescent="0.2">
      <c r="B440" s="1"/>
      <c r="C440" s="1"/>
      <c r="D440" s="1"/>
      <c r="E440" s="1"/>
      <c r="F440" s="1"/>
      <c r="G440" s="1"/>
      <c r="H440" s="1"/>
      <c r="I440" s="1"/>
      <c r="J440" s="1"/>
      <c r="K440" s="1"/>
      <c r="L440" s="1"/>
      <c r="M440" s="1"/>
      <c r="N440" s="1"/>
      <c r="O440" s="1"/>
      <c r="P440" s="1"/>
      <c r="Q440" s="1"/>
      <c r="R440" s="1"/>
      <c r="S440" s="1"/>
      <c r="T440" s="1"/>
    </row>
    <row r="441" spans="2:20" x14ac:dyDescent="0.2">
      <c r="B441" s="1"/>
      <c r="C441" s="1"/>
      <c r="D441" s="1"/>
      <c r="E441" s="1"/>
      <c r="F441" s="1"/>
      <c r="G441" s="1"/>
      <c r="H441" s="1"/>
      <c r="I441" s="1"/>
      <c r="J441" s="1"/>
      <c r="K441" s="1"/>
      <c r="L441" s="1"/>
      <c r="M441" s="1"/>
      <c r="N441" s="1"/>
      <c r="O441" s="1"/>
      <c r="P441" s="1"/>
      <c r="Q441" s="1"/>
      <c r="R441" s="1"/>
      <c r="S441" s="1"/>
      <c r="T441" s="1"/>
    </row>
    <row r="442" spans="2:20" x14ac:dyDescent="0.2">
      <c r="B442" s="1"/>
      <c r="C442" s="1"/>
      <c r="D442" s="1"/>
      <c r="E442" s="1"/>
      <c r="F442" s="1"/>
      <c r="G442" s="1"/>
      <c r="H442" s="1"/>
      <c r="I442" s="1"/>
      <c r="J442" s="1"/>
      <c r="K442" s="1"/>
      <c r="L442" s="1"/>
      <c r="M442" s="1"/>
      <c r="N442" s="1"/>
      <c r="O442" s="1"/>
      <c r="P442" s="1"/>
      <c r="Q442" s="1"/>
      <c r="R442" s="1"/>
      <c r="S442" s="1"/>
      <c r="T442" s="1"/>
    </row>
    <row r="443" spans="2:20" x14ac:dyDescent="0.2">
      <c r="B443" s="1"/>
      <c r="C443" s="1"/>
      <c r="D443" s="1"/>
      <c r="E443" s="1"/>
      <c r="F443" s="1"/>
      <c r="G443" s="1"/>
      <c r="H443" s="1"/>
      <c r="I443" s="1"/>
      <c r="J443" s="1"/>
      <c r="K443" s="1"/>
      <c r="L443" s="1"/>
      <c r="M443" s="1"/>
      <c r="N443" s="1"/>
      <c r="O443" s="1"/>
      <c r="P443" s="1"/>
      <c r="Q443" s="1"/>
      <c r="R443" s="1"/>
      <c r="S443" s="1"/>
      <c r="T443" s="1"/>
    </row>
    <row r="444" spans="2:20" x14ac:dyDescent="0.2">
      <c r="B444" s="1"/>
      <c r="C444" s="1"/>
      <c r="D444" s="1"/>
      <c r="E444" s="1"/>
      <c r="F444" s="1"/>
      <c r="G444" s="1"/>
      <c r="H444" s="1"/>
      <c r="I444" s="1"/>
      <c r="J444" s="1"/>
      <c r="K444" s="1"/>
      <c r="L444" s="1"/>
      <c r="M444" s="1"/>
      <c r="N444" s="1"/>
      <c r="O444" s="1"/>
      <c r="P444" s="1"/>
      <c r="Q444" s="1"/>
      <c r="R444" s="1"/>
      <c r="S444" s="1"/>
      <c r="T444" s="1"/>
    </row>
    <row r="445" spans="2:20" x14ac:dyDescent="0.2">
      <c r="B445" s="1"/>
      <c r="C445" s="1"/>
      <c r="D445" s="1"/>
      <c r="E445" s="1"/>
      <c r="F445" s="1"/>
      <c r="G445" s="1"/>
      <c r="H445" s="1"/>
      <c r="I445" s="1"/>
      <c r="J445" s="1"/>
      <c r="K445" s="1"/>
      <c r="L445" s="1"/>
      <c r="M445" s="1"/>
      <c r="N445" s="1"/>
      <c r="O445" s="1"/>
      <c r="P445" s="1"/>
      <c r="Q445" s="1"/>
      <c r="R445" s="1"/>
      <c r="S445" s="1"/>
      <c r="T445" s="1"/>
    </row>
    <row r="446" spans="2:20" x14ac:dyDescent="0.2">
      <c r="B446" s="1"/>
      <c r="C446" s="1"/>
      <c r="D446" s="1"/>
      <c r="E446" s="1"/>
      <c r="F446" s="1"/>
      <c r="G446" s="1"/>
      <c r="H446" s="1"/>
      <c r="I446" s="1"/>
      <c r="J446" s="1"/>
      <c r="K446" s="1"/>
      <c r="L446" s="1"/>
      <c r="M446" s="1"/>
      <c r="N446" s="1"/>
      <c r="O446" s="1"/>
      <c r="P446" s="1"/>
      <c r="Q446" s="1"/>
      <c r="R446" s="1"/>
      <c r="S446" s="1"/>
      <c r="T446" s="1"/>
    </row>
    <row r="447" spans="2:20" x14ac:dyDescent="0.2">
      <c r="B447" s="1"/>
      <c r="C447" s="1"/>
      <c r="D447" s="1"/>
      <c r="E447" s="1"/>
      <c r="F447" s="1"/>
      <c r="G447" s="1"/>
      <c r="H447" s="1"/>
      <c r="I447" s="1"/>
      <c r="J447" s="1"/>
      <c r="K447" s="1"/>
      <c r="L447" s="1"/>
      <c r="M447" s="1"/>
      <c r="N447" s="1"/>
      <c r="O447" s="1"/>
      <c r="P447" s="1"/>
      <c r="Q447" s="1"/>
      <c r="R447" s="1"/>
      <c r="S447" s="1"/>
      <c r="T447" s="1"/>
    </row>
    <row r="448" spans="2:20" x14ac:dyDescent="0.2">
      <c r="B448" s="1"/>
      <c r="C448" s="1"/>
      <c r="D448" s="1"/>
      <c r="E448" s="1"/>
      <c r="F448" s="1"/>
      <c r="G448" s="1"/>
      <c r="H448" s="1"/>
      <c r="I448" s="1"/>
      <c r="J448" s="1"/>
      <c r="K448" s="1"/>
      <c r="L448" s="1"/>
      <c r="M448" s="1"/>
      <c r="N448" s="1"/>
      <c r="O448" s="1"/>
      <c r="P448" s="1"/>
      <c r="Q448" s="1"/>
      <c r="R448" s="1"/>
      <c r="S448" s="1"/>
      <c r="T448" s="1"/>
    </row>
    <row r="449" spans="2:20" x14ac:dyDescent="0.2">
      <c r="B449" s="1"/>
      <c r="C449" s="1"/>
      <c r="D449" s="1"/>
      <c r="E449" s="1"/>
      <c r="F449" s="1"/>
      <c r="G449" s="1"/>
      <c r="H449" s="1"/>
      <c r="I449" s="1"/>
      <c r="J449" s="1"/>
      <c r="K449" s="1"/>
      <c r="L449" s="1"/>
      <c r="M449" s="1"/>
      <c r="N449" s="1"/>
      <c r="O449" s="1"/>
      <c r="P449" s="1"/>
      <c r="Q449" s="1"/>
      <c r="R449" s="1"/>
      <c r="S449" s="1"/>
      <c r="T449" s="1"/>
    </row>
    <row r="450" spans="2:20" x14ac:dyDescent="0.2">
      <c r="B450" s="1"/>
      <c r="C450" s="1"/>
      <c r="D450" s="1"/>
      <c r="E450" s="1"/>
      <c r="F450" s="1"/>
      <c r="G450" s="1"/>
      <c r="H450" s="1"/>
      <c r="I450" s="1"/>
      <c r="J450" s="1"/>
      <c r="K450" s="1"/>
      <c r="L450" s="1"/>
      <c r="M450" s="1"/>
      <c r="N450" s="1"/>
      <c r="O450" s="1"/>
      <c r="P450" s="1"/>
      <c r="Q450" s="1"/>
      <c r="R450" s="1"/>
      <c r="S450" s="1"/>
      <c r="T450" s="1"/>
    </row>
    <row r="451" spans="2:20" x14ac:dyDescent="0.2">
      <c r="B451" s="1"/>
      <c r="C451" s="1"/>
      <c r="D451" s="1"/>
      <c r="E451" s="1"/>
      <c r="F451" s="1"/>
      <c r="G451" s="1"/>
      <c r="H451" s="1"/>
      <c r="I451" s="1"/>
      <c r="J451" s="1"/>
      <c r="K451" s="1"/>
      <c r="L451" s="1"/>
      <c r="M451" s="1"/>
      <c r="N451" s="1"/>
      <c r="O451" s="1"/>
      <c r="P451" s="1"/>
      <c r="Q451" s="1"/>
      <c r="R451" s="1"/>
      <c r="S451" s="1"/>
      <c r="T451" s="1"/>
    </row>
    <row r="452" spans="2:20" x14ac:dyDescent="0.2">
      <c r="B452" s="1"/>
      <c r="C452" s="1"/>
      <c r="D452" s="1"/>
      <c r="E452" s="1"/>
      <c r="F452" s="1"/>
      <c r="G452" s="1"/>
      <c r="H452" s="1"/>
      <c r="I452" s="1"/>
      <c r="J452" s="1"/>
      <c r="K452" s="1"/>
      <c r="L452" s="1"/>
      <c r="M452" s="1"/>
      <c r="N452" s="1"/>
      <c r="O452" s="1"/>
      <c r="P452" s="1"/>
      <c r="Q452" s="1"/>
      <c r="R452" s="1"/>
      <c r="S452" s="1"/>
      <c r="T452" s="1"/>
    </row>
    <row r="453" spans="2:20" x14ac:dyDescent="0.2">
      <c r="B453" s="1"/>
      <c r="C453" s="1"/>
      <c r="D453" s="1"/>
      <c r="E453" s="1"/>
      <c r="F453" s="1"/>
      <c r="G453" s="1"/>
      <c r="H453" s="1"/>
      <c r="I453" s="1"/>
      <c r="J453" s="1"/>
      <c r="K453" s="1"/>
      <c r="L453" s="1"/>
      <c r="M453" s="1"/>
      <c r="N453" s="1"/>
      <c r="O453" s="1"/>
      <c r="P453" s="1"/>
      <c r="Q453" s="1"/>
      <c r="R453" s="1"/>
      <c r="S453" s="1"/>
      <c r="T453" s="1"/>
    </row>
    <row r="454" spans="2:20" x14ac:dyDescent="0.2">
      <c r="B454" s="1"/>
      <c r="C454" s="1"/>
      <c r="D454" s="1"/>
      <c r="E454" s="1"/>
      <c r="F454" s="1"/>
      <c r="G454" s="1"/>
      <c r="H454" s="1"/>
      <c r="I454" s="1"/>
      <c r="J454" s="1"/>
      <c r="K454" s="1"/>
      <c r="L454" s="1"/>
      <c r="M454" s="1"/>
      <c r="N454" s="1"/>
      <c r="O454" s="1"/>
      <c r="P454" s="1"/>
      <c r="Q454" s="1"/>
      <c r="R454" s="1"/>
      <c r="S454" s="1"/>
      <c r="T454" s="1"/>
    </row>
    <row r="455" spans="2:20" x14ac:dyDescent="0.2">
      <c r="B455" s="1"/>
      <c r="C455" s="1"/>
      <c r="D455" s="1"/>
      <c r="E455" s="1"/>
      <c r="F455" s="1"/>
      <c r="G455" s="1"/>
      <c r="H455" s="1"/>
      <c r="I455" s="1"/>
      <c r="J455" s="1"/>
      <c r="K455" s="1"/>
      <c r="L455" s="1"/>
      <c r="M455" s="1"/>
      <c r="N455" s="1"/>
      <c r="O455" s="1"/>
      <c r="P455" s="1"/>
      <c r="Q455" s="1"/>
      <c r="R455" s="1"/>
      <c r="S455" s="1"/>
      <c r="T455" s="1"/>
    </row>
    <row r="456" spans="2:20" x14ac:dyDescent="0.2">
      <c r="B456" s="1"/>
      <c r="C456" s="1"/>
      <c r="D456" s="1"/>
      <c r="E456" s="1"/>
      <c r="F456" s="1"/>
      <c r="G456" s="1"/>
      <c r="H456" s="1"/>
      <c r="I456" s="1"/>
      <c r="J456" s="1"/>
      <c r="K456" s="1"/>
      <c r="L456" s="1"/>
      <c r="M456" s="1"/>
      <c r="N456" s="1"/>
      <c r="O456" s="1"/>
      <c r="P456" s="1"/>
      <c r="Q456" s="1"/>
      <c r="R456" s="1"/>
      <c r="S456" s="1"/>
      <c r="T456" s="1"/>
    </row>
    <row r="457" spans="2:20" ht="15" x14ac:dyDescent="0.25">
      <c r="B457" s="254"/>
      <c r="C457" s="254"/>
      <c r="D457" s="254"/>
      <c r="E457" s="254"/>
      <c r="F457" s="254"/>
      <c r="G457" s="254"/>
      <c r="H457" s="254"/>
      <c r="I457" s="254"/>
      <c r="J457" s="254"/>
      <c r="K457" s="1"/>
      <c r="L457" s="1"/>
      <c r="M457" s="1"/>
      <c r="N457" s="1"/>
      <c r="O457" s="1"/>
      <c r="P457" s="1"/>
      <c r="Q457" s="1"/>
      <c r="R457" s="1"/>
      <c r="S457" s="1"/>
      <c r="T457" s="1"/>
    </row>
    <row r="458" spans="2:20" ht="15" x14ac:dyDescent="0.25">
      <c r="B458" s="370"/>
      <c r="C458" s="370"/>
      <c r="D458" s="370"/>
      <c r="E458" s="370"/>
      <c r="F458" s="370"/>
      <c r="G458" s="370"/>
      <c r="H458" s="370"/>
      <c r="I458" s="370"/>
      <c r="J458" s="254"/>
      <c r="K458" s="1"/>
      <c r="L458" s="1"/>
      <c r="M458" s="1"/>
      <c r="N458" s="1"/>
      <c r="O458" s="1"/>
      <c r="P458" s="1"/>
      <c r="Q458" s="1"/>
      <c r="R458" s="1"/>
      <c r="S458" s="1"/>
      <c r="T458" s="1"/>
    </row>
    <row r="459" spans="2:20" ht="15" x14ac:dyDescent="0.25">
      <c r="B459" s="254"/>
      <c r="C459" s="254"/>
      <c r="D459" s="254"/>
      <c r="E459" s="254"/>
      <c r="F459" s="254"/>
      <c r="G459" s="254"/>
      <c r="H459" s="254"/>
      <c r="I459" s="254"/>
      <c r="J459" s="254"/>
    </row>
    <row r="460" spans="2:20" ht="15" x14ac:dyDescent="0.25">
      <c r="B460" s="254"/>
      <c r="C460" s="254"/>
      <c r="D460" s="254"/>
      <c r="E460" s="370"/>
      <c r="F460" s="370"/>
      <c r="G460" s="370"/>
      <c r="H460" s="370"/>
      <c r="I460" s="370"/>
      <c r="J460" s="254"/>
      <c r="K460" s="1"/>
      <c r="L460" s="1"/>
      <c r="M460" s="1"/>
      <c r="N460" s="1"/>
      <c r="O460" s="1"/>
      <c r="P460" s="1"/>
      <c r="Q460" s="1"/>
      <c r="R460" s="1"/>
      <c r="S460" s="1"/>
      <c r="T460" s="1"/>
    </row>
    <row r="461" spans="2:20" ht="15" x14ac:dyDescent="0.25">
      <c r="B461" s="254"/>
      <c r="C461" s="254"/>
      <c r="D461" s="254"/>
      <c r="E461" s="254"/>
      <c r="F461" s="254"/>
      <c r="G461" s="254"/>
      <c r="H461" s="254"/>
      <c r="I461" s="254"/>
      <c r="J461" s="254"/>
      <c r="K461" s="1"/>
      <c r="L461" s="1"/>
      <c r="M461" s="1"/>
      <c r="N461" s="1"/>
      <c r="O461" s="1"/>
      <c r="P461" s="1"/>
      <c r="Q461" s="1"/>
      <c r="R461" s="1"/>
      <c r="S461" s="1"/>
      <c r="T461" s="1"/>
    </row>
    <row r="462" spans="2:20" ht="15" x14ac:dyDescent="0.25">
      <c r="B462" s="254"/>
      <c r="C462" s="254"/>
      <c r="D462" s="254"/>
      <c r="E462" s="254"/>
      <c r="F462" s="254"/>
      <c r="G462" s="254"/>
      <c r="H462" s="254"/>
      <c r="I462" s="254"/>
      <c r="J462" s="254"/>
      <c r="K462" s="1"/>
      <c r="L462" s="1"/>
      <c r="M462" s="1"/>
      <c r="N462" s="1"/>
      <c r="O462" s="1"/>
      <c r="P462" s="1"/>
      <c r="Q462" s="1"/>
      <c r="R462" s="1"/>
      <c r="S462" s="1"/>
      <c r="T462" s="1"/>
    </row>
    <row r="463" spans="2:20" ht="15" x14ac:dyDescent="0.25">
      <c r="B463" s="370"/>
      <c r="C463" s="370"/>
      <c r="D463" s="370"/>
      <c r="E463" s="370"/>
      <c r="F463" s="370"/>
      <c r="G463" s="370"/>
      <c r="H463" s="370"/>
      <c r="I463" s="370"/>
      <c r="J463" s="254"/>
      <c r="K463" s="1"/>
      <c r="L463" s="1"/>
      <c r="M463" s="1"/>
      <c r="N463" s="1"/>
      <c r="O463" s="1"/>
      <c r="P463" s="1"/>
      <c r="Q463" s="1"/>
      <c r="R463" s="1"/>
      <c r="S463" s="1"/>
      <c r="T463" s="1"/>
    </row>
    <row r="464" spans="2:20" ht="15" x14ac:dyDescent="0.25">
      <c r="B464" s="254"/>
      <c r="C464" s="254"/>
      <c r="D464" s="254"/>
      <c r="E464" s="254"/>
      <c r="F464" s="254"/>
      <c r="G464" s="254"/>
      <c r="H464" s="254"/>
      <c r="I464" s="254"/>
      <c r="J464" s="254"/>
    </row>
    <row r="465" spans="2:20" ht="15" x14ac:dyDescent="0.25">
      <c r="B465" s="254"/>
      <c r="C465" s="254"/>
      <c r="D465" s="254"/>
      <c r="E465" s="254"/>
      <c r="F465" s="254"/>
      <c r="G465" s="254"/>
      <c r="H465" s="254"/>
      <c r="I465" s="254"/>
      <c r="J465" s="254"/>
    </row>
    <row r="466" spans="2:20" ht="15" x14ac:dyDescent="0.25">
      <c r="B466" s="254"/>
      <c r="C466" s="254"/>
      <c r="D466" s="254"/>
      <c r="E466" s="254"/>
      <c r="F466" s="254"/>
      <c r="G466" s="254"/>
      <c r="H466" s="254"/>
      <c r="I466" s="254"/>
      <c r="J466" s="254"/>
      <c r="K466" s="1"/>
      <c r="L466" s="1"/>
      <c r="M466" s="1"/>
      <c r="N466" s="1"/>
      <c r="O466" s="1"/>
      <c r="P466" s="1"/>
      <c r="Q466" s="1"/>
      <c r="R466" s="1"/>
      <c r="S466" s="1"/>
      <c r="T466" s="1"/>
    </row>
    <row r="467" spans="2:20" ht="15" x14ac:dyDescent="0.25">
      <c r="B467" s="254"/>
      <c r="C467" s="254"/>
      <c r="D467" s="254"/>
      <c r="E467" s="254"/>
      <c r="F467" s="254"/>
      <c r="G467" s="254"/>
      <c r="H467" s="254"/>
      <c r="I467" s="254"/>
      <c r="J467" s="254"/>
      <c r="K467" s="1"/>
      <c r="L467" s="1"/>
      <c r="M467" s="1"/>
      <c r="N467" s="1"/>
      <c r="O467" s="1"/>
      <c r="P467" s="1"/>
      <c r="Q467" s="1"/>
      <c r="R467" s="1"/>
      <c r="S467" s="1"/>
      <c r="T467" s="1"/>
    </row>
    <row r="468" spans="2:20" ht="15" x14ac:dyDescent="0.25">
      <c r="B468" s="254"/>
      <c r="C468" s="254"/>
      <c r="D468" s="254"/>
      <c r="E468" s="254"/>
      <c r="F468" s="254"/>
      <c r="G468" s="254"/>
      <c r="H468" s="254"/>
      <c r="I468" s="254"/>
      <c r="J468" s="254"/>
      <c r="K468" s="1"/>
      <c r="L468" s="1"/>
      <c r="M468" s="1"/>
      <c r="N468" s="1"/>
      <c r="O468" s="1"/>
      <c r="P468" s="1"/>
      <c r="Q468" s="1"/>
      <c r="R468" s="1"/>
      <c r="S468" s="1"/>
      <c r="T468" s="1"/>
    </row>
    <row r="469" spans="2:20" ht="15" x14ac:dyDescent="0.25">
      <c r="B469" s="254"/>
      <c r="C469" s="254"/>
      <c r="D469" s="254"/>
      <c r="E469" s="254"/>
      <c r="F469" s="254"/>
      <c r="G469" s="254"/>
      <c r="H469" s="254"/>
      <c r="I469" s="254"/>
      <c r="J469" s="254"/>
      <c r="K469" s="1"/>
      <c r="L469" s="1"/>
      <c r="M469" s="1"/>
      <c r="N469" s="1"/>
      <c r="O469" s="1"/>
      <c r="P469" s="1"/>
      <c r="Q469" s="1"/>
      <c r="R469" s="1"/>
      <c r="S469" s="1"/>
      <c r="T469" s="1"/>
    </row>
    <row r="470" spans="2:20" ht="15" x14ac:dyDescent="0.25">
      <c r="B470" s="254"/>
      <c r="C470" s="254"/>
      <c r="D470" s="254"/>
      <c r="E470" s="254"/>
      <c r="F470" s="254"/>
      <c r="G470" s="254"/>
      <c r="H470" s="254"/>
      <c r="I470" s="254"/>
      <c r="J470" s="254"/>
      <c r="K470" s="1"/>
      <c r="L470" s="1"/>
      <c r="M470" s="1"/>
      <c r="N470" s="1"/>
      <c r="O470" s="1"/>
      <c r="P470" s="1"/>
      <c r="Q470" s="1"/>
      <c r="R470" s="1"/>
      <c r="S470" s="1"/>
      <c r="T470" s="1"/>
    </row>
    <row r="471" spans="2:20" ht="15" x14ac:dyDescent="0.25">
      <c r="B471" s="254"/>
      <c r="C471" s="254"/>
      <c r="D471" s="254"/>
      <c r="E471" s="254"/>
      <c r="F471" s="254"/>
      <c r="G471" s="254"/>
      <c r="H471" s="254"/>
      <c r="I471" s="254"/>
      <c r="J471" s="254"/>
      <c r="K471" s="1"/>
      <c r="L471" s="1"/>
      <c r="M471" s="1"/>
      <c r="N471" s="1"/>
      <c r="O471" s="1"/>
      <c r="P471" s="1"/>
      <c r="Q471" s="1"/>
      <c r="R471" s="1"/>
      <c r="S471" s="1"/>
      <c r="T471" s="1"/>
    </row>
    <row r="472" spans="2:20" ht="15" x14ac:dyDescent="0.25">
      <c r="B472" s="254"/>
      <c r="C472" s="254"/>
      <c r="D472" s="254"/>
      <c r="E472" s="254"/>
      <c r="F472" s="254"/>
      <c r="G472" s="254"/>
      <c r="H472" s="254"/>
      <c r="I472" s="254"/>
      <c r="J472" s="254"/>
      <c r="K472" s="1"/>
      <c r="L472" s="1"/>
      <c r="M472" s="1"/>
      <c r="N472" s="1"/>
      <c r="O472" s="1"/>
      <c r="P472" s="1"/>
      <c r="Q472" s="1"/>
      <c r="R472" s="1"/>
      <c r="S472" s="1"/>
      <c r="T472" s="1"/>
    </row>
    <row r="473" spans="2:20" ht="15" x14ac:dyDescent="0.25">
      <c r="B473" s="254"/>
      <c r="C473" s="254"/>
      <c r="D473" s="254"/>
      <c r="E473" s="254"/>
      <c r="F473" s="254"/>
      <c r="G473" s="254"/>
      <c r="H473" s="254"/>
      <c r="I473" s="254"/>
      <c r="J473" s="254"/>
      <c r="K473" s="1"/>
      <c r="L473" s="1"/>
      <c r="M473" s="1"/>
      <c r="N473" s="1"/>
      <c r="O473" s="1"/>
      <c r="P473" s="1"/>
      <c r="Q473" s="1"/>
      <c r="R473" s="1"/>
      <c r="S473" s="1"/>
      <c r="T473" s="1"/>
    </row>
    <row r="474" spans="2:20" ht="15" x14ac:dyDescent="0.25">
      <c r="B474" s="254"/>
      <c r="C474" s="254"/>
      <c r="D474" s="254"/>
      <c r="E474" s="254"/>
      <c r="F474" s="254"/>
      <c r="G474" s="254"/>
      <c r="H474" s="254"/>
      <c r="I474" s="254"/>
      <c r="J474" s="254"/>
      <c r="K474" s="1"/>
      <c r="L474" s="1"/>
      <c r="M474" s="1"/>
      <c r="N474" s="1"/>
      <c r="O474" s="1"/>
      <c r="P474" s="1"/>
      <c r="Q474" s="1"/>
      <c r="R474" s="1"/>
      <c r="S474" s="1"/>
      <c r="T474" s="1"/>
    </row>
    <row r="475" spans="2:20" ht="15" x14ac:dyDescent="0.25">
      <c r="B475" s="254"/>
      <c r="C475" s="254"/>
      <c r="D475" s="254"/>
      <c r="E475" s="254"/>
      <c r="F475" s="254"/>
      <c r="G475" s="254"/>
      <c r="H475" s="254"/>
      <c r="I475" s="254"/>
      <c r="J475" s="254"/>
      <c r="K475" s="1"/>
      <c r="L475" s="1"/>
      <c r="M475" s="1"/>
      <c r="N475" s="1"/>
      <c r="O475" s="1"/>
      <c r="P475" s="1"/>
      <c r="Q475" s="1"/>
      <c r="R475" s="1"/>
      <c r="S475" s="1"/>
      <c r="T475" s="1"/>
    </row>
    <row r="476" spans="2:20" ht="15" x14ac:dyDescent="0.25">
      <c r="B476" s="254"/>
      <c r="C476" s="254"/>
      <c r="D476" s="254"/>
      <c r="E476" s="254"/>
      <c r="F476" s="254"/>
      <c r="G476" s="254"/>
      <c r="H476" s="254"/>
      <c r="I476" s="254"/>
      <c r="J476" s="254"/>
      <c r="K476" s="1"/>
      <c r="L476" s="1"/>
      <c r="M476" s="1"/>
      <c r="N476" s="1"/>
      <c r="O476" s="1"/>
      <c r="P476" s="1"/>
      <c r="Q476" s="1"/>
      <c r="R476" s="1"/>
      <c r="S476" s="1"/>
      <c r="T476" s="1"/>
    </row>
    <row r="477" spans="2:20" ht="15" x14ac:dyDescent="0.25">
      <c r="B477" s="254"/>
      <c r="C477" s="254"/>
      <c r="D477" s="254"/>
      <c r="E477" s="254"/>
      <c r="F477" s="254"/>
      <c r="G477" s="254"/>
      <c r="H477" s="254"/>
      <c r="I477" s="254"/>
      <c r="J477" s="254"/>
    </row>
    <row r="478" spans="2:20" ht="15" x14ac:dyDescent="0.25">
      <c r="B478" s="254"/>
      <c r="C478" s="254"/>
      <c r="D478" s="254"/>
      <c r="E478" s="254"/>
      <c r="F478" s="254"/>
      <c r="G478" s="254"/>
      <c r="H478" s="254"/>
      <c r="I478" s="254"/>
      <c r="J478" s="254"/>
    </row>
    <row r="479" spans="2:20" ht="15" x14ac:dyDescent="0.25">
      <c r="B479" s="254"/>
      <c r="C479" s="254"/>
      <c r="D479" s="254"/>
      <c r="E479" s="254"/>
      <c r="F479" s="254"/>
      <c r="G479" s="254"/>
      <c r="H479" s="254"/>
      <c r="I479" s="254"/>
      <c r="J479" s="254"/>
    </row>
    <row r="480" spans="2:20" ht="15" x14ac:dyDescent="0.25">
      <c r="B480" s="254"/>
      <c r="C480" s="254"/>
      <c r="D480" s="254"/>
      <c r="E480" s="254"/>
      <c r="F480" s="254"/>
      <c r="G480" s="254"/>
      <c r="H480" s="254"/>
      <c r="I480" s="254"/>
      <c r="J480" s="254"/>
    </row>
    <row r="481" spans="2:20" ht="15" x14ac:dyDescent="0.25">
      <c r="B481" s="254"/>
      <c r="C481" s="254"/>
      <c r="D481" s="254"/>
      <c r="E481" s="254"/>
      <c r="F481" s="254"/>
      <c r="G481" s="254"/>
      <c r="H481" s="254"/>
      <c r="I481" s="254"/>
      <c r="J481" s="254"/>
    </row>
    <row r="482" spans="2:20" ht="15" x14ac:dyDescent="0.25">
      <c r="B482" s="254"/>
      <c r="C482" s="254"/>
      <c r="D482" s="254"/>
      <c r="E482" s="254"/>
      <c r="F482" s="254"/>
      <c r="G482" s="254"/>
      <c r="H482" s="254"/>
      <c r="I482" s="254"/>
      <c r="J482" s="254"/>
    </row>
    <row r="483" spans="2:20" ht="15" x14ac:dyDescent="0.25">
      <c r="B483" s="254"/>
      <c r="C483" s="254"/>
      <c r="D483" s="254"/>
      <c r="E483" s="254"/>
      <c r="F483" s="254"/>
      <c r="G483" s="254"/>
      <c r="H483" s="254"/>
      <c r="I483" s="254"/>
      <c r="J483" s="254"/>
      <c r="K483" s="1"/>
      <c r="L483" s="1"/>
      <c r="M483" s="1"/>
      <c r="N483" s="1"/>
      <c r="O483" s="1"/>
      <c r="P483" s="1"/>
      <c r="Q483" s="1"/>
      <c r="R483" s="1"/>
      <c r="S483" s="1"/>
      <c r="T483" s="1"/>
    </row>
    <row r="484" spans="2:20" ht="15" x14ac:dyDescent="0.25">
      <c r="B484" s="254"/>
      <c r="C484" s="254"/>
      <c r="D484" s="254"/>
      <c r="E484" s="254"/>
      <c r="F484" s="254"/>
      <c r="G484" s="254"/>
      <c r="H484" s="254"/>
      <c r="I484" s="254"/>
      <c r="J484" s="254"/>
      <c r="K484" s="1"/>
      <c r="L484" s="1"/>
      <c r="M484" s="1"/>
      <c r="N484" s="1"/>
      <c r="O484" s="1"/>
      <c r="P484" s="1"/>
      <c r="Q484" s="1"/>
      <c r="R484" s="1"/>
      <c r="S484" s="1"/>
      <c r="T484" s="1"/>
    </row>
    <row r="485" spans="2:20" ht="15" x14ac:dyDescent="0.25">
      <c r="B485" s="254"/>
      <c r="C485" s="254"/>
      <c r="D485" s="254"/>
      <c r="E485" s="254"/>
      <c r="F485" s="254"/>
      <c r="G485" s="254"/>
      <c r="H485" s="254"/>
      <c r="I485" s="254"/>
      <c r="J485" s="254"/>
      <c r="K485" s="1"/>
      <c r="L485" s="1"/>
      <c r="M485" s="1"/>
      <c r="N485" s="1"/>
      <c r="O485" s="1"/>
      <c r="P485" s="1"/>
      <c r="Q485" s="1"/>
      <c r="R485" s="1"/>
      <c r="S485" s="1"/>
      <c r="T485" s="1"/>
    </row>
    <row r="486" spans="2:20" ht="15" x14ac:dyDescent="0.25">
      <c r="B486" s="254"/>
      <c r="C486" s="254"/>
      <c r="D486" s="254"/>
      <c r="E486" s="254"/>
      <c r="F486" s="254"/>
      <c r="G486" s="254"/>
      <c r="H486" s="254"/>
      <c r="I486" s="254"/>
      <c r="J486" s="254"/>
      <c r="K486" s="1"/>
      <c r="L486" s="1"/>
      <c r="M486" s="1"/>
      <c r="N486" s="1"/>
      <c r="O486" s="1"/>
      <c r="P486" s="1"/>
      <c r="Q486" s="1"/>
      <c r="R486" s="1"/>
      <c r="S486" s="1"/>
      <c r="T486" s="1"/>
    </row>
    <row r="487" spans="2:20" ht="15" x14ac:dyDescent="0.25">
      <c r="B487" s="254"/>
      <c r="C487" s="254"/>
      <c r="D487" s="254"/>
      <c r="E487" s="254"/>
      <c r="F487" s="254"/>
      <c r="G487" s="254"/>
      <c r="H487" s="254"/>
      <c r="I487" s="254"/>
      <c r="J487" s="254"/>
      <c r="K487" s="1"/>
      <c r="L487" s="1"/>
      <c r="M487" s="1"/>
      <c r="N487" s="1"/>
      <c r="O487" s="1"/>
      <c r="P487" s="1"/>
      <c r="Q487" s="1"/>
      <c r="R487" s="1"/>
      <c r="S487" s="1"/>
      <c r="T487" s="1"/>
    </row>
    <row r="488" spans="2:20" ht="15" x14ac:dyDescent="0.25">
      <c r="B488" s="254"/>
      <c r="C488" s="254"/>
      <c r="D488" s="254"/>
      <c r="E488" s="254"/>
      <c r="F488" s="254"/>
      <c r="G488" s="254"/>
      <c r="H488" s="254"/>
      <c r="I488" s="254"/>
      <c r="J488" s="254"/>
      <c r="K488" s="1"/>
      <c r="L488" s="1"/>
      <c r="M488" s="1"/>
      <c r="N488" s="1"/>
      <c r="O488" s="1"/>
      <c r="P488" s="1"/>
      <c r="Q488" s="1"/>
      <c r="R488" s="1"/>
      <c r="S488" s="1"/>
      <c r="T488" s="1"/>
    </row>
    <row r="489" spans="2:20" ht="15" x14ac:dyDescent="0.25">
      <c r="B489" s="254"/>
      <c r="C489" s="254"/>
      <c r="D489" s="254"/>
      <c r="E489" s="254"/>
      <c r="F489" s="254"/>
      <c r="G489" s="254"/>
      <c r="H489" s="254"/>
      <c r="I489" s="254"/>
      <c r="J489" s="254"/>
      <c r="K489" s="1"/>
      <c r="L489" s="1"/>
      <c r="M489" s="1"/>
      <c r="N489" s="1"/>
      <c r="O489" s="1"/>
      <c r="P489" s="1"/>
      <c r="Q489" s="1"/>
      <c r="R489" s="1"/>
      <c r="S489" s="1"/>
      <c r="T489" s="1"/>
    </row>
    <row r="490" spans="2:20" ht="15" x14ac:dyDescent="0.25">
      <c r="B490" s="254"/>
      <c r="C490" s="254"/>
      <c r="D490" s="254"/>
      <c r="E490" s="254"/>
      <c r="F490" s="254"/>
      <c r="G490" s="254"/>
      <c r="H490" s="254"/>
      <c r="I490" s="254"/>
      <c r="J490" s="254"/>
    </row>
    <row r="491" spans="2:20" ht="15" x14ac:dyDescent="0.25">
      <c r="B491" s="254"/>
      <c r="C491" s="254"/>
      <c r="D491" s="254"/>
      <c r="E491" s="254"/>
      <c r="F491" s="254"/>
      <c r="G491" s="254"/>
      <c r="H491" s="254"/>
      <c r="I491" s="254"/>
      <c r="J491" s="254"/>
    </row>
    <row r="492" spans="2:20" ht="15" x14ac:dyDescent="0.25">
      <c r="B492" s="254"/>
      <c r="C492" s="254"/>
      <c r="D492" s="254"/>
      <c r="E492" s="254"/>
      <c r="F492" s="254"/>
      <c r="G492" s="254"/>
      <c r="H492" s="254"/>
      <c r="I492" s="254"/>
      <c r="J492" s="254"/>
    </row>
    <row r="493" spans="2:20" ht="15" x14ac:dyDescent="0.25">
      <c r="B493" s="254"/>
      <c r="C493" s="254"/>
      <c r="D493" s="254"/>
      <c r="E493" s="254"/>
      <c r="F493" s="254"/>
      <c r="G493" s="254"/>
      <c r="H493" s="254"/>
      <c r="I493" s="254"/>
      <c r="J493" s="254"/>
    </row>
  </sheetData>
  <mergeCells count="17">
    <mergeCell ref="B463:I463"/>
    <mergeCell ref="B35:I35"/>
    <mergeCell ref="B48:I48"/>
    <mergeCell ref="B132:I132"/>
    <mergeCell ref="B458:I458"/>
    <mergeCell ref="E460:I460"/>
    <mergeCell ref="B51:I51"/>
    <mergeCell ref="B70:I70"/>
    <mergeCell ref="B73:I73"/>
    <mergeCell ref="B93:I93"/>
    <mergeCell ref="B112:I112"/>
    <mergeCell ref="B29:I29"/>
    <mergeCell ref="B2:H2"/>
    <mergeCell ref="C3:J3"/>
    <mergeCell ref="C6:I6"/>
    <mergeCell ref="C8:I8"/>
    <mergeCell ref="H14:I14"/>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5" tint="0.39997558519241921"/>
  </sheetPr>
  <dimension ref="A1:W422"/>
  <sheetViews>
    <sheetView showGridLines="0" zoomScaleNormal="100" workbookViewId="0">
      <selection activeCell="D18" sqref="D18"/>
    </sheetView>
  </sheetViews>
  <sheetFormatPr defaultColWidth="8.85546875" defaultRowHeight="12.75" x14ac:dyDescent="0.2"/>
  <cols>
    <col min="1" max="1" width="4.85546875" style="1" customWidth="1"/>
    <col min="2" max="2" width="27.85546875" style="3" customWidth="1"/>
    <col min="3" max="4" width="15.28515625" style="3" customWidth="1"/>
    <col min="5" max="5" width="15.7109375" style="3" customWidth="1"/>
    <col min="6" max="8" width="15.28515625" style="3" customWidth="1"/>
    <col min="9" max="9" width="14.28515625" style="23" customWidth="1"/>
    <col min="10" max="11" width="14.28515625" style="3" customWidth="1"/>
    <col min="12" max="12" width="22.85546875" style="3" customWidth="1"/>
    <col min="13" max="20" width="15" style="3" customWidth="1"/>
    <col min="21" max="16384" width="8.85546875" style="1"/>
  </cols>
  <sheetData>
    <row r="1" spans="1:23" s="66" customFormat="1" x14ac:dyDescent="0.2"/>
    <row r="2" spans="1:23" s="66" customFormat="1" ht="21" x14ac:dyDescent="0.2">
      <c r="B2" s="368" t="s">
        <v>90</v>
      </c>
      <c r="C2" s="368"/>
      <c r="D2" s="368"/>
      <c r="E2" s="368"/>
      <c r="F2" s="368"/>
      <c r="G2" s="368"/>
      <c r="H2" s="368"/>
    </row>
    <row r="3" spans="1:23" s="66" customFormat="1" x14ac:dyDescent="0.2">
      <c r="B3" s="65"/>
      <c r="C3" s="369"/>
      <c r="D3" s="369"/>
      <c r="E3" s="369"/>
      <c r="F3" s="369"/>
      <c r="G3" s="369"/>
      <c r="H3" s="369"/>
      <c r="I3" s="369"/>
      <c r="J3" s="369"/>
    </row>
    <row r="4" spans="1:23" s="66" customFormat="1" ht="14.25" customHeight="1" x14ac:dyDescent="0.25">
      <c r="A4" s="68"/>
      <c r="B4" s="42" t="s">
        <v>65</v>
      </c>
      <c r="C4" s="42"/>
      <c r="D4" s="42"/>
      <c r="E4" s="42"/>
      <c r="F4" s="42"/>
      <c r="G4" s="42"/>
      <c r="H4" s="42"/>
      <c r="I4" s="42"/>
      <c r="J4" s="65"/>
      <c r="K4" s="65"/>
      <c r="L4" s="65"/>
      <c r="M4" s="65"/>
      <c r="N4" s="65"/>
      <c r="O4" s="65"/>
      <c r="P4" s="65"/>
      <c r="Q4" s="65"/>
      <c r="R4" s="65"/>
    </row>
    <row r="5" spans="1:23" s="66" customFormat="1" ht="14.25" customHeight="1" x14ac:dyDescent="0.25">
      <c r="A5" s="68"/>
      <c r="J5" s="65"/>
      <c r="K5" s="65"/>
      <c r="L5" s="65"/>
      <c r="M5" s="65"/>
      <c r="N5" s="65"/>
      <c r="O5" s="65"/>
      <c r="P5" s="65"/>
      <c r="Q5" s="65"/>
      <c r="R5" s="65"/>
    </row>
    <row r="6" spans="1:23" s="66" customFormat="1" ht="28.5" customHeight="1" x14ac:dyDescent="0.2">
      <c r="B6" s="69" t="s">
        <v>71</v>
      </c>
      <c r="C6" s="367" t="s">
        <v>303</v>
      </c>
      <c r="D6" s="367"/>
      <c r="E6" s="367"/>
      <c r="F6" s="367"/>
      <c r="G6" s="367"/>
      <c r="H6" s="367"/>
      <c r="I6" s="367"/>
    </row>
    <row r="7" spans="1:23" s="66" customFormat="1" x14ac:dyDescent="0.2">
      <c r="B7" s="65"/>
      <c r="C7" s="65"/>
      <c r="D7" s="65"/>
      <c r="E7" s="65"/>
      <c r="F7" s="65"/>
      <c r="G7" s="65"/>
      <c r="H7" s="65"/>
      <c r="I7" s="67"/>
      <c r="J7" s="65"/>
      <c r="K7" s="65"/>
      <c r="L7" s="65"/>
      <c r="M7" s="65"/>
      <c r="N7" s="65"/>
      <c r="O7" s="65"/>
      <c r="P7" s="65"/>
      <c r="Q7" s="65"/>
      <c r="R7" s="65"/>
      <c r="S7" s="65"/>
    </row>
    <row r="8" spans="1:23" s="66" customFormat="1" ht="124.5" customHeight="1" x14ac:dyDescent="0.2">
      <c r="B8" s="69" t="s">
        <v>1</v>
      </c>
      <c r="C8" s="367" t="s">
        <v>297</v>
      </c>
      <c r="D8" s="367"/>
      <c r="E8" s="367"/>
      <c r="F8" s="367"/>
      <c r="G8" s="367"/>
      <c r="H8" s="367"/>
      <c r="I8" s="367"/>
    </row>
    <row r="9" spans="1:23" s="66" customFormat="1" ht="17.25" customHeight="1" x14ac:dyDescent="0.2">
      <c r="B9" s="74"/>
      <c r="C9" s="70"/>
      <c r="D9" s="70"/>
      <c r="E9" s="70"/>
      <c r="F9" s="70"/>
      <c r="G9" s="70"/>
      <c r="H9" s="70"/>
      <c r="I9" s="70"/>
    </row>
    <row r="10" spans="1:23" s="66" customFormat="1" ht="17.25" customHeight="1" x14ac:dyDescent="0.2">
      <c r="B10" s="74"/>
      <c r="C10" s="70"/>
      <c r="D10" s="70"/>
      <c r="E10" s="70"/>
      <c r="F10" s="70"/>
      <c r="G10" s="70"/>
      <c r="H10" s="70"/>
      <c r="I10" s="70"/>
    </row>
    <row r="11" spans="1:23" s="66" customFormat="1" x14ac:dyDescent="0.2">
      <c r="B11" s="134" t="s">
        <v>69</v>
      </c>
      <c r="C11" s="134"/>
      <c r="D11" s="134"/>
      <c r="E11" s="134"/>
      <c r="F11" s="134"/>
      <c r="G11" s="134"/>
      <c r="H11" s="134"/>
      <c r="I11" s="134"/>
    </row>
    <row r="12" spans="1:23" s="106" customFormat="1" ht="14.25" customHeight="1" x14ac:dyDescent="0.25"/>
    <row r="13" spans="1:23" s="133" customFormat="1" ht="14.25" customHeight="1" x14ac:dyDescent="0.25"/>
    <row r="14" spans="1:23" s="79" customFormat="1" ht="15" customHeight="1" x14ac:dyDescent="0.25">
      <c r="A14" s="66"/>
      <c r="B14" s="117" t="s">
        <v>112</v>
      </c>
      <c r="C14" s="117"/>
      <c r="D14" s="117"/>
      <c r="E14" s="117"/>
      <c r="F14" s="117"/>
      <c r="G14" s="117"/>
      <c r="H14" s="384" t="s">
        <v>274</v>
      </c>
      <c r="I14" s="384"/>
      <c r="L14" s="80"/>
      <c r="M14" s="80"/>
      <c r="N14" s="80"/>
      <c r="O14" s="80"/>
      <c r="P14" s="80"/>
      <c r="Q14" s="80"/>
      <c r="R14" s="80"/>
      <c r="S14" s="80"/>
      <c r="T14" s="80"/>
      <c r="U14" s="80"/>
      <c r="V14" s="80"/>
      <c r="W14" s="132"/>
    </row>
    <row r="15" spans="1:23" ht="13.5" customHeight="1" x14ac:dyDescent="0.2"/>
    <row r="16" spans="1:23" x14ac:dyDescent="0.2">
      <c r="B16" s="62"/>
      <c r="C16" s="63"/>
      <c r="D16" s="338" t="s">
        <v>42</v>
      </c>
      <c r="E16" s="63" t="s">
        <v>43</v>
      </c>
      <c r="F16" s="63" t="s">
        <v>44</v>
      </c>
      <c r="G16" s="63" t="s">
        <v>45</v>
      </c>
      <c r="H16" s="63" t="s">
        <v>46</v>
      </c>
    </row>
    <row r="17" spans="1:23" s="66" customFormat="1" x14ac:dyDescent="0.2">
      <c r="B17" s="63" t="s">
        <v>4</v>
      </c>
      <c r="C17" s="64"/>
      <c r="D17" s="250">
        <f>SUM(D18:D19)</f>
        <v>4032646.3703326085</v>
      </c>
      <c r="E17" s="250">
        <f t="shared" ref="E17:H17" si="0">SUM(E18:E19)</f>
        <v>4071817.1178074777</v>
      </c>
      <c r="F17" s="250">
        <f t="shared" si="0"/>
        <v>4114980.2223576955</v>
      </c>
      <c r="G17" s="250">
        <f t="shared" si="0"/>
        <v>4161157.6001647892</v>
      </c>
      <c r="H17" s="250">
        <f t="shared" si="0"/>
        <v>4206873.5345007572</v>
      </c>
      <c r="I17" s="65"/>
      <c r="J17" s="65"/>
      <c r="K17" s="65"/>
      <c r="L17" s="65"/>
    </row>
    <row r="18" spans="1:23" s="66" customFormat="1" x14ac:dyDescent="0.2">
      <c r="B18" s="62" t="s">
        <v>105</v>
      </c>
      <c r="C18" s="64"/>
      <c r="D18" s="250">
        <f>'INPUT - Forecast Expenditure'!E44</f>
        <v>3246635.4800030421</v>
      </c>
      <c r="E18" s="64">
        <f>'INPUT - Forecast Expenditure'!F44</f>
        <v>3278171.3814561768</v>
      </c>
      <c r="F18" s="64">
        <f>'INPUT - Forecast Expenditure'!G44</f>
        <v>3312921.4819586067</v>
      </c>
      <c r="G18" s="64">
        <f>'INPUT - Forecast Expenditure'!H44</f>
        <v>3350098.3378974157</v>
      </c>
      <c r="H18" s="64">
        <f>'INPUT - Forecast Expenditure'!I44</f>
        <v>3386903.6912030173</v>
      </c>
      <c r="I18" s="65"/>
      <c r="J18" s="65"/>
      <c r="K18" s="65"/>
      <c r="L18" s="65"/>
    </row>
    <row r="19" spans="1:23" s="66" customFormat="1" x14ac:dyDescent="0.2">
      <c r="B19" s="62" t="s">
        <v>106</v>
      </c>
      <c r="C19" s="64"/>
      <c r="D19" s="250">
        <f>'INPUT - Forecast Expenditure'!E45</f>
        <v>786010.8903295662</v>
      </c>
      <c r="E19" s="64">
        <f>'INPUT - Forecast Expenditure'!F45</f>
        <v>793645.73635130085</v>
      </c>
      <c r="F19" s="64">
        <f>'INPUT - Forecast Expenditure'!G45</f>
        <v>802058.74039908859</v>
      </c>
      <c r="G19" s="64">
        <f>'INPUT - Forecast Expenditure'!H45</f>
        <v>811059.2622673735</v>
      </c>
      <c r="H19" s="64">
        <f>'INPUT - Forecast Expenditure'!I45</f>
        <v>819969.8432977401</v>
      </c>
      <c r="I19" s="65"/>
      <c r="J19" s="65"/>
      <c r="K19" s="65"/>
      <c r="L19" s="65"/>
    </row>
    <row r="20" spans="1:23" x14ac:dyDescent="0.2">
      <c r="B20" s="1"/>
      <c r="C20" s="1"/>
      <c r="D20" s="1"/>
      <c r="E20" s="1"/>
      <c r="F20" s="1"/>
      <c r="G20" s="1"/>
    </row>
    <row r="21" spans="1:23" s="79" customFormat="1" ht="15" customHeight="1" x14ac:dyDescent="0.25">
      <c r="A21" s="66"/>
      <c r="B21" s="371" t="s">
        <v>91</v>
      </c>
      <c r="C21" s="371"/>
      <c r="D21" s="371"/>
      <c r="E21" s="371"/>
      <c r="F21" s="371"/>
      <c r="G21" s="371"/>
      <c r="H21" s="371"/>
      <c r="I21" s="371"/>
      <c r="L21" s="80"/>
      <c r="M21" s="80"/>
      <c r="N21" s="80"/>
      <c r="O21" s="80"/>
      <c r="P21" s="80"/>
      <c r="Q21" s="80"/>
      <c r="R21" s="80"/>
      <c r="S21" s="80"/>
      <c r="T21" s="80"/>
      <c r="U21" s="80"/>
      <c r="V21" s="80"/>
      <c r="W21" s="132"/>
    </row>
    <row r="22" spans="1:23" s="79" customFormat="1" ht="15" customHeight="1" x14ac:dyDescent="0.25">
      <c r="A22" s="66"/>
      <c r="B22" s="3"/>
      <c r="C22" s="3"/>
      <c r="D22" s="3"/>
      <c r="E22" s="3"/>
      <c r="F22" s="3"/>
      <c r="G22" s="3"/>
      <c r="H22" s="3"/>
      <c r="I22" s="3"/>
      <c r="L22" s="80"/>
      <c r="M22" s="80"/>
      <c r="N22" s="80"/>
      <c r="O22" s="80"/>
      <c r="P22" s="80"/>
      <c r="Q22" s="80"/>
      <c r="R22" s="80"/>
      <c r="S22" s="80"/>
      <c r="T22" s="80"/>
      <c r="U22" s="80"/>
      <c r="V22" s="80"/>
      <c r="W22" s="132"/>
    </row>
    <row r="23" spans="1:23" x14ac:dyDescent="0.2">
      <c r="B23" s="72"/>
      <c r="C23" s="73"/>
      <c r="D23" s="72" t="str">
        <f>'INPUT - Forecast Expenditure'!D19</f>
        <v>FY14</v>
      </c>
      <c r="E23" s="72" t="str">
        <f>'INPUT - Forecast Expenditure'!E19</f>
        <v>FY15</v>
      </c>
      <c r="F23" s="72" t="str">
        <f>'INPUT - Forecast Expenditure'!F19</f>
        <v>FY16</v>
      </c>
      <c r="G23" s="72" t="str">
        <f>'INPUT - Forecast Expenditure'!G19</f>
        <v>FY17</v>
      </c>
      <c r="H23" s="72" t="str">
        <f>'INPUT - Forecast Expenditure'!H19</f>
        <v>FY18</v>
      </c>
      <c r="I23" s="72" t="str">
        <f>'INPUT - Forecast Expenditure'!I19</f>
        <v>FY19</v>
      </c>
    </row>
    <row r="24" spans="1:23" ht="25.5" x14ac:dyDescent="0.2">
      <c r="B24" s="72" t="str">
        <f>'INPUT - Forecast Expenditure'!B20</f>
        <v>Inflation Assumption (CPI % increase)</v>
      </c>
      <c r="C24" s="73"/>
      <c r="D24" s="88"/>
      <c r="E24" s="88">
        <v>2.5000000000000001E-2</v>
      </c>
      <c r="F24" s="88">
        <f>'INPUT - Forecast Expenditure'!F20</f>
        <v>2.5000000000000001E-2</v>
      </c>
      <c r="G24" s="88">
        <f>'INPUT - Forecast Expenditure'!G20</f>
        <v>2.5000000000000001E-2</v>
      </c>
      <c r="H24" s="88">
        <f>'INPUT - Forecast Expenditure'!H20</f>
        <v>2.5000000000000001E-2</v>
      </c>
      <c r="I24" s="88">
        <f>'INPUT - Forecast Expenditure'!I20</f>
        <v>2.5000000000000001E-2</v>
      </c>
    </row>
    <row r="25" spans="1:23" ht="15" x14ac:dyDescent="0.25">
      <c r="B25"/>
      <c r="C25"/>
      <c r="D25"/>
      <c r="E25"/>
      <c r="F25"/>
      <c r="G25"/>
    </row>
    <row r="27" spans="1:23" s="66" customFormat="1" ht="12.75" customHeight="1" x14ac:dyDescent="0.2">
      <c r="B27" s="409" t="s">
        <v>75</v>
      </c>
      <c r="C27" s="409"/>
      <c r="D27" s="409"/>
      <c r="E27" s="409"/>
      <c r="F27" s="409"/>
      <c r="G27" s="409"/>
      <c r="H27" s="409"/>
      <c r="I27" s="409"/>
      <c r="J27" s="3"/>
    </row>
    <row r="28" spans="1:23" s="106" customFormat="1" ht="12.75" customHeight="1" x14ac:dyDescent="0.25">
      <c r="K28" s="229"/>
    </row>
    <row r="29" spans="1:23" customFormat="1" ht="15" x14ac:dyDescent="0.25">
      <c r="J29" s="3"/>
      <c r="K29" s="229"/>
    </row>
    <row r="30" spans="1:23" customFormat="1" ht="25.5" x14ac:dyDescent="0.25">
      <c r="B30" s="34" t="s">
        <v>58</v>
      </c>
      <c r="C30" s="34" t="s">
        <v>13</v>
      </c>
      <c r="D30" s="35" t="s">
        <v>57</v>
      </c>
      <c r="E30" s="36" t="s">
        <v>42</v>
      </c>
      <c r="F30" s="36" t="s">
        <v>43</v>
      </c>
      <c r="G30" s="36" t="s">
        <v>44</v>
      </c>
      <c r="H30" s="36" t="s">
        <v>45</v>
      </c>
      <c r="I30" s="36" t="s">
        <v>46</v>
      </c>
      <c r="J30" s="3"/>
      <c r="K30" s="229"/>
    </row>
    <row r="31" spans="1:23" customFormat="1" ht="15" x14ac:dyDescent="0.25">
      <c r="A31" s="24"/>
      <c r="B31" s="137" t="s">
        <v>21</v>
      </c>
      <c r="C31" s="137" t="s">
        <v>20</v>
      </c>
      <c r="D31" s="137" t="s">
        <v>53</v>
      </c>
      <c r="E31" s="138">
        <f>((SUMPRODUCT(F45,H45)+SUMPRODUCT(F65,H65))/SUM(F45,F65))*(1+E$24)</f>
        <v>0.9015549834714095</v>
      </c>
      <c r="F31" s="138">
        <f>E31*(1+F$24)</f>
        <v>0.92409385805819466</v>
      </c>
      <c r="G31" s="138">
        <f t="shared" ref="G31:I31" si="1">F31*(1+G$24)</f>
        <v>0.94719620450964948</v>
      </c>
      <c r="H31" s="138">
        <f t="shared" si="1"/>
        <v>0.97087610962239068</v>
      </c>
      <c r="I31" s="138">
        <f t="shared" si="1"/>
        <v>0.99514801236295036</v>
      </c>
      <c r="J31" s="3"/>
      <c r="K31" s="229"/>
    </row>
    <row r="32" spans="1:23" customFormat="1" ht="22.5" customHeight="1" x14ac:dyDescent="0.25">
      <c r="A32" s="24"/>
      <c r="B32" s="139" t="s">
        <v>16</v>
      </c>
      <c r="C32" s="139" t="s">
        <v>15</v>
      </c>
      <c r="D32" s="139" t="s">
        <v>53</v>
      </c>
      <c r="E32" s="138">
        <f>((SUMPRODUCT(F46,H46)+SUMPRODUCT(F66,H66))/SUM(F46,F66))*(1+E$24)</f>
        <v>6.653191362969836</v>
      </c>
      <c r="F32" s="138">
        <f t="shared" ref="F32:I37" si="2">E32*(1+F$24)</f>
        <v>6.8195211470440817</v>
      </c>
      <c r="G32" s="138">
        <f t="shared" si="2"/>
        <v>6.990009175720183</v>
      </c>
      <c r="H32" s="138">
        <f t="shared" si="2"/>
        <v>7.1647594051131867</v>
      </c>
      <c r="I32" s="138">
        <f t="shared" si="2"/>
        <v>7.3438783902410156</v>
      </c>
      <c r="K32" s="229"/>
    </row>
    <row r="33" spans="1:13" customFormat="1" ht="25.5" x14ac:dyDescent="0.25">
      <c r="A33" s="24"/>
      <c r="B33" s="139" t="s">
        <v>2</v>
      </c>
      <c r="C33" s="139" t="s">
        <v>39</v>
      </c>
      <c r="D33" s="139" t="s">
        <v>54</v>
      </c>
      <c r="E33" s="140">
        <f>(SUMPRODUCT(F47:F48,H47:H48)+SUMPRODUCT(F67:F68,H67:H68))/SUM(F47:F48,F67:F68)*(1+E$24)</f>
        <v>0</v>
      </c>
      <c r="F33" s="138">
        <f t="shared" si="2"/>
        <v>0</v>
      </c>
      <c r="G33" s="138">
        <f t="shared" si="2"/>
        <v>0</v>
      </c>
      <c r="H33" s="138">
        <f t="shared" si="2"/>
        <v>0</v>
      </c>
      <c r="I33" s="138">
        <f t="shared" si="2"/>
        <v>0</v>
      </c>
      <c r="K33" s="229"/>
      <c r="M33" s="31"/>
    </row>
    <row r="34" spans="1:13" customFormat="1" ht="15" x14ac:dyDescent="0.25">
      <c r="A34" s="24"/>
      <c r="B34" s="139" t="s">
        <v>32</v>
      </c>
      <c r="C34" s="139" t="s">
        <v>31</v>
      </c>
      <c r="D34" s="139" t="s">
        <v>53</v>
      </c>
      <c r="E34" s="140">
        <f>(SUMPRODUCT(F49,H49)+SUMPRODUCT(F69,H69))/SUM(F49,F69)*(1+E$24)</f>
        <v>0.75582388312595161</v>
      </c>
      <c r="F34" s="138">
        <f t="shared" si="2"/>
        <v>0.77471948020410031</v>
      </c>
      <c r="G34" s="138">
        <f t="shared" si="2"/>
        <v>0.79408746720920276</v>
      </c>
      <c r="H34" s="138">
        <f t="shared" si="2"/>
        <v>0.81393965388943279</v>
      </c>
      <c r="I34" s="138">
        <f t="shared" si="2"/>
        <v>0.8342881452366685</v>
      </c>
      <c r="K34" s="229"/>
    </row>
    <row r="35" spans="1:13" customFormat="1" ht="15" x14ac:dyDescent="0.25">
      <c r="A35" s="24"/>
      <c r="B35" s="139" t="s">
        <v>19</v>
      </c>
      <c r="C35" s="139" t="s">
        <v>18</v>
      </c>
      <c r="D35" s="139" t="s">
        <v>53</v>
      </c>
      <c r="E35" s="140">
        <f>(SUMPRODUCT(F50,H50)+SUMPRODUCT(F70,H70))/SUM(F50,F70)*(1+E$24)</f>
        <v>6.653191362969836</v>
      </c>
      <c r="F35" s="138">
        <f t="shared" si="2"/>
        <v>6.8195211470440817</v>
      </c>
      <c r="G35" s="138">
        <f t="shared" si="2"/>
        <v>6.990009175720183</v>
      </c>
      <c r="H35" s="138">
        <f t="shared" si="2"/>
        <v>7.1647594051131867</v>
      </c>
      <c r="I35" s="138">
        <f t="shared" si="2"/>
        <v>7.3438783902410156</v>
      </c>
      <c r="K35" s="229"/>
    </row>
    <row r="36" spans="1:13" customFormat="1" ht="15" x14ac:dyDescent="0.25">
      <c r="A36" s="24"/>
      <c r="B36" s="139" t="s">
        <v>26</v>
      </c>
      <c r="C36" s="139" t="s">
        <v>25</v>
      </c>
      <c r="D36" s="139" t="s">
        <v>53</v>
      </c>
      <c r="E36" s="140">
        <f>(SUMPRODUCT(F52,H52)+SUMPRODUCT(F71,H71))/SUM(F52,F71)*(1+E$24)</f>
        <v>14.637020998533639</v>
      </c>
      <c r="F36" s="138">
        <f t="shared" si="2"/>
        <v>15.002946523496979</v>
      </c>
      <c r="G36" s="138">
        <f t="shared" si="2"/>
        <v>15.378020186584402</v>
      </c>
      <c r="H36" s="138">
        <f t="shared" si="2"/>
        <v>15.76247069124901</v>
      </c>
      <c r="I36" s="138">
        <f t="shared" si="2"/>
        <v>16.156532458530233</v>
      </c>
      <c r="K36" s="229"/>
    </row>
    <row r="37" spans="1:13" customFormat="1" ht="63.75" x14ac:dyDescent="0.25">
      <c r="A37" s="24"/>
      <c r="B37" s="139" t="s">
        <v>41</v>
      </c>
      <c r="C37" s="139" t="s">
        <v>40</v>
      </c>
      <c r="D37" s="139" t="s">
        <v>54</v>
      </c>
      <c r="E37" s="140">
        <f>(SUMPRODUCT(F55:F59,H55:H59)+SUMPRODUCT(F73:F75,H73:H75))/SUM(F55:F59,F73:F75)*(1+E$24)</f>
        <v>0</v>
      </c>
      <c r="F37" s="138">
        <f t="shared" si="2"/>
        <v>0</v>
      </c>
      <c r="G37" s="138">
        <f t="shared" si="2"/>
        <v>0</v>
      </c>
      <c r="H37" s="138">
        <f t="shared" si="2"/>
        <v>0</v>
      </c>
      <c r="I37" s="138">
        <f t="shared" si="2"/>
        <v>0</v>
      </c>
      <c r="K37" s="229"/>
    </row>
    <row r="38" spans="1:13" customFormat="1" ht="15" x14ac:dyDescent="0.25">
      <c r="K38" s="229"/>
    </row>
    <row r="39" spans="1:13" customFormat="1" ht="14.25" customHeight="1" x14ac:dyDescent="0.25">
      <c r="B39" s="395" t="s">
        <v>38</v>
      </c>
      <c r="C39" s="395"/>
      <c r="D39" s="395"/>
      <c r="E39" s="395"/>
      <c r="F39" s="395"/>
      <c r="G39" s="395"/>
      <c r="H39" s="395"/>
      <c r="I39" s="395"/>
      <c r="K39" s="229"/>
    </row>
    <row r="40" spans="1:13" s="106" customFormat="1" ht="14.25" customHeight="1" x14ac:dyDescent="0.25">
      <c r="K40" s="229"/>
    </row>
    <row r="41" spans="1:13" customFormat="1" ht="15" x14ac:dyDescent="0.25">
      <c r="A41" s="24"/>
      <c r="K41" s="229"/>
    </row>
    <row r="42" spans="1:13" customFormat="1" ht="15" x14ac:dyDescent="0.25">
      <c r="A42" s="24"/>
      <c r="B42" s="371" t="s">
        <v>130</v>
      </c>
      <c r="C42" s="371"/>
      <c r="D42" s="371"/>
      <c r="E42" s="371"/>
      <c r="F42" s="371"/>
      <c r="G42" s="371"/>
      <c r="H42" s="371"/>
      <c r="I42" s="371"/>
      <c r="K42" s="229"/>
    </row>
    <row r="43" spans="1:13" customFormat="1" ht="15" x14ac:dyDescent="0.25">
      <c r="A43" s="24"/>
      <c r="K43" s="229"/>
    </row>
    <row r="44" spans="1:13" customFormat="1" ht="41.25" customHeight="1" x14ac:dyDescent="0.25">
      <c r="A44" s="24"/>
      <c r="B44" s="34" t="s">
        <v>12</v>
      </c>
      <c r="C44" s="34" t="s">
        <v>13</v>
      </c>
      <c r="D44" s="35" t="s">
        <v>57</v>
      </c>
      <c r="E44" s="34" t="s">
        <v>47</v>
      </c>
      <c r="F44" s="34" t="s">
        <v>51</v>
      </c>
      <c r="G44" s="38" t="s">
        <v>59</v>
      </c>
      <c r="H44" s="38" t="s">
        <v>60</v>
      </c>
      <c r="K44" s="159"/>
    </row>
    <row r="45" spans="1:13" customFormat="1" ht="14.25" customHeight="1" x14ac:dyDescent="0.25">
      <c r="A45" s="24"/>
      <c r="B45" s="33" t="s">
        <v>14</v>
      </c>
      <c r="C45" s="33" t="s">
        <v>20</v>
      </c>
      <c r="D45" s="33" t="str">
        <f>VLOOKUP(CONCATENATE(B45,"-",C45),'INPUT Customer #''s'!$B$17:$H$46,4,0)</f>
        <v>Primary</v>
      </c>
      <c r="E45" s="209">
        <f>VLOOKUP(CONCATENATE(B45,"-",C45),'INPUT Customer #''s'!$B$125:$T$155,7,0)</f>
        <v>39843.749288493229</v>
      </c>
      <c r="F45" s="209">
        <f>VLOOKUP(CONCATENATE(B45,"-",C45),'INPUT Customer #''s'!$B$125:$T$155,15,0)</f>
        <v>39843.749288493229</v>
      </c>
      <c r="G45" s="99">
        <f>IF(D45="Primary",IF(C45="EA302",2.2,1),0)</f>
        <v>1</v>
      </c>
      <c r="H45" s="37">
        <f>$D$18/SUMPRODUCT($F$45:$F$59,$G$45:$G$59)*G45</f>
        <v>6.4909184028974014</v>
      </c>
      <c r="J45" s="12"/>
    </row>
    <row r="46" spans="1:13" customFormat="1" ht="15" x14ac:dyDescent="0.25">
      <c r="A46" s="24"/>
      <c r="B46" s="26" t="s">
        <v>14</v>
      </c>
      <c r="C46" s="26" t="s">
        <v>15</v>
      </c>
      <c r="D46" s="33" t="str">
        <f>VLOOKUP(CONCATENATE(B46,"-",C46),'INPUT Customer #''s'!$B$17:$H$46,4,0)</f>
        <v>Primary</v>
      </c>
      <c r="E46" s="209">
        <f>VLOOKUP(CONCATENATE(B46,"-",C46),'INPUT Customer #''s'!$B$125:$T$155,7,0)</f>
        <v>425380.44890065666</v>
      </c>
      <c r="F46" s="209">
        <f>VLOOKUP(CONCATENATE(B46,"-",C46),'INPUT Customer #''s'!$B$125:$T$155,15,0)</f>
        <v>330168.50871232874</v>
      </c>
      <c r="G46" s="99">
        <f t="shared" ref="G46:G59" si="3">IF(D46="Primary",IF(C46="EA302",2.2,1),0)</f>
        <v>1</v>
      </c>
      <c r="H46" s="37">
        <f t="shared" ref="H46:H59" si="4">$D$18/SUMPRODUCT($F$45:$F$59,$G$45:$G$59)*G46</f>
        <v>6.4909184028974014</v>
      </c>
    </row>
    <row r="47" spans="1:13" customFormat="1" ht="15" x14ac:dyDescent="0.25">
      <c r="A47" s="24"/>
      <c r="B47" s="26" t="s">
        <v>14</v>
      </c>
      <c r="C47" s="26" t="s">
        <v>17</v>
      </c>
      <c r="D47" s="33" t="str">
        <f>VLOOKUP(CONCATENATE(B47,"-",C47),'INPUT Customer #''s'!$B$17:$H$46,4,0)</f>
        <v>Secondary</v>
      </c>
      <c r="E47" s="209">
        <f>VLOOKUP(CONCATENATE(B47,"-",C47),'INPUT Customer #''s'!$B$125:$T$155,7,0)</f>
        <v>14037.270342565049</v>
      </c>
      <c r="F47" s="209">
        <f>VLOOKUP(CONCATENATE(B47,"-",C47),'INPUT Customer #''s'!$B$125:$T$155,15,0)</f>
        <v>86579.638542889981</v>
      </c>
      <c r="G47" s="99">
        <f t="shared" si="3"/>
        <v>0</v>
      </c>
      <c r="H47" s="37">
        <f t="shared" si="4"/>
        <v>0</v>
      </c>
    </row>
    <row r="48" spans="1:13" customFormat="1" ht="15" x14ac:dyDescent="0.25">
      <c r="A48" s="24"/>
      <c r="B48" s="26" t="s">
        <v>14</v>
      </c>
      <c r="C48" s="26" t="s">
        <v>23</v>
      </c>
      <c r="D48" s="33" t="str">
        <f>VLOOKUP(CONCATENATE(B48,"-",C48),'INPUT Customer #''s'!$B$17:$H$46,4,0)</f>
        <v>Secondary</v>
      </c>
      <c r="E48" s="209">
        <f>VLOOKUP(CONCATENATE(B48,"-",C48),'INPUT Customer #''s'!$B$125:$T$155,7,0)</f>
        <v>6177.5479242800739</v>
      </c>
      <c r="F48" s="209">
        <f>VLOOKUP(CONCATENATE(B48,"-",C48),'INPUT Customer #''s'!$B$125:$T$155,15,0)</f>
        <v>38102.127643985754</v>
      </c>
      <c r="G48" s="99">
        <f t="shared" si="3"/>
        <v>0</v>
      </c>
      <c r="H48" s="37">
        <f t="shared" si="4"/>
        <v>0</v>
      </c>
    </row>
    <row r="49" spans="1:11" customFormat="1" ht="15" x14ac:dyDescent="0.25">
      <c r="A49" s="24"/>
      <c r="B49" s="26" t="s">
        <v>14</v>
      </c>
      <c r="C49" s="26" t="s">
        <v>31</v>
      </c>
      <c r="D49" s="33" t="str">
        <f>VLOOKUP(CONCATENATE(B49,"-",C49),'INPUT Customer #''s'!$B$17:$H$46,4,0)</f>
        <v>Primary</v>
      </c>
      <c r="E49" s="209">
        <f>VLOOKUP(CONCATENATE(B49,"-",C49),'INPUT Customer #''s'!$B$125:$T$155,7,0)</f>
        <v>905.85537344938803</v>
      </c>
      <c r="F49" s="209">
        <f>VLOOKUP(CONCATENATE(B49,"-",C49),'INPUT Customer #''s'!$B$125:$T$155,15,0)</f>
        <v>732.74368981636428</v>
      </c>
      <c r="G49" s="99">
        <f t="shared" si="3"/>
        <v>1</v>
      </c>
      <c r="H49" s="37">
        <f t="shared" si="4"/>
        <v>6.4909184028974014</v>
      </c>
    </row>
    <row r="50" spans="1:11" customFormat="1" ht="15" x14ac:dyDescent="0.25">
      <c r="A50" s="24"/>
      <c r="B50" s="26" t="s">
        <v>14</v>
      </c>
      <c r="C50" s="26" t="s">
        <v>18</v>
      </c>
      <c r="D50" s="33" t="str">
        <f>VLOOKUP(CONCATENATE(B50,"-",C50),'INPUT Customer #''s'!$B$17:$H$46,4,0)</f>
        <v>Primary</v>
      </c>
      <c r="E50" s="209">
        <f>VLOOKUP(CONCATENATE(B50,"-",C50),'INPUT Customer #''s'!$B$125:$T$155,7,0)</f>
        <v>91939.326986250657</v>
      </c>
      <c r="F50" s="209">
        <f>VLOOKUP(CONCATENATE(B50,"-",C50),'INPUT Customer #''s'!$B$125:$T$155,15,0)</f>
        <v>74774.96656827438</v>
      </c>
      <c r="G50" s="99">
        <f t="shared" si="3"/>
        <v>1</v>
      </c>
      <c r="H50" s="37">
        <f t="shared" si="4"/>
        <v>6.4909184028974014</v>
      </c>
    </row>
    <row r="51" spans="1:11" customFormat="1" ht="15" x14ac:dyDescent="0.25">
      <c r="A51" s="24"/>
      <c r="B51" s="26" t="s">
        <v>14</v>
      </c>
      <c r="C51" s="26" t="s">
        <v>34</v>
      </c>
      <c r="D51" s="33" t="str">
        <f>VLOOKUP(CONCATENATE(B51,"-",C51),'INPUT Customer #''s'!$B$17:$H$46,4,0)</f>
        <v>NA</v>
      </c>
      <c r="E51" s="209">
        <f>VLOOKUP(CONCATENATE(B51,"-",C51),'INPUT Customer #''s'!$B$125:$T$155,7,0)</f>
        <v>0</v>
      </c>
      <c r="F51" s="209">
        <f>VLOOKUP(CONCATENATE(B51,"-",C51),'INPUT Customer #''s'!$B$125:$T$155,15,0)</f>
        <v>0</v>
      </c>
      <c r="G51" s="99">
        <f t="shared" si="3"/>
        <v>0</v>
      </c>
      <c r="H51" s="37">
        <f t="shared" si="4"/>
        <v>0</v>
      </c>
    </row>
    <row r="52" spans="1:11" customFormat="1" ht="15" x14ac:dyDescent="0.25">
      <c r="A52" s="24"/>
      <c r="B52" s="26" t="s">
        <v>14</v>
      </c>
      <c r="C52" s="26" t="s">
        <v>25</v>
      </c>
      <c r="D52" s="33" t="str">
        <f>VLOOKUP(CONCATENATE(B52,"-",C52),'INPUT Customer #''s'!$B$17:$H$46,4,0)</f>
        <v>Primary</v>
      </c>
      <c r="E52" s="209">
        <f>VLOOKUP(CONCATENATE(B52,"-",C52),'INPUT Customer #''s'!$B$125:$T$155,7,0)</f>
        <v>39781.373092674105</v>
      </c>
      <c r="F52" s="209">
        <f>VLOOKUP(CONCATENATE(B52,"-",C52),'INPUT Customer #''s'!$B$125:$T$155,15,0)</f>
        <v>24846.023121013324</v>
      </c>
      <c r="G52" s="99">
        <f t="shared" si="3"/>
        <v>2.2000000000000002</v>
      </c>
      <c r="H52" s="37">
        <f t="shared" si="4"/>
        <v>14.280020486374283</v>
      </c>
    </row>
    <row r="53" spans="1:11" customFormat="1" ht="15" x14ac:dyDescent="0.25">
      <c r="A53" s="24"/>
      <c r="B53" s="26" t="s">
        <v>14</v>
      </c>
      <c r="C53" s="26" t="s">
        <v>30</v>
      </c>
      <c r="D53" s="33" t="str">
        <f>VLOOKUP(CONCATENATE(B53,"-",C53),'INPUT Customer #''s'!$B$17:$H$46,4,0)</f>
        <v>NA</v>
      </c>
      <c r="E53" s="209">
        <f>VLOOKUP(CONCATENATE(B53,"-",C53),'INPUT Customer #''s'!$B$125:$T$155,7,0)</f>
        <v>0</v>
      </c>
      <c r="F53" s="209">
        <f>VLOOKUP(CONCATENATE(B53,"-",C53),'INPUT Customer #''s'!$B$125:$T$155,15,0)</f>
        <v>0</v>
      </c>
      <c r="G53" s="99">
        <f t="shared" si="3"/>
        <v>0</v>
      </c>
      <c r="H53" s="37">
        <f t="shared" si="4"/>
        <v>0</v>
      </c>
    </row>
    <row r="54" spans="1:11" customFormat="1" ht="15" x14ac:dyDescent="0.25">
      <c r="A54" s="24"/>
      <c r="B54" s="26" t="s">
        <v>14</v>
      </c>
      <c r="C54" s="26" t="s">
        <v>33</v>
      </c>
      <c r="D54" s="33" t="str">
        <f>VLOOKUP(CONCATENATE(B54,"-",C54),'INPUT Customer #''s'!$B$17:$H$46,4,0)</f>
        <v>NA</v>
      </c>
      <c r="E54" s="209">
        <f>VLOOKUP(CONCATENATE(B54,"-",C54),'INPUT Customer #''s'!$B$125:$T$155,7,0)</f>
        <v>0</v>
      </c>
      <c r="F54" s="209">
        <f>VLOOKUP(CONCATENATE(B54,"-",C54),'INPUT Customer #''s'!$B$125:$T$155,15,0)</f>
        <v>0</v>
      </c>
      <c r="G54" s="99">
        <f t="shared" si="3"/>
        <v>0</v>
      </c>
      <c r="H54" s="37">
        <f t="shared" si="4"/>
        <v>0</v>
      </c>
    </row>
    <row r="55" spans="1:11" customFormat="1" ht="15" x14ac:dyDescent="0.25">
      <c r="A55" s="24"/>
      <c r="B55" s="26" t="s">
        <v>14</v>
      </c>
      <c r="C55" s="26" t="s">
        <v>24</v>
      </c>
      <c r="D55" s="33" t="str">
        <f>VLOOKUP(CONCATENATE(B55,"-",C55),'INPUT Customer #''s'!$B$17:$H$46,4,0)</f>
        <v>Secondary</v>
      </c>
      <c r="E55" s="209">
        <f>VLOOKUP(CONCATENATE(B55,"-",C55),'INPUT Customer #''s'!$B$125:$T$155,7,0)</f>
        <v>10659.265139131094</v>
      </c>
      <c r="F55" s="209">
        <f>VLOOKUP(CONCATENATE(B55,"-",C55),'INPUT Customer #''s'!$B$125:$T$155,15,0)</f>
        <v>16068.200926994825</v>
      </c>
      <c r="G55" s="99">
        <f t="shared" si="3"/>
        <v>0</v>
      </c>
      <c r="H55" s="37">
        <f t="shared" si="4"/>
        <v>0</v>
      </c>
    </row>
    <row r="56" spans="1:11" customFormat="1" ht="15" x14ac:dyDescent="0.25">
      <c r="A56" s="24"/>
      <c r="B56" s="26" t="s">
        <v>14</v>
      </c>
      <c r="C56" s="26" t="s">
        <v>22</v>
      </c>
      <c r="D56" s="33" t="str">
        <f>VLOOKUP(CONCATENATE(B56,"-",C56),'INPUT Customer #''s'!$B$17:$H$46,4,0)</f>
        <v>Secondary</v>
      </c>
      <c r="E56" s="209">
        <f>VLOOKUP(CONCATENATE(B56,"-",C56),'INPUT Customer #''s'!$B$125:$T$155,7,0)</f>
        <v>10659.265139131094</v>
      </c>
      <c r="F56" s="209">
        <f>VLOOKUP(CONCATENATE(B56,"-",C56),'INPUT Customer #''s'!$B$125:$T$155,15,0)</f>
        <v>16068.200926994825</v>
      </c>
      <c r="G56" s="99">
        <f t="shared" si="3"/>
        <v>0</v>
      </c>
      <c r="H56" s="37">
        <f t="shared" si="4"/>
        <v>0</v>
      </c>
    </row>
    <row r="57" spans="1:11" customFormat="1" ht="15" x14ac:dyDescent="0.25">
      <c r="A57" s="24"/>
      <c r="B57" s="26" t="s">
        <v>14</v>
      </c>
      <c r="C57" s="26" t="s">
        <v>27</v>
      </c>
      <c r="D57" s="33" t="str">
        <f>VLOOKUP(CONCATENATE(B57,"-",C57),'INPUT Customer #''s'!$B$17:$H$46,4,0)</f>
        <v>Secondary</v>
      </c>
      <c r="E57" s="209">
        <f>VLOOKUP(CONCATENATE(B57,"-",C57),'INPUT Customer #''s'!$B$125:$T$155,7,0)</f>
        <v>10659.265139131094</v>
      </c>
      <c r="F57" s="209">
        <f>VLOOKUP(CONCATENATE(B57,"-",C57),'INPUT Customer #''s'!$B$125:$T$155,15,0)</f>
        <v>16068.200926994825</v>
      </c>
      <c r="G57" s="99">
        <f t="shared" si="3"/>
        <v>0</v>
      </c>
      <c r="H57" s="37">
        <f t="shared" si="4"/>
        <v>0</v>
      </c>
    </row>
    <row r="58" spans="1:11" customFormat="1" ht="15" x14ac:dyDescent="0.25">
      <c r="A58" s="24"/>
      <c r="B58" s="26" t="s">
        <v>14</v>
      </c>
      <c r="C58" s="26" t="s">
        <v>29</v>
      </c>
      <c r="D58" s="33" t="str">
        <f>VLOOKUP(CONCATENATE(B58,"-",C58),'INPUT Customer #''s'!$B$17:$H$46,4,0)</f>
        <v>Secondary</v>
      </c>
      <c r="E58" s="209">
        <f>VLOOKUP(CONCATENATE(B58,"-",C58),'INPUT Customer #''s'!$B$125:$T$155,7,0)</f>
        <v>10659.265139131094</v>
      </c>
      <c r="F58" s="209">
        <f>VLOOKUP(CONCATENATE(B58,"-",C58),'INPUT Customer #''s'!$B$125:$T$155,15,0)</f>
        <v>16068.200926994825</v>
      </c>
      <c r="G58" s="99">
        <f t="shared" si="3"/>
        <v>0</v>
      </c>
      <c r="H58" s="37">
        <f t="shared" si="4"/>
        <v>0</v>
      </c>
    </row>
    <row r="59" spans="1:11" customFormat="1" ht="15" x14ac:dyDescent="0.25">
      <c r="A59" s="24"/>
      <c r="B59" s="26" t="s">
        <v>14</v>
      </c>
      <c r="C59" s="26" t="s">
        <v>28</v>
      </c>
      <c r="D59" s="33" t="str">
        <f>VLOOKUP(CONCATENATE(B59,"-",C59),'INPUT Customer #''s'!$B$17:$H$46,4,0)</f>
        <v>Secondary</v>
      </c>
      <c r="E59" s="209">
        <f>VLOOKUP(CONCATENATE(B59,"-",C59),'INPUT Customer #''s'!$B$125:$T$155,7,0)</f>
        <v>10659.265139131094</v>
      </c>
      <c r="F59" s="209">
        <f>VLOOKUP(CONCATENATE(B59,"-",C59),'INPUT Customer #''s'!$B$125:$T$155,15,0)</f>
        <v>16068.200926994825</v>
      </c>
      <c r="G59" s="99">
        <f t="shared" si="3"/>
        <v>0</v>
      </c>
      <c r="H59" s="37">
        <f t="shared" si="4"/>
        <v>0</v>
      </c>
    </row>
    <row r="60" spans="1:11" customFormat="1" ht="15" x14ac:dyDescent="0.25">
      <c r="A60" s="24"/>
      <c r="B60" s="26" t="s">
        <v>14</v>
      </c>
      <c r="C60" s="26"/>
      <c r="D60" s="26"/>
      <c r="E60" s="26"/>
      <c r="F60" s="26"/>
      <c r="G60" s="30"/>
      <c r="H60" s="37"/>
    </row>
    <row r="61" spans="1:11" customFormat="1" ht="15" x14ac:dyDescent="0.25">
      <c r="A61" s="24"/>
      <c r="B61" s="32"/>
      <c r="C61" s="32"/>
      <c r="D61" s="32"/>
      <c r="E61" s="32"/>
      <c r="F61" s="32"/>
      <c r="G61" s="39"/>
      <c r="H61" s="40"/>
    </row>
    <row r="62" spans="1:11" customFormat="1" ht="15" x14ac:dyDescent="0.25">
      <c r="A62" s="24"/>
      <c r="B62" s="371" t="s">
        <v>131</v>
      </c>
      <c r="C62" s="371"/>
      <c r="D62" s="371"/>
      <c r="E62" s="371"/>
      <c r="F62" s="371"/>
      <c r="G62" s="371"/>
      <c r="H62" s="371"/>
      <c r="I62" s="371"/>
      <c r="J62" s="22"/>
      <c r="K62" s="22"/>
    </row>
    <row r="63" spans="1:11" customFormat="1" ht="15" x14ac:dyDescent="0.25">
      <c r="A63" s="24"/>
    </row>
    <row r="64" spans="1:11" customFormat="1" ht="39" customHeight="1" x14ac:dyDescent="0.25">
      <c r="A64" s="24"/>
      <c r="B64" s="34" t="s">
        <v>12</v>
      </c>
      <c r="C64" s="34" t="s">
        <v>13</v>
      </c>
      <c r="D64" s="35" t="s">
        <v>57</v>
      </c>
      <c r="E64" s="34" t="s">
        <v>47</v>
      </c>
      <c r="F64" s="34" t="s">
        <v>51</v>
      </c>
      <c r="G64" s="38" t="s">
        <v>59</v>
      </c>
      <c r="H64" s="38" t="s">
        <v>60</v>
      </c>
    </row>
    <row r="65" spans="1:9" customFormat="1" ht="15" x14ac:dyDescent="0.25">
      <c r="A65" s="24"/>
      <c r="B65" s="26" t="s">
        <v>35</v>
      </c>
      <c r="C65" s="26" t="s">
        <v>20</v>
      </c>
      <c r="D65" s="26" t="str">
        <f>VLOOKUP(CONCATENATE(B65,"-",C65),'INPUT Customer #''s'!$B$17:$H$46,4,0)</f>
        <v>Primary</v>
      </c>
      <c r="E65" s="210">
        <f>VLOOKUP(CONCATENATE(B65,"-",C65),'INPUT Customer #''s'!$B$125:$T$155,7,0)</f>
        <v>1274292.8314445654</v>
      </c>
      <c r="F65" s="210">
        <f>VLOOKUP(CONCATENATE(B65,"-",C65),'INPUT Customer #''s'!$B$125:$T$155,15,0)</f>
        <v>1095525.4748576791</v>
      </c>
      <c r="G65" s="156">
        <f>IF(D65="Primary",IF(C65="EA302",2.2,1),0)</f>
        <v>1</v>
      </c>
      <c r="H65" s="28">
        <f>$D$19/SUMPRODUCT($F$65:$F$76,$G$65:$G$76)*G65</f>
        <v>0.67548356841673518</v>
      </c>
    </row>
    <row r="66" spans="1:9" customFormat="1" ht="15" x14ac:dyDescent="0.25">
      <c r="A66" s="24"/>
      <c r="B66" s="26" t="s">
        <v>35</v>
      </c>
      <c r="C66" s="26" t="s">
        <v>15</v>
      </c>
      <c r="D66" s="26" t="str">
        <f>VLOOKUP(CONCATENATE(B66,"-",C66),'INPUT Customer #''s'!$B$17:$H$46,4,0)</f>
        <v>Primary</v>
      </c>
      <c r="E66" s="210">
        <f>VLOOKUP(CONCATENATE(B66,"-",C66),'INPUT Customer #''s'!$B$125:$T$155,7,0)</f>
        <v>0</v>
      </c>
      <c r="F66" s="210">
        <f>VLOOKUP(CONCATENATE(B66,"-",C66),'INPUT Customer #''s'!$B$125:$T$155,15,0)</f>
        <v>0</v>
      </c>
      <c r="G66" s="156">
        <f t="shared" ref="G66:G76" si="5">IF(D66="Primary",IF(C66="EA302",2.2,1),0)</f>
        <v>1</v>
      </c>
      <c r="H66" s="28">
        <f t="shared" ref="H66:H76" si="6">$D$19/SUMPRODUCT($F$65:$F$76,$G$65:$G$76)*G66</f>
        <v>0.67548356841673518</v>
      </c>
    </row>
    <row r="67" spans="1:9" customFormat="1" ht="15" x14ac:dyDescent="0.25">
      <c r="A67" s="24"/>
      <c r="B67" s="26" t="s">
        <v>35</v>
      </c>
      <c r="C67" s="26" t="s">
        <v>17</v>
      </c>
      <c r="D67" s="26" t="str">
        <f>VLOOKUP(CONCATENATE(B67,"-",C67),'INPUT Customer #''s'!$B$17:$H$46,4,0)</f>
        <v>Secondary</v>
      </c>
      <c r="E67" s="210">
        <f>VLOOKUP(CONCATENATE(B67,"-",C67),'INPUT Customer #''s'!$B$125:$T$155,7,0)</f>
        <v>209468.29019710267</v>
      </c>
      <c r="F67" s="210">
        <f>VLOOKUP(CONCATENATE(B67,"-",C67),'INPUT Customer #''s'!$B$125:$T$155,15,0)</f>
        <v>260988.75560763554</v>
      </c>
      <c r="G67" s="156">
        <f t="shared" si="5"/>
        <v>0</v>
      </c>
      <c r="H67" s="28">
        <f t="shared" si="6"/>
        <v>0</v>
      </c>
    </row>
    <row r="68" spans="1:9" customFormat="1" ht="15" x14ac:dyDescent="0.25">
      <c r="A68" s="24"/>
      <c r="B68" s="26" t="s">
        <v>35</v>
      </c>
      <c r="C68" s="26" t="s">
        <v>23</v>
      </c>
      <c r="D68" s="26" t="str">
        <f>VLOOKUP(CONCATENATE(B68,"-",C68),'INPUT Customer #''s'!$B$17:$H$46,4,0)</f>
        <v>Secondary</v>
      </c>
      <c r="E68" s="210">
        <f>VLOOKUP(CONCATENATE(B68,"-",C68),'INPUT Customer #''s'!$B$125:$T$155,7,0)</f>
        <v>92183.193009101335</v>
      </c>
      <c r="F68" s="210">
        <f>VLOOKUP(CONCATENATE(B68,"-",C68),'INPUT Customer #''s'!$B$125:$T$155,15,0)</f>
        <v>114856.41482414994</v>
      </c>
      <c r="G68" s="156">
        <f t="shared" si="5"/>
        <v>0</v>
      </c>
      <c r="H68" s="28">
        <f t="shared" si="6"/>
        <v>0</v>
      </c>
    </row>
    <row r="69" spans="1:9" customFormat="1" ht="15" x14ac:dyDescent="0.25">
      <c r="A69" s="24"/>
      <c r="B69" s="26" t="s">
        <v>35</v>
      </c>
      <c r="C69" s="26" t="s">
        <v>31</v>
      </c>
      <c r="D69" s="26" t="str">
        <f>VLOOKUP(CONCATENATE(B69,"-",C69),'INPUT Customer #''s'!$B$17:$H$46,4,0)</f>
        <v>Primary</v>
      </c>
      <c r="E69" s="210">
        <f>VLOOKUP(CONCATENATE(B69,"-",C69),'INPUT Customer #''s'!$B$125:$T$155,7,0)</f>
        <v>120895.06166722349</v>
      </c>
      <c r="F69" s="210">
        <f>VLOOKUP(CONCATENATE(B69,"-",C69),'INPUT Customer #''s'!$B$125:$T$155,15,0)</f>
        <v>68101.48378455083</v>
      </c>
      <c r="G69" s="156">
        <f t="shared" si="5"/>
        <v>1</v>
      </c>
      <c r="H69" s="28">
        <f t="shared" si="6"/>
        <v>0.67548356841673518</v>
      </c>
    </row>
    <row r="70" spans="1:9" customFormat="1" ht="15" x14ac:dyDescent="0.25">
      <c r="A70" s="24"/>
      <c r="B70" s="26" t="s">
        <v>35</v>
      </c>
      <c r="C70" s="26" t="s">
        <v>18</v>
      </c>
      <c r="D70" s="26" t="str">
        <f>VLOOKUP(CONCATENATE(B70,"-",C70),'INPUT Customer #''s'!$B$17:$H$46,4,0)</f>
        <v>Primary</v>
      </c>
      <c r="E70" s="210">
        <f>VLOOKUP(CONCATENATE(B70,"-",C70),'INPUT Customer #''s'!$B$125:$T$155,7,0)</f>
        <v>0</v>
      </c>
      <c r="F70" s="210">
        <f>VLOOKUP(CONCATENATE(B70,"-",C70),'INPUT Customer #''s'!$B$125:$T$155,15,0)</f>
        <v>0</v>
      </c>
      <c r="G70" s="156">
        <f t="shared" si="5"/>
        <v>1</v>
      </c>
      <c r="H70" s="28">
        <f t="shared" si="6"/>
        <v>0.67548356841673518</v>
      </c>
    </row>
    <row r="71" spans="1:9" customFormat="1" ht="15" x14ac:dyDescent="0.25">
      <c r="A71" s="24"/>
      <c r="B71" s="26" t="s">
        <v>35</v>
      </c>
      <c r="C71" s="26" t="s">
        <v>25</v>
      </c>
      <c r="D71" s="26" t="str">
        <f>VLOOKUP(CONCATENATE(B71,"-",C71),'INPUT Customer #''s'!$B$17:$H$46,4,0)</f>
        <v>Primary</v>
      </c>
      <c r="E71" s="210">
        <f>VLOOKUP(CONCATENATE(B71,"-",C71),'INPUT Customer #''s'!$B$125:$T$155,7,0)</f>
        <v>0</v>
      </c>
      <c r="F71" s="210">
        <f>VLOOKUP(CONCATENATE(B71,"-",C71),'INPUT Customer #''s'!$B$125:$T$155,15,0)</f>
        <v>0</v>
      </c>
      <c r="G71" s="156">
        <f t="shared" si="5"/>
        <v>2.2000000000000002</v>
      </c>
      <c r="H71" s="28">
        <f t="shared" si="6"/>
        <v>1.4860638505168176</v>
      </c>
    </row>
    <row r="72" spans="1:9" customFormat="1" ht="15" x14ac:dyDescent="0.25">
      <c r="A72" s="24"/>
      <c r="B72" s="26" t="s">
        <v>35</v>
      </c>
      <c r="C72" s="26" t="s">
        <v>37</v>
      </c>
      <c r="D72" s="26" t="str">
        <f>VLOOKUP(CONCATENATE(B72,"-",C72),'INPUT Customer #''s'!$B$17:$H$46,4,0)</f>
        <v>NA</v>
      </c>
      <c r="E72" s="210">
        <f>VLOOKUP(CONCATENATE(B72,"-",C72),'INPUT Customer #''s'!$B$125:$T$155,7,0)</f>
        <v>0</v>
      </c>
      <c r="F72" s="210">
        <f>VLOOKUP(CONCATENATE(B72,"-",C72),'INPUT Customer #''s'!$B$125:$T$155,15,0)</f>
        <v>0</v>
      </c>
      <c r="G72" s="156">
        <f t="shared" si="5"/>
        <v>0</v>
      </c>
      <c r="H72" s="28">
        <f t="shared" si="6"/>
        <v>0</v>
      </c>
    </row>
    <row r="73" spans="1:9" customFormat="1" ht="15" x14ac:dyDescent="0.25">
      <c r="A73" s="24"/>
      <c r="B73" s="26" t="s">
        <v>35</v>
      </c>
      <c r="C73" s="26" t="s">
        <v>24</v>
      </c>
      <c r="D73" s="26" t="str">
        <f>VLOOKUP(CONCATENATE(B73,"-",C73),'INPUT Customer #''s'!$B$17:$H$46,4,0)</f>
        <v>Secondary</v>
      </c>
      <c r="E73" s="210">
        <f>VLOOKUP(CONCATENATE(B73,"-",C73),'INPUT Customer #''s'!$B$125:$T$155,7,0)</f>
        <v>0</v>
      </c>
      <c r="F73" s="210">
        <f>VLOOKUP(CONCATENATE(B73,"-",C73),'INPUT Customer #''s'!$B$125:$T$155,15,0)</f>
        <v>0</v>
      </c>
      <c r="G73" s="156">
        <f t="shared" si="5"/>
        <v>0</v>
      </c>
      <c r="H73" s="28">
        <f t="shared" si="6"/>
        <v>0</v>
      </c>
    </row>
    <row r="74" spans="1:9" customFormat="1" ht="15" x14ac:dyDescent="0.25">
      <c r="A74" s="24"/>
      <c r="B74" s="26" t="s">
        <v>35</v>
      </c>
      <c r="C74" s="26" t="s">
        <v>22</v>
      </c>
      <c r="D74" s="26" t="str">
        <f>VLOOKUP(CONCATENATE(B74,"-",C74),'INPUT Customer #''s'!$B$17:$H$46,4,0)</f>
        <v>Secondary</v>
      </c>
      <c r="E74" s="210">
        <f>VLOOKUP(CONCATENATE(B74,"-",C74),'INPUT Customer #''s'!$B$125:$T$155,7,0)</f>
        <v>0</v>
      </c>
      <c r="F74" s="210">
        <f>VLOOKUP(CONCATENATE(B74,"-",C74),'INPUT Customer #''s'!$B$125:$T$155,15,0)</f>
        <v>0</v>
      </c>
      <c r="G74" s="156">
        <f t="shared" si="5"/>
        <v>0</v>
      </c>
      <c r="H74" s="28">
        <f t="shared" si="6"/>
        <v>0</v>
      </c>
    </row>
    <row r="75" spans="1:9" customFormat="1" ht="15" x14ac:dyDescent="0.25">
      <c r="A75" s="24"/>
      <c r="B75" s="26" t="s">
        <v>35</v>
      </c>
      <c r="C75" s="26" t="s">
        <v>29</v>
      </c>
      <c r="D75" s="26" t="str">
        <f>VLOOKUP(CONCATENATE(B75,"-",C75),'INPUT Customer #''s'!$B$17:$H$46,4,0)</f>
        <v>Secondary</v>
      </c>
      <c r="E75" s="210">
        <f>VLOOKUP(CONCATENATE(B75,"-",C75),'INPUT Customer #''s'!$B$125:$T$155,7,0)</f>
        <v>0</v>
      </c>
      <c r="F75" s="210">
        <f>VLOOKUP(CONCATENATE(B75,"-",C75),'INPUT Customer #''s'!$B$125:$T$155,15,0)</f>
        <v>0</v>
      </c>
      <c r="G75" s="156">
        <f t="shared" si="5"/>
        <v>0</v>
      </c>
      <c r="H75" s="28">
        <f t="shared" si="6"/>
        <v>0</v>
      </c>
    </row>
    <row r="76" spans="1:9" customFormat="1" ht="15" x14ac:dyDescent="0.25">
      <c r="A76" s="24"/>
      <c r="B76" s="26" t="s">
        <v>35</v>
      </c>
      <c r="C76" s="26" t="s">
        <v>36</v>
      </c>
      <c r="D76" s="26" t="str">
        <f>VLOOKUP(CONCATENATE(B76,"-",C76),'INPUT Customer #''s'!$B$17:$H$46,4,0)</f>
        <v>NA</v>
      </c>
      <c r="E76" s="210">
        <f>VLOOKUP(CONCATENATE(B76,"-",C76),'INPUT Customer #''s'!$B$125:$T$155,7,0)</f>
        <v>0</v>
      </c>
      <c r="F76" s="210">
        <f>VLOOKUP(CONCATENATE(B76,"-",C76),'INPUT Customer #''s'!$B$125:$T$155,15,0)</f>
        <v>0</v>
      </c>
      <c r="G76" s="156">
        <f t="shared" si="5"/>
        <v>0</v>
      </c>
      <c r="H76" s="28">
        <f t="shared" si="6"/>
        <v>0</v>
      </c>
    </row>
    <row r="77" spans="1:9" customFormat="1" ht="15" x14ac:dyDescent="0.25"/>
    <row r="78" spans="1:9" customFormat="1" ht="15" x14ac:dyDescent="0.25"/>
    <row r="79" spans="1:9" customFormat="1" ht="15" x14ac:dyDescent="0.25">
      <c r="B79" s="325"/>
      <c r="C79" s="325"/>
      <c r="D79" s="325"/>
      <c r="E79" s="325"/>
      <c r="F79" s="325"/>
      <c r="G79" s="325"/>
      <c r="H79" s="325"/>
      <c r="I79" s="325"/>
    </row>
    <row r="80" spans="1:9" customFormat="1" ht="15" x14ac:dyDescent="0.25">
      <c r="B80" s="325"/>
      <c r="C80" s="325"/>
      <c r="D80" s="325"/>
      <c r="E80" s="325"/>
      <c r="F80" s="325"/>
      <c r="G80" s="325"/>
      <c r="H80" s="325"/>
      <c r="I80" s="325"/>
    </row>
    <row r="81" spans="2:9" customFormat="1" ht="15" x14ac:dyDescent="0.25">
      <c r="B81" s="325"/>
      <c r="C81" s="325"/>
      <c r="D81" s="325"/>
      <c r="E81" s="325"/>
      <c r="F81" s="325"/>
      <c r="G81" s="325"/>
      <c r="H81" s="325"/>
      <c r="I81" s="325"/>
    </row>
    <row r="82" spans="2:9" customFormat="1" ht="15" x14ac:dyDescent="0.25">
      <c r="B82" s="325"/>
      <c r="C82" s="325"/>
      <c r="D82" s="325"/>
      <c r="E82" s="325"/>
      <c r="F82" s="325"/>
      <c r="G82" s="325"/>
      <c r="H82" s="325"/>
      <c r="I82" s="325"/>
    </row>
    <row r="83" spans="2:9" customFormat="1" ht="15" x14ac:dyDescent="0.25">
      <c r="B83" s="325"/>
      <c r="C83" s="325"/>
      <c r="D83" s="325"/>
      <c r="E83" s="325"/>
      <c r="F83" s="325"/>
      <c r="G83" s="325"/>
      <c r="H83" s="325"/>
      <c r="I83" s="325"/>
    </row>
    <row r="84" spans="2:9" customFormat="1" ht="15" x14ac:dyDescent="0.25">
      <c r="B84" s="66"/>
      <c r="C84" s="66"/>
      <c r="D84" s="66"/>
      <c r="E84" s="66"/>
      <c r="F84" s="66"/>
      <c r="G84" s="66"/>
      <c r="H84" s="66"/>
      <c r="I84" s="66"/>
    </row>
    <row r="85" spans="2:9" customFormat="1" ht="15" x14ac:dyDescent="0.25">
      <c r="B85" s="3"/>
      <c r="C85" s="3"/>
      <c r="D85" s="3"/>
      <c r="E85" s="3"/>
      <c r="F85" s="3"/>
      <c r="G85" s="3"/>
      <c r="H85" s="3"/>
    </row>
    <row r="86" spans="2:9" customFormat="1" ht="15" x14ac:dyDescent="0.25">
      <c r="B86" s="3"/>
      <c r="C86" s="3"/>
      <c r="D86" s="3"/>
      <c r="E86" s="3"/>
      <c r="F86" s="3"/>
      <c r="G86" s="3"/>
      <c r="H86" s="3"/>
    </row>
    <row r="87" spans="2:9" customFormat="1" ht="15" x14ac:dyDescent="0.25">
      <c r="B87" s="3"/>
      <c r="C87" s="3"/>
      <c r="D87" s="3"/>
      <c r="E87" s="3"/>
      <c r="F87" s="3"/>
      <c r="G87" s="3"/>
      <c r="H87" s="3"/>
    </row>
    <row r="88" spans="2:9" customFormat="1" ht="15" x14ac:dyDescent="0.25">
      <c r="B88" s="3"/>
      <c r="C88" s="3"/>
      <c r="D88" s="3"/>
      <c r="E88" s="3"/>
      <c r="F88" s="3"/>
      <c r="G88" s="3"/>
      <c r="H88" s="3"/>
    </row>
    <row r="89" spans="2:9" customFormat="1" ht="15" x14ac:dyDescent="0.25">
      <c r="B89" s="3"/>
      <c r="C89" s="3"/>
      <c r="D89" s="3"/>
      <c r="E89" s="3"/>
      <c r="F89" s="3"/>
      <c r="G89" s="3"/>
      <c r="H89" s="3"/>
    </row>
    <row r="90" spans="2:9" customFormat="1" ht="15" x14ac:dyDescent="0.25"/>
    <row r="91" spans="2:9" customFormat="1" ht="15" x14ac:dyDescent="0.25"/>
    <row r="92" spans="2:9" customFormat="1" ht="15" x14ac:dyDescent="0.25"/>
    <row r="93" spans="2:9" customFormat="1" ht="15" x14ac:dyDescent="0.25"/>
    <row r="94" spans="2:9" customFormat="1" ht="15" x14ac:dyDescent="0.25"/>
    <row r="95" spans="2:9" customFormat="1" ht="15" x14ac:dyDescent="0.25"/>
    <row r="96" spans="2:9" customFormat="1" ht="15" x14ac:dyDescent="0.25"/>
    <row r="97" customFormat="1" ht="15" x14ac:dyDescent="0.25"/>
    <row r="98" customFormat="1" ht="15" x14ac:dyDescent="0.25"/>
    <row r="99" customFormat="1" ht="15" x14ac:dyDescent="0.25"/>
    <row r="100" customFormat="1" ht="15" x14ac:dyDescent="0.25"/>
    <row r="101" customFormat="1" ht="15" x14ac:dyDescent="0.25"/>
    <row r="102" customFormat="1" ht="15" x14ac:dyDescent="0.25"/>
    <row r="103" customFormat="1" ht="15" x14ac:dyDescent="0.25"/>
    <row r="104" customFormat="1" ht="15" x14ac:dyDescent="0.25"/>
    <row r="105" customFormat="1" ht="15" x14ac:dyDescent="0.25"/>
    <row r="106" customFormat="1" ht="15" x14ac:dyDescent="0.25"/>
    <row r="107" customFormat="1" ht="15" x14ac:dyDescent="0.25"/>
    <row r="108" customFormat="1" ht="15" x14ac:dyDescent="0.25"/>
    <row r="109" customFormat="1" ht="15" x14ac:dyDescent="0.25"/>
    <row r="110" customFormat="1" ht="15" x14ac:dyDescent="0.25"/>
    <row r="111" customFormat="1" ht="15" x14ac:dyDescent="0.25"/>
    <row r="112" customFormat="1" ht="15" x14ac:dyDescent="0.25"/>
    <row r="113" customFormat="1" ht="15" x14ac:dyDescent="0.25"/>
    <row r="114" customFormat="1" ht="15" x14ac:dyDescent="0.25"/>
    <row r="115" customFormat="1" ht="15" x14ac:dyDescent="0.25"/>
    <row r="116" customFormat="1" ht="15" x14ac:dyDescent="0.25"/>
    <row r="117" customFormat="1" ht="15" x14ac:dyDescent="0.25"/>
    <row r="118" customFormat="1" ht="15" x14ac:dyDescent="0.25"/>
    <row r="119" customFormat="1" ht="15" x14ac:dyDescent="0.25"/>
    <row r="120" customFormat="1" ht="15" x14ac:dyDescent="0.25"/>
    <row r="121" customFormat="1" ht="15" x14ac:dyDescent="0.25"/>
    <row r="122" customFormat="1" ht="15" x14ac:dyDescent="0.25"/>
    <row r="123" customFormat="1" ht="15" x14ac:dyDescent="0.25"/>
    <row r="124" customFormat="1" ht="15" x14ac:dyDescent="0.25"/>
    <row r="125" customFormat="1" ht="15" x14ac:dyDescent="0.25"/>
    <row r="126" customFormat="1" ht="15" x14ac:dyDescent="0.25"/>
    <row r="127" customFormat="1" ht="15" x14ac:dyDescent="0.25"/>
    <row r="128" customFormat="1" ht="15" x14ac:dyDescent="0.25"/>
    <row r="129" customFormat="1" ht="15" x14ac:dyDescent="0.25"/>
    <row r="130" customFormat="1" ht="15" x14ac:dyDescent="0.25"/>
    <row r="131" customFormat="1" ht="15" x14ac:dyDescent="0.25"/>
    <row r="132" customFormat="1" ht="15" x14ac:dyDescent="0.25"/>
    <row r="133" customFormat="1" ht="15" x14ac:dyDescent="0.25"/>
    <row r="134" customFormat="1" ht="15" x14ac:dyDescent="0.25"/>
    <row r="135" customFormat="1" ht="15" x14ac:dyDescent="0.25"/>
    <row r="136" customFormat="1" ht="15" x14ac:dyDescent="0.25"/>
    <row r="137" customFormat="1" ht="15" x14ac:dyDescent="0.25"/>
    <row r="138" customFormat="1" ht="15" x14ac:dyDescent="0.25"/>
    <row r="139" customFormat="1" ht="15" x14ac:dyDescent="0.25"/>
    <row r="140" customFormat="1" ht="15" x14ac:dyDescent="0.25"/>
    <row r="141" customFormat="1" ht="15" x14ac:dyDescent="0.25"/>
    <row r="142" customFormat="1" ht="15" x14ac:dyDescent="0.25"/>
    <row r="143" customFormat="1" ht="15" x14ac:dyDescent="0.25"/>
    <row r="144" customFormat="1" ht="15" x14ac:dyDescent="0.25"/>
    <row r="145" customFormat="1" ht="15" x14ac:dyDescent="0.25"/>
    <row r="146" customFormat="1" ht="15" x14ac:dyDescent="0.25"/>
    <row r="147" customFormat="1" ht="15" x14ac:dyDescent="0.25"/>
    <row r="148" customFormat="1" ht="15" x14ac:dyDescent="0.25"/>
    <row r="149" customFormat="1" ht="15" x14ac:dyDescent="0.25"/>
    <row r="150" customFormat="1" ht="15" x14ac:dyDescent="0.25"/>
    <row r="151" customFormat="1" ht="15" x14ac:dyDescent="0.25"/>
    <row r="152" customFormat="1" ht="15" x14ac:dyDescent="0.25"/>
    <row r="153" customFormat="1" ht="15" x14ac:dyDescent="0.25"/>
    <row r="154" customFormat="1" ht="15" x14ac:dyDescent="0.25"/>
    <row r="155" customFormat="1" ht="15" x14ac:dyDescent="0.25"/>
    <row r="156" customFormat="1" ht="15" x14ac:dyDescent="0.25"/>
    <row r="157" customFormat="1" ht="15" x14ac:dyDescent="0.25"/>
    <row r="158" customFormat="1" ht="15" x14ac:dyDescent="0.25"/>
    <row r="159" customFormat="1" ht="15" x14ac:dyDescent="0.25"/>
    <row r="160" customFormat="1" ht="15" x14ac:dyDescent="0.25"/>
    <row r="161" customFormat="1" ht="15" x14ac:dyDescent="0.25"/>
    <row r="162" customFormat="1" ht="15" x14ac:dyDescent="0.25"/>
    <row r="163" customFormat="1" ht="15" x14ac:dyDescent="0.25"/>
    <row r="164" customFormat="1" ht="15" x14ac:dyDescent="0.25"/>
    <row r="165" customFormat="1" ht="15" x14ac:dyDescent="0.25"/>
    <row r="166" customFormat="1" ht="15" x14ac:dyDescent="0.25"/>
    <row r="167" customFormat="1" ht="15" x14ac:dyDescent="0.25"/>
    <row r="168" customFormat="1" ht="15" x14ac:dyDescent="0.25"/>
    <row r="169" customFormat="1" ht="15" x14ac:dyDescent="0.25"/>
    <row r="170" customFormat="1" ht="15" x14ac:dyDescent="0.25"/>
    <row r="171" customFormat="1" ht="15" x14ac:dyDescent="0.25"/>
    <row r="172" customFormat="1" ht="15" x14ac:dyDescent="0.25"/>
    <row r="173" customFormat="1" ht="15" x14ac:dyDescent="0.25"/>
    <row r="174" customFormat="1" ht="15" x14ac:dyDescent="0.25"/>
    <row r="175" customFormat="1" ht="15" x14ac:dyDescent="0.25"/>
    <row r="176" customFormat="1" ht="15" x14ac:dyDescent="0.25"/>
    <row r="177" customFormat="1" ht="15" x14ac:dyDescent="0.25"/>
    <row r="178" customFormat="1" ht="15" x14ac:dyDescent="0.25"/>
    <row r="179" customFormat="1" ht="15" x14ac:dyDescent="0.25"/>
    <row r="180" customFormat="1" ht="15" x14ac:dyDescent="0.25"/>
    <row r="181" customFormat="1" ht="15" x14ac:dyDescent="0.25"/>
    <row r="182" customFormat="1" ht="15" x14ac:dyDescent="0.25"/>
    <row r="183" customFormat="1" ht="15" x14ac:dyDescent="0.25"/>
    <row r="184" customFormat="1" ht="15" x14ac:dyDescent="0.25"/>
    <row r="185" customFormat="1" ht="15" x14ac:dyDescent="0.25"/>
    <row r="186" customFormat="1" ht="15" x14ac:dyDescent="0.25"/>
    <row r="187" customFormat="1" ht="15" x14ac:dyDescent="0.25"/>
    <row r="188" customFormat="1" ht="15" x14ac:dyDescent="0.25"/>
    <row r="189" customFormat="1" ht="15" x14ac:dyDescent="0.25"/>
    <row r="190" customFormat="1" ht="15" x14ac:dyDescent="0.25"/>
    <row r="191" customFormat="1" ht="15" x14ac:dyDescent="0.25"/>
    <row r="192" customFormat="1" ht="15" x14ac:dyDescent="0.25"/>
    <row r="193" customFormat="1" ht="15" x14ac:dyDescent="0.25"/>
    <row r="194" customFormat="1" ht="15" x14ac:dyDescent="0.25"/>
    <row r="195" customFormat="1" ht="15" x14ac:dyDescent="0.25"/>
    <row r="196" customFormat="1" ht="15" x14ac:dyDescent="0.25"/>
    <row r="197" customFormat="1" ht="15" x14ac:dyDescent="0.25"/>
    <row r="198" customFormat="1" ht="15" x14ac:dyDescent="0.25"/>
    <row r="199" customFormat="1" ht="15" x14ac:dyDescent="0.25"/>
    <row r="200" customFormat="1" ht="15" x14ac:dyDescent="0.25"/>
    <row r="201" customFormat="1" ht="15" x14ac:dyDescent="0.25"/>
    <row r="202" customFormat="1" ht="15" x14ac:dyDescent="0.25"/>
    <row r="203" customFormat="1" ht="15" x14ac:dyDescent="0.25"/>
    <row r="204" customFormat="1" ht="15" x14ac:dyDescent="0.25"/>
    <row r="205" customFormat="1" ht="15" x14ac:dyDescent="0.25"/>
    <row r="206" customFormat="1" ht="15" x14ac:dyDescent="0.25"/>
    <row r="207" customFormat="1" ht="15" x14ac:dyDescent="0.25"/>
    <row r="208" customFormat="1" ht="15" x14ac:dyDescent="0.25"/>
    <row r="209" customFormat="1" ht="15" x14ac:dyDescent="0.25"/>
    <row r="210" customFormat="1" ht="15" x14ac:dyDescent="0.25"/>
    <row r="211" customFormat="1" ht="15" x14ac:dyDescent="0.25"/>
    <row r="212" customFormat="1" ht="15" x14ac:dyDescent="0.25"/>
    <row r="213" customFormat="1" ht="15" x14ac:dyDescent="0.25"/>
    <row r="214" customFormat="1" ht="15" x14ac:dyDescent="0.25"/>
    <row r="215" customFormat="1" ht="15" x14ac:dyDescent="0.25"/>
    <row r="216" customFormat="1" ht="15" x14ac:dyDescent="0.25"/>
    <row r="217" customFormat="1" ht="15" x14ac:dyDescent="0.25"/>
    <row r="218" customFormat="1" ht="15" x14ac:dyDescent="0.25"/>
    <row r="219" customFormat="1" ht="15" x14ac:dyDescent="0.25"/>
    <row r="220" customFormat="1" ht="15" x14ac:dyDescent="0.25"/>
    <row r="221" customFormat="1" ht="15" x14ac:dyDescent="0.25"/>
    <row r="222" customFormat="1" ht="15" x14ac:dyDescent="0.25"/>
    <row r="223" customFormat="1" ht="15" x14ac:dyDescent="0.25"/>
    <row r="224" customFormat="1" ht="15" x14ac:dyDescent="0.25"/>
    <row r="225" customFormat="1" ht="15" x14ac:dyDescent="0.25"/>
    <row r="226" customFormat="1" ht="15" x14ac:dyDescent="0.25"/>
    <row r="227" customFormat="1" ht="15" x14ac:dyDescent="0.25"/>
    <row r="228" customFormat="1" ht="15" x14ac:dyDescent="0.25"/>
    <row r="229" customFormat="1" ht="15" x14ac:dyDescent="0.25"/>
    <row r="230" customFormat="1" ht="15" x14ac:dyDescent="0.25"/>
    <row r="231" customFormat="1" ht="15" x14ac:dyDescent="0.25"/>
    <row r="232" customFormat="1" ht="15" x14ac:dyDescent="0.25"/>
    <row r="233" customFormat="1" ht="15" x14ac:dyDescent="0.25"/>
    <row r="234" customFormat="1" ht="15" x14ac:dyDescent="0.25"/>
    <row r="235" customFormat="1" ht="15" x14ac:dyDescent="0.25"/>
    <row r="236" customFormat="1" ht="15" x14ac:dyDescent="0.25"/>
    <row r="237" customFormat="1" ht="15" x14ac:dyDescent="0.25"/>
    <row r="238" customFormat="1" ht="15" x14ac:dyDescent="0.25"/>
    <row r="239" customFormat="1" ht="15" x14ac:dyDescent="0.25"/>
    <row r="240" customFormat="1" ht="15" x14ac:dyDescent="0.25"/>
    <row r="241" customFormat="1" ht="15" x14ac:dyDescent="0.25"/>
    <row r="242" customFormat="1" ht="15" x14ac:dyDescent="0.25"/>
    <row r="243" customFormat="1" ht="15" x14ac:dyDescent="0.25"/>
    <row r="244" customFormat="1" ht="15" x14ac:dyDescent="0.25"/>
    <row r="245" customFormat="1" ht="15" x14ac:dyDescent="0.25"/>
    <row r="246" customFormat="1" ht="15" x14ac:dyDescent="0.25"/>
    <row r="247" customFormat="1" ht="15" x14ac:dyDescent="0.25"/>
    <row r="248" customFormat="1" ht="15" x14ac:dyDescent="0.25"/>
    <row r="249" customFormat="1" ht="15" x14ac:dyDescent="0.25"/>
    <row r="250" customFormat="1" ht="15" x14ac:dyDescent="0.25"/>
    <row r="251" customFormat="1" ht="15" x14ac:dyDescent="0.25"/>
    <row r="252" customFormat="1" ht="15" x14ac:dyDescent="0.25"/>
    <row r="253" customFormat="1" ht="15" x14ac:dyDescent="0.25"/>
    <row r="254" customFormat="1" ht="15" x14ac:dyDescent="0.25"/>
    <row r="255" customFormat="1" ht="15" x14ac:dyDescent="0.25"/>
    <row r="256" customFormat="1" ht="15" x14ac:dyDescent="0.25"/>
    <row r="257" customFormat="1" ht="15" x14ac:dyDescent="0.25"/>
    <row r="258" customFormat="1" ht="15" x14ac:dyDescent="0.25"/>
    <row r="259" customFormat="1" ht="15" x14ac:dyDescent="0.25"/>
    <row r="260" customFormat="1" ht="15" x14ac:dyDescent="0.25"/>
    <row r="261" customFormat="1" ht="15" x14ac:dyDescent="0.25"/>
    <row r="262" customFormat="1" ht="15" x14ac:dyDescent="0.25"/>
    <row r="263" customFormat="1" ht="15" x14ac:dyDescent="0.25"/>
    <row r="264" customFormat="1" ht="15" x14ac:dyDescent="0.25"/>
    <row r="265" customFormat="1" ht="15" x14ac:dyDescent="0.25"/>
    <row r="266" customFormat="1" ht="15" x14ac:dyDescent="0.25"/>
    <row r="267" customFormat="1" ht="15" x14ac:dyDescent="0.25"/>
    <row r="268" customFormat="1" ht="15" x14ac:dyDescent="0.25"/>
    <row r="269" customFormat="1" ht="15" x14ac:dyDescent="0.25"/>
    <row r="270" customFormat="1" ht="15" x14ac:dyDescent="0.25"/>
    <row r="271" customFormat="1" ht="15" x14ac:dyDescent="0.25"/>
    <row r="272" customFormat="1" ht="15" x14ac:dyDescent="0.25"/>
    <row r="273" customFormat="1" ht="15" x14ac:dyDescent="0.25"/>
    <row r="274" customFormat="1" ht="15" x14ac:dyDescent="0.25"/>
    <row r="275" customFormat="1" ht="15" x14ac:dyDescent="0.25"/>
    <row r="276" customFormat="1" ht="15" x14ac:dyDescent="0.25"/>
    <row r="277" customFormat="1" ht="15" x14ac:dyDescent="0.25"/>
    <row r="278" customFormat="1" ht="15" x14ac:dyDescent="0.25"/>
    <row r="279" customFormat="1" ht="15" x14ac:dyDescent="0.25"/>
    <row r="280" customFormat="1" ht="15" x14ac:dyDescent="0.25"/>
    <row r="281" customFormat="1" ht="15" x14ac:dyDescent="0.25"/>
    <row r="282" customFormat="1" ht="15" x14ac:dyDescent="0.25"/>
    <row r="283" customFormat="1" ht="15" x14ac:dyDescent="0.25"/>
    <row r="284" customFormat="1" ht="15" x14ac:dyDescent="0.25"/>
    <row r="285" customFormat="1" ht="15" x14ac:dyDescent="0.25"/>
    <row r="286" customFormat="1" ht="15" x14ac:dyDescent="0.25"/>
    <row r="287" customFormat="1" ht="15" x14ac:dyDescent="0.25"/>
    <row r="288" customFormat="1" ht="15" x14ac:dyDescent="0.25"/>
    <row r="289" customFormat="1" ht="15" x14ac:dyDescent="0.25"/>
    <row r="290" customFormat="1" ht="15" x14ac:dyDescent="0.25"/>
    <row r="291" customFormat="1" ht="15" x14ac:dyDescent="0.25"/>
    <row r="292" customFormat="1" ht="15" x14ac:dyDescent="0.25"/>
    <row r="293" customFormat="1" ht="15" x14ac:dyDescent="0.25"/>
    <row r="294" customFormat="1" ht="15" x14ac:dyDescent="0.25"/>
    <row r="295" customFormat="1" ht="15" x14ac:dyDescent="0.25"/>
    <row r="296" customFormat="1" ht="15" x14ac:dyDescent="0.25"/>
    <row r="297" customFormat="1" ht="15" x14ac:dyDescent="0.25"/>
    <row r="298" customFormat="1" ht="15" x14ac:dyDescent="0.25"/>
    <row r="299" customFormat="1" ht="15" x14ac:dyDescent="0.25"/>
    <row r="300" customFormat="1" ht="15" x14ac:dyDescent="0.25"/>
    <row r="301" customFormat="1" ht="15" x14ac:dyDescent="0.25"/>
    <row r="302" customFormat="1" ht="15" x14ac:dyDescent="0.25"/>
    <row r="303" customFormat="1" ht="15" x14ac:dyDescent="0.25"/>
    <row r="304" customFormat="1" ht="15" x14ac:dyDescent="0.25"/>
    <row r="305" customFormat="1" ht="15" x14ac:dyDescent="0.25"/>
    <row r="306" customFormat="1" ht="15" x14ac:dyDescent="0.25"/>
    <row r="307" customFormat="1" ht="15" x14ac:dyDescent="0.25"/>
    <row r="308" customFormat="1" ht="15" x14ac:dyDescent="0.25"/>
    <row r="309" customFormat="1" ht="15" x14ac:dyDescent="0.25"/>
    <row r="310" customFormat="1" ht="15" x14ac:dyDescent="0.25"/>
    <row r="311" customFormat="1" ht="15" x14ac:dyDescent="0.25"/>
    <row r="312" customFormat="1" ht="15" x14ac:dyDescent="0.25"/>
    <row r="313" customFormat="1" ht="15" x14ac:dyDescent="0.25"/>
    <row r="314" customFormat="1" ht="15" x14ac:dyDescent="0.25"/>
    <row r="315" customFormat="1" ht="15" x14ac:dyDescent="0.25"/>
    <row r="316" customFormat="1" ht="15" x14ac:dyDescent="0.25"/>
    <row r="317" customFormat="1" ht="15" x14ac:dyDescent="0.25"/>
    <row r="318" customFormat="1" ht="15" x14ac:dyDescent="0.25"/>
    <row r="319" customFormat="1" ht="15" x14ac:dyDescent="0.25"/>
    <row r="320" customFormat="1" ht="15" x14ac:dyDescent="0.25"/>
    <row r="321" customFormat="1" ht="15" x14ac:dyDescent="0.25"/>
    <row r="322" customFormat="1" ht="15" x14ac:dyDescent="0.25"/>
    <row r="323" customFormat="1" ht="15" x14ac:dyDescent="0.25"/>
    <row r="324" customFormat="1" ht="15" x14ac:dyDescent="0.25"/>
    <row r="325" customFormat="1" ht="15" x14ac:dyDescent="0.25"/>
    <row r="326" customFormat="1" ht="15" x14ac:dyDescent="0.25"/>
    <row r="327" customFormat="1" ht="15" x14ac:dyDescent="0.25"/>
    <row r="328" customFormat="1" ht="15" x14ac:dyDescent="0.25"/>
    <row r="329" customFormat="1" ht="15" x14ac:dyDescent="0.25"/>
    <row r="330" customFormat="1" ht="15" x14ac:dyDescent="0.25"/>
    <row r="331" customFormat="1" ht="15" x14ac:dyDescent="0.25"/>
    <row r="332" customFormat="1" ht="15" x14ac:dyDescent="0.25"/>
    <row r="333" customFormat="1" ht="15" x14ac:dyDescent="0.25"/>
    <row r="334" customFormat="1" ht="15" x14ac:dyDescent="0.25"/>
    <row r="335" customFormat="1" ht="15" x14ac:dyDescent="0.25"/>
    <row r="336" customFormat="1" ht="15" x14ac:dyDescent="0.25"/>
    <row r="337" customFormat="1" ht="15" x14ac:dyDescent="0.25"/>
    <row r="338" customFormat="1" ht="15" x14ac:dyDescent="0.25"/>
    <row r="339" customFormat="1" ht="15" x14ac:dyDescent="0.25"/>
    <row r="340" customFormat="1" ht="15" x14ac:dyDescent="0.25"/>
    <row r="341" customFormat="1" ht="15" x14ac:dyDescent="0.25"/>
    <row r="342" customFormat="1" ht="15" x14ac:dyDescent="0.25"/>
    <row r="343" customFormat="1" ht="15" x14ac:dyDescent="0.25"/>
    <row r="344" customFormat="1" ht="15" x14ac:dyDescent="0.25"/>
    <row r="345" customFormat="1" ht="15" x14ac:dyDescent="0.25"/>
    <row r="346" customFormat="1" ht="15" x14ac:dyDescent="0.25"/>
    <row r="347" customFormat="1" ht="15" x14ac:dyDescent="0.25"/>
    <row r="348" customFormat="1" ht="15" x14ac:dyDescent="0.25"/>
    <row r="349" customFormat="1" ht="15" x14ac:dyDescent="0.25"/>
    <row r="350" customFormat="1" ht="15" x14ac:dyDescent="0.25"/>
    <row r="351" customFormat="1" ht="15" x14ac:dyDescent="0.25"/>
    <row r="352" customFormat="1" ht="15" x14ac:dyDescent="0.25"/>
    <row r="353" customFormat="1" ht="15" x14ac:dyDescent="0.25"/>
    <row r="354" customFormat="1" ht="15" x14ac:dyDescent="0.25"/>
    <row r="355" customFormat="1" ht="15" x14ac:dyDescent="0.25"/>
    <row r="356" customFormat="1" ht="15" x14ac:dyDescent="0.25"/>
    <row r="357" customFormat="1" ht="15" x14ac:dyDescent="0.25"/>
    <row r="358" customFormat="1" ht="15" x14ac:dyDescent="0.25"/>
    <row r="359" customFormat="1" ht="15" x14ac:dyDescent="0.25"/>
    <row r="360" customFormat="1" ht="15" x14ac:dyDescent="0.25"/>
    <row r="361" customFormat="1" ht="15" x14ac:dyDescent="0.25"/>
    <row r="362" customFormat="1" ht="15" x14ac:dyDescent="0.25"/>
    <row r="363" customFormat="1" ht="15" x14ac:dyDescent="0.25"/>
    <row r="364" customFormat="1" ht="15" x14ac:dyDescent="0.25"/>
    <row r="365" customFormat="1" ht="15" x14ac:dyDescent="0.25"/>
    <row r="366" customFormat="1" ht="15" x14ac:dyDescent="0.25"/>
    <row r="367" customFormat="1" ht="15" x14ac:dyDescent="0.25"/>
    <row r="368" customFormat="1" ht="15" x14ac:dyDescent="0.25"/>
    <row r="369" customFormat="1" ht="15" x14ac:dyDescent="0.25"/>
    <row r="370" customFormat="1" ht="15" x14ac:dyDescent="0.25"/>
    <row r="371" customFormat="1" ht="15" x14ac:dyDescent="0.25"/>
    <row r="372" customFormat="1" ht="15" x14ac:dyDescent="0.25"/>
    <row r="373" customFormat="1" ht="15" x14ac:dyDescent="0.25"/>
    <row r="374" customFormat="1" ht="15" x14ac:dyDescent="0.25"/>
    <row r="375" customFormat="1" ht="15" x14ac:dyDescent="0.25"/>
    <row r="376" customFormat="1" ht="15" x14ac:dyDescent="0.25"/>
    <row r="377" customFormat="1" ht="15" x14ac:dyDescent="0.25"/>
    <row r="378" customFormat="1" ht="15" x14ac:dyDescent="0.25"/>
    <row r="379" customFormat="1" ht="15" x14ac:dyDescent="0.25"/>
    <row r="380" customFormat="1" ht="15" x14ac:dyDescent="0.25"/>
    <row r="381" customFormat="1" ht="15" x14ac:dyDescent="0.25"/>
    <row r="382" customFormat="1" ht="15" x14ac:dyDescent="0.25"/>
    <row r="383" customFormat="1" ht="15" x14ac:dyDescent="0.25"/>
    <row r="384" customFormat="1" ht="15" x14ac:dyDescent="0.25"/>
    <row r="385" spans="2:20" customFormat="1" ht="15" x14ac:dyDescent="0.25"/>
    <row r="386" spans="2:20" customFormat="1" ht="15" x14ac:dyDescent="0.25"/>
    <row r="387" spans="2:20" customFormat="1" ht="15" x14ac:dyDescent="0.25">
      <c r="B387" s="254"/>
      <c r="C387" s="254"/>
      <c r="D387" s="254"/>
      <c r="E387" s="254"/>
      <c r="F387" s="254"/>
      <c r="G387" s="254"/>
      <c r="H387" s="254"/>
      <c r="I387" s="254"/>
    </row>
    <row r="388" spans="2:20" ht="15" x14ac:dyDescent="0.25">
      <c r="B388" s="370"/>
      <c r="C388" s="370"/>
      <c r="D388" s="370"/>
      <c r="E388" s="370"/>
      <c r="F388" s="370"/>
      <c r="G388" s="370"/>
      <c r="H388" s="370"/>
      <c r="I388" s="370"/>
      <c r="J388" s="248"/>
      <c r="K388" s="1"/>
      <c r="L388" s="1"/>
      <c r="M388" s="1"/>
      <c r="N388" s="1"/>
      <c r="O388" s="1"/>
      <c r="P388" s="1"/>
      <c r="Q388" s="1"/>
      <c r="R388" s="1"/>
      <c r="S388" s="1"/>
      <c r="T388" s="1"/>
    </row>
    <row r="389" spans="2:20" ht="15" x14ac:dyDescent="0.25">
      <c r="B389" s="254"/>
      <c r="C389" s="254"/>
      <c r="D389" s="254"/>
      <c r="E389" s="254"/>
      <c r="F389" s="254"/>
      <c r="G389" s="254"/>
      <c r="H389" s="254"/>
      <c r="I389" s="254"/>
      <c r="J389" s="249"/>
    </row>
    <row r="390" spans="2:20" ht="15" x14ac:dyDescent="0.25">
      <c r="B390" s="254"/>
      <c r="C390" s="254"/>
      <c r="D390" s="254"/>
      <c r="E390" s="370"/>
      <c r="F390" s="370"/>
      <c r="G390" s="370"/>
      <c r="H390" s="370"/>
      <c r="I390" s="370"/>
      <c r="J390" s="248"/>
      <c r="K390" s="1"/>
      <c r="L390" s="1"/>
      <c r="M390" s="1"/>
      <c r="N390" s="1"/>
      <c r="O390" s="1"/>
      <c r="P390" s="1"/>
      <c r="Q390" s="1"/>
      <c r="R390" s="1"/>
      <c r="S390" s="1"/>
      <c r="T390" s="1"/>
    </row>
    <row r="391" spans="2:20" ht="15" x14ac:dyDescent="0.25">
      <c r="B391" s="254"/>
      <c r="C391" s="254"/>
      <c r="D391" s="254"/>
      <c r="E391" s="254"/>
      <c r="F391" s="254"/>
      <c r="G391" s="254"/>
      <c r="H391" s="254"/>
      <c r="I391" s="254"/>
      <c r="J391" s="248"/>
      <c r="K391" s="1"/>
      <c r="L391" s="1"/>
      <c r="M391" s="1"/>
      <c r="N391" s="1"/>
      <c r="O391" s="1"/>
      <c r="P391" s="1"/>
      <c r="Q391" s="1"/>
      <c r="R391" s="1"/>
      <c r="S391" s="1"/>
      <c r="T391" s="1"/>
    </row>
    <row r="392" spans="2:20" ht="15" x14ac:dyDescent="0.25">
      <c r="B392" s="254"/>
      <c r="C392" s="254"/>
      <c r="D392" s="254"/>
      <c r="E392" s="254"/>
      <c r="F392" s="254"/>
      <c r="G392" s="254"/>
      <c r="H392" s="254"/>
      <c r="I392" s="254"/>
      <c r="J392" s="248"/>
      <c r="K392" s="1"/>
      <c r="L392" s="1"/>
      <c r="M392" s="1"/>
      <c r="N392" s="1"/>
      <c r="O392" s="1"/>
      <c r="P392" s="1"/>
      <c r="Q392" s="1"/>
      <c r="R392" s="1"/>
      <c r="S392" s="1"/>
      <c r="T392" s="1"/>
    </row>
    <row r="393" spans="2:20" ht="12.75" customHeight="1" x14ac:dyDescent="0.25">
      <c r="B393" s="370"/>
      <c r="C393" s="370"/>
      <c r="D393" s="370"/>
      <c r="E393" s="370"/>
      <c r="F393" s="370"/>
      <c r="G393" s="370"/>
      <c r="H393" s="370"/>
      <c r="I393" s="370"/>
      <c r="J393" s="248"/>
      <c r="K393" s="1"/>
      <c r="L393" s="1"/>
      <c r="M393" s="1"/>
      <c r="N393" s="1"/>
      <c r="O393" s="1"/>
      <c r="P393" s="1"/>
      <c r="Q393" s="1"/>
      <c r="R393" s="1"/>
      <c r="S393" s="1"/>
      <c r="T393" s="1"/>
    </row>
    <row r="394" spans="2:20" ht="15" x14ac:dyDescent="0.25">
      <c r="B394" s="254"/>
      <c r="C394" s="254"/>
      <c r="D394" s="254"/>
      <c r="E394" s="254"/>
      <c r="F394" s="254"/>
      <c r="G394" s="254"/>
      <c r="H394" s="254"/>
      <c r="I394" s="254"/>
      <c r="J394" s="249"/>
    </row>
    <row r="395" spans="2:20" ht="15" x14ac:dyDescent="0.25">
      <c r="B395" s="254"/>
      <c r="C395" s="254"/>
      <c r="D395" s="254"/>
      <c r="E395" s="254"/>
      <c r="F395" s="254"/>
      <c r="G395" s="254"/>
      <c r="H395" s="254"/>
      <c r="I395" s="254"/>
      <c r="J395" s="249"/>
    </row>
    <row r="396" spans="2:20" ht="15" x14ac:dyDescent="0.25">
      <c r="B396" s="254"/>
      <c r="C396" s="254"/>
      <c r="D396" s="254"/>
      <c r="E396" s="254"/>
      <c r="F396" s="254"/>
      <c r="G396" s="254"/>
      <c r="H396" s="254"/>
      <c r="I396" s="254"/>
      <c r="J396" s="248"/>
      <c r="K396" s="1"/>
      <c r="L396" s="1"/>
      <c r="M396" s="1"/>
      <c r="N396" s="1"/>
      <c r="O396" s="1"/>
      <c r="P396" s="1"/>
      <c r="Q396" s="1"/>
      <c r="R396" s="1"/>
      <c r="S396" s="1"/>
      <c r="T396" s="1"/>
    </row>
    <row r="397" spans="2:20" ht="15" x14ac:dyDescent="0.25">
      <c r="B397" s="254"/>
      <c r="C397" s="254"/>
      <c r="D397" s="254"/>
      <c r="E397" s="254"/>
      <c r="F397" s="254"/>
      <c r="G397" s="254"/>
      <c r="H397" s="254"/>
      <c r="I397" s="254"/>
      <c r="J397" s="248"/>
      <c r="K397" s="1"/>
      <c r="L397" s="1"/>
      <c r="M397" s="1"/>
      <c r="N397" s="1"/>
      <c r="O397" s="1"/>
      <c r="P397" s="1"/>
      <c r="Q397" s="1"/>
      <c r="R397" s="1"/>
      <c r="S397" s="1"/>
      <c r="T397" s="1"/>
    </row>
    <row r="398" spans="2:20" ht="15" x14ac:dyDescent="0.25">
      <c r="B398" s="254"/>
      <c r="C398" s="254"/>
      <c r="D398" s="254"/>
      <c r="E398" s="254"/>
      <c r="F398" s="254"/>
      <c r="G398" s="254"/>
      <c r="H398" s="254"/>
      <c r="I398" s="254"/>
      <c r="J398" s="248"/>
      <c r="K398" s="1"/>
      <c r="L398" s="1"/>
      <c r="M398" s="1"/>
      <c r="N398" s="1"/>
      <c r="O398" s="1"/>
      <c r="P398" s="1"/>
      <c r="Q398" s="1"/>
      <c r="R398" s="1"/>
      <c r="S398" s="1"/>
      <c r="T398" s="1"/>
    </row>
    <row r="399" spans="2:20" ht="15" x14ac:dyDescent="0.25">
      <c r="B399" s="254"/>
      <c r="C399" s="254"/>
      <c r="D399" s="254"/>
      <c r="E399" s="254"/>
      <c r="F399" s="254"/>
      <c r="G399" s="254"/>
      <c r="H399" s="254"/>
      <c r="I399" s="254"/>
      <c r="J399" s="248"/>
      <c r="K399" s="1"/>
      <c r="L399" s="1"/>
      <c r="M399" s="1"/>
      <c r="N399" s="1"/>
      <c r="O399" s="1"/>
      <c r="P399" s="1"/>
      <c r="Q399" s="1"/>
      <c r="R399" s="1"/>
      <c r="S399" s="1"/>
      <c r="T399" s="1"/>
    </row>
    <row r="400" spans="2:20" ht="15" x14ac:dyDescent="0.25">
      <c r="B400" s="254"/>
      <c r="C400" s="254"/>
      <c r="D400" s="254"/>
      <c r="E400" s="254"/>
      <c r="F400" s="254"/>
      <c r="G400" s="254"/>
      <c r="H400" s="254"/>
      <c r="I400" s="254"/>
      <c r="J400" s="248"/>
      <c r="K400" s="1"/>
      <c r="L400" s="1"/>
      <c r="M400" s="1"/>
      <c r="N400" s="1"/>
      <c r="O400" s="1"/>
      <c r="P400" s="1"/>
      <c r="Q400" s="1"/>
      <c r="R400" s="1"/>
      <c r="S400" s="1"/>
      <c r="T400" s="1"/>
    </row>
    <row r="401" spans="2:20" ht="15" x14ac:dyDescent="0.25">
      <c r="B401" s="254"/>
      <c r="C401" s="254"/>
      <c r="D401" s="254"/>
      <c r="E401" s="254"/>
      <c r="F401" s="254"/>
      <c r="G401" s="254"/>
      <c r="H401" s="254"/>
      <c r="I401" s="254"/>
      <c r="J401" s="248"/>
      <c r="K401" s="1"/>
      <c r="L401" s="1"/>
      <c r="M401" s="1"/>
      <c r="N401" s="1"/>
      <c r="O401" s="1"/>
      <c r="P401" s="1"/>
      <c r="Q401" s="1"/>
      <c r="R401" s="1"/>
      <c r="S401" s="1"/>
      <c r="T401" s="1"/>
    </row>
    <row r="402" spans="2:20" ht="15" x14ac:dyDescent="0.25">
      <c r="B402" s="254"/>
      <c r="C402" s="254"/>
      <c r="D402" s="254"/>
      <c r="E402" s="254"/>
      <c r="F402" s="254"/>
      <c r="G402" s="254"/>
      <c r="H402" s="254"/>
      <c r="I402" s="254"/>
      <c r="J402" s="248"/>
      <c r="K402" s="1"/>
      <c r="L402" s="1"/>
      <c r="M402" s="1"/>
      <c r="N402" s="1"/>
      <c r="O402" s="1"/>
      <c r="P402" s="1"/>
      <c r="Q402" s="1"/>
      <c r="R402" s="1"/>
      <c r="S402" s="1"/>
      <c r="T402" s="1"/>
    </row>
    <row r="403" spans="2:20" ht="15" x14ac:dyDescent="0.25">
      <c r="B403" s="254"/>
      <c r="C403" s="254"/>
      <c r="D403" s="254"/>
      <c r="E403" s="254"/>
      <c r="F403" s="254"/>
      <c r="G403" s="254"/>
      <c r="H403" s="254"/>
      <c r="I403" s="254"/>
      <c r="J403" s="248"/>
      <c r="K403" s="1"/>
      <c r="L403" s="1"/>
      <c r="M403" s="1"/>
      <c r="N403" s="1"/>
      <c r="O403" s="1"/>
      <c r="P403" s="1"/>
      <c r="Q403" s="1"/>
      <c r="R403" s="1"/>
      <c r="S403" s="1"/>
      <c r="T403" s="1"/>
    </row>
    <row r="404" spans="2:20" ht="15" x14ac:dyDescent="0.25">
      <c r="B404" s="254"/>
      <c r="C404" s="254"/>
      <c r="D404" s="254"/>
      <c r="E404" s="254"/>
      <c r="F404" s="254"/>
      <c r="G404" s="254"/>
      <c r="H404" s="254"/>
      <c r="I404" s="254"/>
      <c r="J404" s="248"/>
      <c r="K404" s="1"/>
      <c r="L404" s="1"/>
      <c r="M404" s="1"/>
      <c r="N404" s="1"/>
      <c r="O404" s="1"/>
      <c r="P404" s="1"/>
      <c r="Q404" s="1"/>
      <c r="R404" s="1"/>
      <c r="S404" s="1"/>
      <c r="T404" s="1"/>
    </row>
    <row r="405" spans="2:20" ht="15" x14ac:dyDescent="0.25">
      <c r="B405" s="254"/>
      <c r="C405" s="254"/>
      <c r="D405" s="254"/>
      <c r="E405" s="254"/>
      <c r="F405" s="254"/>
      <c r="G405" s="254"/>
      <c r="H405" s="254"/>
      <c r="I405" s="254"/>
      <c r="J405" s="248"/>
      <c r="K405" s="1"/>
      <c r="L405" s="1"/>
      <c r="M405" s="1"/>
      <c r="N405" s="1"/>
      <c r="O405" s="1"/>
      <c r="P405" s="1"/>
      <c r="Q405" s="1"/>
      <c r="R405" s="1"/>
      <c r="S405" s="1"/>
      <c r="T405" s="1"/>
    </row>
    <row r="406" spans="2:20" ht="15" x14ac:dyDescent="0.25">
      <c r="B406" s="254"/>
      <c r="C406" s="254"/>
      <c r="D406" s="254"/>
      <c r="E406" s="254"/>
      <c r="F406" s="254"/>
      <c r="G406" s="254"/>
      <c r="H406" s="254"/>
      <c r="I406" s="254"/>
      <c r="J406" s="248"/>
      <c r="K406" s="1"/>
      <c r="L406" s="1"/>
      <c r="M406" s="1"/>
      <c r="N406" s="1"/>
      <c r="O406" s="1"/>
      <c r="P406" s="1"/>
      <c r="Q406" s="1"/>
      <c r="R406" s="1"/>
      <c r="S406" s="1"/>
      <c r="T406" s="1"/>
    </row>
    <row r="407" spans="2:20" ht="15" x14ac:dyDescent="0.25">
      <c r="B407" s="254"/>
      <c r="C407" s="254"/>
      <c r="D407" s="254"/>
      <c r="E407" s="254"/>
      <c r="F407" s="254"/>
      <c r="G407" s="254"/>
      <c r="H407" s="254"/>
      <c r="I407" s="254"/>
      <c r="J407" s="249"/>
    </row>
    <row r="408" spans="2:20" ht="15" x14ac:dyDescent="0.25">
      <c r="B408" s="254"/>
      <c r="C408" s="254"/>
      <c r="D408" s="254"/>
      <c r="E408" s="254"/>
      <c r="F408" s="254"/>
      <c r="G408" s="254"/>
      <c r="H408" s="254"/>
      <c r="I408" s="254"/>
      <c r="J408" s="249"/>
    </row>
    <row r="409" spans="2:20" ht="15" x14ac:dyDescent="0.25">
      <c r="B409" s="254"/>
      <c r="C409" s="254"/>
      <c r="D409" s="254"/>
      <c r="E409" s="254"/>
      <c r="F409" s="254"/>
      <c r="G409" s="254"/>
      <c r="H409" s="254"/>
      <c r="I409" s="254"/>
      <c r="J409" s="249"/>
    </row>
    <row r="410" spans="2:20" ht="15" x14ac:dyDescent="0.25">
      <c r="B410" s="254"/>
      <c r="C410" s="254"/>
      <c r="D410" s="254"/>
      <c r="E410" s="254"/>
      <c r="F410" s="254"/>
      <c r="G410" s="254"/>
      <c r="H410" s="254"/>
      <c r="I410" s="254"/>
      <c r="J410" s="249"/>
    </row>
    <row r="411" spans="2:20" ht="15" x14ac:dyDescent="0.25">
      <c r="B411" s="254"/>
      <c r="C411" s="254"/>
      <c r="D411" s="254"/>
      <c r="E411" s="254"/>
      <c r="F411" s="254"/>
      <c r="G411" s="254"/>
      <c r="H411" s="254"/>
      <c r="I411" s="254"/>
      <c r="J411" s="249"/>
    </row>
    <row r="412" spans="2:20" ht="15" x14ac:dyDescent="0.25">
      <c r="B412" s="254"/>
      <c r="C412" s="254"/>
      <c r="D412" s="254"/>
      <c r="E412" s="254"/>
      <c r="F412" s="254"/>
      <c r="G412" s="254"/>
      <c r="H412" s="254"/>
      <c r="I412" s="254"/>
      <c r="J412" s="249"/>
    </row>
    <row r="413" spans="2:20" ht="15" x14ac:dyDescent="0.25">
      <c r="B413" s="254"/>
      <c r="C413" s="254"/>
      <c r="D413" s="254"/>
      <c r="E413" s="254"/>
      <c r="F413" s="254"/>
      <c r="G413" s="254"/>
      <c r="H413" s="254"/>
      <c r="I413" s="254"/>
      <c r="J413" s="248"/>
      <c r="K413" s="1"/>
      <c r="L413" s="1"/>
      <c r="M413" s="1"/>
      <c r="N413" s="1"/>
      <c r="O413" s="1"/>
      <c r="P413" s="1"/>
      <c r="Q413" s="1"/>
      <c r="R413" s="1"/>
      <c r="S413" s="1"/>
      <c r="T413" s="1"/>
    </row>
    <row r="414" spans="2:20" ht="15" x14ac:dyDescent="0.25">
      <c r="B414" s="254"/>
      <c r="C414" s="254"/>
      <c r="D414" s="254"/>
      <c r="E414" s="254"/>
      <c r="F414" s="254"/>
      <c r="G414" s="254"/>
      <c r="H414" s="254"/>
      <c r="I414" s="254"/>
      <c r="J414" s="248"/>
      <c r="K414" s="1"/>
      <c r="L414" s="1"/>
      <c r="M414" s="1"/>
      <c r="N414" s="1"/>
      <c r="O414" s="1"/>
      <c r="P414" s="1"/>
      <c r="Q414" s="1"/>
      <c r="R414" s="1"/>
      <c r="S414" s="1"/>
      <c r="T414" s="1"/>
    </row>
    <row r="415" spans="2:20" ht="15" x14ac:dyDescent="0.25">
      <c r="B415" s="254"/>
      <c r="C415" s="254"/>
      <c r="D415" s="254"/>
      <c r="E415" s="254"/>
      <c r="F415" s="254"/>
      <c r="G415" s="254"/>
      <c r="H415" s="254"/>
      <c r="I415" s="254"/>
      <c r="J415" s="248"/>
      <c r="K415" s="1"/>
      <c r="L415" s="1"/>
      <c r="M415" s="1"/>
      <c r="N415" s="1"/>
      <c r="O415" s="1"/>
      <c r="P415" s="1"/>
      <c r="Q415" s="1"/>
      <c r="R415" s="1"/>
      <c r="S415" s="1"/>
      <c r="T415" s="1"/>
    </row>
    <row r="416" spans="2:20" ht="15" x14ac:dyDescent="0.25">
      <c r="B416" s="254"/>
      <c r="C416" s="254"/>
      <c r="D416" s="254"/>
      <c r="E416" s="254"/>
      <c r="F416" s="254"/>
      <c r="G416" s="254"/>
      <c r="H416" s="254"/>
      <c r="I416" s="254"/>
      <c r="J416" s="248"/>
      <c r="K416" s="1"/>
      <c r="L416" s="1"/>
      <c r="M416" s="1"/>
      <c r="N416" s="1"/>
      <c r="O416" s="1"/>
      <c r="P416" s="1"/>
      <c r="Q416" s="1"/>
      <c r="R416" s="1"/>
      <c r="S416" s="1"/>
      <c r="T416" s="1"/>
    </row>
    <row r="417" spans="2:20" ht="15" x14ac:dyDescent="0.25">
      <c r="B417" s="254"/>
      <c r="C417" s="254"/>
      <c r="D417" s="254"/>
      <c r="E417" s="254"/>
      <c r="F417" s="254"/>
      <c r="G417" s="254"/>
      <c r="H417" s="254"/>
      <c r="I417" s="254"/>
      <c r="J417" s="248"/>
      <c r="K417" s="1"/>
      <c r="L417" s="1"/>
      <c r="M417" s="1"/>
      <c r="N417" s="1"/>
      <c r="O417" s="1"/>
      <c r="P417" s="1"/>
      <c r="Q417" s="1"/>
      <c r="R417" s="1"/>
      <c r="S417" s="1"/>
      <c r="T417" s="1"/>
    </row>
    <row r="418" spans="2:20" ht="15" x14ac:dyDescent="0.25">
      <c r="B418" s="254"/>
      <c r="C418" s="254"/>
      <c r="D418" s="254"/>
      <c r="E418" s="254"/>
      <c r="F418" s="254"/>
      <c r="G418" s="254"/>
      <c r="H418" s="254"/>
      <c r="I418" s="254"/>
      <c r="J418" s="248"/>
      <c r="K418" s="1"/>
      <c r="L418" s="1"/>
      <c r="M418" s="1"/>
      <c r="N418" s="1"/>
      <c r="O418" s="1"/>
      <c r="P418" s="1"/>
      <c r="Q418" s="1"/>
      <c r="R418" s="1"/>
      <c r="S418" s="1"/>
      <c r="T418" s="1"/>
    </row>
    <row r="419" spans="2:20" ht="15" x14ac:dyDescent="0.25">
      <c r="B419" s="254"/>
      <c r="C419" s="254"/>
      <c r="D419" s="254"/>
      <c r="E419" s="254"/>
      <c r="F419" s="254"/>
      <c r="G419" s="254"/>
      <c r="H419" s="254"/>
      <c r="I419" s="254"/>
      <c r="J419" s="248"/>
      <c r="K419" s="1"/>
      <c r="L419" s="1"/>
      <c r="M419" s="1"/>
      <c r="N419" s="1"/>
      <c r="O419" s="1"/>
      <c r="P419" s="1"/>
      <c r="Q419" s="1"/>
      <c r="R419" s="1"/>
      <c r="S419" s="1"/>
      <c r="T419" s="1"/>
    </row>
    <row r="420" spans="2:20" ht="15" x14ac:dyDescent="0.25">
      <c r="B420" s="254"/>
      <c r="C420" s="254"/>
      <c r="D420" s="254"/>
      <c r="E420" s="254"/>
      <c r="F420" s="254"/>
      <c r="G420" s="254"/>
      <c r="H420" s="254"/>
      <c r="I420" s="254"/>
      <c r="J420" s="249"/>
    </row>
    <row r="421" spans="2:20" ht="15" x14ac:dyDescent="0.25">
      <c r="B421" s="254"/>
      <c r="C421" s="254"/>
      <c r="D421" s="254"/>
      <c r="E421" s="254"/>
      <c r="F421" s="254"/>
      <c r="G421" s="254"/>
      <c r="H421" s="254"/>
      <c r="I421" s="254"/>
    </row>
    <row r="422" spans="2:20" ht="15" x14ac:dyDescent="0.25">
      <c r="B422" s="254"/>
      <c r="C422" s="254"/>
      <c r="D422" s="254"/>
      <c r="E422" s="254"/>
      <c r="F422" s="254"/>
      <c r="G422" s="254"/>
      <c r="H422" s="254"/>
      <c r="I422" s="254"/>
    </row>
  </sheetData>
  <mergeCells count="13">
    <mergeCell ref="B2:H2"/>
    <mergeCell ref="C3:J3"/>
    <mergeCell ref="C6:I6"/>
    <mergeCell ref="C8:I8"/>
    <mergeCell ref="B39:I39"/>
    <mergeCell ref="B27:I27"/>
    <mergeCell ref="H14:I14"/>
    <mergeCell ref="B21:I21"/>
    <mergeCell ref="B393:I393"/>
    <mergeCell ref="B388:I388"/>
    <mergeCell ref="E390:I390"/>
    <mergeCell ref="B62:I62"/>
    <mergeCell ref="B42:I42"/>
  </mergeCells>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Attachment 8.20 Cover page</vt:lpstr>
      <vt:lpstr>Readme</vt:lpstr>
      <vt:lpstr>Prices Summary</vt:lpstr>
      <vt:lpstr>Upfront Charge</vt:lpstr>
      <vt:lpstr>Exit Charge Summary</vt:lpstr>
      <vt:lpstr>INPUT - Forecast Expenditure</vt:lpstr>
      <vt:lpstr>INPUT Customer #'s</vt:lpstr>
      <vt:lpstr>CALC CAPEX</vt:lpstr>
      <vt:lpstr>CALC Meter Data Services</vt:lpstr>
      <vt:lpstr>CALC Meter Reading</vt:lpstr>
      <vt:lpstr>CALC Meter Maintenance</vt:lpstr>
      <vt:lpstr>CALC ICT opex</vt:lpstr>
      <vt:lpstr>CALC Overheads</vt:lpstr>
      <vt:lpstr>Tariff Forecast</vt:lpstr>
    </vt:vector>
  </TitlesOfParts>
  <Company>Endeavour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Hawkins</dc:creator>
  <cp:lastModifiedBy>Moffitt, Shannon</cp:lastModifiedBy>
  <cp:lastPrinted>2014-05-29T05:35:40Z</cp:lastPrinted>
  <dcterms:created xsi:type="dcterms:W3CDTF">2013-08-02T06:55:26Z</dcterms:created>
  <dcterms:modified xsi:type="dcterms:W3CDTF">2014-11-21T04:25:07Z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8309473</vt:lpwstr>
  </property>
  <property fmtid="{D5CDD505-2E9C-101B-9397-08002B2CF9AE}" pid="3" name="currfile">
    <vt:lpwstr>\\cdchnas-evs02\home$\smoff\ausgrid 2014-19 - metering cha (AER2014-008418).xlsx</vt:lpwstr>
  </property>
  <property fmtid="{D5CDD505-2E9C-101B-9397-08002B2CF9AE}" pid="4" name="cf">
    <vt:lpwstr>\\cdchnas-evs02\home$\smoff\ausgrid 2014-19 - metering cha (AER2014-008418).xlsx</vt:lpwstr>
  </property>
</Properties>
</file>