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-345" yWindow="45" windowWidth="10905" windowHeight="8940" tabRatio="835" activeTab="1"/>
  </bookViews>
  <sheets>
    <sheet name="Readme" sheetId="28" r:id="rId1"/>
    <sheet name="TNSP Charts" sheetId="15" r:id="rId2"/>
    <sheet name="TNSP Analysis" sheetId="23" r:id="rId3"/>
    <sheet name="Asset cost and Total user cost" sheetId="22" r:id="rId4"/>
    <sheet name="Opex" sheetId="4" r:id="rId5"/>
    <sheet name="RAB" sheetId="7" r:id="rId6"/>
    <sheet name="Depreciation" sheetId="27" r:id="rId7"/>
    <sheet name="Capex" sheetId="1" r:id="rId8"/>
    <sheet name="CPI" sheetId="2" r:id="rId9"/>
    <sheet name="Physical data" sheetId="5" r:id="rId10"/>
    <sheet name="Network characteristics charts" sheetId="25" r:id="rId11"/>
    <sheet name="Network size table" sheetId="26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GoBack" localSheetId="0">Readme!$A$12</definedName>
    <definedName name="_Ref390772024" localSheetId="9">'Physical data'!$A$26</definedName>
    <definedName name="Capex_base" localSheetId="3">'Asset cost and Total user cost'!#REF!</definedName>
    <definedName name="Capex_base" localSheetId="6">Depreciation!#REF!</definedName>
    <definedName name="Capex_base" localSheetId="4">Opex!#REF!</definedName>
    <definedName name="Capex_base" localSheetId="5">RAB!#REF!</definedName>
    <definedName name="Capex_base" localSheetId="0">[1]Capex!#REF!</definedName>
    <definedName name="Capex_base">Capex!#REF!</definedName>
    <definedName name="Capex_Base_Index" localSheetId="3">'Asset cost and Total user cost'!#REF!</definedName>
    <definedName name="Capex_base_index" localSheetId="6">Depreciation!#REF!</definedName>
    <definedName name="Capex_Base_Index" localSheetId="4">Opex!#REF!</definedName>
    <definedName name="Capex_Base_Index" localSheetId="5">RAB!#REF!</definedName>
    <definedName name="Capex_Base_Index" localSheetId="0">[1]Capex!#REF!</definedName>
    <definedName name="Capex_Base_Index">Capex!#REF!</definedName>
    <definedName name="Capex_Years">[2]Capex!$C$1:$CZ$1</definedName>
    <definedName name="currency_base" localSheetId="0">[1]CPI!$E$8</definedName>
    <definedName name="currency_base">CPI!$E$9</definedName>
    <definedName name="Real_year" localSheetId="0">[1]CPI!$E$6</definedName>
    <definedName name="Real_year">CPI!$E$7</definedName>
    <definedName name="RemovingHVAssets">[1]Zonesubstationtransformation!#REF!</definedName>
  </definedNames>
  <calcPr calcId="145621"/>
</workbook>
</file>

<file path=xl/calcChain.xml><?xml version="1.0" encoding="utf-8"?>
<calcChain xmlns="http://schemas.openxmlformats.org/spreadsheetml/2006/main">
  <c r="D50" i="5" l="1"/>
  <c r="D42" i="5" s="1"/>
  <c r="E50" i="5"/>
  <c r="E42" i="5" s="1"/>
  <c r="F50" i="5"/>
  <c r="F42" i="5" s="1"/>
  <c r="G50" i="5"/>
  <c r="G42" i="5" s="1"/>
  <c r="H50" i="5"/>
  <c r="H42" i="5" s="1"/>
  <c r="I50" i="5"/>
  <c r="I42" i="5" s="1"/>
  <c r="J50" i="5"/>
  <c r="J42" i="5" s="1"/>
  <c r="K50" i="5"/>
  <c r="K42" i="5" s="1"/>
  <c r="L50" i="5"/>
  <c r="M50" i="5"/>
  <c r="D51" i="5"/>
  <c r="D43" i="5" s="1"/>
  <c r="E51" i="5"/>
  <c r="E43" i="5" s="1"/>
  <c r="F51" i="5"/>
  <c r="F43" i="5" s="1"/>
  <c r="G51" i="5"/>
  <c r="G43" i="5" s="1"/>
  <c r="H51" i="5"/>
  <c r="H43" i="5" s="1"/>
  <c r="I51" i="5"/>
  <c r="I43" i="5" s="1"/>
  <c r="J51" i="5"/>
  <c r="J43" i="5" s="1"/>
  <c r="K51" i="5"/>
  <c r="K43" i="5" s="1"/>
  <c r="L51" i="5"/>
  <c r="M51" i="5"/>
  <c r="C51" i="5"/>
  <c r="C43" i="5" s="1"/>
  <c r="C50" i="5"/>
  <c r="C42" i="5" s="1"/>
  <c r="D49" i="5"/>
  <c r="D41" i="5" s="1"/>
  <c r="E49" i="5"/>
  <c r="E41" i="5" s="1"/>
  <c r="F49" i="5"/>
  <c r="F41" i="5" s="1"/>
  <c r="G49" i="5"/>
  <c r="G41" i="5" s="1"/>
  <c r="H49" i="5"/>
  <c r="H41" i="5" s="1"/>
  <c r="I49" i="5"/>
  <c r="I41" i="5" s="1"/>
  <c r="J49" i="5"/>
  <c r="J41" i="5" s="1"/>
  <c r="K49" i="5"/>
  <c r="K41" i="5" s="1"/>
  <c r="L49" i="5"/>
  <c r="M49" i="5"/>
  <c r="C49" i="5"/>
  <c r="C41" i="5" s="1"/>
  <c r="D48" i="5"/>
  <c r="D40" i="5" s="1"/>
  <c r="E48" i="5"/>
  <c r="E40" i="5" s="1"/>
  <c r="F48" i="5"/>
  <c r="F40" i="5" s="1"/>
  <c r="G48" i="5"/>
  <c r="G40" i="5" s="1"/>
  <c r="H48" i="5"/>
  <c r="H40" i="5" s="1"/>
  <c r="I48" i="5"/>
  <c r="I40" i="5" s="1"/>
  <c r="J48" i="5"/>
  <c r="J40" i="5" s="1"/>
  <c r="K48" i="5"/>
  <c r="K40" i="5" s="1"/>
  <c r="L48" i="5"/>
  <c r="M48" i="5"/>
  <c r="C48" i="5"/>
  <c r="C40" i="5" s="1"/>
  <c r="D47" i="5"/>
  <c r="D39" i="5" s="1"/>
  <c r="E47" i="5"/>
  <c r="E39" i="5" s="1"/>
  <c r="F47" i="5"/>
  <c r="F39" i="5" s="1"/>
  <c r="G47" i="5"/>
  <c r="G39" i="5" s="1"/>
  <c r="H47" i="5"/>
  <c r="H39" i="5" s="1"/>
  <c r="I47" i="5"/>
  <c r="I39" i="5" s="1"/>
  <c r="J47" i="5"/>
  <c r="J39" i="5" s="1"/>
  <c r="K47" i="5"/>
  <c r="K39" i="5" s="1"/>
  <c r="L47" i="5"/>
  <c r="M47" i="5"/>
  <c r="C47" i="5"/>
  <c r="C39" i="5" s="1"/>
  <c r="N47" i="5"/>
  <c r="N51" i="5" l="1"/>
  <c r="N50" i="5"/>
  <c r="N49" i="5"/>
  <c r="N48" i="5"/>
  <c r="M36" i="5" l="1"/>
  <c r="M43" i="5" s="1"/>
  <c r="M35" i="5"/>
  <c r="M42" i="5" s="1"/>
  <c r="M34" i="5"/>
  <c r="M41" i="5" s="1"/>
  <c r="M33" i="5"/>
  <c r="M40" i="5" s="1"/>
  <c r="M32" i="5"/>
  <c r="M39" i="5" s="1"/>
  <c r="M14" i="5" l="1"/>
  <c r="M13" i="5"/>
  <c r="M12" i="5"/>
  <c r="M11" i="5"/>
  <c r="M10" i="5"/>
  <c r="M17" i="5"/>
  <c r="M18" i="5"/>
  <c r="M19" i="5"/>
  <c r="M20" i="5"/>
  <c r="M21" i="5"/>
  <c r="M5" i="5"/>
  <c r="M7" i="5" l="1"/>
  <c r="M6" i="5"/>
  <c r="M4" i="5"/>
  <c r="M3" i="5"/>
  <c r="L36" i="5"/>
  <c r="L35" i="5"/>
  <c r="L34" i="5"/>
  <c r="L33" i="5"/>
  <c r="L32" i="5"/>
  <c r="L7" i="5"/>
  <c r="D29" i="5" s="1"/>
  <c r="L6" i="5"/>
  <c r="L4" i="5"/>
  <c r="D26" i="5" s="1"/>
  <c r="L3" i="5"/>
  <c r="M12" i="1"/>
  <c r="M11" i="1"/>
  <c r="M10" i="1"/>
  <c r="M9" i="1"/>
  <c r="M8" i="1"/>
  <c r="M7" i="1"/>
  <c r="M14" i="1"/>
  <c r="M8" i="27"/>
  <c r="M12" i="27"/>
  <c r="M11" i="27"/>
  <c r="M10" i="27"/>
  <c r="M9" i="27"/>
  <c r="M8" i="7"/>
  <c r="M12" i="7"/>
  <c r="M11" i="7"/>
  <c r="M10" i="7"/>
  <c r="M9" i="7"/>
  <c r="M12" i="4"/>
  <c r="M11" i="4"/>
  <c r="M10" i="4"/>
  <c r="D25" i="5" l="1"/>
  <c r="C26" i="5"/>
  <c r="L40" i="5"/>
  <c r="C28" i="5"/>
  <c r="L42" i="5"/>
  <c r="C25" i="5"/>
  <c r="L39" i="5"/>
  <c r="C27" i="5"/>
  <c r="L41" i="5"/>
  <c r="C29" i="5"/>
  <c r="L43" i="5"/>
  <c r="D28" i="5"/>
  <c r="M9" i="4"/>
  <c r="M8" i="4"/>
  <c r="E8" i="2" l="1"/>
  <c r="P6" i="2"/>
  <c r="P5" i="2"/>
  <c r="P4" i="2"/>
  <c r="P3" i="2"/>
  <c r="O6" i="2"/>
  <c r="O5" i="2"/>
  <c r="O4" i="2"/>
  <c r="O3" i="2"/>
  <c r="E9" i="2" l="1"/>
  <c r="P12" i="2" l="1"/>
  <c r="P11" i="2"/>
  <c r="P10" i="2"/>
  <c r="O12" i="2"/>
  <c r="O11" i="2"/>
  <c r="O10" i="2"/>
  <c r="L4" i="1" l="1"/>
  <c r="L4" i="27"/>
  <c r="L4" i="7"/>
  <c r="L4" i="4"/>
  <c r="L3" i="1"/>
  <c r="L3" i="27"/>
  <c r="L3" i="7"/>
  <c r="L3" i="4"/>
  <c r="M4" i="1"/>
  <c r="M4" i="27"/>
  <c r="M4" i="7"/>
  <c r="M4" i="4"/>
  <c r="M3" i="1"/>
  <c r="M17" i="1" s="1"/>
  <c r="M3" i="27"/>
  <c r="M17" i="27" s="1"/>
  <c r="M3" i="7"/>
  <c r="M17" i="7" s="1"/>
  <c r="M3" i="4"/>
  <c r="M17" i="4" s="1"/>
  <c r="K11" i="1"/>
  <c r="M16" i="7" l="1"/>
  <c r="M15" i="7"/>
  <c r="M19" i="7"/>
  <c r="M18" i="7"/>
  <c r="M19" i="1"/>
  <c r="M18" i="1"/>
  <c r="M16" i="1"/>
  <c r="M15" i="1"/>
  <c r="M15" i="4"/>
  <c r="M16" i="4"/>
  <c r="M18" i="4"/>
  <c r="M19" i="4"/>
  <c r="M18" i="27"/>
  <c r="M16" i="27"/>
  <c r="M19" i="27"/>
  <c r="M15" i="27"/>
  <c r="B2" i="22"/>
  <c r="M9" i="22" s="1"/>
  <c r="M17" i="22" s="1"/>
  <c r="M55" i="23" s="1"/>
  <c r="M31" i="23" s="1"/>
  <c r="N6" i="2"/>
  <c r="M6" i="2"/>
  <c r="L6" i="2"/>
  <c r="K6" i="2"/>
  <c r="J6" i="2"/>
  <c r="I6" i="2"/>
  <c r="H6" i="2"/>
  <c r="G6" i="2"/>
  <c r="F6" i="2"/>
  <c r="N5" i="2"/>
  <c r="M5" i="2"/>
  <c r="L5" i="2"/>
  <c r="K5" i="2"/>
  <c r="J5" i="2"/>
  <c r="I5" i="2"/>
  <c r="H5" i="2"/>
  <c r="G5" i="2"/>
  <c r="F5" i="2"/>
  <c r="N4" i="2"/>
  <c r="M4" i="2"/>
  <c r="L4" i="2"/>
  <c r="K4" i="2"/>
  <c r="J4" i="2"/>
  <c r="I4" i="2"/>
  <c r="H4" i="2"/>
  <c r="G4" i="2"/>
  <c r="F4" i="2"/>
  <c r="N3" i="2"/>
  <c r="M3" i="2"/>
  <c r="L3" i="2"/>
  <c r="K3" i="2"/>
  <c r="J3" i="2"/>
  <c r="I3" i="2"/>
  <c r="H3" i="2"/>
  <c r="G3" i="2"/>
  <c r="F3" i="2"/>
  <c r="M23" i="23" l="1"/>
  <c r="M15" i="23"/>
  <c r="M47" i="23"/>
  <c r="M10" i="22"/>
  <c r="M18" i="22" s="1"/>
  <c r="M56" i="23" s="1"/>
  <c r="M32" i="23" s="1"/>
  <c r="M7" i="22"/>
  <c r="M15" i="22" s="1"/>
  <c r="M53" i="23" s="1"/>
  <c r="M29" i="23" s="1"/>
  <c r="M11" i="22"/>
  <c r="M19" i="22" s="1"/>
  <c r="M57" i="23" s="1"/>
  <c r="M33" i="23" s="1"/>
  <c r="M8" i="22"/>
  <c r="M16" i="22" s="1"/>
  <c r="M54" i="23" s="1"/>
  <c r="M30" i="23" s="1"/>
  <c r="L12" i="7"/>
  <c r="L11" i="7"/>
  <c r="L10" i="7"/>
  <c r="L9" i="7"/>
  <c r="L8" i="7"/>
  <c r="M49" i="23" l="1"/>
  <c r="M25" i="23"/>
  <c r="M17" i="23"/>
  <c r="M16" i="23"/>
  <c r="M48" i="23"/>
  <c r="M24" i="23"/>
  <c r="M14" i="23"/>
  <c r="M46" i="23"/>
  <c r="M22" i="23"/>
  <c r="M45" i="23"/>
  <c r="M21" i="23"/>
  <c r="M13" i="23"/>
  <c r="E3" i="23"/>
  <c r="D3" i="23"/>
  <c r="C3" i="23"/>
  <c r="B4" i="26" l="1"/>
  <c r="D4" i="26"/>
  <c r="E4" i="26"/>
  <c r="F24" i="5"/>
  <c r="E24" i="5"/>
  <c r="D24" i="5"/>
  <c r="C24" i="5"/>
  <c r="F13" i="26"/>
  <c r="E13" i="26"/>
  <c r="D13" i="26"/>
  <c r="C13" i="26"/>
  <c r="B13" i="26"/>
  <c r="C3" i="5" l="1"/>
  <c r="C4" i="5"/>
  <c r="C5" i="5"/>
  <c r="C6" i="5"/>
  <c r="C7" i="5"/>
  <c r="C10" i="5"/>
  <c r="C11" i="5"/>
  <c r="C12" i="5"/>
  <c r="C13" i="5"/>
  <c r="C14" i="5"/>
  <c r="C17" i="5"/>
  <c r="C18" i="5"/>
  <c r="C19" i="5"/>
  <c r="C20" i="5"/>
  <c r="C21" i="5"/>
  <c r="C32" i="5"/>
  <c r="C33" i="5"/>
  <c r="C34" i="5"/>
  <c r="C35" i="5"/>
  <c r="C36" i="5"/>
  <c r="B2" i="1" l="1"/>
  <c r="A14" i="1" s="1"/>
  <c r="B2" i="27"/>
  <c r="A14" i="27" s="1"/>
  <c r="B2" i="4"/>
  <c r="A14" i="4" s="1"/>
  <c r="B2" i="7"/>
  <c r="A14" i="7" s="1"/>
  <c r="D7" i="2" l="1"/>
  <c r="D9" i="2" s="1"/>
  <c r="G12" i="2" l="1"/>
  <c r="I12" i="2"/>
  <c r="K12" i="2"/>
  <c r="M12" i="2"/>
  <c r="H12" i="2"/>
  <c r="J12" i="2"/>
  <c r="L12" i="2"/>
  <c r="N12" i="2"/>
  <c r="F12" i="2"/>
  <c r="M11" i="2"/>
  <c r="K11" i="2"/>
  <c r="I11" i="2"/>
  <c r="G11" i="2"/>
  <c r="M10" i="2"/>
  <c r="K10" i="2"/>
  <c r="I10" i="2"/>
  <c r="G10" i="2"/>
  <c r="N11" i="2"/>
  <c r="L11" i="2"/>
  <c r="J11" i="2"/>
  <c r="H11" i="2"/>
  <c r="F11" i="2"/>
  <c r="N10" i="2"/>
  <c r="L10" i="2"/>
  <c r="J10" i="2"/>
  <c r="H10" i="2"/>
  <c r="F10" i="2"/>
  <c r="C4" i="1" l="1"/>
  <c r="C4" i="27"/>
  <c r="C4" i="4"/>
  <c r="C4" i="7"/>
  <c r="E4" i="1"/>
  <c r="E4" i="27"/>
  <c r="E4" i="4"/>
  <c r="E4" i="7"/>
  <c r="I4" i="1"/>
  <c r="I4" i="27"/>
  <c r="I4" i="4"/>
  <c r="I4" i="7"/>
  <c r="F4" i="1"/>
  <c r="F4" i="27"/>
  <c r="F4" i="4"/>
  <c r="F4" i="7"/>
  <c r="J4" i="1"/>
  <c r="J4" i="27"/>
  <c r="J4" i="4"/>
  <c r="J4" i="7"/>
  <c r="C3" i="1"/>
  <c r="C3" i="27"/>
  <c r="C3" i="4"/>
  <c r="C3" i="7"/>
  <c r="I3" i="1"/>
  <c r="I3" i="27"/>
  <c r="I3" i="4"/>
  <c r="I3" i="7"/>
  <c r="E3" i="1"/>
  <c r="E3" i="27"/>
  <c r="E3" i="4"/>
  <c r="E3" i="7"/>
  <c r="J3" i="1"/>
  <c r="J3" i="27"/>
  <c r="J3" i="4"/>
  <c r="J3" i="7"/>
  <c r="F3" i="1"/>
  <c r="F3" i="27"/>
  <c r="F3" i="4"/>
  <c r="F3" i="7"/>
  <c r="G4" i="1"/>
  <c r="G4" i="27"/>
  <c r="G4" i="4"/>
  <c r="G4" i="7"/>
  <c r="K4" i="1"/>
  <c r="K4" i="27"/>
  <c r="K4" i="4"/>
  <c r="K4" i="7"/>
  <c r="D4" i="1"/>
  <c r="D4" i="27"/>
  <c r="D4" i="4"/>
  <c r="D4" i="7"/>
  <c r="H4" i="1"/>
  <c r="H4" i="27"/>
  <c r="H4" i="4"/>
  <c r="H4" i="7"/>
  <c r="K3" i="1"/>
  <c r="K3" i="27"/>
  <c r="K3" i="4"/>
  <c r="K3" i="7"/>
  <c r="G3" i="1"/>
  <c r="G3" i="27"/>
  <c r="G3" i="4"/>
  <c r="G3" i="7"/>
  <c r="H3" i="1"/>
  <c r="H3" i="27"/>
  <c r="H3" i="4"/>
  <c r="H3" i="7"/>
  <c r="D3" i="1"/>
  <c r="D3" i="27"/>
  <c r="D3" i="4"/>
  <c r="D3" i="7"/>
  <c r="B3" i="26"/>
  <c r="D14" i="1"/>
  <c r="E14" i="1"/>
  <c r="F14" i="1"/>
  <c r="G14" i="1"/>
  <c r="H14" i="1"/>
  <c r="I14" i="1"/>
  <c r="J14" i="1"/>
  <c r="K14" i="1"/>
  <c r="L14" i="1"/>
  <c r="C14" i="1"/>
  <c r="L14" i="5" l="1"/>
  <c r="E29" i="5" s="1"/>
  <c r="L13" i="5" l="1"/>
  <c r="E28" i="5" s="1"/>
  <c r="L12" i="5" l="1"/>
  <c r="E27" i="5" s="1"/>
  <c r="L11" i="5" l="1"/>
  <c r="E26" i="5" s="1"/>
  <c r="L10" i="5" l="1"/>
  <c r="M15" i="5" l="1"/>
  <c r="E25" i="5"/>
  <c r="J10" i="5"/>
  <c r="D11" i="5"/>
  <c r="E11" i="5"/>
  <c r="F11" i="5"/>
  <c r="G11" i="5"/>
  <c r="H11" i="5"/>
  <c r="I11" i="5"/>
  <c r="J11" i="5"/>
  <c r="K11" i="5"/>
  <c r="D12" i="5"/>
  <c r="E12" i="5"/>
  <c r="F12" i="5"/>
  <c r="G12" i="5"/>
  <c r="H12" i="5"/>
  <c r="I12" i="5"/>
  <c r="J12" i="5"/>
  <c r="K12" i="5"/>
  <c r="D13" i="5"/>
  <c r="E13" i="5"/>
  <c r="F13" i="5"/>
  <c r="G13" i="5"/>
  <c r="H13" i="5"/>
  <c r="I13" i="5"/>
  <c r="J13" i="5"/>
  <c r="K13" i="5"/>
  <c r="D14" i="5"/>
  <c r="E14" i="5"/>
  <c r="F14" i="5"/>
  <c r="G14" i="5"/>
  <c r="H14" i="5"/>
  <c r="I14" i="5"/>
  <c r="J14" i="5"/>
  <c r="K14" i="5"/>
  <c r="D17" i="5"/>
  <c r="E17" i="5"/>
  <c r="F17" i="5"/>
  <c r="G17" i="5"/>
  <c r="D18" i="5"/>
  <c r="E18" i="5"/>
  <c r="F18" i="5"/>
  <c r="G18" i="5"/>
  <c r="K10" i="5" l="1"/>
  <c r="K15" i="5" l="1"/>
  <c r="L15" i="5"/>
  <c r="E10" i="5"/>
  <c r="D10" i="5"/>
  <c r="F10" i="5"/>
  <c r="H10" i="5"/>
  <c r="G10" i="5"/>
  <c r="I10" i="5"/>
  <c r="F15" i="5" l="1"/>
  <c r="E15" i="5"/>
  <c r="I15" i="5"/>
  <c r="J15" i="5"/>
  <c r="G15" i="5"/>
  <c r="H15" i="5"/>
  <c r="D15" i="5"/>
  <c r="K21" i="5" l="1"/>
  <c r="J21" i="5"/>
  <c r="I21" i="5"/>
  <c r="H21" i="5"/>
  <c r="G21" i="5"/>
  <c r="F21" i="5"/>
  <c r="E21" i="5"/>
  <c r="D21" i="5"/>
  <c r="K20" i="5"/>
  <c r="J20" i="5"/>
  <c r="I20" i="5"/>
  <c r="H20" i="5"/>
  <c r="G20" i="5"/>
  <c r="F20" i="5"/>
  <c r="E20" i="5"/>
  <c r="D20" i="5"/>
  <c r="K19" i="5"/>
  <c r="J19" i="5"/>
  <c r="I19" i="5"/>
  <c r="H19" i="5"/>
  <c r="G19" i="5"/>
  <c r="F19" i="5"/>
  <c r="E19" i="5"/>
  <c r="D19" i="5"/>
  <c r="K18" i="5"/>
  <c r="J18" i="5"/>
  <c r="I18" i="5"/>
  <c r="H18" i="5"/>
  <c r="K17" i="5"/>
  <c r="J17" i="5"/>
  <c r="I17" i="5"/>
  <c r="H17" i="5"/>
  <c r="K36" i="5"/>
  <c r="J36" i="5"/>
  <c r="I36" i="5"/>
  <c r="H36" i="5"/>
  <c r="G36" i="5"/>
  <c r="F36" i="5"/>
  <c r="E36" i="5"/>
  <c r="D36" i="5"/>
  <c r="K35" i="5"/>
  <c r="J35" i="5"/>
  <c r="I35" i="5"/>
  <c r="H35" i="5"/>
  <c r="G35" i="5"/>
  <c r="F35" i="5"/>
  <c r="E35" i="5"/>
  <c r="D35" i="5"/>
  <c r="K34" i="5"/>
  <c r="J34" i="5"/>
  <c r="I34" i="5"/>
  <c r="H34" i="5"/>
  <c r="G34" i="5"/>
  <c r="F34" i="5"/>
  <c r="E34" i="5"/>
  <c r="D34" i="5"/>
  <c r="K33" i="5"/>
  <c r="J33" i="5"/>
  <c r="I33" i="5"/>
  <c r="H33" i="5"/>
  <c r="G33" i="5"/>
  <c r="F33" i="5"/>
  <c r="E33" i="5"/>
  <c r="D33" i="5"/>
  <c r="K32" i="5"/>
  <c r="J32" i="5"/>
  <c r="I32" i="5"/>
  <c r="H32" i="5"/>
  <c r="G32" i="5"/>
  <c r="F32" i="5"/>
  <c r="E32" i="5"/>
  <c r="D32" i="5"/>
  <c r="K7" i="5"/>
  <c r="J7" i="5"/>
  <c r="I7" i="5"/>
  <c r="H7" i="5"/>
  <c r="G7" i="5"/>
  <c r="F7" i="5"/>
  <c r="E7" i="5"/>
  <c r="D7" i="5"/>
  <c r="K6" i="5"/>
  <c r="J6" i="5"/>
  <c r="I6" i="5"/>
  <c r="H6" i="5"/>
  <c r="G6" i="5"/>
  <c r="F6" i="5"/>
  <c r="E6" i="5"/>
  <c r="D6" i="5"/>
  <c r="K5" i="5"/>
  <c r="J5" i="5"/>
  <c r="I5" i="5"/>
  <c r="H5" i="5"/>
  <c r="G5" i="5"/>
  <c r="F5" i="5"/>
  <c r="E5" i="5"/>
  <c r="D5" i="5"/>
  <c r="K4" i="5"/>
  <c r="J4" i="5"/>
  <c r="I4" i="5"/>
  <c r="H4" i="5"/>
  <c r="G4" i="5"/>
  <c r="F4" i="5"/>
  <c r="E4" i="5"/>
  <c r="D4" i="5"/>
  <c r="K3" i="5"/>
  <c r="J3" i="5"/>
  <c r="I3" i="5"/>
  <c r="H3" i="5"/>
  <c r="G3" i="5"/>
  <c r="F3" i="5"/>
  <c r="E3" i="5"/>
  <c r="D3" i="5"/>
  <c r="K12" i="4"/>
  <c r="J12" i="4"/>
  <c r="I12" i="4"/>
  <c r="H12" i="4"/>
  <c r="G12" i="4"/>
  <c r="F12" i="4"/>
  <c r="E12" i="4"/>
  <c r="D12" i="4"/>
  <c r="C12" i="4"/>
  <c r="K11" i="4"/>
  <c r="J11" i="4"/>
  <c r="I11" i="4"/>
  <c r="H11" i="4"/>
  <c r="G11" i="4"/>
  <c r="F11" i="4"/>
  <c r="E11" i="4"/>
  <c r="D11" i="4"/>
  <c r="C11" i="4"/>
  <c r="K10" i="4"/>
  <c r="J10" i="4"/>
  <c r="I10" i="4"/>
  <c r="H10" i="4"/>
  <c r="G10" i="4"/>
  <c r="F10" i="4"/>
  <c r="E10" i="4"/>
  <c r="D10" i="4"/>
  <c r="C10" i="4"/>
  <c r="K9" i="4"/>
  <c r="J9" i="4"/>
  <c r="I9" i="4"/>
  <c r="H9" i="4"/>
  <c r="G9" i="4"/>
  <c r="F9" i="4"/>
  <c r="E9" i="4"/>
  <c r="D9" i="4"/>
  <c r="C9" i="4"/>
  <c r="K8" i="4"/>
  <c r="J8" i="4"/>
  <c r="I8" i="4"/>
  <c r="H8" i="4"/>
  <c r="G8" i="4"/>
  <c r="F8" i="4"/>
  <c r="E8" i="4"/>
  <c r="D8" i="4"/>
  <c r="C8" i="4"/>
  <c r="K12" i="1"/>
  <c r="J12" i="1"/>
  <c r="I12" i="1"/>
  <c r="H12" i="1"/>
  <c r="G12" i="1"/>
  <c r="F12" i="1"/>
  <c r="E12" i="1"/>
  <c r="D12" i="1"/>
  <c r="C12" i="1"/>
  <c r="J11" i="1"/>
  <c r="I11" i="1"/>
  <c r="H11" i="1"/>
  <c r="G11" i="1"/>
  <c r="F11" i="1"/>
  <c r="E11" i="1"/>
  <c r="D11" i="1"/>
  <c r="C11" i="1"/>
  <c r="K10" i="1"/>
  <c r="J10" i="1"/>
  <c r="I10" i="1"/>
  <c r="H10" i="1"/>
  <c r="G10" i="1"/>
  <c r="F10" i="1"/>
  <c r="E10" i="1"/>
  <c r="D10" i="1"/>
  <c r="C10" i="1"/>
  <c r="K9" i="1"/>
  <c r="J9" i="1"/>
  <c r="I9" i="1"/>
  <c r="H9" i="1"/>
  <c r="G9" i="1"/>
  <c r="F9" i="1"/>
  <c r="E9" i="1"/>
  <c r="D9" i="1"/>
  <c r="C9" i="1"/>
  <c r="K8" i="1"/>
  <c r="J8" i="1"/>
  <c r="I8" i="1"/>
  <c r="H8" i="1"/>
  <c r="G8" i="1"/>
  <c r="F8" i="1"/>
  <c r="E8" i="1"/>
  <c r="D8" i="1"/>
  <c r="C8" i="1"/>
  <c r="K12" i="27"/>
  <c r="J12" i="27"/>
  <c r="I12" i="27"/>
  <c r="H12" i="27"/>
  <c r="G12" i="27"/>
  <c r="F12" i="27"/>
  <c r="E12" i="27"/>
  <c r="D12" i="27"/>
  <c r="C12" i="27"/>
  <c r="K11" i="27"/>
  <c r="J11" i="27"/>
  <c r="I11" i="27"/>
  <c r="H11" i="27"/>
  <c r="G11" i="27"/>
  <c r="F11" i="27"/>
  <c r="E11" i="27"/>
  <c r="D11" i="27"/>
  <c r="C11" i="27"/>
  <c r="K10" i="27"/>
  <c r="J10" i="27"/>
  <c r="I10" i="27"/>
  <c r="H10" i="27"/>
  <c r="G10" i="27"/>
  <c r="F10" i="27"/>
  <c r="E10" i="27"/>
  <c r="D10" i="27"/>
  <c r="C10" i="27"/>
  <c r="K9" i="27"/>
  <c r="J9" i="27"/>
  <c r="I9" i="27"/>
  <c r="H9" i="27"/>
  <c r="G9" i="27"/>
  <c r="F9" i="27"/>
  <c r="E9" i="27"/>
  <c r="D9" i="27"/>
  <c r="C9" i="27"/>
  <c r="K8" i="27"/>
  <c r="J8" i="27"/>
  <c r="I8" i="27"/>
  <c r="H8" i="27"/>
  <c r="G8" i="27"/>
  <c r="F8" i="27"/>
  <c r="E8" i="27"/>
  <c r="D8" i="27"/>
  <c r="C8" i="27"/>
  <c r="K12" i="7"/>
  <c r="J12" i="7"/>
  <c r="I12" i="7"/>
  <c r="H12" i="7"/>
  <c r="G12" i="7"/>
  <c r="F12" i="7"/>
  <c r="E12" i="7"/>
  <c r="D12" i="7"/>
  <c r="C12" i="7"/>
  <c r="K11" i="7"/>
  <c r="J11" i="7"/>
  <c r="I11" i="7"/>
  <c r="H11" i="7"/>
  <c r="G11" i="7"/>
  <c r="F11" i="7"/>
  <c r="E11" i="7"/>
  <c r="D11" i="7"/>
  <c r="C11" i="7"/>
  <c r="K10" i="7"/>
  <c r="J10" i="7"/>
  <c r="I10" i="7"/>
  <c r="H10" i="7"/>
  <c r="G10" i="7"/>
  <c r="F10" i="7"/>
  <c r="E10" i="7"/>
  <c r="D10" i="7"/>
  <c r="C10" i="7"/>
  <c r="K9" i="7"/>
  <c r="J9" i="7"/>
  <c r="I9" i="7"/>
  <c r="H9" i="7"/>
  <c r="G9" i="7"/>
  <c r="F9" i="7"/>
  <c r="E9" i="7"/>
  <c r="D9" i="7"/>
  <c r="C9" i="7"/>
  <c r="K8" i="7"/>
  <c r="J8" i="7"/>
  <c r="I8" i="7"/>
  <c r="H8" i="7"/>
  <c r="G8" i="7"/>
  <c r="F8" i="7"/>
  <c r="E8" i="7"/>
  <c r="D8" i="7"/>
  <c r="C8" i="7"/>
  <c r="L10" i="4" l="1"/>
  <c r="L12" i="27" l="1"/>
  <c r="L11" i="27"/>
  <c r="L10" i="27"/>
  <c r="L9" i="27"/>
  <c r="L8" i="27"/>
  <c r="L12" i="4"/>
  <c r="L11" i="4"/>
  <c r="L9" i="4"/>
  <c r="L8" i="4"/>
  <c r="L7" i="1" l="1"/>
  <c r="L12" i="1"/>
  <c r="L11" i="1"/>
  <c r="L10" i="1"/>
  <c r="L9" i="1"/>
  <c r="L8" i="1"/>
  <c r="L5" i="5"/>
  <c r="D27" i="5" s="1"/>
  <c r="L18" i="5"/>
  <c r="F26" i="5" s="1"/>
  <c r="L19" i="5"/>
  <c r="F27" i="5" s="1"/>
  <c r="L20" i="5"/>
  <c r="F28" i="5" s="1"/>
  <c r="L21" i="5"/>
  <c r="F29" i="5" s="1"/>
  <c r="L17" i="5"/>
  <c r="F25" i="5" s="1"/>
  <c r="B9" i="26" l="1"/>
  <c r="B8" i="26"/>
  <c r="B6" i="26"/>
  <c r="B5" i="26"/>
  <c r="B7" i="26"/>
  <c r="N39" i="5" l="1"/>
  <c r="N40" i="5"/>
  <c r="N41" i="5"/>
  <c r="N42" i="5"/>
  <c r="N43" i="5"/>
  <c r="A14" i="22"/>
  <c r="A6" i="22" l="1"/>
  <c r="C13" i="22" s="1"/>
  <c r="D7" i="1"/>
  <c r="E7" i="1"/>
  <c r="F7" i="1"/>
  <c r="G7" i="1"/>
  <c r="H7" i="1"/>
  <c r="I7" i="1"/>
  <c r="J7" i="1"/>
  <c r="K7" i="1"/>
  <c r="C7" i="1"/>
  <c r="L17" i="27" l="1"/>
  <c r="E3" i="26"/>
  <c r="C3" i="26"/>
  <c r="D3" i="26"/>
  <c r="A5" i="26"/>
  <c r="A6" i="26"/>
  <c r="A7" i="26"/>
  <c r="A8" i="26"/>
  <c r="A9" i="26"/>
  <c r="L16" i="27" l="1"/>
  <c r="L18" i="27"/>
  <c r="L15" i="27"/>
  <c r="L19" i="27"/>
  <c r="E9" i="26" l="1"/>
  <c r="E8" i="26"/>
  <c r="E7" i="26"/>
  <c r="E6" i="26"/>
  <c r="E5" i="26"/>
  <c r="B5" i="22" l="1"/>
  <c r="C8" i="26" l="1"/>
  <c r="C7" i="26"/>
  <c r="C6" i="26"/>
  <c r="D6" i="26"/>
  <c r="C9" i="26"/>
  <c r="D9" i="26"/>
  <c r="D8" i="26"/>
  <c r="D7" i="26"/>
  <c r="L17" i="7" l="1"/>
  <c r="L9" i="22" s="1"/>
  <c r="C17" i="7"/>
  <c r="K17" i="7"/>
  <c r="C18" i="7" l="1"/>
  <c r="C15" i="7"/>
  <c r="C19" i="7"/>
  <c r="C16" i="7"/>
  <c r="L16" i="7"/>
  <c r="L8" i="22" s="1"/>
  <c r="L19" i="7"/>
  <c r="L11" i="22" s="1"/>
  <c r="L18" i="7"/>
  <c r="L10" i="22" s="1"/>
  <c r="L15" i="7"/>
  <c r="L7" i="22" s="1"/>
  <c r="K15" i="7"/>
  <c r="K19" i="7"/>
  <c r="K16" i="7"/>
  <c r="K18" i="7"/>
  <c r="L17" i="4" l="1"/>
  <c r="L17" i="22" s="1"/>
  <c r="K17" i="4"/>
  <c r="I17" i="4"/>
  <c r="G17" i="4"/>
  <c r="E17" i="4"/>
  <c r="C17" i="4"/>
  <c r="J17" i="4"/>
  <c r="H17" i="4"/>
  <c r="F17" i="4"/>
  <c r="D17" i="4"/>
  <c r="B16" i="26" l="1"/>
  <c r="C39" i="23"/>
  <c r="C16" i="4"/>
  <c r="C15" i="4"/>
  <c r="C19" i="4"/>
  <c r="C18" i="4"/>
  <c r="L55" i="23"/>
  <c r="L31" i="23" s="1"/>
  <c r="L15" i="4"/>
  <c r="L15" i="22" s="1"/>
  <c r="L19" i="4"/>
  <c r="L19" i="22" s="1"/>
  <c r="L16" i="4"/>
  <c r="L16" i="22" s="1"/>
  <c r="L18" i="4"/>
  <c r="L17" i="1"/>
  <c r="K16" i="4"/>
  <c r="K18" i="4"/>
  <c r="K15" i="4"/>
  <c r="K19" i="4"/>
  <c r="K17" i="1"/>
  <c r="K17" i="27"/>
  <c r="C17" i="1"/>
  <c r="C17" i="27"/>
  <c r="F19" i="4"/>
  <c r="F18" i="4"/>
  <c r="F16" i="4"/>
  <c r="J19" i="4"/>
  <c r="J18" i="4"/>
  <c r="J16" i="4"/>
  <c r="E19" i="4"/>
  <c r="E18" i="4"/>
  <c r="E16" i="4"/>
  <c r="I19" i="4"/>
  <c r="B18" i="26" s="1"/>
  <c r="I18" i="4"/>
  <c r="I16" i="4"/>
  <c r="B15" i="26" s="1"/>
  <c r="D19" i="4"/>
  <c r="D18" i="4"/>
  <c r="D16" i="4"/>
  <c r="H19" i="4"/>
  <c r="H18" i="4"/>
  <c r="H16" i="4"/>
  <c r="G19" i="4"/>
  <c r="G18" i="4"/>
  <c r="G16" i="4"/>
  <c r="B17" i="26" l="1"/>
  <c r="C19" i="27"/>
  <c r="C18" i="27"/>
  <c r="C15" i="27"/>
  <c r="C16" i="27"/>
  <c r="C18" i="1"/>
  <c r="C16" i="1"/>
  <c r="C19" i="1"/>
  <c r="C15" i="1"/>
  <c r="C40" i="23"/>
  <c r="L18" i="22"/>
  <c r="L56" i="23" s="1"/>
  <c r="L32" i="23" s="1"/>
  <c r="C38" i="23"/>
  <c r="C41" i="23"/>
  <c r="L47" i="23"/>
  <c r="L23" i="23"/>
  <c r="L15" i="23"/>
  <c r="L54" i="23"/>
  <c r="L30" i="23" s="1"/>
  <c r="L53" i="23"/>
  <c r="L29" i="23" s="1"/>
  <c r="P29" i="23" s="1"/>
  <c r="L57" i="23"/>
  <c r="L33" i="23" s="1"/>
  <c r="L16" i="1"/>
  <c r="L18" i="1"/>
  <c r="L15" i="1"/>
  <c r="L19" i="1"/>
  <c r="K16" i="27"/>
  <c r="K8" i="22" s="1"/>
  <c r="K16" i="22" s="1"/>
  <c r="K18" i="27"/>
  <c r="K10" i="22" s="1"/>
  <c r="K18" i="22" s="1"/>
  <c r="K15" i="27"/>
  <c r="K7" i="22" s="1"/>
  <c r="K15" i="22" s="1"/>
  <c r="K9" i="22"/>
  <c r="K17" i="22" s="1"/>
  <c r="K19" i="27"/>
  <c r="K16" i="1"/>
  <c r="K19" i="1"/>
  <c r="K18" i="1"/>
  <c r="K15" i="1"/>
  <c r="L49" i="23" l="1"/>
  <c r="L25" i="23"/>
  <c r="L17" i="23"/>
  <c r="L45" i="23"/>
  <c r="L21" i="23"/>
  <c r="L13" i="23"/>
  <c r="L48" i="23"/>
  <c r="L24" i="23"/>
  <c r="L16" i="23"/>
  <c r="L46" i="23"/>
  <c r="L14" i="23"/>
  <c r="L22" i="23"/>
  <c r="K11" i="22"/>
  <c r="K19" i="22" s="1"/>
  <c r="K55" i="23"/>
  <c r="K31" i="23" s="1"/>
  <c r="K56" i="23"/>
  <c r="K32" i="23" s="1"/>
  <c r="K53" i="23"/>
  <c r="K29" i="23" s="1"/>
  <c r="K54" i="23"/>
  <c r="K30" i="23" s="1"/>
  <c r="K46" i="23" l="1"/>
  <c r="K22" i="23"/>
  <c r="K14" i="23"/>
  <c r="K48" i="23"/>
  <c r="K24" i="23"/>
  <c r="K16" i="23"/>
  <c r="K45" i="23"/>
  <c r="K21" i="23"/>
  <c r="K13" i="23"/>
  <c r="K47" i="23"/>
  <c r="K23" i="23"/>
  <c r="K15" i="23"/>
  <c r="K57" i="23"/>
  <c r="K33" i="23" s="1"/>
  <c r="J15" i="4"/>
  <c r="D15" i="1"/>
  <c r="F15" i="1"/>
  <c r="H15" i="1"/>
  <c r="J15" i="1"/>
  <c r="E15" i="1"/>
  <c r="G15" i="1"/>
  <c r="I15" i="1"/>
  <c r="G19" i="1"/>
  <c r="D19" i="1"/>
  <c r="H19" i="1"/>
  <c r="E19" i="1"/>
  <c r="I19" i="1"/>
  <c r="F19" i="1"/>
  <c r="J19" i="1"/>
  <c r="E18" i="1"/>
  <c r="I18" i="1"/>
  <c r="F18" i="1"/>
  <c r="J18" i="1"/>
  <c r="G18" i="1"/>
  <c r="D18" i="1"/>
  <c r="H18" i="1"/>
  <c r="E17" i="1"/>
  <c r="I17" i="1"/>
  <c r="D17" i="1"/>
  <c r="H17" i="1"/>
  <c r="G17" i="1"/>
  <c r="F17" i="1"/>
  <c r="J17" i="1"/>
  <c r="D15" i="27"/>
  <c r="F15" i="27"/>
  <c r="H15" i="27"/>
  <c r="J15" i="27"/>
  <c r="E15" i="27"/>
  <c r="G15" i="27"/>
  <c r="I15" i="27"/>
  <c r="G19" i="27"/>
  <c r="D19" i="27"/>
  <c r="H19" i="27"/>
  <c r="E19" i="27"/>
  <c r="I19" i="27"/>
  <c r="F19" i="27"/>
  <c r="J19" i="27"/>
  <c r="E18" i="27"/>
  <c r="I18" i="27"/>
  <c r="F18" i="27"/>
  <c r="J18" i="27"/>
  <c r="G18" i="27"/>
  <c r="D18" i="27"/>
  <c r="H18" i="27"/>
  <c r="E17" i="27"/>
  <c r="I17" i="27"/>
  <c r="D17" i="27"/>
  <c r="H17" i="27"/>
  <c r="G17" i="27"/>
  <c r="F17" i="27"/>
  <c r="J17" i="27"/>
  <c r="H15" i="7"/>
  <c r="E15" i="7"/>
  <c r="G15" i="7"/>
  <c r="I15" i="7"/>
  <c r="D15" i="7"/>
  <c r="F15" i="7"/>
  <c r="J15" i="7"/>
  <c r="G19" i="7"/>
  <c r="D19" i="7"/>
  <c r="H19" i="7"/>
  <c r="E19" i="7"/>
  <c r="I19" i="7"/>
  <c r="F19" i="7"/>
  <c r="J19" i="7"/>
  <c r="F18" i="7"/>
  <c r="J18" i="7"/>
  <c r="E18" i="7"/>
  <c r="I18" i="7"/>
  <c r="D17" i="26" s="1"/>
  <c r="D18" i="7"/>
  <c r="H18" i="7"/>
  <c r="G18" i="7"/>
  <c r="D17" i="7"/>
  <c r="D9" i="22" s="1"/>
  <c r="D17" i="22" s="1"/>
  <c r="H17" i="7"/>
  <c r="E17" i="7"/>
  <c r="E9" i="22" s="1"/>
  <c r="E17" i="22" s="1"/>
  <c r="I17" i="7"/>
  <c r="F17" i="7"/>
  <c r="J17" i="7"/>
  <c r="G17" i="7"/>
  <c r="D16" i="27"/>
  <c r="F16" i="27"/>
  <c r="H16" i="27"/>
  <c r="J16" i="27"/>
  <c r="D16" i="1"/>
  <c r="F16" i="1"/>
  <c r="H16" i="1"/>
  <c r="J16" i="1"/>
  <c r="E16" i="27"/>
  <c r="G16" i="27"/>
  <c r="I16" i="27"/>
  <c r="E16" i="1"/>
  <c r="G16" i="1"/>
  <c r="I16" i="1"/>
  <c r="C15" i="26" s="1"/>
  <c r="E16" i="7"/>
  <c r="G16" i="7"/>
  <c r="I16" i="7"/>
  <c r="D16" i="7"/>
  <c r="F16" i="7"/>
  <c r="H16" i="7"/>
  <c r="J16" i="7"/>
  <c r="E15" i="26" l="1"/>
  <c r="E16" i="26"/>
  <c r="E14" i="26"/>
  <c r="C14" i="26"/>
  <c r="D15" i="26"/>
  <c r="C16" i="26"/>
  <c r="I9" i="22"/>
  <c r="D16" i="26"/>
  <c r="D18" i="26"/>
  <c r="D14" i="26"/>
  <c r="E17" i="26"/>
  <c r="E18" i="26"/>
  <c r="C17" i="26"/>
  <c r="C18" i="26"/>
  <c r="I17" i="22"/>
  <c r="I55" i="23" s="1"/>
  <c r="I31" i="23" s="1"/>
  <c r="J9" i="22"/>
  <c r="J17" i="22" s="1"/>
  <c r="E38" i="23"/>
  <c r="E40" i="23"/>
  <c r="E41" i="23"/>
  <c r="D41" i="23"/>
  <c r="D38" i="23"/>
  <c r="E39" i="23"/>
  <c r="E37" i="23"/>
  <c r="D39" i="23"/>
  <c r="D40" i="23"/>
  <c r="D37" i="23"/>
  <c r="K49" i="23"/>
  <c r="K25" i="23"/>
  <c r="K17" i="23"/>
  <c r="H9" i="22"/>
  <c r="G9" i="22"/>
  <c r="H7" i="22"/>
  <c r="C9" i="22"/>
  <c r="C17" i="22" s="1"/>
  <c r="I7" i="22"/>
  <c r="E7" i="22"/>
  <c r="F8" i="22"/>
  <c r="F16" i="22" s="1"/>
  <c r="I8" i="22"/>
  <c r="E8" i="22"/>
  <c r="E16" i="22" s="1"/>
  <c r="J8" i="22"/>
  <c r="J16" i="22" s="1"/>
  <c r="J55" i="23"/>
  <c r="J31" i="23" s="1"/>
  <c r="H10" i="22"/>
  <c r="H18" i="22" s="1"/>
  <c r="G10" i="22"/>
  <c r="G18" i="22" s="1"/>
  <c r="J10" i="22"/>
  <c r="J18" i="22" s="1"/>
  <c r="I10" i="22"/>
  <c r="J11" i="22"/>
  <c r="J19" i="22" s="1"/>
  <c r="I11" i="22"/>
  <c r="H11" i="22"/>
  <c r="H19" i="22" s="1"/>
  <c r="G11" i="22"/>
  <c r="G19" i="22" s="1"/>
  <c r="J7" i="22"/>
  <c r="J15" i="22" s="1"/>
  <c r="G8" i="22"/>
  <c r="G16" i="22" s="1"/>
  <c r="C8" i="22"/>
  <c r="C16" i="22" s="1"/>
  <c r="H8" i="22"/>
  <c r="H16" i="22" s="1"/>
  <c r="D8" i="22"/>
  <c r="D16" i="22" s="1"/>
  <c r="C5" i="26"/>
  <c r="F9" i="22"/>
  <c r="F17" i="22" s="1"/>
  <c r="E55" i="23"/>
  <c r="E31" i="23" s="1"/>
  <c r="D55" i="23"/>
  <c r="D31" i="23" s="1"/>
  <c r="F10" i="22"/>
  <c r="F18" i="22" s="1"/>
  <c r="F11" i="22"/>
  <c r="F19" i="22" s="1"/>
  <c r="F7" i="22"/>
  <c r="D10" i="22"/>
  <c r="D18" i="22" s="1"/>
  <c r="C10" i="22"/>
  <c r="C18" i="22" s="1"/>
  <c r="E10" i="22"/>
  <c r="E18" i="22" s="1"/>
  <c r="E11" i="22"/>
  <c r="E19" i="22" s="1"/>
  <c r="D11" i="22"/>
  <c r="D19" i="22" s="1"/>
  <c r="C11" i="22"/>
  <c r="C19" i="22" s="1"/>
  <c r="G7" i="22"/>
  <c r="C7" i="22"/>
  <c r="C15" i="22" s="1"/>
  <c r="C53" i="23" s="1"/>
  <c r="C29" i="23" s="1"/>
  <c r="O29" i="23" s="1"/>
  <c r="D7" i="22"/>
  <c r="N55" i="23" l="1"/>
  <c r="F14" i="26"/>
  <c r="F16" i="26"/>
  <c r="I19" i="22"/>
  <c r="I57" i="23" s="1"/>
  <c r="I33" i="23" s="1"/>
  <c r="F18" i="26"/>
  <c r="I18" i="22"/>
  <c r="I56" i="23" s="1"/>
  <c r="I32" i="23" s="1"/>
  <c r="F17" i="26"/>
  <c r="I16" i="22"/>
  <c r="I54" i="23" s="1"/>
  <c r="I30" i="23" s="1"/>
  <c r="F15" i="26"/>
  <c r="C45" i="23"/>
  <c r="C21" i="23"/>
  <c r="C13" i="23"/>
  <c r="E47" i="23"/>
  <c r="E23" i="23"/>
  <c r="E15" i="23"/>
  <c r="I15" i="23"/>
  <c r="I47" i="23"/>
  <c r="I23" i="23"/>
  <c r="G17" i="22"/>
  <c r="G55" i="23" s="1"/>
  <c r="G31" i="23" s="1"/>
  <c r="H17" i="22"/>
  <c r="H55" i="23" s="1"/>
  <c r="H31" i="23" s="1"/>
  <c r="D47" i="23"/>
  <c r="D23" i="23"/>
  <c r="D15" i="23"/>
  <c r="J47" i="23"/>
  <c r="J23" i="23"/>
  <c r="J15" i="23"/>
  <c r="C55" i="23"/>
  <c r="C31" i="23" s="1"/>
  <c r="O31" i="23" s="1"/>
  <c r="D5" i="26"/>
  <c r="G15" i="4"/>
  <c r="G15" i="22" s="1"/>
  <c r="F15" i="4"/>
  <c r="F15" i="22" s="1"/>
  <c r="E15" i="4"/>
  <c r="E15" i="22" s="1"/>
  <c r="D15" i="4"/>
  <c r="D15" i="22" s="1"/>
  <c r="D57" i="23"/>
  <c r="D33" i="23" s="1"/>
  <c r="D56" i="23"/>
  <c r="D32" i="23" s="1"/>
  <c r="F56" i="23"/>
  <c r="F32" i="23" s="1"/>
  <c r="H54" i="23"/>
  <c r="H30" i="23" s="1"/>
  <c r="G54" i="23"/>
  <c r="G30" i="23" s="1"/>
  <c r="J53" i="23"/>
  <c r="J29" i="23" s="1"/>
  <c r="H57" i="23"/>
  <c r="H33" i="23" s="1"/>
  <c r="J57" i="23"/>
  <c r="J33" i="23" s="1"/>
  <c r="J56" i="23"/>
  <c r="J32" i="23" s="1"/>
  <c r="H56" i="23"/>
  <c r="H32" i="23" s="1"/>
  <c r="I15" i="4"/>
  <c r="H15" i="4"/>
  <c r="C57" i="23"/>
  <c r="C33" i="23" s="1"/>
  <c r="O33" i="23" s="1"/>
  <c r="E57" i="23"/>
  <c r="E33" i="23" s="1"/>
  <c r="E56" i="23"/>
  <c r="E32" i="23" s="1"/>
  <c r="C56" i="23"/>
  <c r="C32" i="23" s="1"/>
  <c r="O32" i="23" s="1"/>
  <c r="F57" i="23"/>
  <c r="F33" i="23" s="1"/>
  <c r="F55" i="23"/>
  <c r="F31" i="23" s="1"/>
  <c r="D54" i="23"/>
  <c r="D30" i="23" s="1"/>
  <c r="C54" i="23"/>
  <c r="C30" i="23" s="1"/>
  <c r="O30" i="23" s="1"/>
  <c r="G57" i="23"/>
  <c r="G33" i="23" s="1"/>
  <c r="G56" i="23"/>
  <c r="G32" i="23" s="1"/>
  <c r="J54" i="23"/>
  <c r="J30" i="23" s="1"/>
  <c r="E54" i="23"/>
  <c r="E30" i="23" s="1"/>
  <c r="F54" i="23"/>
  <c r="F30" i="23" s="1"/>
  <c r="N23" i="23" l="1"/>
  <c r="N57" i="23"/>
  <c r="N54" i="23"/>
  <c r="N56" i="23"/>
  <c r="I15" i="22"/>
  <c r="B14" i="26"/>
  <c r="N47" i="23"/>
  <c r="N31" i="23"/>
  <c r="N15" i="23"/>
  <c r="H15" i="22"/>
  <c r="H53" i="23" s="1"/>
  <c r="H29" i="23" s="1"/>
  <c r="C37" i="23"/>
  <c r="G47" i="23"/>
  <c r="G23" i="23"/>
  <c r="G15" i="23"/>
  <c r="F14" i="23"/>
  <c r="F46" i="23"/>
  <c r="F22" i="23"/>
  <c r="I48" i="23"/>
  <c r="I24" i="23"/>
  <c r="I16" i="23"/>
  <c r="D46" i="23"/>
  <c r="D22" i="23"/>
  <c r="D14" i="23"/>
  <c r="E48" i="23"/>
  <c r="E24" i="23"/>
  <c r="E16" i="23"/>
  <c r="J49" i="23"/>
  <c r="J25" i="23"/>
  <c r="J17" i="23"/>
  <c r="E46" i="23"/>
  <c r="E22" i="23"/>
  <c r="E14" i="23"/>
  <c r="G48" i="23"/>
  <c r="G24" i="23"/>
  <c r="G16" i="23"/>
  <c r="I49" i="23"/>
  <c r="N49" i="23" s="1"/>
  <c r="I17" i="23"/>
  <c r="N17" i="23" s="1"/>
  <c r="N33" i="23"/>
  <c r="I25" i="23"/>
  <c r="C46" i="23"/>
  <c r="C22" i="23"/>
  <c r="C14" i="23"/>
  <c r="F47" i="23"/>
  <c r="F23" i="23"/>
  <c r="F15" i="23"/>
  <c r="C48" i="23"/>
  <c r="C24" i="23"/>
  <c r="C16" i="23"/>
  <c r="E49" i="23"/>
  <c r="E25" i="23"/>
  <c r="E17" i="23"/>
  <c r="I46" i="23"/>
  <c r="I22" i="23"/>
  <c r="I14" i="23"/>
  <c r="J48" i="23"/>
  <c r="J24" i="23"/>
  <c r="J16" i="23"/>
  <c r="H49" i="23"/>
  <c r="H25" i="23"/>
  <c r="H17" i="23"/>
  <c r="G46" i="23"/>
  <c r="G22" i="23"/>
  <c r="G14" i="23"/>
  <c r="F48" i="23"/>
  <c r="F24" i="23"/>
  <c r="F16" i="23"/>
  <c r="D49" i="23"/>
  <c r="D25" i="23"/>
  <c r="D17" i="23"/>
  <c r="C47" i="23"/>
  <c r="C23" i="23"/>
  <c r="C15" i="23"/>
  <c r="H47" i="23"/>
  <c r="H23" i="23"/>
  <c r="H15" i="23"/>
  <c r="C6" i="23" s="1"/>
  <c r="J46" i="23"/>
  <c r="J22" i="23"/>
  <c r="J14" i="23"/>
  <c r="G49" i="23"/>
  <c r="G25" i="23"/>
  <c r="G17" i="23"/>
  <c r="F49" i="23"/>
  <c r="F25" i="23"/>
  <c r="F17" i="23"/>
  <c r="C49" i="23"/>
  <c r="C25" i="23"/>
  <c r="C17" i="23"/>
  <c r="H16" i="23"/>
  <c r="H48" i="23"/>
  <c r="H24" i="23"/>
  <c r="J45" i="23"/>
  <c r="J21" i="23"/>
  <c r="J13" i="23"/>
  <c r="H46" i="23"/>
  <c r="H22" i="23"/>
  <c r="H14" i="23"/>
  <c r="D48" i="23"/>
  <c r="D24" i="23"/>
  <c r="D16" i="23"/>
  <c r="F53" i="23"/>
  <c r="F29" i="23" s="1"/>
  <c r="G53" i="23"/>
  <c r="G29" i="23" s="1"/>
  <c r="D53" i="23"/>
  <c r="D29" i="23" s="1"/>
  <c r="I53" i="23"/>
  <c r="E53" i="23"/>
  <c r="E29" i="23" s="1"/>
  <c r="N53" i="23" l="1"/>
  <c r="I29" i="23"/>
  <c r="N14" i="23"/>
  <c r="C5" i="23" s="1"/>
  <c r="N30" i="23"/>
  <c r="E5" i="23" s="1"/>
  <c r="N25" i="23"/>
  <c r="D8" i="23" s="1"/>
  <c r="N16" i="23"/>
  <c r="C7" i="23" s="1"/>
  <c r="N32" i="23"/>
  <c r="E7" i="23" s="1"/>
  <c r="N22" i="23"/>
  <c r="N46" i="23"/>
  <c r="N24" i="23"/>
  <c r="D7" i="23" s="1"/>
  <c r="N48" i="23"/>
  <c r="D5" i="23"/>
  <c r="E8" i="23"/>
  <c r="E6" i="23"/>
  <c r="I45" i="23"/>
  <c r="N45" i="23" s="1"/>
  <c r="I21" i="23"/>
  <c r="N21" i="23" s="1"/>
  <c r="N29" i="23"/>
  <c r="I13" i="23"/>
  <c r="N13" i="23" s="1"/>
  <c r="D45" i="23"/>
  <c r="D21" i="23"/>
  <c r="D13" i="23"/>
  <c r="E45" i="23"/>
  <c r="E21" i="23"/>
  <c r="E13" i="23"/>
  <c r="H45" i="23"/>
  <c r="H21" i="23"/>
  <c r="H13" i="23"/>
  <c r="G45" i="23"/>
  <c r="G21" i="23"/>
  <c r="G13" i="23"/>
  <c r="F45" i="23"/>
  <c r="F21" i="23"/>
  <c r="F13" i="23"/>
  <c r="C8" i="23"/>
  <c r="D6" i="23"/>
  <c r="E4" i="23" l="1"/>
  <c r="D4" i="23"/>
  <c r="C4" i="23"/>
</calcChain>
</file>

<file path=xl/sharedStrings.xml><?xml version="1.0" encoding="utf-8"?>
<sst xmlns="http://schemas.openxmlformats.org/spreadsheetml/2006/main" count="358" uniqueCount="126">
  <si>
    <t>CPI (Dec)</t>
  </si>
  <si>
    <t>Unit</t>
  </si>
  <si>
    <t>Series Type</t>
  </si>
  <si>
    <t>Data Type</t>
  </si>
  <si>
    <t>Frequency</t>
  </si>
  <si>
    <t>Collection Month</t>
  </si>
  <si>
    <t>Series Start</t>
  </si>
  <si>
    <t>Series End</t>
  </si>
  <si>
    <t>No. Obs</t>
  </si>
  <si>
    <t>Series ID</t>
  </si>
  <si>
    <t>Index Numbers ;  All groups CPI ;  Australia ;</t>
  </si>
  <si>
    <t>Index Numbers</t>
  </si>
  <si>
    <t>Original</t>
  </si>
  <si>
    <t>INDEX</t>
  </si>
  <si>
    <t>Quarter</t>
  </si>
  <si>
    <t>A2325846C</t>
  </si>
  <si>
    <t>Financial year data (Real December previous year)</t>
  </si>
  <si>
    <t>Calander year data (Real June same year)</t>
  </si>
  <si>
    <t>$ '000</t>
  </si>
  <si>
    <t>Maximum demand</t>
  </si>
  <si>
    <t>DNSP Network services capex</t>
  </si>
  <si>
    <t>Powerlink</t>
  </si>
  <si>
    <t>Energy transported</t>
  </si>
  <si>
    <t>Depreciation</t>
  </si>
  <si>
    <t>5 year average</t>
  </si>
  <si>
    <t>Entry/exit points</t>
  </si>
  <si>
    <t>Opex</t>
  </si>
  <si>
    <t>Capex</t>
  </si>
  <si>
    <t>Total user cost per entry/exit point</t>
  </si>
  <si>
    <t>RAB</t>
  </si>
  <si>
    <t>Asset cost</t>
  </si>
  <si>
    <t>TasNetworks</t>
  </si>
  <si>
    <t>Prescribed transmission services RAB</t>
  </si>
  <si>
    <t>Average real WACC</t>
  </si>
  <si>
    <t>Benchmarking metrics</t>
  </si>
  <si>
    <t>Total user cost per MWh energy</t>
  </si>
  <si>
    <t>Return on assets</t>
  </si>
  <si>
    <t>AusNet Services</t>
  </si>
  <si>
    <t>Circuit line length</t>
  </si>
  <si>
    <t>ElectraNet</t>
  </si>
  <si>
    <t>TransGrid</t>
  </si>
  <si>
    <t>AVG Last 5YRs</t>
  </si>
  <si>
    <t>total overhead circuit kilometres</t>
  </si>
  <si>
    <t>total underground circuit kilometres</t>
  </si>
  <si>
    <t>actual additions (recognised in RAB)</t>
  </si>
  <si>
    <t>CPI conversion</t>
  </si>
  <si>
    <t>Average NSP performance 2011-2015</t>
  </si>
  <si>
    <t>Total user cost ($)</t>
  </si>
  <si>
    <t>Transmission system non-coincident summated maximum demand (MVA)</t>
  </si>
  <si>
    <t>Voltage of entry/exit points (kV)</t>
  </si>
  <si>
    <t>Circuit line length (km)</t>
  </si>
  <si>
    <t>Connection density (kV/km)</t>
  </si>
  <si>
    <t>Total user cost per MVA of maximum demand ($/MVA)</t>
  </si>
  <si>
    <t>Total user cost per km of transmission circuit length ($/km)</t>
  </si>
  <si>
    <t>Total energy transported</t>
  </si>
  <si>
    <t>Prescribed transmission services opex ($'000)</t>
  </si>
  <si>
    <t>TNSP Asset cost ($'000)</t>
  </si>
  <si>
    <t>Transmission inputs (avg last 5 years)</t>
  </si>
  <si>
    <t>Transmission outputs (avg last 5 yrs)</t>
  </si>
  <si>
    <t>Estimated customer cost of energy unsupplied due to supply interruptions ($million nominal)</t>
  </si>
  <si>
    <t>Connection density (kV of connection points per circuit km, 2015)</t>
  </si>
  <si>
    <t>Total user cost per MWh of energy transported ($/MWh)</t>
  </si>
  <si>
    <t>*These are used to convert to $2015</t>
  </si>
  <si>
    <t>Convert to real (Calendar year TNSP)</t>
  </si>
  <si>
    <t>Convert to real (Financial year TNSP)</t>
  </si>
  <si>
    <t>Convert to real (March ending TNSP)</t>
  </si>
  <si>
    <t>March ending data (Real September previous year)</t>
  </si>
  <si>
    <t>Summary tables used in the annual benchmarking report</t>
  </si>
  <si>
    <t>TNSP depreciation</t>
  </si>
  <si>
    <t>Nominal</t>
  </si>
  <si>
    <t>$'000</t>
  </si>
  <si>
    <t>Nominal - Prescribed transmission services capex ($'000)</t>
  </si>
  <si>
    <t>MWh</t>
  </si>
  <si>
    <t>TOPED01</t>
  </si>
  <si>
    <t>MVA</t>
  </si>
  <si>
    <t>TOPSD0204</t>
  </si>
  <si>
    <t>kV</t>
  </si>
  <si>
    <t>km</t>
  </si>
  <si>
    <t>TPA01+TPA02</t>
  </si>
  <si>
    <t>kv/km</t>
  </si>
  <si>
    <t>$, 2015</t>
  </si>
  <si>
    <t>GWh</t>
  </si>
  <si>
    <t>$ 2015/km</t>
  </si>
  <si>
    <t>$ 2015/kV</t>
  </si>
  <si>
    <t>$ 2015/MWh</t>
  </si>
  <si>
    <t>$ 2015/MVA</t>
  </si>
  <si>
    <t>Total user cost per MVA MD</t>
  </si>
  <si>
    <t>Date: November 2016</t>
  </si>
  <si>
    <t>Summary</t>
  </si>
  <si>
    <t>Data worksheets</t>
  </si>
  <si>
    <t>– Physical data: this presents key operational data submitted under DNSP EBRINs.</t>
  </si>
  <si>
    <t xml:space="preserve">– CPI: this contains consumer price index sourced from the Australian Bureau of Statistics.  This index is used to convert nominal values into real values. </t>
  </si>
  <si>
    <t>– Opex: this presents network services opex data submitted under DNSP EBRINs.</t>
  </si>
  <si>
    <t>Analysis worksheets</t>
  </si>
  <si>
    <t>AER TNSP Partial Performance Indicator Analysis</t>
  </si>
  <si>
    <t xml:space="preserve">This spreadsheet contains the PPI analysis on Electricity Transmission Network Service Providers for the years up to 2015. </t>
  </si>
  <si>
    <t>– Asset cost and total user cost: this calculates asset cost and total user costs.</t>
  </si>
  <si>
    <t>– RAB: this presents network services RAB data submitted under DNSP EBRINs.</t>
  </si>
  <si>
    <t>– Depreciation: this presents network services depreciation data submitted under DNSP EBRINs.</t>
  </si>
  <si>
    <t>– Capex: this presents network services capex data submitted under DNSP EBRINs.</t>
  </si>
  <si>
    <t>– Data analysis: TNSP Analysis</t>
  </si>
  <si>
    <t>– Graphical analysis: TNSP Charts</t>
  </si>
  <si>
    <t>– Data analysis: Network Size Table</t>
  </si>
  <si>
    <t>Asset cost and total user cost</t>
  </si>
  <si>
    <t>CPI</t>
  </si>
  <si>
    <t>Physical data</t>
  </si>
  <si>
    <t>Network Characteristics Charts</t>
  </si>
  <si>
    <t xml:space="preserve">TNSP Analysis </t>
  </si>
  <si>
    <t>TNSP Charts</t>
  </si>
  <si>
    <t>– Graphical analysis: Network Characteristics Charts</t>
  </si>
  <si>
    <t>Average(2012-2016)</t>
  </si>
  <si>
    <t>Five year average circuit length by TNSP (2012–16)</t>
  </si>
  <si>
    <t>Energy transported in 2016 (GWh)</t>
  </si>
  <si>
    <t>Maximum demand for 2016 (MVA)</t>
  </si>
  <si>
    <t>Aggregate voltage of entry and exit points (kV) for 2016</t>
  </si>
  <si>
    <t>Total cost per MVA of maximum demand served ($2016), 2006 to 2016</t>
  </si>
  <si>
    <t>Total cost per MWh of energy transported ($2016), 2006 to 2016</t>
  </si>
  <si>
    <t>$'000 2016</t>
  </si>
  <si>
    <t>$, 2016</t>
  </si>
  <si>
    <t>Total cost per km of transmission circuit length ($2016), 2006 to 2016</t>
  </si>
  <si>
    <t>End User Number</t>
  </si>
  <si>
    <t>#</t>
  </si>
  <si>
    <t>Total user cost per total end user number ($/#)</t>
  </si>
  <si>
    <t>Total cost per end user ($2016), 2006 to 2016</t>
  </si>
  <si>
    <t>Connection density (end user per circuit km, 2011-16 average)</t>
  </si>
  <si>
    <t>End User Number (millions, 2016 )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</si>
</sst>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mmm\-yyyy"/>
    <numFmt numFmtId="165" formatCode="0.0;\-0.0;0.0;@"/>
    <numFmt numFmtId="166" formatCode="#,##0.000"/>
    <numFmt numFmtId="167" formatCode="#,##0.0"/>
    <numFmt numFmtId="168" formatCode="_-&quot;$&quot;* #,##0_-;\-&quot;$&quot;* #,##0_-;_-&quot;$&quot;* &quot;-&quot;??_-;_-@_-"/>
    <numFmt numFmtId="169" formatCode="_-* #,##0_-;\-* #,##0_-;_-* &quot;-&quot;??_-;_-@_-"/>
    <numFmt numFmtId="170" formatCode="#,##0.0000"/>
    <numFmt numFmtId="171" formatCode="0.0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2" borderId="0" applyNumberFormat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wrapText="1"/>
    </xf>
    <xf numFmtId="0" fontId="0" fillId="0" borderId="0" xfId="0"/>
    <xf numFmtId="0" fontId="3" fillId="0" borderId="0" xfId="0" applyFont="1" applyAlignment="1"/>
    <xf numFmtId="164" fontId="3" fillId="0" borderId="0" xfId="0" applyNumberFormat="1" applyFont="1" applyAlignment="1"/>
    <xf numFmtId="164" fontId="2" fillId="0" borderId="0" xfId="0" applyNumberFormat="1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164" fontId="2" fillId="0" borderId="0" xfId="0" applyNumberFormat="1" applyFont="1" applyAlignment="1"/>
    <xf numFmtId="165" fontId="2" fillId="0" borderId="0" xfId="0" applyNumberFormat="1" applyFont="1" applyAlignment="1"/>
    <xf numFmtId="0" fontId="4" fillId="0" borderId="0" xfId="0" applyFont="1"/>
    <xf numFmtId="0" fontId="5" fillId="0" borderId="0" xfId="0" applyFont="1"/>
    <xf numFmtId="3" fontId="0" fillId="0" borderId="0" xfId="0" applyNumberFormat="1"/>
    <xf numFmtId="3" fontId="0" fillId="0" borderId="0" xfId="0" applyNumberFormat="1" applyBorder="1"/>
    <xf numFmtId="0" fontId="5" fillId="0" borderId="0" xfId="0" applyFont="1" applyFill="1" applyBorder="1"/>
    <xf numFmtId="168" fontId="0" fillId="0" borderId="0" xfId="3" applyNumberFormat="1" applyFont="1"/>
    <xf numFmtId="0" fontId="5" fillId="0" borderId="0" xfId="0" applyFont="1" applyAlignment="1">
      <alignment wrapText="1"/>
    </xf>
    <xf numFmtId="0" fontId="0" fillId="0" borderId="0" xfId="0"/>
    <xf numFmtId="3" fontId="0" fillId="0" borderId="1" xfId="0" applyNumberFormat="1" applyBorder="1"/>
    <xf numFmtId="0" fontId="5" fillId="0" borderId="1" xfId="0" applyFont="1" applyFill="1" applyBorder="1"/>
    <xf numFmtId="1" fontId="0" fillId="0" borderId="0" xfId="0" applyNumberFormat="1"/>
    <xf numFmtId="0" fontId="7" fillId="0" borderId="0" xfId="0" applyFont="1"/>
    <xf numFmtId="166" fontId="0" fillId="0" borderId="0" xfId="0" applyNumberFormat="1"/>
    <xf numFmtId="0" fontId="0" fillId="0" borderId="0" xfId="0" applyFill="1" applyBorder="1"/>
    <xf numFmtId="0" fontId="5" fillId="3" borderId="0" xfId="0" applyFont="1" applyFill="1"/>
    <xf numFmtId="170" fontId="0" fillId="0" borderId="0" xfId="0" applyNumberFormat="1"/>
    <xf numFmtId="0" fontId="0" fillId="3" borderId="0" xfId="0" applyFill="1"/>
    <xf numFmtId="0" fontId="0" fillId="3" borderId="0" xfId="0" applyNumberFormat="1" applyFill="1" applyBorder="1"/>
    <xf numFmtId="0" fontId="0" fillId="3" borderId="0" xfId="0" applyFill="1" applyAlignment="1">
      <alignment horizontal="right"/>
    </xf>
    <xf numFmtId="0" fontId="0" fillId="3" borderId="0" xfId="0" applyFont="1" applyFill="1" applyAlignment="1">
      <alignment horizontal="left"/>
    </xf>
    <xf numFmtId="171" fontId="0" fillId="3" borderId="0" xfId="0" applyNumberFormat="1" applyFill="1" applyBorder="1"/>
    <xf numFmtId="0" fontId="8" fillId="3" borderId="0" xfId="0" applyFont="1" applyFill="1"/>
    <xf numFmtId="165" fontId="0" fillId="3" borderId="0" xfId="0" applyNumberFormat="1" applyFill="1" applyBorder="1"/>
    <xf numFmtId="0" fontId="0" fillId="0" borderId="0" xfId="0" applyFill="1"/>
    <xf numFmtId="0" fontId="5" fillId="0" borderId="0" xfId="0" applyFont="1" applyFill="1"/>
    <xf numFmtId="0" fontId="0" fillId="0" borderId="0" xfId="0" applyFont="1" applyFill="1"/>
    <xf numFmtId="1" fontId="0" fillId="0" borderId="1" xfId="0" applyNumberFormat="1" applyFill="1" applyBorder="1"/>
    <xf numFmtId="3" fontId="0" fillId="0" borderId="1" xfId="0" applyNumberFormat="1" applyFill="1" applyBorder="1"/>
    <xf numFmtId="0" fontId="0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10" fillId="0" borderId="0" xfId="0" applyFont="1" applyAlignment="1">
      <alignment vertical="center"/>
    </xf>
    <xf numFmtId="10" fontId="0" fillId="0" borderId="0" xfId="8" applyNumberFormat="1" applyFont="1" applyFill="1"/>
    <xf numFmtId="166" fontId="0" fillId="0" borderId="0" xfId="0" applyNumberFormat="1" applyFill="1" applyBorder="1"/>
    <xf numFmtId="0" fontId="0" fillId="0" borderId="1" xfId="0" applyFill="1" applyBorder="1"/>
    <xf numFmtId="10" fontId="0" fillId="0" borderId="0" xfId="0" applyNumberFormat="1" applyFill="1"/>
    <xf numFmtId="3" fontId="0" fillId="0" borderId="0" xfId="0" applyNumberFormat="1" applyFill="1"/>
    <xf numFmtId="6" fontId="0" fillId="0" borderId="1" xfId="0" applyNumberFormat="1" applyFill="1" applyBorder="1"/>
    <xf numFmtId="0" fontId="5" fillId="0" borderId="0" xfId="0" applyFont="1" applyFill="1" applyAlignment="1">
      <alignment wrapText="1"/>
    </xf>
    <xf numFmtId="0" fontId="5" fillId="0" borderId="1" xfId="6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4" fontId="0" fillId="0" borderId="1" xfId="0" applyNumberFormat="1" applyFill="1" applyBorder="1"/>
    <xf numFmtId="3" fontId="0" fillId="0" borderId="0" xfId="0" applyNumberFormat="1" applyFill="1" applyBorder="1"/>
    <xf numFmtId="168" fontId="0" fillId="0" borderId="0" xfId="3" applyNumberFormat="1" applyFont="1" applyFill="1"/>
    <xf numFmtId="0" fontId="0" fillId="0" borderId="0" xfId="3" applyNumberFormat="1" applyFont="1" applyFill="1"/>
    <xf numFmtId="1" fontId="0" fillId="0" borderId="0" xfId="0" applyNumberFormat="1" applyFill="1"/>
    <xf numFmtId="167" fontId="0" fillId="0" borderId="1" xfId="0" applyNumberFormat="1" applyFill="1" applyBorder="1"/>
    <xf numFmtId="0" fontId="7" fillId="0" borderId="0" xfId="0" applyFont="1" applyFill="1"/>
    <xf numFmtId="169" fontId="0" fillId="0" borderId="0" xfId="7" applyNumberFormat="1" applyFont="1" applyFill="1"/>
    <xf numFmtId="169" fontId="5" fillId="0" borderId="0" xfId="7" applyNumberFormat="1" applyFont="1" applyFill="1"/>
    <xf numFmtId="0" fontId="5" fillId="0" borderId="0" xfId="0" applyFont="1" applyAlignment="1">
      <alignment vertical="top"/>
    </xf>
    <xf numFmtId="9" fontId="0" fillId="0" borderId="0" xfId="8" applyFont="1" applyFill="1"/>
  </cellXfs>
  <cellStyles count="9">
    <cellStyle name="20% - Accent4" xfId="6" builtinId="42"/>
    <cellStyle name="Comma" xfId="7" builtinId="3"/>
    <cellStyle name="Comma 2" xfId="4"/>
    <cellStyle name="Currency" xfId="3" builtinId="4"/>
    <cellStyle name="Normal" xfId="0" builtinId="0"/>
    <cellStyle name="Normal 2" xfId="2"/>
    <cellStyle name="Normal 3" xfId="1"/>
    <cellStyle name="Percent" xfId="8" builtinId="5"/>
    <cellStyle name="Percent 2" xfId="5"/>
  </cellStyles>
  <dxfs count="0"/>
  <tableStyles count="0" defaultTableStyle="TableStyleMedium2" defaultPivotStyle="PivotStyleLight16"/>
  <colors>
    <mruColors>
      <color rgb="FFA1D99B"/>
      <color rgb="FFAC0000"/>
      <color rgb="FFFCC0C0"/>
      <color rgb="FFBD0026"/>
      <color rgb="FF006D2C"/>
      <color rgb="FF238B45"/>
      <color rgb="FF74C476"/>
      <color rgb="FF41AB5D"/>
      <color rgb="FFC6DBEF"/>
      <color rgb="FFDE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5340597187073299"/>
          <c:y val="5.824049968555034E-2"/>
          <c:w val="0.62800775136956943"/>
          <c:h val="0.86134638953502918"/>
        </c:manualLayout>
      </c:layout>
      <c:lineChart>
        <c:grouping val="standard"/>
        <c:varyColors val="0"/>
        <c:ser>
          <c:idx val="1"/>
          <c:order val="0"/>
          <c:tx>
            <c:strRef>
              <c:f>'TNSP Analysis'!$A$13</c:f>
              <c:strCache>
                <c:ptCount val="1"/>
                <c:pt idx="0">
                  <c:v>ElectraNet</c:v>
                </c:pt>
              </c:strCache>
            </c:strRef>
          </c:tx>
          <c:spPr>
            <a:ln w="25400">
              <a:solidFill>
                <a:srgbClr val="F79646">
                  <a:lumMod val="75000"/>
                </a:srgbClr>
              </a:solidFill>
            </a:ln>
          </c:spPr>
          <c:marker>
            <c:symbol val="diamond"/>
            <c:size val="5"/>
            <c:spPr>
              <a:solidFill>
                <a:srgbClr val="F79646">
                  <a:lumMod val="75000"/>
                </a:srgbClr>
              </a:solidFill>
              <a:ln w="25400">
                <a:solidFill>
                  <a:srgbClr val="F79646">
                    <a:lumMod val="75000"/>
                  </a:srgbClr>
                </a:solidFill>
              </a:ln>
            </c:spPr>
          </c:marker>
          <c:cat>
            <c:numRef>
              <c:f>'TNSP Analysis'!$C$12:$M$12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'TNSP Analysis'!$C$13:$M$13</c:f>
              <c:numCache>
                <c:formatCode>#,##0</c:formatCode>
                <c:ptCount val="11"/>
                <c:pt idx="0">
                  <c:v>50154.22718926525</c:v>
                </c:pt>
                <c:pt idx="1">
                  <c:v>52814.772101981194</c:v>
                </c:pt>
                <c:pt idx="2">
                  <c:v>48323.146486935846</c:v>
                </c:pt>
                <c:pt idx="3">
                  <c:v>51108.676423265773</c:v>
                </c:pt>
                <c:pt idx="4">
                  <c:v>52210.06591607161</c:v>
                </c:pt>
                <c:pt idx="5">
                  <c:v>52914.415055546349</c:v>
                </c:pt>
                <c:pt idx="6">
                  <c:v>58775.804614242872</c:v>
                </c:pt>
                <c:pt idx="7">
                  <c:v>59263.052296791888</c:v>
                </c:pt>
                <c:pt idx="8">
                  <c:v>79130.98350405792</c:v>
                </c:pt>
                <c:pt idx="9">
                  <c:v>91187.318263198918</c:v>
                </c:pt>
                <c:pt idx="10">
                  <c:v>92904.336388758296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'TNSP Analysis'!$A$14</c:f>
              <c:strCache>
                <c:ptCount val="1"/>
                <c:pt idx="0">
                  <c:v>Powerlink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</c:spPr>
          </c:marker>
          <c:cat>
            <c:numRef>
              <c:f>'TNSP Analysis'!$C$12:$M$12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'TNSP Analysis'!$C$14:$M$14</c:f>
              <c:numCache>
                <c:formatCode>#,##0</c:formatCode>
                <c:ptCount val="11"/>
                <c:pt idx="0">
                  <c:v>49718.130922024153</c:v>
                </c:pt>
                <c:pt idx="1">
                  <c:v>48360.24390518546</c:v>
                </c:pt>
                <c:pt idx="2">
                  <c:v>53749.788034554054</c:v>
                </c:pt>
                <c:pt idx="3">
                  <c:v>55761.969616468195</c:v>
                </c:pt>
                <c:pt idx="4">
                  <c:v>58300.789609219843</c:v>
                </c:pt>
                <c:pt idx="5">
                  <c:v>62072.190182173392</c:v>
                </c:pt>
                <c:pt idx="6">
                  <c:v>66014.546389141193</c:v>
                </c:pt>
                <c:pt idx="7">
                  <c:v>65909.105041045885</c:v>
                </c:pt>
                <c:pt idx="8">
                  <c:v>70842.755484407433</c:v>
                </c:pt>
                <c:pt idx="9">
                  <c:v>74249.259222386579</c:v>
                </c:pt>
                <c:pt idx="10">
                  <c:v>73874.060996847809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'TNSP Analysis'!$A$15</c:f>
              <c:strCache>
                <c:ptCount val="1"/>
                <c:pt idx="0">
                  <c:v>AusNet Services</c:v>
                </c:pt>
              </c:strCache>
            </c:strRef>
          </c:tx>
          <c:spPr>
            <a:ln w="25400">
              <a:solidFill>
                <a:srgbClr val="9BBB59"/>
              </a:solidFill>
            </a:ln>
          </c:spPr>
          <c:marker>
            <c:symbol val="square"/>
            <c:size val="5"/>
            <c:spPr>
              <a:solidFill>
                <a:srgbClr val="9BBB59"/>
              </a:solidFill>
              <a:ln>
                <a:solidFill>
                  <a:srgbClr val="9BBB59"/>
                </a:solidFill>
              </a:ln>
            </c:spPr>
          </c:marker>
          <c:cat>
            <c:numRef>
              <c:f>'TNSP Analysis'!$C$12:$M$12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'TNSP Analysis'!$C$15:$M$15</c:f>
              <c:numCache>
                <c:formatCode>#,##0</c:formatCode>
                <c:ptCount val="11"/>
                <c:pt idx="0">
                  <c:v>42015.997093964979</c:v>
                </c:pt>
                <c:pt idx="1">
                  <c:v>35203.490289527712</c:v>
                </c:pt>
                <c:pt idx="2">
                  <c:v>35092.462928912581</c:v>
                </c:pt>
                <c:pt idx="3">
                  <c:v>35891.778397852671</c:v>
                </c:pt>
                <c:pt idx="4">
                  <c:v>37867.331918641015</c:v>
                </c:pt>
                <c:pt idx="5">
                  <c:v>38174.453446745603</c:v>
                </c:pt>
                <c:pt idx="6">
                  <c:v>40456.430685935229</c:v>
                </c:pt>
                <c:pt idx="7">
                  <c:v>38571.166015072333</c:v>
                </c:pt>
                <c:pt idx="8">
                  <c:v>36299.117524507783</c:v>
                </c:pt>
                <c:pt idx="9">
                  <c:v>44338.683463447269</c:v>
                </c:pt>
                <c:pt idx="10">
                  <c:v>42699.12647917556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'TNSP Analysis'!$A$16</c:f>
              <c:strCache>
                <c:ptCount val="1"/>
                <c:pt idx="0">
                  <c:v>TasNetworks</c:v>
                </c:pt>
              </c:strCache>
            </c:strRef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'TNSP Analysis'!$C$12:$M$12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'TNSP Analysis'!$C$16:$M$16</c:f>
              <c:numCache>
                <c:formatCode>#,##0</c:formatCode>
                <c:ptCount val="11"/>
                <c:pt idx="0">
                  <c:v>52680.363301730089</c:v>
                </c:pt>
                <c:pt idx="1">
                  <c:v>53487.556891456741</c:v>
                </c:pt>
                <c:pt idx="2">
                  <c:v>60807.526135054308</c:v>
                </c:pt>
                <c:pt idx="3">
                  <c:v>61121.648601183311</c:v>
                </c:pt>
                <c:pt idx="4">
                  <c:v>65938.307239027505</c:v>
                </c:pt>
                <c:pt idx="5">
                  <c:v>69257.23079560195</c:v>
                </c:pt>
                <c:pt idx="6">
                  <c:v>71132.594469279036</c:v>
                </c:pt>
                <c:pt idx="7">
                  <c:v>71446.006287625874</c:v>
                </c:pt>
                <c:pt idx="8">
                  <c:v>76191.118633185732</c:v>
                </c:pt>
                <c:pt idx="9">
                  <c:v>68949.865690871025</c:v>
                </c:pt>
                <c:pt idx="10">
                  <c:v>70097.049445887082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'TNSP Analysis'!$A$17</c:f>
              <c:strCache>
                <c:ptCount val="1"/>
                <c:pt idx="0">
                  <c:v>TransGrid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triangle"/>
            <c:size val="7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numRef>
              <c:f>'TNSP Analysis'!$C$12:$M$12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'TNSP Analysis'!$C$17:$M$17</c:f>
              <c:numCache>
                <c:formatCode>#,##0</c:formatCode>
                <c:ptCount val="11"/>
                <c:pt idx="0">
                  <c:v>30571.622690099084</c:v>
                </c:pt>
                <c:pt idx="1">
                  <c:v>30305.86755635195</c:v>
                </c:pt>
                <c:pt idx="2">
                  <c:v>30697.189481600144</c:v>
                </c:pt>
                <c:pt idx="3">
                  <c:v>32297.445608079473</c:v>
                </c:pt>
                <c:pt idx="4">
                  <c:v>35113.296692492913</c:v>
                </c:pt>
                <c:pt idx="5">
                  <c:v>33982.159936462311</c:v>
                </c:pt>
                <c:pt idx="6">
                  <c:v>37630.343257552748</c:v>
                </c:pt>
                <c:pt idx="7">
                  <c:v>39462.531276210873</c:v>
                </c:pt>
                <c:pt idx="8">
                  <c:v>44298.3560242616</c:v>
                </c:pt>
                <c:pt idx="9">
                  <c:v>46963.032265830676</c:v>
                </c:pt>
                <c:pt idx="10">
                  <c:v>43809.049367779633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19584"/>
        <c:axId val="48421504"/>
      </c:lineChart>
      <c:catAx>
        <c:axId val="4841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48421504"/>
        <c:crosses val="autoZero"/>
        <c:auto val="1"/>
        <c:lblAlgn val="ctr"/>
        <c:lblOffset val="100"/>
        <c:noMultiLvlLbl val="0"/>
      </c:catAx>
      <c:valAx>
        <c:axId val="48421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 b="1"/>
                </a:pPr>
                <a:r>
                  <a:rPr lang="en-AU" sz="1400" b="1"/>
                  <a:t>Total cost per MVA of maximum demand</a:t>
                </a:r>
              </a:p>
            </c:rich>
          </c:tx>
          <c:layout/>
          <c:overlay val="0"/>
        </c:title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4841958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0290884444876032"/>
          <c:y val="0.35639853930617044"/>
          <c:w val="0.19709115555123971"/>
          <c:h val="0.28720267126885268"/>
        </c:manualLayout>
      </c:layout>
      <c:overlay val="0"/>
      <c:spPr>
        <a:ln>
          <a:noFill/>
        </a:ln>
      </c:spPr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203498457127"/>
          <c:y val="3.7448969862505802E-2"/>
          <c:w val="0.87279650154287303"/>
          <c:h val="0.872105946434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'Physical data'!$A$9</c:f>
              <c:strCache>
                <c:ptCount val="1"/>
                <c:pt idx="0">
                  <c:v>Transmission system non-coincident summated maximum demand (MVA)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'Physical data'!$A$10:$A$14</c:f>
              <c:strCache>
                <c:ptCount val="5"/>
                <c:pt idx="0">
                  <c:v>ElectraNet</c:v>
                </c:pt>
                <c:pt idx="1">
                  <c:v>Powerlink</c:v>
                </c:pt>
                <c:pt idx="2">
                  <c:v>AusNet Services</c:v>
                </c:pt>
                <c:pt idx="3">
                  <c:v>TasNetworks</c:v>
                </c:pt>
                <c:pt idx="4">
                  <c:v>TransGrid</c:v>
                </c:pt>
              </c:strCache>
            </c:strRef>
          </c:cat>
          <c:val>
            <c:numRef>
              <c:f>'Physical data'!$M$10:$M$14</c:f>
              <c:numCache>
                <c:formatCode>#,##0</c:formatCode>
                <c:ptCount val="5"/>
                <c:pt idx="0">
                  <c:v>3271.5960879999998</c:v>
                </c:pt>
                <c:pt idx="1">
                  <c:v>11995.302618000009</c:v>
                </c:pt>
                <c:pt idx="2">
                  <c:v>9677.5927963400009</c:v>
                </c:pt>
                <c:pt idx="3">
                  <c:v>2519.5</c:v>
                </c:pt>
                <c:pt idx="4">
                  <c:v>18000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46105344"/>
        <c:axId val="46106880"/>
      </c:barChart>
      <c:catAx>
        <c:axId val="46105344"/>
        <c:scaling>
          <c:orientation val="minMax"/>
        </c:scaling>
        <c:delete val="0"/>
        <c:axPos val="b"/>
        <c:majorTickMark val="out"/>
        <c:minorTickMark val="none"/>
        <c:tickLblPos val="nextTo"/>
        <c:crossAx val="46106880"/>
        <c:crosses val="autoZero"/>
        <c:auto val="1"/>
        <c:lblAlgn val="ctr"/>
        <c:lblOffset val="100"/>
        <c:noMultiLvlLbl val="0"/>
      </c:catAx>
      <c:valAx>
        <c:axId val="461068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AU" b="0"/>
                  <a:t>Maximum</a:t>
                </a:r>
                <a:r>
                  <a:rPr lang="en-AU" b="0" baseline="0"/>
                  <a:t> demand (MVA)</a:t>
                </a:r>
                <a:endParaRPr lang="en-AU" b="0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461053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33533723508486"/>
          <c:y val="3.7448969862505802E-2"/>
          <c:w val="0.87266466276491517"/>
          <c:h val="0.86135325826207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'Physical data'!$A$16</c:f>
              <c:strCache>
                <c:ptCount val="1"/>
                <c:pt idx="0">
                  <c:v>Voltage of entry/exit points (kV)</c:v>
                </c:pt>
              </c:strCache>
            </c:strRef>
          </c:tx>
          <c:spPr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 w="3175"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3175"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2171B5"/>
              </a:solidFill>
              <a:ln w="3175">
                <a:solidFill>
                  <a:schemeClr val="tx1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rgbClr val="FD8D3C"/>
              </a:solidFill>
              <a:ln w="3175">
                <a:solidFill>
                  <a:schemeClr val="tx1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rgbClr val="E7E1EF"/>
              </a:solidFill>
              <a:ln w="3175">
                <a:solidFill>
                  <a:schemeClr val="tx1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</c:dPt>
          <c:dPt>
            <c:idx val="1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</c:dPt>
          <c:cat>
            <c:strRef>
              <c:f>'Physical data'!$A$17:$A$21</c:f>
              <c:strCache>
                <c:ptCount val="5"/>
                <c:pt idx="0">
                  <c:v>ElectraNet</c:v>
                </c:pt>
                <c:pt idx="1">
                  <c:v>Powerlink</c:v>
                </c:pt>
                <c:pt idx="2">
                  <c:v>AusNet Services</c:v>
                </c:pt>
                <c:pt idx="3">
                  <c:v>TasNetworks</c:v>
                </c:pt>
                <c:pt idx="4">
                  <c:v>TransGrid</c:v>
                </c:pt>
              </c:strCache>
            </c:strRef>
          </c:cat>
          <c:val>
            <c:numRef>
              <c:f>'Physical data'!$M$17:$M$21</c:f>
              <c:numCache>
                <c:formatCode>0</c:formatCode>
                <c:ptCount val="5"/>
                <c:pt idx="0">
                  <c:v>7470.1</c:v>
                </c:pt>
                <c:pt idx="1">
                  <c:v>17407.5</c:v>
                </c:pt>
                <c:pt idx="2">
                  <c:v>9320</c:v>
                </c:pt>
                <c:pt idx="3">
                  <c:v>6058.8</c:v>
                </c:pt>
                <c:pt idx="4">
                  <c:v>18182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46156800"/>
        <c:axId val="46158592"/>
      </c:barChart>
      <c:catAx>
        <c:axId val="46156800"/>
        <c:scaling>
          <c:orientation val="minMax"/>
        </c:scaling>
        <c:delete val="0"/>
        <c:axPos val="b"/>
        <c:majorTickMark val="out"/>
        <c:minorTickMark val="none"/>
        <c:tickLblPos val="nextTo"/>
        <c:crossAx val="46158592"/>
        <c:crosses val="autoZero"/>
        <c:auto val="1"/>
        <c:lblAlgn val="ctr"/>
        <c:lblOffset val="100"/>
        <c:noMultiLvlLbl val="0"/>
      </c:catAx>
      <c:valAx>
        <c:axId val="461585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AU" b="0"/>
                  <a:t>Voltage of entry/exit points (kV)</a:t>
                </a:r>
              </a:p>
            </c:rich>
          </c:tx>
          <c:layout>
            <c:manualLayout>
              <c:xMode val="edge"/>
              <c:yMode val="edge"/>
              <c:x val="6.8902367711721939E-3"/>
              <c:y val="0.19474342741865272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461568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ln>
                <a:solidFill>
                  <a:schemeClr val="tx1"/>
                </a:solidFill>
              </a:ln>
            </c:spPr>
          </c:marker>
          <c:dPt>
            <c:idx val="0"/>
            <c:marker>
              <c:spPr>
                <a:solidFill>
                  <a:srgbClr val="FCC0C0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1"/>
            <c:marker>
              <c:spPr>
                <a:solidFill>
                  <a:srgbClr val="2171B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2"/>
            <c:marker>
              <c:symbol val="diamond"/>
              <c:size val="7"/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3"/>
            <c:marker>
              <c:spPr>
                <a:solidFill>
                  <a:srgbClr val="2171B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4"/>
            <c:marker>
              <c:spPr>
                <a:solidFill>
                  <a:srgbClr val="800026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5"/>
            <c:marker>
              <c:spPr>
                <a:solidFill>
                  <a:srgbClr val="800026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6"/>
            <c:marker>
              <c:spPr>
                <a:solidFill>
                  <a:srgbClr val="2171B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7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8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9"/>
            <c:marker>
              <c:spPr>
                <a:solidFill>
                  <a:srgbClr val="FD8D3C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10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11"/>
            <c:marker>
              <c:spPr>
                <a:solidFill>
                  <a:srgbClr val="E7E1EF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12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ACT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AGD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CIT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END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ENX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ERG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ESS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-1.433691756272401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JEN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PCR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SAPN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SPD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TND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7.1492397224518778E-3"/>
                  <c:y val="3.22580645161290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UED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#REF!</c:f>
              <c:numCache>
                <c:formatCode>#,##0.00</c:formatCode>
                <c:ptCount val="13"/>
                <c:pt idx="0">
                  <c:v>650.64659999999992</c:v>
                </c:pt>
                <c:pt idx="1">
                  <c:v>6239.1921308135725</c:v>
                </c:pt>
                <c:pt idx="2">
                  <c:v>1415.44</c:v>
                </c:pt>
                <c:pt idx="3">
                  <c:v>3859.4410659514933</c:v>
                </c:pt>
                <c:pt idx="4">
                  <c:v>4938.7225829315184</c:v>
                </c:pt>
                <c:pt idx="5">
                  <c:v>3139.6704</c:v>
                </c:pt>
                <c:pt idx="6">
                  <c:v>2549.3371293861064</c:v>
                </c:pt>
                <c:pt idx="7">
                  <c:v>979.92228880000005</c:v>
                </c:pt>
                <c:pt idx="8">
                  <c:v>2405.4639999999999</c:v>
                </c:pt>
                <c:pt idx="9">
                  <c:v>3011.1711388000003</c:v>
                </c:pt>
                <c:pt idx="10">
                  <c:v>1868.1995999999999</c:v>
                </c:pt>
                <c:pt idx="11">
                  <c:v>1078.2</c:v>
                </c:pt>
                <c:pt idx="12">
                  <c:v>2000.5300010968608</c:v>
                </c:pt>
              </c:numCache>
            </c:numRef>
          </c:xVal>
          <c:yVal>
            <c:numRef>
              <c:f>#REF!</c:f>
              <c:numCache>
                <c:formatCode>#,##0</c:formatCode>
                <c:ptCount val="13"/>
                <c:pt idx="0">
                  <c:v>169074</c:v>
                </c:pt>
                <c:pt idx="1">
                  <c:v>1609696.2</c:v>
                </c:pt>
                <c:pt idx="2">
                  <c:v>314395.72017981031</c:v>
                </c:pt>
                <c:pt idx="3">
                  <c:v>896579.25652216526</c:v>
                </c:pt>
                <c:pt idx="4">
                  <c:v>1325025.9033333333</c:v>
                </c:pt>
                <c:pt idx="5">
                  <c:v>687766</c:v>
                </c:pt>
                <c:pt idx="6">
                  <c:v>832767.6</c:v>
                </c:pt>
                <c:pt idx="7">
                  <c:v>312816.59999999998</c:v>
                </c:pt>
                <c:pt idx="8">
                  <c:v>728996.13955593482</c:v>
                </c:pt>
                <c:pt idx="9">
                  <c:v>833881</c:v>
                </c:pt>
                <c:pt idx="10">
                  <c:v>657790.19999999995</c:v>
                </c:pt>
                <c:pt idx="11">
                  <c:v>274036.43045142054</c:v>
                </c:pt>
                <c:pt idx="12">
                  <c:v>641496.15483870974</c:v>
                </c:pt>
              </c:numCache>
            </c:numRef>
          </c:yVal>
          <c:smooth val="0"/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axId val="46194048"/>
        <c:axId val="46199936"/>
      </c:scatterChart>
      <c:valAx>
        <c:axId val="46194048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crossAx val="46199936"/>
        <c:crosses val="autoZero"/>
        <c:crossBetween val="midCat"/>
      </c:valAx>
      <c:valAx>
        <c:axId val="461999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4619404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ln>
                <a:solidFill>
                  <a:schemeClr val="tx1"/>
                </a:solidFill>
              </a:ln>
            </c:spPr>
          </c:marker>
          <c:dPt>
            <c:idx val="0"/>
            <c:marker>
              <c:spPr>
                <a:solidFill>
                  <a:srgbClr val="FCC0C0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1"/>
            <c:marker>
              <c:spPr>
                <a:solidFill>
                  <a:srgbClr val="2171B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2"/>
            <c:marker>
              <c:symbol val="diamond"/>
              <c:size val="7"/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3"/>
            <c:marker>
              <c:spPr>
                <a:solidFill>
                  <a:srgbClr val="2171B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4"/>
            <c:marker>
              <c:spPr>
                <a:solidFill>
                  <a:srgbClr val="800026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5"/>
            <c:marker>
              <c:spPr>
                <a:solidFill>
                  <a:srgbClr val="800026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6"/>
            <c:marker>
              <c:spPr>
                <a:solidFill>
                  <a:srgbClr val="2171B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7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8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9"/>
            <c:marker>
              <c:spPr>
                <a:solidFill>
                  <a:srgbClr val="FD8D3C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10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11"/>
            <c:marker>
              <c:spPr>
                <a:solidFill>
                  <a:srgbClr val="E7E1EF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Pt>
            <c:idx val="12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ACT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AGD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CIT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END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ENX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ERG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ESS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-1.433691756272401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JEN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PCR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SAPN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SPD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TND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7.1492397224518778E-3"/>
                  <c:y val="3.22580645161290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UED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#REF!</c:f>
              <c:numCache>
                <c:formatCode>#,##0.00</c:formatCode>
                <c:ptCount val="13"/>
                <c:pt idx="0">
                  <c:v>650.64659999999992</c:v>
                </c:pt>
                <c:pt idx="1">
                  <c:v>6239.1921308135725</c:v>
                </c:pt>
                <c:pt idx="2">
                  <c:v>1415.44</c:v>
                </c:pt>
                <c:pt idx="3">
                  <c:v>3859.4410659514933</c:v>
                </c:pt>
                <c:pt idx="4">
                  <c:v>4938.7225829315184</c:v>
                </c:pt>
                <c:pt idx="5">
                  <c:v>3139.6704</c:v>
                </c:pt>
                <c:pt idx="6">
                  <c:v>2549.3371293861064</c:v>
                </c:pt>
                <c:pt idx="7">
                  <c:v>979.92228880000005</c:v>
                </c:pt>
                <c:pt idx="8">
                  <c:v>2405.4639999999999</c:v>
                </c:pt>
                <c:pt idx="9">
                  <c:v>3011.1711388000003</c:v>
                </c:pt>
                <c:pt idx="10">
                  <c:v>1868.1995999999999</c:v>
                </c:pt>
                <c:pt idx="11">
                  <c:v>1078.2</c:v>
                </c:pt>
                <c:pt idx="12">
                  <c:v>2000.5300010968608</c:v>
                </c:pt>
              </c:numCache>
            </c:numRef>
          </c:xVal>
          <c:yVal>
            <c:numRef>
              <c:f>#REF!</c:f>
              <c:numCache>
                <c:formatCode>#,##0</c:formatCode>
                <c:ptCount val="13"/>
                <c:pt idx="0">
                  <c:v>2894863.3612000002</c:v>
                </c:pt>
                <c:pt idx="1">
                  <c:v>29498623.453123212</c:v>
                </c:pt>
                <c:pt idx="2">
                  <c:v>6095543.732903216</c:v>
                </c:pt>
                <c:pt idx="3">
                  <c:v>16968905.781588919</c:v>
                </c:pt>
                <c:pt idx="4">
                  <c:v>21581200</c:v>
                </c:pt>
                <c:pt idx="5">
                  <c:v>13760201.800000001</c:v>
                </c:pt>
                <c:pt idx="6">
                  <c:v>12062537.723719694</c:v>
                </c:pt>
                <c:pt idx="7">
                  <c:v>4372000</c:v>
                </c:pt>
                <c:pt idx="8">
                  <c:v>10587837.423770327</c:v>
                </c:pt>
                <c:pt idx="9">
                  <c:v>11211160</c:v>
                </c:pt>
                <c:pt idx="10">
                  <c:v>7676879.5999999996</c:v>
                </c:pt>
                <c:pt idx="11">
                  <c:v>4428349.8270545658</c:v>
                </c:pt>
                <c:pt idx="12">
                  <c:v>8035224.7425093148</c:v>
                </c:pt>
              </c:numCache>
            </c:numRef>
          </c:yVal>
          <c:smooth val="0"/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axId val="52325760"/>
        <c:axId val="52327936"/>
      </c:scatterChart>
      <c:valAx>
        <c:axId val="52325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2327936"/>
        <c:crosses val="autoZero"/>
        <c:crossBetween val="midCat"/>
      </c:valAx>
      <c:valAx>
        <c:axId val="5232793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MWh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5232576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772626523308618"/>
          <c:y val="5.824049968555034E-2"/>
          <c:w val="0.67386825482717161"/>
          <c:h val="0.85926763819826446"/>
        </c:manualLayout>
      </c:layout>
      <c:lineChart>
        <c:grouping val="standard"/>
        <c:varyColors val="0"/>
        <c:ser>
          <c:idx val="1"/>
          <c:order val="0"/>
          <c:tx>
            <c:strRef>
              <c:f>'TNSP Analysis'!$A$21</c:f>
              <c:strCache>
                <c:ptCount val="1"/>
                <c:pt idx="0">
                  <c:v>ElectraNet</c:v>
                </c:pt>
              </c:strCache>
            </c:strRef>
          </c:tx>
          <c:spPr>
            <a:ln w="25400">
              <a:solidFill>
                <a:srgbClr val="C0504D"/>
              </a:solidFill>
            </a:ln>
          </c:spPr>
          <c:marker>
            <c:symbol val="diamond"/>
            <c:size val="5"/>
            <c:spPr>
              <a:solidFill>
                <a:srgbClr val="F79646">
                  <a:lumMod val="75000"/>
                </a:srgbClr>
              </a:solidFill>
              <a:ln w="25400">
                <a:solidFill>
                  <a:srgbClr val="C0504D"/>
                </a:solidFill>
              </a:ln>
            </c:spPr>
          </c:marker>
          <c:cat>
            <c:numRef>
              <c:f>'TNSP Analysis'!$C$20:$M$20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'TNSP Analysis'!$C$21:$M$21</c:f>
              <c:numCache>
                <c:formatCode>#,##0.00</c:formatCode>
                <c:ptCount val="11"/>
                <c:pt idx="0">
                  <c:v>13.213177422923552</c:v>
                </c:pt>
                <c:pt idx="1">
                  <c:v>15.011905789179165</c:v>
                </c:pt>
                <c:pt idx="2">
                  <c:v>15.596856187953577</c:v>
                </c:pt>
                <c:pt idx="3">
                  <c:v>16.131349596107075</c:v>
                </c:pt>
                <c:pt idx="4">
                  <c:v>16.158013283429856</c:v>
                </c:pt>
                <c:pt idx="5">
                  <c:v>16.682396988341907</c:v>
                </c:pt>
                <c:pt idx="6">
                  <c:v>17.675112056081147</c:v>
                </c:pt>
                <c:pt idx="7">
                  <c:v>18.269509109955436</c:v>
                </c:pt>
                <c:pt idx="8">
                  <c:v>19.44415575386342</c:v>
                </c:pt>
                <c:pt idx="9">
                  <c:v>21.519234731424635</c:v>
                </c:pt>
                <c:pt idx="10">
                  <c:v>21.332532201593622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'TNSP Analysis'!$A$22</c:f>
              <c:strCache>
                <c:ptCount val="1"/>
                <c:pt idx="0">
                  <c:v>Powerlink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'TNSP Analysis'!$C$20:$M$20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'TNSP Analysis'!$C$22:$M$22</c:f>
              <c:numCache>
                <c:formatCode>#,##0.00</c:formatCode>
                <c:ptCount val="11"/>
                <c:pt idx="0">
                  <c:v>10.743636476345886</c:v>
                </c:pt>
                <c:pt idx="1">
                  <c:v>10.92328584263373</c:v>
                </c:pt>
                <c:pt idx="2">
                  <c:v>12.193637986508014</c:v>
                </c:pt>
                <c:pt idx="3">
                  <c:v>12.894242253452486</c:v>
                </c:pt>
                <c:pt idx="4">
                  <c:v>13.510943553599825</c:v>
                </c:pt>
                <c:pt idx="5">
                  <c:v>14.272670556774488</c:v>
                </c:pt>
                <c:pt idx="6">
                  <c:v>15.147771315964263</c:v>
                </c:pt>
                <c:pt idx="7">
                  <c:v>15.583999387817162</c:v>
                </c:pt>
                <c:pt idx="8">
                  <c:v>17.128658067750294</c:v>
                </c:pt>
                <c:pt idx="9">
                  <c:v>16.548892889562008</c:v>
                </c:pt>
                <c:pt idx="10">
                  <c:v>16.760009483279482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'TNSP Analysis'!$A$23</c:f>
              <c:strCache>
                <c:ptCount val="1"/>
                <c:pt idx="0">
                  <c:v>AusNet Services</c:v>
                </c:pt>
              </c:strCache>
            </c:strRef>
          </c:tx>
          <c:spPr>
            <a:ln w="25400">
              <a:solidFill>
                <a:srgbClr val="9BBB59"/>
              </a:solidFill>
            </a:ln>
          </c:spPr>
          <c:marker>
            <c:symbol val="square"/>
            <c:size val="5"/>
            <c:spPr>
              <a:solidFill>
                <a:srgbClr val="9BBB59"/>
              </a:solidFill>
              <a:ln>
                <a:solidFill>
                  <a:srgbClr val="9BBB59"/>
                </a:solidFill>
              </a:ln>
            </c:spPr>
          </c:marker>
          <c:cat>
            <c:numRef>
              <c:f>'TNSP Analysis'!$C$20:$M$20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'TNSP Analysis'!$C$23:$M$23</c:f>
              <c:numCache>
                <c:formatCode>#,##0.00</c:formatCode>
                <c:ptCount val="11"/>
                <c:pt idx="0">
                  <c:v>7.4822257275950461</c:v>
                </c:pt>
                <c:pt idx="1">
                  <c:v>7.2911356107849814</c:v>
                </c:pt>
                <c:pt idx="2">
                  <c:v>7.6513955014537727</c:v>
                </c:pt>
                <c:pt idx="3">
                  <c:v>7.7498209222547425</c:v>
                </c:pt>
                <c:pt idx="4">
                  <c:v>7.6353638042203089</c:v>
                </c:pt>
                <c:pt idx="5">
                  <c:v>7.6374619583158205</c:v>
                </c:pt>
                <c:pt idx="6">
                  <c:v>7.6033285760825642</c:v>
                </c:pt>
                <c:pt idx="7">
                  <c:v>7.5244735363604125</c:v>
                </c:pt>
                <c:pt idx="8">
                  <c:v>7.7477290815818591</c:v>
                </c:pt>
                <c:pt idx="9">
                  <c:v>8.464980979540826</c:v>
                </c:pt>
                <c:pt idx="10">
                  <c:v>8.3947698531406267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'TNSP Analysis'!$A$24</c:f>
              <c:strCache>
                <c:ptCount val="1"/>
                <c:pt idx="0">
                  <c:v>TasNetworks</c:v>
                </c:pt>
              </c:strCache>
            </c:strRef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'TNSP Analysis'!$C$20:$M$20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'TNSP Analysis'!$C$24:$M$24</c:f>
              <c:numCache>
                <c:formatCode>#,##0.00</c:formatCode>
                <c:ptCount val="11"/>
                <c:pt idx="0">
                  <c:v>13.42882127775253</c:v>
                </c:pt>
                <c:pt idx="1">
                  <c:v>11.21832123599572</c:v>
                </c:pt>
                <c:pt idx="2">
                  <c:v>11.820066428729142</c:v>
                </c:pt>
                <c:pt idx="3">
                  <c:v>12.104069727240843</c:v>
                </c:pt>
                <c:pt idx="4">
                  <c:v>13.331537201791479</c:v>
                </c:pt>
                <c:pt idx="5">
                  <c:v>13.724768038775064</c:v>
                </c:pt>
                <c:pt idx="6">
                  <c:v>14.630077949008481</c:v>
                </c:pt>
                <c:pt idx="7">
                  <c:v>14.130992813288371</c:v>
                </c:pt>
                <c:pt idx="8">
                  <c:v>14.308685222143213</c:v>
                </c:pt>
                <c:pt idx="9">
                  <c:v>13.174438675955839</c:v>
                </c:pt>
                <c:pt idx="10">
                  <c:v>15.153665637503732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'TNSP Analysis'!$A$25</c:f>
              <c:strCache>
                <c:ptCount val="1"/>
                <c:pt idx="0">
                  <c:v>TransGrid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triangle"/>
            <c:size val="5"/>
            <c:spPr>
              <a:solidFill>
                <a:srgbClr val="0070C0"/>
              </a:solidFill>
              <a:ln w="19050">
                <a:solidFill>
                  <a:srgbClr val="0070C0"/>
                </a:solidFill>
              </a:ln>
            </c:spPr>
          </c:marker>
          <c:cat>
            <c:numRef>
              <c:f>'TNSP Analysis'!$C$20:$M$20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'TNSP Analysis'!$C$25:$M$25</c:f>
              <c:numCache>
                <c:formatCode>#,##0.00</c:formatCode>
                <c:ptCount val="11"/>
                <c:pt idx="0">
                  <c:v>6.8270372142307156</c:v>
                </c:pt>
                <c:pt idx="1">
                  <c:v>6.7914353800981475</c:v>
                </c:pt>
                <c:pt idx="2">
                  <c:v>6.9208209013062145</c:v>
                </c:pt>
                <c:pt idx="3">
                  <c:v>7.4471298751058708</c:v>
                </c:pt>
                <c:pt idx="4">
                  <c:v>8.233763120199951</c:v>
                </c:pt>
                <c:pt idx="5">
                  <c:v>8.2613271023479804</c:v>
                </c:pt>
                <c:pt idx="6">
                  <c:v>8.8426394077800197</c:v>
                </c:pt>
                <c:pt idx="7">
                  <c:v>9.6574971055705934</c:v>
                </c:pt>
                <c:pt idx="8">
                  <c:v>11.10725735351922</c:v>
                </c:pt>
                <c:pt idx="9">
                  <c:v>10.415188607341481</c:v>
                </c:pt>
                <c:pt idx="10">
                  <c:v>10.921923665097415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36448"/>
        <c:axId val="48938368"/>
      </c:lineChart>
      <c:catAx>
        <c:axId val="4893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48938368"/>
        <c:crosses val="autoZero"/>
        <c:auto val="1"/>
        <c:lblAlgn val="ctr"/>
        <c:lblOffset val="100"/>
        <c:noMultiLvlLbl val="0"/>
      </c:catAx>
      <c:valAx>
        <c:axId val="489383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1"/>
                </a:pPr>
                <a:r>
                  <a:rPr lang="en-AU" sz="1200" b="1"/>
                  <a:t>Total cost per MWh of energy transported</a:t>
                </a:r>
              </a:p>
            </c:rich>
          </c:tx>
          <c:layout>
            <c:manualLayout>
              <c:xMode val="edge"/>
              <c:yMode val="edge"/>
              <c:x val="1.0136924186824294E-2"/>
              <c:y val="0.20836156440320475"/>
            </c:manualLayout>
          </c:layout>
          <c:overlay val="0"/>
        </c:title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489364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966432842650214"/>
          <c:y val="0.36264077255518934"/>
          <c:w val="0.19916251360845208"/>
          <c:h val="0.27471821564326648"/>
        </c:manualLayout>
      </c:layout>
      <c:overlay val="0"/>
      <c:spPr>
        <a:ln>
          <a:noFill/>
        </a:ln>
      </c:spPr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370792893036791"/>
          <c:y val="3.8921755683047801E-2"/>
          <c:w val="0.64030553560433778"/>
          <c:h val="0.88172477286033135"/>
        </c:manualLayout>
      </c:layout>
      <c:lineChart>
        <c:grouping val="standard"/>
        <c:varyColors val="0"/>
        <c:ser>
          <c:idx val="1"/>
          <c:order val="0"/>
          <c:tx>
            <c:strRef>
              <c:f>'TNSP Analysis'!$A$45</c:f>
              <c:strCache>
                <c:ptCount val="1"/>
                <c:pt idx="0">
                  <c:v>ElectraNet</c:v>
                </c:pt>
              </c:strCache>
            </c:strRef>
          </c:tx>
          <c:spPr>
            <a:ln w="25400">
              <a:solidFill>
                <a:srgbClr val="F79646">
                  <a:lumMod val="75000"/>
                </a:srgbClr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79646">
                  <a:lumMod val="75000"/>
                </a:srgbClr>
              </a:solidFill>
              <a:ln w="25400">
                <a:solidFill>
                  <a:srgbClr val="F79646">
                    <a:lumMod val="75000"/>
                  </a:srgbClr>
                </a:solidFill>
              </a:ln>
            </c:spPr>
          </c:marker>
          <c:cat>
            <c:numRef>
              <c:f>'TNSP Analysis'!$C$44:$M$44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'TNSP Analysis'!$C$45:$M$45</c:f>
              <c:numCache>
                <c:formatCode>#,##0</c:formatCode>
                <c:ptCount val="11"/>
                <c:pt idx="0">
                  <c:v>35627.49468408995</c:v>
                </c:pt>
                <c:pt idx="1">
                  <c:v>38054.593842710761</c:v>
                </c:pt>
                <c:pt idx="2">
                  <c:v>36976.079227638889</c:v>
                </c:pt>
                <c:pt idx="3">
                  <c:v>39608.559701236831</c:v>
                </c:pt>
                <c:pt idx="4">
                  <c:v>40666.801717657851</c:v>
                </c:pt>
                <c:pt idx="5">
                  <c:v>42069.253355123983</c:v>
                </c:pt>
                <c:pt idx="6">
                  <c:v>44980.071370345926</c:v>
                </c:pt>
                <c:pt idx="7">
                  <c:v>47211.467727765194</c:v>
                </c:pt>
                <c:pt idx="8">
                  <c:v>49079.81552553895</c:v>
                </c:pt>
                <c:pt idx="9">
                  <c:v>52441.605202566883</c:v>
                </c:pt>
                <c:pt idx="10">
                  <c:v>55019.236382005853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'TNSP Analysis'!$A$46</c:f>
              <c:strCache>
                <c:ptCount val="1"/>
                <c:pt idx="0">
                  <c:v>Powerlink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'TNSP Analysis'!$C$44:$M$44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'TNSP Analysis'!$C$46:$M$46</c:f>
              <c:numCache>
                <c:formatCode>#,##0</c:formatCode>
                <c:ptCount val="11"/>
                <c:pt idx="0">
                  <c:v>46870.237490593645</c:v>
                </c:pt>
                <c:pt idx="1">
                  <c:v>47728.265192480801</c:v>
                </c:pt>
                <c:pt idx="2">
                  <c:v>50218.825807048837</c:v>
                </c:pt>
                <c:pt idx="3">
                  <c:v>52310.174390259031</c:v>
                </c:pt>
                <c:pt idx="4">
                  <c:v>53601.682974676682</c:v>
                </c:pt>
                <c:pt idx="5">
                  <c:v>53936.066310164686</c:v>
                </c:pt>
                <c:pt idx="6">
                  <c:v>56245.405835881626</c:v>
                </c:pt>
                <c:pt idx="7">
                  <c:v>53712.933247817964</c:v>
                </c:pt>
                <c:pt idx="8">
                  <c:v>55207.768187258866</c:v>
                </c:pt>
                <c:pt idx="9">
                  <c:v>59543.895143051632</c:v>
                </c:pt>
                <c:pt idx="10">
                  <c:v>60055.011167210934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'TNSP Analysis'!$A$47</c:f>
              <c:strCache>
                <c:ptCount val="1"/>
                <c:pt idx="0">
                  <c:v>AusNet Services</c:v>
                </c:pt>
              </c:strCache>
            </c:strRef>
          </c:tx>
          <c:spPr>
            <a:ln w="25400">
              <a:solidFill>
                <a:srgbClr val="9BBB59"/>
              </a:solidFill>
            </a:ln>
          </c:spPr>
          <c:marker>
            <c:symbol val="square"/>
            <c:size val="5"/>
            <c:spPr>
              <a:solidFill>
                <a:srgbClr val="9BBB59"/>
              </a:solidFill>
              <a:ln>
                <a:solidFill>
                  <a:srgbClr val="9BBB59"/>
                </a:solidFill>
              </a:ln>
            </c:spPr>
          </c:marker>
          <c:cat>
            <c:numRef>
              <c:f>'TNSP Analysis'!$C$44:$M$44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'TNSP Analysis'!$C$47:$M$47</c:f>
              <c:numCache>
                <c:formatCode>#,##0</c:formatCode>
                <c:ptCount val="11"/>
                <c:pt idx="0">
                  <c:v>51436.801154816574</c:v>
                </c:pt>
                <c:pt idx="1">
                  <c:v>50977.425055997555</c:v>
                </c:pt>
                <c:pt idx="2">
                  <c:v>52437.2821688443</c:v>
                </c:pt>
                <c:pt idx="3">
                  <c:v>55909.04395131419</c:v>
                </c:pt>
                <c:pt idx="4">
                  <c:v>56892.505036938652</c:v>
                </c:pt>
                <c:pt idx="5">
                  <c:v>55829.081185072384</c:v>
                </c:pt>
                <c:pt idx="6">
                  <c:v>54979.666926621816</c:v>
                </c:pt>
                <c:pt idx="7">
                  <c:v>56157.583734590626</c:v>
                </c:pt>
                <c:pt idx="8">
                  <c:v>56650.480357508859</c:v>
                </c:pt>
                <c:pt idx="9">
                  <c:v>61370.232469462142</c:v>
                </c:pt>
                <c:pt idx="10">
                  <c:v>63002.674121730575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'TNSP Analysis'!$A$48</c:f>
              <c:strCache>
                <c:ptCount val="1"/>
                <c:pt idx="0">
                  <c:v>TasNetworks</c:v>
                </c:pt>
              </c:strCache>
            </c:strRef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'TNSP Analysis'!$C$44:$M$44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'TNSP Analysis'!$C$48:$M$48</c:f>
              <c:numCache>
                <c:formatCode>#,##0</c:formatCode>
                <c:ptCount val="11"/>
                <c:pt idx="0">
                  <c:v>39484.809736824391</c:v>
                </c:pt>
                <c:pt idx="1">
                  <c:v>39730.048711515454</c:v>
                </c:pt>
                <c:pt idx="2">
                  <c:v>44053.468832021063</c:v>
                </c:pt>
                <c:pt idx="3">
                  <c:v>46117.770978419525</c:v>
                </c:pt>
                <c:pt idx="4">
                  <c:v>49898.818264794689</c:v>
                </c:pt>
                <c:pt idx="5">
                  <c:v>51501.542817537775</c:v>
                </c:pt>
                <c:pt idx="6">
                  <c:v>52726.758210224936</c:v>
                </c:pt>
                <c:pt idx="7">
                  <c:v>51898.986398801404</c:v>
                </c:pt>
                <c:pt idx="8">
                  <c:v>54558.912224060441</c:v>
                </c:pt>
                <c:pt idx="9">
                  <c:v>48464.219361069197</c:v>
                </c:pt>
                <c:pt idx="10">
                  <c:v>49557.907814606304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'TNSP Analysis'!$A$49</c:f>
              <c:strCache>
                <c:ptCount val="1"/>
                <c:pt idx="0">
                  <c:v>TransGrid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triangle"/>
            <c:size val="5"/>
            <c:spPr>
              <a:solidFill>
                <a:srgbClr val="0070C0"/>
              </a:solidFill>
              <a:ln w="19050">
                <a:solidFill>
                  <a:srgbClr val="0070C0"/>
                </a:solidFill>
              </a:ln>
            </c:spPr>
          </c:marker>
          <c:cat>
            <c:numRef>
              <c:f>'TNSP Analysis'!$C$44:$M$44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'TNSP Analysis'!$C$49:$M$49</c:f>
              <c:numCache>
                <c:formatCode>#,##0</c:formatCode>
                <c:ptCount val="11"/>
                <c:pt idx="0">
                  <c:v>44451.007811536212</c:v>
                </c:pt>
                <c:pt idx="1">
                  <c:v>44999.753047272927</c:v>
                </c:pt>
                <c:pt idx="2">
                  <c:v>45591.654575366185</c:v>
                </c:pt>
                <c:pt idx="3">
                  <c:v>48226.8946486348</c:v>
                </c:pt>
                <c:pt idx="4">
                  <c:v>52327.494809020558</c:v>
                </c:pt>
                <c:pt idx="5">
                  <c:v>51983.994998792266</c:v>
                </c:pt>
                <c:pt idx="6">
                  <c:v>53346.076710882124</c:v>
                </c:pt>
                <c:pt idx="7">
                  <c:v>53254.881404191634</c:v>
                </c:pt>
                <c:pt idx="8">
                  <c:v>58243.735948975562</c:v>
                </c:pt>
                <c:pt idx="9">
                  <c:v>59493.591659969934</c:v>
                </c:pt>
                <c:pt idx="10">
                  <c:v>60476.347552132887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12768"/>
        <c:axId val="50139520"/>
      </c:lineChart>
      <c:catAx>
        <c:axId val="5011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50139520"/>
        <c:crosses val="autoZero"/>
        <c:auto val="1"/>
        <c:lblAlgn val="ctr"/>
        <c:lblOffset val="100"/>
        <c:noMultiLvlLbl val="0"/>
      </c:catAx>
      <c:valAx>
        <c:axId val="501395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1"/>
                </a:pPr>
                <a:r>
                  <a:rPr lang="en-AU" sz="1200" b="1"/>
                  <a:t>Total cost per</a:t>
                </a:r>
                <a:r>
                  <a:rPr lang="en-AU" sz="1200" b="1" baseline="0"/>
                  <a:t> km of circuit line </a:t>
                </a:r>
                <a:endParaRPr lang="en-AU" sz="1200" b="1"/>
              </a:p>
            </c:rich>
          </c:tx>
          <c:layout>
            <c:manualLayout>
              <c:xMode val="edge"/>
              <c:yMode val="edge"/>
              <c:x val="1.8784533837059043E-2"/>
              <c:y val="0.24751779851857184"/>
            </c:manualLayout>
          </c:layout>
          <c:overlay val="0"/>
        </c:title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5011276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00531629437777"/>
          <c:y val="0.35659953882704615"/>
          <c:w val="0.19946837056222302"/>
          <c:h val="0.28680067257719349"/>
        </c:manualLayout>
      </c:layout>
      <c:overlay val="0"/>
      <c:spPr>
        <a:ln>
          <a:noFill/>
        </a:ln>
      </c:spPr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110399110558758"/>
          <c:y val="5.5065839237175729E-2"/>
          <c:w val="0.63449335781530092"/>
          <c:h val="0.86250844279628958"/>
        </c:manualLayout>
      </c:layout>
      <c:lineChart>
        <c:grouping val="standard"/>
        <c:varyColors val="0"/>
        <c:ser>
          <c:idx val="0"/>
          <c:order val="0"/>
          <c:tx>
            <c:strRef>
              <c:f>'TNSP Analysis'!$A$21</c:f>
              <c:strCache>
                <c:ptCount val="1"/>
                <c:pt idx="0">
                  <c:v>ElectraNet</c:v>
                </c:pt>
              </c:strCache>
            </c:strRef>
          </c:tx>
          <c:spPr>
            <a:ln w="25400">
              <a:solidFill>
                <a:srgbClr val="F7964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79646"/>
              </a:solidFill>
              <a:ln>
                <a:solidFill>
                  <a:srgbClr val="F79646"/>
                </a:solidFill>
              </a:ln>
            </c:spPr>
          </c:marker>
          <c:cat>
            <c:numRef>
              <c:f>'TNSP Analysis'!$C$20:$M$20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'TNSP Analysis'!$C$29:$M$29</c:f>
              <c:numCache>
                <c:formatCode>#,##0</c:formatCode>
                <c:ptCount val="11"/>
                <c:pt idx="0">
                  <c:v>256.19309440145963</c:v>
                </c:pt>
                <c:pt idx="1">
                  <c:v>269.44277884925413</c:v>
                </c:pt>
                <c:pt idx="2">
                  <c:v>261.24200455136241</c:v>
                </c:pt>
                <c:pt idx="3">
                  <c:v>267.65038014105716</c:v>
                </c:pt>
                <c:pt idx="4">
                  <c:v>270.55020815801527</c:v>
                </c:pt>
                <c:pt idx="5">
                  <c:v>276.98813450920926</c:v>
                </c:pt>
                <c:pt idx="6">
                  <c:v>294.45251988378425</c:v>
                </c:pt>
                <c:pt idx="7">
                  <c:v>307.81401817670826</c:v>
                </c:pt>
                <c:pt idx="8">
                  <c:v>318.61088908365349</c:v>
                </c:pt>
                <c:pt idx="9">
                  <c:v>339.07387347759908</c:v>
                </c:pt>
                <c:pt idx="10">
                  <c:v>353.98206769339612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'TNSP Analysis'!$A$22</c:f>
              <c:strCache>
                <c:ptCount val="1"/>
                <c:pt idx="0">
                  <c:v>Powerlink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square"/>
            <c:size val="5"/>
            <c:spPr>
              <a:solidFill>
                <a:srgbClr val="C00000"/>
              </a:solidFill>
              <a:ln w="25400">
                <a:noFill/>
              </a:ln>
            </c:spPr>
          </c:marker>
          <c:cat>
            <c:numRef>
              <c:f>'TNSP Analysis'!$C$20:$M$20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'TNSP Analysis'!$C$30:$M$30</c:f>
              <c:numCache>
                <c:formatCode>#,##0</c:formatCode>
                <c:ptCount val="11"/>
                <c:pt idx="0">
                  <c:v>298.67182091566349</c:v>
                </c:pt>
                <c:pt idx="1">
                  <c:v>303.3430093666708</c:v>
                </c:pt>
                <c:pt idx="2">
                  <c:v>326.53014540161479</c:v>
                </c:pt>
                <c:pt idx="3">
                  <c:v>345.00040693996175</c:v>
                </c:pt>
                <c:pt idx="4">
                  <c:v>359.80258095421442</c:v>
                </c:pt>
                <c:pt idx="5">
                  <c:v>367.64424777970299</c:v>
                </c:pt>
                <c:pt idx="6">
                  <c:v>377.21418350612032</c:v>
                </c:pt>
                <c:pt idx="7">
                  <c:v>371.38509549107971</c:v>
                </c:pt>
                <c:pt idx="8">
                  <c:v>388.65407121776389</c:v>
                </c:pt>
                <c:pt idx="9">
                  <c:v>413.337119560041</c:v>
                </c:pt>
                <c:pt idx="10">
                  <c:v>410.08457788418673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'TNSP Analysis'!$A$23</c:f>
              <c:strCache>
                <c:ptCount val="1"/>
                <c:pt idx="0">
                  <c:v>AusNet Services</c:v>
                </c:pt>
              </c:strCache>
            </c:strRef>
          </c:tx>
          <c:spPr>
            <a:ln w="25400">
              <a:solidFill>
                <a:srgbClr val="9BBB59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9BBB59"/>
              </a:solidFill>
              <a:ln>
                <a:solidFill>
                  <a:srgbClr val="9BBB59"/>
                </a:solidFill>
              </a:ln>
            </c:spPr>
          </c:marker>
          <c:cat>
            <c:numRef>
              <c:f>'TNSP Analysis'!$C$20:$M$20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'TNSP Analysis'!$C$31:$M$31</c:f>
              <c:numCache>
                <c:formatCode>#,##0</c:formatCode>
                <c:ptCount val="11"/>
                <c:pt idx="0">
                  <c:v>136.86637397257442</c:v>
                </c:pt>
                <c:pt idx="1">
                  <c:v>133.51038991204916</c:v>
                </c:pt>
                <c:pt idx="2">
                  <c:v>135.38874254032459</c:v>
                </c:pt>
                <c:pt idx="3">
                  <c:v>142.49514812222509</c:v>
                </c:pt>
                <c:pt idx="4">
                  <c:v>143.03040065384607</c:v>
                </c:pt>
                <c:pt idx="5">
                  <c:v>138.22400846885097</c:v>
                </c:pt>
                <c:pt idx="6">
                  <c:v>134.0509991894786</c:v>
                </c:pt>
                <c:pt idx="7">
                  <c:v>135.04722378204102</c:v>
                </c:pt>
                <c:pt idx="8">
                  <c:v>135.24590432839119</c:v>
                </c:pt>
                <c:pt idx="9">
                  <c:v>144.20190959488863</c:v>
                </c:pt>
                <c:pt idx="10">
                  <c:v>145.21589689336022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'TNSP Analysis'!$A$24</c:f>
              <c:strCache>
                <c:ptCount val="1"/>
                <c:pt idx="0">
                  <c:v>TasNetworks</c:v>
                </c:pt>
              </c:strCache>
            </c:strRef>
          </c:tx>
          <c:spPr>
            <a:ln w="25400">
              <a:solidFill>
                <a:srgbClr val="8064A2"/>
              </a:solidFill>
            </a:ln>
          </c:spPr>
          <c:marker>
            <c:symbol val="circle"/>
            <c:size val="5"/>
            <c:spPr>
              <a:solidFill>
                <a:srgbClr val="8064A2"/>
              </a:solidFill>
              <a:ln>
                <a:solidFill>
                  <a:srgbClr val="8064A2"/>
                </a:solidFill>
              </a:ln>
            </c:spPr>
          </c:marker>
          <c:cat>
            <c:numRef>
              <c:f>'TNSP Analysis'!$C$20:$M$20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'TNSP Analysis'!$C$32:$M$32</c:f>
              <c:numCache>
                <c:formatCode>#,##0</c:formatCode>
                <c:ptCount val="11"/>
                <c:pt idx="0">
                  <c:v>564.17780486807499</c:v>
                </c:pt>
                <c:pt idx="1">
                  <c:v>563.29922155684631</c:v>
                </c:pt>
                <c:pt idx="2">
                  <c:v>612.74967426796388</c:v>
                </c:pt>
                <c:pt idx="3">
                  <c:v>611.56431579463595</c:v>
                </c:pt>
                <c:pt idx="4">
                  <c:v>641.93972745807048</c:v>
                </c:pt>
                <c:pt idx="5">
                  <c:v>652.19878603201983</c:v>
                </c:pt>
                <c:pt idx="6">
                  <c:v>661.62240457979681</c:v>
                </c:pt>
                <c:pt idx="7">
                  <c:v>649.63486415887883</c:v>
                </c:pt>
                <c:pt idx="8">
                  <c:v>680.90299786522883</c:v>
                </c:pt>
                <c:pt idx="9">
                  <c:v>610.16232847937113</c:v>
                </c:pt>
                <c:pt idx="10">
                  <c:v>618.97666197813896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'TNSP Analysis'!$A$25</c:f>
              <c:strCache>
                <c:ptCount val="1"/>
                <c:pt idx="0">
                  <c:v>TransGrid</c:v>
                </c:pt>
              </c:strCache>
            </c:strRef>
          </c:tx>
          <c:spPr>
            <a:ln w="25400">
              <a:solidFill>
                <a:srgbClr val="4F81BD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</c:marker>
          <c:cat>
            <c:numRef>
              <c:f>'TNSP Analysis'!$C$20:$M$20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'TNSP Analysis'!$C$33:$M$33</c:f>
              <c:numCache>
                <c:formatCode>#,##0</c:formatCode>
                <c:ptCount val="11"/>
                <c:pt idx="0">
                  <c:v>166.12627226493669</c:v>
                </c:pt>
                <c:pt idx="1">
                  <c:v>166.62964275953755</c:v>
                </c:pt>
                <c:pt idx="2">
                  <c:v>167.08189837707701</c:v>
                </c:pt>
                <c:pt idx="3">
                  <c:v>175.19251975873919</c:v>
                </c:pt>
                <c:pt idx="4">
                  <c:v>191.08166824266416</c:v>
                </c:pt>
                <c:pt idx="5">
                  <c:v>187.97287220221821</c:v>
                </c:pt>
                <c:pt idx="6">
                  <c:v>191.50430835770214</c:v>
                </c:pt>
                <c:pt idx="7">
                  <c:v>192.01909150814691</c:v>
                </c:pt>
                <c:pt idx="8">
                  <c:v>207.79394232723152</c:v>
                </c:pt>
                <c:pt idx="9">
                  <c:v>210.89787267369255</c:v>
                </c:pt>
                <c:pt idx="10">
                  <c:v>211.94154208399956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62688"/>
        <c:axId val="50164864"/>
      </c:lineChart>
      <c:catAx>
        <c:axId val="50162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50164864"/>
        <c:crosses val="autoZero"/>
        <c:auto val="1"/>
        <c:lblAlgn val="ctr"/>
        <c:lblOffset val="100"/>
        <c:noMultiLvlLbl val="0"/>
      </c:catAx>
      <c:valAx>
        <c:axId val="501648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1"/>
                </a:pPr>
                <a:r>
                  <a:rPr lang="en-AU" sz="1200" b="1"/>
                  <a:t>Total cost per total kV of entry/exit points</a:t>
                </a:r>
              </a:p>
            </c:rich>
          </c:tx>
          <c:layout>
            <c:manualLayout>
              <c:xMode val="edge"/>
              <c:yMode val="edge"/>
              <c:x val="1.4470285507036362E-2"/>
              <c:y val="0.16639636725590939"/>
            </c:manualLayout>
          </c:layout>
          <c:overlay val="0"/>
        </c:title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5016268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0531757306666985"/>
          <c:y val="0.35405242782664309"/>
          <c:w val="0.19468242693333015"/>
          <c:h val="0.29189514434671376"/>
        </c:manualLayout>
      </c:layout>
      <c:overlay val="0"/>
      <c:spPr>
        <a:ln>
          <a:noFill/>
        </a:ln>
      </c:spPr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44902056719393"/>
          <c:y val="3.7448969862505802E-2"/>
          <c:w val="0.88555097943280603"/>
          <c:h val="0.8613532582620721"/>
        </c:manualLayout>
      </c:layout>
      <c:barChart>
        <c:barDir val="col"/>
        <c:grouping val="clustered"/>
        <c:varyColors val="0"/>
        <c:ser>
          <c:idx val="0"/>
          <c:order val="0"/>
          <c:spPr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 w="3175"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3175"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2171B5"/>
              </a:solidFill>
              <a:ln w="3175">
                <a:solidFill>
                  <a:schemeClr val="tx1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rgbClr val="FD8D3C"/>
              </a:solidFill>
              <a:ln w="3175">
                <a:solidFill>
                  <a:schemeClr val="tx1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rgbClr val="E7E1EF"/>
              </a:solidFill>
              <a:ln w="3175">
                <a:solidFill>
                  <a:schemeClr val="tx1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</c:dPt>
          <c:dPt>
            <c:idx val="1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</c:dPt>
          <c:cat>
            <c:strRef>
              <c:f>'Physical data'!$A$17:$A$21</c:f>
              <c:strCache>
                <c:ptCount val="5"/>
                <c:pt idx="0">
                  <c:v>ElectraNet</c:v>
                </c:pt>
                <c:pt idx="1">
                  <c:v>Powerlink</c:v>
                </c:pt>
                <c:pt idx="2">
                  <c:v>AusNet Services</c:v>
                </c:pt>
                <c:pt idx="3">
                  <c:v>TasNetworks</c:v>
                </c:pt>
                <c:pt idx="4">
                  <c:v>TransGrid</c:v>
                </c:pt>
              </c:strCache>
            </c:strRef>
          </c:cat>
          <c:val>
            <c:numRef>
              <c:f>'Physical data'!$N$39:$N$43</c:f>
              <c:numCache>
                <c:formatCode>#,##0.0</c:formatCode>
                <c:ptCount val="5"/>
                <c:pt idx="0">
                  <c:v>154.05375610906623</c:v>
                </c:pt>
                <c:pt idx="1">
                  <c:v>145.25730811686941</c:v>
                </c:pt>
                <c:pt idx="2">
                  <c:v>420.85748520783136</c:v>
                </c:pt>
                <c:pt idx="3">
                  <c:v>79.840510300178863</c:v>
                </c:pt>
                <c:pt idx="4">
                  <c:v>280.72834440464572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50229632"/>
        <c:axId val="50231168"/>
      </c:barChart>
      <c:catAx>
        <c:axId val="502296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50231168"/>
        <c:crosses val="autoZero"/>
        <c:auto val="1"/>
        <c:lblAlgn val="ctr"/>
        <c:lblOffset val="100"/>
        <c:noMultiLvlLbl val="0"/>
      </c:catAx>
      <c:valAx>
        <c:axId val="502311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1"/>
                </a:pPr>
                <a:r>
                  <a:rPr lang="en-AU" sz="1200" b="1"/>
                  <a:t>Connection density (end</a:t>
                </a:r>
                <a:r>
                  <a:rPr lang="en-AU" sz="1200" b="1" baseline="0"/>
                  <a:t> user</a:t>
                </a:r>
                <a:r>
                  <a:rPr lang="en-AU" sz="1200" b="1"/>
                  <a:t> per km)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502296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44902056719393"/>
          <c:y val="3.7448969862505802E-2"/>
          <c:w val="0.88555097943280603"/>
          <c:h val="0.86135325826207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'Physical data'!$A$38</c:f>
              <c:strCache>
                <c:ptCount val="1"/>
                <c:pt idx="0">
                  <c:v>Connection density (kV/km)</c:v>
                </c:pt>
              </c:strCache>
            </c:strRef>
          </c:tx>
          <c:spPr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 w="3175"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3175"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2171B5"/>
              </a:solidFill>
              <a:ln w="3175">
                <a:solidFill>
                  <a:schemeClr val="tx1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rgbClr val="FD8D3C"/>
              </a:solidFill>
              <a:ln w="3175">
                <a:solidFill>
                  <a:schemeClr val="tx1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rgbClr val="E7E1EF"/>
              </a:solidFill>
              <a:ln w="3175">
                <a:solidFill>
                  <a:schemeClr val="tx1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</c:dPt>
          <c:dPt>
            <c:idx val="1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</c:dPt>
          <c:cat>
            <c:strRef>
              <c:f>'Physical data'!$A$17:$A$21</c:f>
              <c:strCache>
                <c:ptCount val="5"/>
                <c:pt idx="0">
                  <c:v>ElectraNet</c:v>
                </c:pt>
                <c:pt idx="1">
                  <c:v>Powerlink</c:v>
                </c:pt>
                <c:pt idx="2">
                  <c:v>AusNet Services</c:v>
                </c:pt>
                <c:pt idx="3">
                  <c:v>TasNetworks</c:v>
                </c:pt>
                <c:pt idx="4">
                  <c:v>TransGrid</c:v>
                </c:pt>
              </c:strCache>
            </c:strRef>
          </c:cat>
          <c:val>
            <c:numRef>
              <c:f>'Physical data'!$L$39:$L$43</c:f>
              <c:numCache>
                <c:formatCode>#,##0.0</c:formatCode>
                <c:ptCount val="5"/>
                <c:pt idx="0">
                  <c:v>154.6612974474173</c:v>
                </c:pt>
                <c:pt idx="1">
                  <c:v>144.05649123996068</c:v>
                </c:pt>
                <c:pt idx="2">
                  <c:v>425.58543532378758</c:v>
                </c:pt>
                <c:pt idx="3">
                  <c:v>79.428403064230992</c:v>
                </c:pt>
                <c:pt idx="4">
                  <c:v>282.09668929197869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51522176"/>
        <c:axId val="51523968"/>
      </c:barChart>
      <c:catAx>
        <c:axId val="51522176"/>
        <c:scaling>
          <c:orientation val="minMax"/>
        </c:scaling>
        <c:delete val="0"/>
        <c:axPos val="b"/>
        <c:majorTickMark val="out"/>
        <c:minorTickMark val="none"/>
        <c:tickLblPos val="nextTo"/>
        <c:crossAx val="51523968"/>
        <c:crosses val="autoZero"/>
        <c:auto val="1"/>
        <c:lblAlgn val="ctr"/>
        <c:lblOffset val="100"/>
        <c:noMultiLvlLbl val="0"/>
      </c:catAx>
      <c:valAx>
        <c:axId val="515239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 b="0"/>
                  <a:t>Connection</a:t>
                </a:r>
                <a:r>
                  <a:rPr lang="en-AU" b="0" baseline="0"/>
                  <a:t> density (kV per km)</a:t>
                </a:r>
                <a:endParaRPr lang="en-AU" b="0"/>
              </a:p>
            </c:rich>
          </c:tx>
          <c:overlay val="0"/>
        </c:title>
        <c:numFmt formatCode="#,##0.0" sourceLinked="1"/>
        <c:majorTickMark val="out"/>
        <c:minorTickMark val="none"/>
        <c:tickLblPos val="nextTo"/>
        <c:crossAx val="515221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'Physical data'!$M$46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AC00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"/>
            <c:invertIfNegative val="0"/>
            <c:bubble3D val="0"/>
            <c:spPr>
              <a:ln>
                <a:solidFill>
                  <a:sysClr val="windowText" lastClr="000000"/>
                </a:solidFill>
              </a:ln>
            </c:spPr>
          </c:dPt>
          <c:cat>
            <c:strRef>
              <c:f>'Physical data'!$A$47:$A$51</c:f>
              <c:strCache>
                <c:ptCount val="5"/>
                <c:pt idx="0">
                  <c:v>ElectraNet</c:v>
                </c:pt>
                <c:pt idx="1">
                  <c:v>Powerlink</c:v>
                </c:pt>
                <c:pt idx="2">
                  <c:v>AusNet Services</c:v>
                </c:pt>
                <c:pt idx="3">
                  <c:v>TasNetworks</c:v>
                </c:pt>
                <c:pt idx="4">
                  <c:v>TransGrid</c:v>
                </c:pt>
              </c:strCache>
            </c:strRef>
          </c:cat>
          <c:val>
            <c:numRef>
              <c:f>'Physical data'!$M$47:$M$51</c:f>
              <c:numCache>
                <c:formatCode>#,##0.0</c:formatCode>
                <c:ptCount val="5"/>
                <c:pt idx="0">
                  <c:v>858646.5</c:v>
                </c:pt>
                <c:pt idx="1">
                  <c:v>2160875.5</c:v>
                </c:pt>
                <c:pt idx="2">
                  <c:v>2845589</c:v>
                </c:pt>
                <c:pt idx="3">
                  <c:v>285325</c:v>
                </c:pt>
                <c:pt idx="4">
                  <c:v>3720662.2206584653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axId val="51554176"/>
        <c:axId val="51555712"/>
      </c:barChart>
      <c:catAx>
        <c:axId val="515541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51555712"/>
        <c:crosses val="autoZero"/>
        <c:auto val="1"/>
        <c:lblAlgn val="ctr"/>
        <c:lblOffset val="100"/>
        <c:noMultiLvlLbl val="0"/>
      </c:catAx>
      <c:valAx>
        <c:axId val="51555712"/>
        <c:scaling>
          <c:orientation val="minMax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5155417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5216357584403234E-2"/>
                <c:y val="0.22497317692965069"/>
              </c:manualLayout>
            </c:layout>
            <c:tx>
              <c:rich>
                <a:bodyPr/>
                <a:lstStyle/>
                <a:p>
                  <a:pPr>
                    <a:defRPr sz="1200"/>
                  </a:pPr>
                  <a:r>
                    <a:rPr lang="en-US" sz="1200"/>
                    <a:t>Total number of end users (millons)</a:t>
                  </a:r>
                </a:p>
              </c:rich>
            </c:tx>
          </c:dispUnitsLbl>
        </c:dispUnits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98856362812389"/>
          <c:y val="3.7448969862505802E-2"/>
          <c:w val="0.86501143637187616"/>
          <c:h val="0.872105946434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'Physical data'!$C$23</c:f>
              <c:strCache>
                <c:ptCount val="1"/>
                <c:pt idx="0">
                  <c:v>Circuit line length</c:v>
                </c:pt>
              </c:strCache>
            </c:strRef>
          </c:tx>
          <c:spPr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 w="3175"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3175"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2171B5"/>
              </a:solidFill>
              <a:ln w="3175">
                <a:solidFill>
                  <a:schemeClr val="tx1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rgbClr val="FD8D3C"/>
              </a:solidFill>
              <a:ln w="3175">
                <a:solidFill>
                  <a:schemeClr val="tx1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rgbClr val="E7E1EF"/>
              </a:solidFill>
              <a:ln w="3175">
                <a:solidFill>
                  <a:schemeClr val="tx1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</c:dPt>
          <c:dPt>
            <c:idx val="1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</c:dPt>
          <c:cat>
            <c:strRef>
              <c:f>'Physical data'!$A$25:$A$29</c:f>
              <c:strCache>
                <c:ptCount val="5"/>
                <c:pt idx="0">
                  <c:v>ElectraNet</c:v>
                </c:pt>
                <c:pt idx="1">
                  <c:v>Powerlink</c:v>
                </c:pt>
                <c:pt idx="2">
                  <c:v>AusNet Services</c:v>
                </c:pt>
                <c:pt idx="3">
                  <c:v>TasNetworks</c:v>
                </c:pt>
                <c:pt idx="4">
                  <c:v>TransGrid</c:v>
                </c:pt>
              </c:strCache>
            </c:strRef>
          </c:cat>
          <c:val>
            <c:numRef>
              <c:f>'Physical data'!$C$25:$C$29</c:f>
              <c:numCache>
                <c:formatCode>#,##0</c:formatCode>
                <c:ptCount val="5"/>
                <c:pt idx="0">
                  <c:v>5526</c:v>
                </c:pt>
                <c:pt idx="1">
                  <c:v>14460</c:v>
                </c:pt>
                <c:pt idx="2">
                  <c:v>6570</c:v>
                </c:pt>
                <c:pt idx="3">
                  <c:v>3526</c:v>
                </c:pt>
                <c:pt idx="4">
                  <c:v>12917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46022656"/>
        <c:axId val="46024192"/>
      </c:barChart>
      <c:catAx>
        <c:axId val="46022656"/>
        <c:scaling>
          <c:orientation val="minMax"/>
        </c:scaling>
        <c:delete val="0"/>
        <c:axPos val="b"/>
        <c:majorTickMark val="out"/>
        <c:minorTickMark val="none"/>
        <c:tickLblPos val="nextTo"/>
        <c:crossAx val="46024192"/>
        <c:crosses val="autoZero"/>
        <c:auto val="1"/>
        <c:lblAlgn val="ctr"/>
        <c:lblOffset val="100"/>
        <c:noMultiLvlLbl val="0"/>
      </c:catAx>
      <c:valAx>
        <c:axId val="460241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AU" b="0"/>
                  <a:t>Circuit length (km)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460226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5266890192175"/>
          <c:y val="4.4929835603229447E-2"/>
          <c:w val="0.86724733109807828"/>
          <c:h val="0.872105946434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'Physical data'!$A$2</c:f>
              <c:strCache>
                <c:ptCount val="1"/>
                <c:pt idx="0">
                  <c:v>Total energy transported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'Physical data'!$A$3:$A$7</c:f>
              <c:strCache>
                <c:ptCount val="5"/>
                <c:pt idx="0">
                  <c:v>ElectraNet</c:v>
                </c:pt>
                <c:pt idx="1">
                  <c:v>Powerlink</c:v>
                </c:pt>
                <c:pt idx="2">
                  <c:v>AusNet Services</c:v>
                </c:pt>
                <c:pt idx="3">
                  <c:v>TasNetworks</c:v>
                </c:pt>
                <c:pt idx="4">
                  <c:v>TransGrid</c:v>
                </c:pt>
              </c:strCache>
            </c:strRef>
          </c:cat>
          <c:val>
            <c:numRef>
              <c:f>'Physical data'!$M$3:$M$7</c:f>
              <c:numCache>
                <c:formatCode>#,##0</c:formatCode>
                <c:ptCount val="5"/>
                <c:pt idx="0">
                  <c:v>14247978.656044956</c:v>
                </c:pt>
                <c:pt idx="1">
                  <c:v>52872387.581990004</c:v>
                </c:pt>
                <c:pt idx="2">
                  <c:v>49224072.375288002</c:v>
                </c:pt>
                <c:pt idx="3">
                  <c:v>11654573.903348012</c:v>
                </c:pt>
                <c:pt idx="4">
                  <c:v>72200000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46068864"/>
        <c:axId val="46070400"/>
      </c:barChart>
      <c:catAx>
        <c:axId val="46068864"/>
        <c:scaling>
          <c:orientation val="minMax"/>
        </c:scaling>
        <c:delete val="0"/>
        <c:axPos val="b"/>
        <c:majorTickMark val="out"/>
        <c:minorTickMark val="none"/>
        <c:tickLblPos val="nextTo"/>
        <c:crossAx val="46070400"/>
        <c:crosses val="autoZero"/>
        <c:auto val="1"/>
        <c:lblAlgn val="ctr"/>
        <c:lblOffset val="100"/>
        <c:noMultiLvlLbl val="0"/>
      </c:catAx>
      <c:valAx>
        <c:axId val="460704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AU" b="0"/>
                  <a:t>Energy transported (GWh)</a:t>
                </a:r>
              </a:p>
            </c:rich>
          </c:tx>
          <c:layout>
            <c:manualLayout>
              <c:xMode val="edge"/>
              <c:yMode val="edge"/>
              <c:x val="2.5688295758768721E-3"/>
              <c:y val="0.253381135500766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46068864"/>
        <c:crosses val="autoZero"/>
        <c:crossBetween val="between"/>
        <c:dispUnits>
          <c:builtInUnit val="thousands"/>
        </c:dispUnits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" name="TextBox 7"/>
        <xdr:cNvSpPr txBox="1"/>
      </xdr:nvSpPr>
      <xdr:spPr>
        <a:xfrm>
          <a:off x="142875" y="333375"/>
          <a:ext cx="431346" cy="20097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t"/>
        <a:lstStyle/>
        <a:p>
          <a:r>
            <a:rPr lang="en-AU" sz="2400" b="1"/>
            <a:t>Total user</a:t>
          </a:r>
          <a:r>
            <a:rPr lang="en-AU" sz="2400" b="1" baseline="0"/>
            <a:t> cost</a:t>
          </a:r>
          <a:endParaRPr lang="en-AU" sz="2400" b="1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5" name="TextBox 14"/>
        <xdr:cNvSpPr txBox="1"/>
      </xdr:nvSpPr>
      <xdr:spPr>
        <a:xfrm>
          <a:off x="161925" y="3952875"/>
          <a:ext cx="431346" cy="866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t"/>
        <a:lstStyle/>
        <a:p>
          <a:r>
            <a:rPr lang="en-AU" sz="2400" b="1"/>
            <a:t>AUCC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8" name="TextBox 17"/>
        <xdr:cNvSpPr txBox="1"/>
      </xdr:nvSpPr>
      <xdr:spPr>
        <a:xfrm>
          <a:off x="152400" y="7572375"/>
          <a:ext cx="431346" cy="7619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t"/>
        <a:lstStyle/>
        <a:p>
          <a:r>
            <a:rPr lang="en-AU" sz="2400" b="1"/>
            <a:t>Opex</a:t>
          </a:r>
        </a:p>
      </xdr:txBody>
    </xdr:sp>
    <xdr:clientData/>
  </xdr:twoCellAnchor>
  <xdr:twoCellAnchor>
    <xdr:from>
      <xdr:col>0</xdr:col>
      <xdr:colOff>37619</xdr:colOff>
      <xdr:row>3</xdr:row>
      <xdr:rowOff>2400</xdr:rowOff>
    </xdr:from>
    <xdr:to>
      <xdr:col>11</xdr:col>
      <xdr:colOff>600074</xdr:colOff>
      <xdr:row>24</xdr:row>
      <xdr:rowOff>0</xdr:rowOff>
    </xdr:to>
    <xdr:graphicFrame macro="">
      <xdr:nvGraphicFramePr>
        <xdr:cNvPr id="41" name="Chart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27</xdr:row>
      <xdr:rowOff>180975</xdr:rowOff>
    </xdr:from>
    <xdr:to>
      <xdr:col>11</xdr:col>
      <xdr:colOff>590550</xdr:colOff>
      <xdr:row>49</xdr:row>
      <xdr:rowOff>169767</xdr:rowOff>
    </xdr:to>
    <xdr:graphicFrame macro="">
      <xdr:nvGraphicFramePr>
        <xdr:cNvPr id="43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9286</xdr:colOff>
      <xdr:row>78</xdr:row>
      <xdr:rowOff>166129</xdr:rowOff>
    </xdr:from>
    <xdr:to>
      <xdr:col>11</xdr:col>
      <xdr:colOff>571500</xdr:colOff>
      <xdr:row>99</xdr:row>
      <xdr:rowOff>169333</xdr:rowOff>
    </xdr:to>
    <xdr:graphicFrame macro="">
      <xdr:nvGraphicFramePr>
        <xdr:cNvPr id="31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44822</xdr:colOff>
      <xdr:row>54</xdr:row>
      <xdr:rowOff>0</xdr:rowOff>
    </xdr:from>
    <xdr:to>
      <xdr:col>11</xdr:col>
      <xdr:colOff>590549</xdr:colOff>
      <xdr:row>75</xdr:row>
      <xdr:rowOff>2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466725</xdr:colOff>
      <xdr:row>53</xdr:row>
      <xdr:rowOff>161925</xdr:rowOff>
    </xdr:from>
    <xdr:to>
      <xdr:col>25</xdr:col>
      <xdr:colOff>600075</xdr:colOff>
      <xdr:row>70</xdr:row>
      <xdr:rowOff>138546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590550</xdr:colOff>
      <xdr:row>76</xdr:row>
      <xdr:rowOff>171450</xdr:rowOff>
    </xdr:from>
    <xdr:to>
      <xdr:col>23</xdr:col>
      <xdr:colOff>433388</xdr:colOff>
      <xdr:row>93</xdr:row>
      <xdr:rowOff>2395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38099</xdr:colOff>
      <xdr:row>28</xdr:row>
      <xdr:rowOff>61911</xdr:rowOff>
    </xdr:from>
    <xdr:to>
      <xdr:col>26</xdr:col>
      <xdr:colOff>9524</xdr:colOff>
      <xdr:row>51</xdr:row>
      <xdr:rowOff>104774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11206</xdr:rowOff>
    </xdr:from>
    <xdr:to>
      <xdr:col>9</xdr:col>
      <xdr:colOff>593912</xdr:colOff>
      <xdr:row>21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593911</xdr:colOff>
      <xdr:row>3</xdr:row>
      <xdr:rowOff>11206</xdr:rowOff>
    </xdr:from>
    <xdr:to>
      <xdr:col>20</xdr:col>
      <xdr:colOff>593912</xdr:colOff>
      <xdr:row>20</xdr:row>
      <xdr:rowOff>168089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22411</xdr:colOff>
      <xdr:row>2</xdr:row>
      <xdr:rowOff>184337</xdr:rowOff>
    </xdr:from>
    <xdr:to>
      <xdr:col>32</xdr:col>
      <xdr:colOff>0</xdr:colOff>
      <xdr:row>20</xdr:row>
      <xdr:rowOff>22412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22412</xdr:colOff>
      <xdr:row>25</xdr:row>
      <xdr:rowOff>11206</xdr:rowOff>
    </xdr:from>
    <xdr:to>
      <xdr:col>9</xdr:col>
      <xdr:colOff>593912</xdr:colOff>
      <xdr:row>41</xdr:row>
      <xdr:rowOff>179294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533399</xdr:colOff>
      <xdr:row>44</xdr:row>
      <xdr:rowOff>0</xdr:rowOff>
    </xdr:from>
    <xdr:to>
      <xdr:col>9</xdr:col>
      <xdr:colOff>294409</xdr:colOff>
      <xdr:row>44</xdr:row>
      <xdr:rowOff>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329045</xdr:colOff>
      <xdr:row>44</xdr:row>
      <xdr:rowOff>0</xdr:rowOff>
    </xdr:from>
    <xdr:to>
      <xdr:col>9</xdr:col>
      <xdr:colOff>69272</xdr:colOff>
      <xdr:row>44</xdr:row>
      <xdr:rowOff>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NSP%20PPI%20master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2016/23ANT2016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2015/24TNT2015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2016/24TNT2016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2015/25TRG2015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2016/25TRG2016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2014/24TNT2014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2015/AEMO%20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2016/AEMO%202015-16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TNSP%20Connection%20capacity%20variable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2016/TNSP%202016%20RIN%20data/TNSP%20Data%2031Aug2017%20(from%20Denis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cheu\Local%20Settings\Temporary%20Internet%20Files\Content.Outlook\SMGVD7WK\Database%20%20mockup%20-%20EBT%20RIN%20da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TNSP%20AUC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Consolidated%20TNSP%20sheet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2015/21ENT2015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2016/21ENT2016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2015/22PLK2015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2016/22PLK201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2015/23ANT20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LogofChanges"/>
      <sheetName val="Financial charts"/>
      <sheetName val="Non-Financial charts"/>
      <sheetName val="Analysis"/>
      <sheetName val="Total cost"/>
      <sheetName val="Asset cost"/>
      <sheetName val="RAB"/>
      <sheetName val="Opex"/>
      <sheetName val="Depreciation"/>
      <sheetName val="Capex"/>
      <sheetName val="Zonesubstationtransformation"/>
      <sheetName val="CPI"/>
      <sheetName val="Reliability"/>
      <sheetName val="Physical data"/>
      <sheetName val="State Charts and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">
          <cell r="E6">
            <v>2016</v>
          </cell>
        </row>
        <row r="8">
          <cell r="E8">
            <v>110</v>
          </cell>
        </row>
        <row r="239">
          <cell r="B239">
            <v>83.4</v>
          </cell>
        </row>
        <row r="240">
          <cell r="B240">
            <v>83.8</v>
          </cell>
        </row>
        <row r="242">
          <cell r="B242">
            <v>85.9</v>
          </cell>
        </row>
        <row r="243">
          <cell r="B243">
            <v>86.7</v>
          </cell>
        </row>
        <row r="244">
          <cell r="B244">
            <v>86.6</v>
          </cell>
        </row>
        <row r="246">
          <cell r="B246">
            <v>87.7</v>
          </cell>
        </row>
        <row r="247">
          <cell r="B247">
            <v>88.3</v>
          </cell>
        </row>
        <row r="248">
          <cell r="B248">
            <v>89.1</v>
          </cell>
        </row>
        <row r="250">
          <cell r="B250">
            <v>91.6</v>
          </cell>
        </row>
        <row r="251">
          <cell r="B251">
            <v>92.7</v>
          </cell>
        </row>
        <row r="252">
          <cell r="B252">
            <v>92.4</v>
          </cell>
        </row>
        <row r="254">
          <cell r="B254">
            <v>92.9</v>
          </cell>
        </row>
        <row r="255">
          <cell r="B255">
            <v>93.8</v>
          </cell>
        </row>
        <row r="256">
          <cell r="B256">
            <v>94.3</v>
          </cell>
        </row>
        <row r="258">
          <cell r="B258">
            <v>95.8</v>
          </cell>
        </row>
        <row r="259">
          <cell r="B259">
            <v>96.5</v>
          </cell>
        </row>
        <row r="260">
          <cell r="B260">
            <v>96.9</v>
          </cell>
        </row>
        <row r="262">
          <cell r="B262">
            <v>99.2</v>
          </cell>
        </row>
        <row r="263">
          <cell r="B263">
            <v>99.8</v>
          </cell>
        </row>
        <row r="264">
          <cell r="B264">
            <v>99.8</v>
          </cell>
        </row>
        <row r="266">
          <cell r="B266">
            <v>100.4</v>
          </cell>
        </row>
        <row r="267">
          <cell r="B267">
            <v>101.8</v>
          </cell>
        </row>
        <row r="268">
          <cell r="B268">
            <v>102</v>
          </cell>
        </row>
        <row r="270">
          <cell r="B270">
            <v>102.8</v>
          </cell>
        </row>
        <row r="271">
          <cell r="B271">
            <v>104</v>
          </cell>
        </row>
        <row r="272">
          <cell r="B272">
            <v>104.8</v>
          </cell>
        </row>
        <row r="274">
          <cell r="B274">
            <v>105.9</v>
          </cell>
        </row>
        <row r="276">
          <cell r="B276">
            <v>106.6</v>
          </cell>
        </row>
      </sheetData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only"/>
      <sheetName val="Instructions"/>
      <sheetName val="Contents"/>
      <sheetName val="Business &amp; other details"/>
      <sheetName val="3.1 Revenue"/>
      <sheetName val="3.2 Operating expenditure"/>
      <sheetName val="3.2.3 Provisions"/>
      <sheetName val="3.3 Assets (RAB)"/>
      <sheetName val="3.4 Operational data"/>
      <sheetName val="3.5 Physical assets"/>
      <sheetName val="3.6 Quality of services"/>
      <sheetName val="3.7 Operating environment"/>
      <sheetName val="Unlocked worksheet"/>
      <sheetName val="NSP Amendments"/>
    </sheetNames>
    <sheetDataSet>
      <sheetData sheetId="0"/>
      <sheetData sheetId="1"/>
      <sheetData sheetId="2"/>
      <sheetData sheetId="3"/>
      <sheetData sheetId="4"/>
      <sheetData sheetId="5">
        <row r="20">
          <cell r="C20">
            <v>111322940</v>
          </cell>
        </row>
        <row r="56">
          <cell r="C56">
            <v>200713187.87506306</v>
          </cell>
        </row>
      </sheetData>
      <sheetData sheetId="6"/>
      <sheetData sheetId="7">
        <row r="12">
          <cell r="C12">
            <v>2834135324.3016791</v>
          </cell>
        </row>
        <row r="14">
          <cell r="C14">
            <v>-152613983.36791819</v>
          </cell>
        </row>
        <row r="15">
          <cell r="C15">
            <v>133160817.65741587</v>
          </cell>
        </row>
        <row r="17">
          <cell r="C17">
            <v>2880085281.4596777</v>
          </cell>
        </row>
      </sheetData>
      <sheetData sheetId="8"/>
      <sheetData sheetId="9">
        <row r="1">
          <cell r="B1" t="str">
            <v>REGULATORY REPORTING STATEMENT</v>
          </cell>
          <cell r="C1">
            <v>0</v>
          </cell>
          <cell r="D1">
            <v>0</v>
          </cell>
        </row>
        <row r="2">
          <cell r="B2" t="str">
            <v>AusNet (T)</v>
          </cell>
          <cell r="C2">
            <v>0</v>
          </cell>
          <cell r="D2">
            <v>0</v>
          </cell>
        </row>
        <row r="3">
          <cell r="B3" t="str">
            <v>Benchmarking RIN response 2015-16</v>
          </cell>
          <cell r="C3">
            <v>0</v>
          </cell>
          <cell r="D3">
            <v>0</v>
          </cell>
        </row>
        <row r="4">
          <cell r="B4" t="str">
            <v>3.5 PHYSICAL ASSETS</v>
          </cell>
          <cell r="C4">
            <v>0</v>
          </cell>
          <cell r="D4">
            <v>0</v>
          </cell>
        </row>
        <row r="5">
          <cell r="B5">
            <v>0</v>
          </cell>
          <cell r="C5">
            <v>0</v>
          </cell>
          <cell r="D5">
            <v>0</v>
          </cell>
        </row>
        <row r="6">
          <cell r="B6" t="str">
            <v xml:space="preserve">There is ONE table on this worksheet. It has been sub-grouped for ease of navigation. See the Instructions sheet on how to group or ungroup tables. </v>
          </cell>
          <cell r="C6">
            <v>0</v>
          </cell>
          <cell r="D6">
            <v>0</v>
          </cell>
        </row>
        <row r="7">
          <cell r="B7">
            <v>0</v>
          </cell>
        </row>
        <row r="8">
          <cell r="B8" t="str">
            <v xml:space="preserve">3.5.1 - TRANSMISSION SYSTEM CAPACITIES </v>
          </cell>
          <cell r="C8">
            <v>0</v>
          </cell>
          <cell r="D8">
            <v>0</v>
          </cell>
        </row>
        <row r="9">
          <cell r="B9">
            <v>0</v>
          </cell>
          <cell r="C9">
            <v>0</v>
          </cell>
          <cell r="D9" t="str">
            <v>(0's)</v>
          </cell>
        </row>
        <row r="10">
          <cell r="B10">
            <v>0</v>
          </cell>
          <cell r="C10" t="str">
            <v>Unit</v>
          </cell>
          <cell r="D10" t="str">
            <v>2015-16</v>
          </cell>
        </row>
        <row r="11">
          <cell r="B11" t="str">
            <v>3.5.1.1 - Overhead network length of circuit at each voltage</v>
          </cell>
          <cell r="C11">
            <v>0</v>
          </cell>
          <cell r="D11">
            <v>0</v>
          </cell>
        </row>
        <row r="12">
          <cell r="B12" t="str">
            <v>500 kV</v>
          </cell>
          <cell r="C12" t="str">
            <v>km</v>
          </cell>
          <cell r="D12">
            <v>1479.3789499390818</v>
          </cell>
        </row>
        <row r="13">
          <cell r="B13" t="str">
            <v>330 kV</v>
          </cell>
          <cell r="C13" t="str">
            <v>km</v>
          </cell>
          <cell r="D13">
            <v>739.34271186172032</v>
          </cell>
        </row>
        <row r="14">
          <cell r="B14" t="str">
            <v>275 kV</v>
          </cell>
          <cell r="C14" t="str">
            <v>km</v>
          </cell>
          <cell r="D14">
            <v>156.39383537307447</v>
          </cell>
        </row>
        <row r="15">
          <cell r="B15" t="str">
            <v>220 kV</v>
          </cell>
          <cell r="C15" t="str">
            <v>km</v>
          </cell>
          <cell r="D15">
            <v>3996.8616723295636</v>
          </cell>
        </row>
        <row r="16">
          <cell r="B16" t="str">
            <v>132 kV</v>
          </cell>
          <cell r="C16" t="str">
            <v>km</v>
          </cell>
          <cell r="D16">
            <v>0</v>
          </cell>
        </row>
        <row r="17">
          <cell r="B17" t="str">
            <v>110 kV</v>
          </cell>
          <cell r="C17" t="str">
            <v>km</v>
          </cell>
          <cell r="D17">
            <v>0</v>
          </cell>
        </row>
        <row r="18">
          <cell r="B18" t="str">
            <v>88 kV</v>
          </cell>
          <cell r="C18" t="str">
            <v>km</v>
          </cell>
          <cell r="D18">
            <v>0</v>
          </cell>
        </row>
        <row r="19">
          <cell r="B19" t="str">
            <v>66 kV</v>
          </cell>
          <cell r="C19" t="str">
            <v>km</v>
          </cell>
          <cell r="D19">
            <v>175.66758725193264</v>
          </cell>
        </row>
        <row r="20">
          <cell r="B20" t="str">
            <v>33 kV</v>
          </cell>
          <cell r="C20" t="str">
            <v>km</v>
          </cell>
          <cell r="D20">
            <v>0</v>
          </cell>
        </row>
        <row r="21">
          <cell r="B21" t="str">
            <v>22 kV</v>
          </cell>
          <cell r="C21" t="str">
            <v>km</v>
          </cell>
          <cell r="D21">
            <v>0</v>
          </cell>
        </row>
        <row r="22">
          <cell r="B22" t="str">
            <v>11 kV</v>
          </cell>
          <cell r="C22" t="str">
            <v>km</v>
          </cell>
          <cell r="D22">
            <v>0</v>
          </cell>
        </row>
        <row r="23">
          <cell r="B23" t="str">
            <v>Total overhead circuit kilometres</v>
          </cell>
          <cell r="C23">
            <v>0</v>
          </cell>
          <cell r="D23">
            <v>6547.6447567553732</v>
          </cell>
        </row>
        <row r="25">
          <cell r="B25" t="str">
            <v>3.5.1.2 - Underground cable circuit length at each voltage</v>
          </cell>
          <cell r="C25">
            <v>0</v>
          </cell>
          <cell r="D25">
            <v>0</v>
          </cell>
        </row>
        <row r="26">
          <cell r="B26" t="str">
            <v>500 kV</v>
          </cell>
          <cell r="C26" t="str">
            <v>km</v>
          </cell>
          <cell r="D26">
            <v>0</v>
          </cell>
        </row>
        <row r="27">
          <cell r="B27" t="str">
            <v>330 kV</v>
          </cell>
          <cell r="C27" t="str">
            <v>km</v>
          </cell>
          <cell r="D27">
            <v>0</v>
          </cell>
        </row>
        <row r="28">
          <cell r="B28" t="str">
            <v>275 kV</v>
          </cell>
          <cell r="C28" t="str">
            <v>km</v>
          </cell>
          <cell r="D28">
            <v>0</v>
          </cell>
        </row>
        <row r="29">
          <cell r="B29" t="str">
            <v>220 kV</v>
          </cell>
          <cell r="C29" t="str">
            <v>km</v>
          </cell>
          <cell r="D29">
            <v>11.2</v>
          </cell>
        </row>
        <row r="30">
          <cell r="B30" t="str">
            <v>132 kV</v>
          </cell>
          <cell r="C30" t="str">
            <v>km</v>
          </cell>
          <cell r="D30">
            <v>0</v>
          </cell>
        </row>
        <row r="31">
          <cell r="B31" t="str">
            <v>110 kV</v>
          </cell>
          <cell r="C31" t="str">
            <v>km</v>
          </cell>
          <cell r="D31">
            <v>0</v>
          </cell>
        </row>
        <row r="32">
          <cell r="B32" t="str">
            <v>88 kV</v>
          </cell>
          <cell r="C32" t="str">
            <v>km</v>
          </cell>
          <cell r="D32">
            <v>0</v>
          </cell>
        </row>
        <row r="33">
          <cell r="B33" t="str">
            <v>66 kV</v>
          </cell>
          <cell r="C33" t="str">
            <v>km</v>
          </cell>
          <cell r="D33">
            <v>0</v>
          </cell>
        </row>
        <row r="34">
          <cell r="B34" t="str">
            <v>33 kV</v>
          </cell>
          <cell r="C34" t="str">
            <v>km</v>
          </cell>
          <cell r="D34">
            <v>0</v>
          </cell>
        </row>
        <row r="35">
          <cell r="B35" t="str">
            <v>22 kV</v>
          </cell>
          <cell r="C35" t="str">
            <v>km</v>
          </cell>
          <cell r="D35">
            <v>0</v>
          </cell>
        </row>
        <row r="36">
          <cell r="B36" t="str">
            <v>11 kV</v>
          </cell>
          <cell r="C36" t="str">
            <v>km</v>
          </cell>
          <cell r="D36">
            <v>0</v>
          </cell>
        </row>
        <row r="37">
          <cell r="B37" t="str">
            <v>Total underground circuit kilometres</v>
          </cell>
          <cell r="C37">
            <v>0</v>
          </cell>
          <cell r="D37">
            <v>11.2</v>
          </cell>
        </row>
        <row r="39">
          <cell r="B39" t="str">
            <v>3.5.1.3 - Estimated overhead network weighted average MVA capacity by voltage class</v>
          </cell>
          <cell r="C39">
            <v>0</v>
          </cell>
          <cell r="D39">
            <v>0</v>
          </cell>
        </row>
        <row r="40">
          <cell r="B40" t="str">
            <v>500 kV</v>
          </cell>
          <cell r="C40" t="str">
            <v>MVA</v>
          </cell>
          <cell r="D40">
            <v>2575.5799500402577</v>
          </cell>
        </row>
        <row r="41">
          <cell r="B41" t="str">
            <v>330 kV</v>
          </cell>
          <cell r="C41" t="str">
            <v>MVA</v>
          </cell>
          <cell r="D41">
            <v>802.0807245520474</v>
          </cell>
        </row>
        <row r="42">
          <cell r="B42" t="str">
            <v>275 kV</v>
          </cell>
          <cell r="C42" t="str">
            <v>MVA</v>
          </cell>
          <cell r="D42">
            <v>523.9453692895853</v>
          </cell>
        </row>
        <row r="43">
          <cell r="B43" t="str">
            <v>220 kV</v>
          </cell>
          <cell r="C43" t="str">
            <v>MVA</v>
          </cell>
          <cell r="D43">
            <v>386.64255641906323</v>
          </cell>
        </row>
        <row r="44">
          <cell r="B44" t="str">
            <v>132 kV</v>
          </cell>
          <cell r="C44" t="str">
            <v>MVA</v>
          </cell>
          <cell r="D44">
            <v>0</v>
          </cell>
        </row>
        <row r="45">
          <cell r="B45" t="str">
            <v>110 kV</v>
          </cell>
          <cell r="C45" t="str">
            <v>MVA</v>
          </cell>
          <cell r="D45">
            <v>0</v>
          </cell>
        </row>
        <row r="46">
          <cell r="B46" t="str">
            <v>88 kV</v>
          </cell>
          <cell r="C46" t="str">
            <v>MVA</v>
          </cell>
          <cell r="D46">
            <v>0</v>
          </cell>
        </row>
        <row r="47">
          <cell r="B47" t="str">
            <v>66 kV</v>
          </cell>
          <cell r="C47" t="str">
            <v>MVA</v>
          </cell>
          <cell r="D47">
            <v>94.624241296425552</v>
          </cell>
        </row>
        <row r="48">
          <cell r="B48" t="str">
            <v>33 kV</v>
          </cell>
          <cell r="C48" t="str">
            <v>MVA</v>
          </cell>
          <cell r="D48">
            <v>0</v>
          </cell>
        </row>
        <row r="49">
          <cell r="B49" t="str">
            <v>22 kV</v>
          </cell>
          <cell r="C49" t="str">
            <v>MVA</v>
          </cell>
          <cell r="D49">
            <v>0</v>
          </cell>
        </row>
        <row r="50">
          <cell r="B50" t="str">
            <v>11 kV</v>
          </cell>
          <cell r="C50" t="str">
            <v>MVA</v>
          </cell>
          <cell r="D50">
            <v>0</v>
          </cell>
        </row>
        <row r="52">
          <cell r="B52" t="str">
            <v>3.5.1.4 - Estimated underground network weighted average MVA capacity by voltage class</v>
          </cell>
          <cell r="C52">
            <v>0</v>
          </cell>
          <cell r="D52">
            <v>0</v>
          </cell>
        </row>
        <row r="53">
          <cell r="B53" t="str">
            <v>500 kV</v>
          </cell>
          <cell r="C53" t="str">
            <v>MVA</v>
          </cell>
          <cell r="D53">
            <v>0</v>
          </cell>
        </row>
        <row r="54">
          <cell r="B54" t="str">
            <v>330 kV</v>
          </cell>
          <cell r="C54" t="str">
            <v>MVA</v>
          </cell>
          <cell r="D54">
            <v>0</v>
          </cell>
        </row>
        <row r="55">
          <cell r="B55" t="str">
            <v>275 kV</v>
          </cell>
          <cell r="C55" t="str">
            <v>MVA</v>
          </cell>
          <cell r="D55">
            <v>0</v>
          </cell>
        </row>
        <row r="56">
          <cell r="B56" t="str">
            <v>220 kV</v>
          </cell>
          <cell r="C56" t="str">
            <v>MVA</v>
          </cell>
          <cell r="D56">
            <v>449.6403896448806</v>
          </cell>
        </row>
        <row r="57">
          <cell r="B57" t="str">
            <v>132 kV</v>
          </cell>
          <cell r="C57" t="str">
            <v>MVA</v>
          </cell>
          <cell r="D57">
            <v>0</v>
          </cell>
        </row>
        <row r="58">
          <cell r="B58" t="str">
            <v>110 kV</v>
          </cell>
          <cell r="C58" t="str">
            <v>MVA</v>
          </cell>
          <cell r="D58">
            <v>0</v>
          </cell>
        </row>
        <row r="59">
          <cell r="B59" t="str">
            <v>88 kV</v>
          </cell>
          <cell r="C59" t="str">
            <v>MVA</v>
          </cell>
          <cell r="D59">
            <v>0</v>
          </cell>
        </row>
        <row r="60">
          <cell r="B60" t="str">
            <v>66 kV</v>
          </cell>
          <cell r="C60" t="str">
            <v>MVA</v>
          </cell>
          <cell r="D60">
            <v>0</v>
          </cell>
        </row>
        <row r="61">
          <cell r="B61" t="str">
            <v>33 kV</v>
          </cell>
          <cell r="C61" t="str">
            <v>MVA</v>
          </cell>
          <cell r="D61">
            <v>0</v>
          </cell>
        </row>
        <row r="62">
          <cell r="B62" t="str">
            <v>22 kV</v>
          </cell>
          <cell r="C62" t="str">
            <v>MVA</v>
          </cell>
          <cell r="D62">
            <v>0</v>
          </cell>
        </row>
        <row r="63">
          <cell r="B63" t="str">
            <v>11 kV</v>
          </cell>
          <cell r="C63" t="str">
            <v>MVA</v>
          </cell>
          <cell r="D63">
            <v>0</v>
          </cell>
        </row>
        <row r="65">
          <cell r="B65" t="str">
            <v>3.5.1.5 - Installed transmission system transformer capacity</v>
          </cell>
          <cell r="C65">
            <v>0</v>
          </cell>
          <cell r="D65">
            <v>0</v>
          </cell>
        </row>
        <row r="66">
          <cell r="B66" t="str">
            <v>Transmission substations (eg 500 kV to 330 kV)</v>
          </cell>
          <cell r="C66" t="str">
            <v>MVA</v>
          </cell>
          <cell r="D66">
            <v>10066</v>
          </cell>
        </row>
        <row r="67">
          <cell r="B67" t="str">
            <v>Terminal points to DNSP systems</v>
          </cell>
          <cell r="C67" t="str">
            <v>MVA</v>
          </cell>
          <cell r="D67">
            <v>14831.2</v>
          </cell>
        </row>
        <row r="68">
          <cell r="B68" t="str">
            <v>Transformer capacity for directly connected end–users owned by the TNSP</v>
          </cell>
          <cell r="C68" t="str">
            <v>MVA</v>
          </cell>
          <cell r="D68">
            <v>0</v>
          </cell>
        </row>
        <row r="69">
          <cell r="B69" t="str">
            <v>Transformer capacity for directly connected end–users owned by the end–user</v>
          </cell>
          <cell r="C69" t="str">
            <v>MVA</v>
          </cell>
          <cell r="D69">
            <v>2300.5</v>
          </cell>
        </row>
        <row r="70">
          <cell r="B70" t="str">
            <v>Interconnector capacity</v>
          </cell>
          <cell r="C70" t="str">
            <v>MVA</v>
          </cell>
          <cell r="D70">
            <v>1335</v>
          </cell>
        </row>
        <row r="71">
          <cell r="B71" t="str">
            <v>Other</v>
          </cell>
          <cell r="C71" t="str">
            <v>MVA</v>
          </cell>
          <cell r="D71">
            <v>662</v>
          </cell>
        </row>
        <row r="73">
          <cell r="B73" t="str">
            <v>3.5.1.6 - Cold spare capacity</v>
          </cell>
          <cell r="C73">
            <v>0</v>
          </cell>
          <cell r="D73">
            <v>0</v>
          </cell>
        </row>
        <row r="74">
          <cell r="B74" t="str">
            <v>Cold spare capacity included in Table 3.5.1.5</v>
          </cell>
          <cell r="C74" t="str">
            <v>MVA</v>
          </cell>
          <cell r="D74">
            <v>1968.2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usiness &amp; other details"/>
      <sheetName val="3.1 Revenue"/>
      <sheetName val="3.2 Operating expenditure"/>
      <sheetName val="3.2.3 Provisions"/>
      <sheetName val="3.3 Assets (RAB)"/>
      <sheetName val="3.4 Operational data"/>
      <sheetName val="3.5 Physical assets"/>
      <sheetName val="3.6 Quality of services"/>
      <sheetName val="3.7 Operating environment"/>
      <sheetName val="Additional information"/>
    </sheetNames>
    <sheetDataSet>
      <sheetData sheetId="0"/>
      <sheetData sheetId="1"/>
      <sheetData sheetId="2"/>
      <sheetData sheetId="3">
        <row r="60">
          <cell r="E60">
            <v>34705717.769999996</v>
          </cell>
        </row>
      </sheetData>
      <sheetData sheetId="4"/>
      <sheetData sheetId="5">
        <row r="1">
          <cell r="C1" t="str">
            <v>REGULATORY REPORTING STATEMENT</v>
          </cell>
          <cell r="D1">
            <v>0</v>
          </cell>
          <cell r="E1">
            <v>0</v>
          </cell>
        </row>
        <row r="2">
          <cell r="C2" t="str">
            <v>TasNetworks (T)</v>
          </cell>
          <cell r="D2">
            <v>0</v>
          </cell>
          <cell r="E2">
            <v>0</v>
          </cell>
        </row>
        <row r="3">
          <cell r="C3" t="str">
            <v>Benchmarking RIN response 2014-15</v>
          </cell>
          <cell r="D3">
            <v>0</v>
          </cell>
          <cell r="E3">
            <v>0</v>
          </cell>
        </row>
        <row r="4">
          <cell r="C4" t="str">
            <v>3.3 ASSETS</v>
          </cell>
          <cell r="D4">
            <v>0</v>
          </cell>
          <cell r="E4">
            <v>0</v>
          </cell>
        </row>
        <row r="5">
          <cell r="C5">
            <v>0</v>
          </cell>
          <cell r="D5">
            <v>0</v>
          </cell>
          <cell r="E5">
            <v>0</v>
          </cell>
        </row>
        <row r="6">
          <cell r="C6">
            <v>0</v>
          </cell>
          <cell r="D6">
            <v>0</v>
          </cell>
          <cell r="E6">
            <v>0</v>
          </cell>
        </row>
        <row r="7">
          <cell r="C7">
            <v>0</v>
          </cell>
          <cell r="D7">
            <v>0</v>
          </cell>
          <cell r="E7" t="str">
            <v>Actual
($0's)</v>
          </cell>
        </row>
        <row r="8">
          <cell r="C8">
            <v>0</v>
          </cell>
          <cell r="D8">
            <v>0</v>
          </cell>
          <cell r="E8" t="str">
            <v>2014-15</v>
          </cell>
        </row>
        <row r="9">
          <cell r="C9">
            <v>0</v>
          </cell>
          <cell r="D9">
            <v>0</v>
          </cell>
          <cell r="E9">
            <v>0</v>
          </cell>
        </row>
        <row r="10">
          <cell r="C10" t="str">
            <v>TABLE 3.3.1 - REGULATORY ASSET BASE VALUES</v>
          </cell>
          <cell r="D10">
            <v>0</v>
          </cell>
          <cell r="E10">
            <v>0</v>
          </cell>
        </row>
        <row r="11">
          <cell r="C11" t="str">
            <v>For total asset base:</v>
          </cell>
          <cell r="D11">
            <v>0</v>
          </cell>
          <cell r="E11">
            <v>0</v>
          </cell>
        </row>
        <row r="12">
          <cell r="C12" t="str">
            <v>Opening value</v>
          </cell>
          <cell r="D12">
            <v>0</v>
          </cell>
          <cell r="E12">
            <v>1385330318</v>
          </cell>
        </row>
        <row r="13">
          <cell r="C13" t="str">
            <v>Inflation addition</v>
          </cell>
          <cell r="D13">
            <v>0</v>
          </cell>
          <cell r="E13">
            <v>23793743.378163867</v>
          </cell>
        </row>
        <row r="14">
          <cell r="C14" t="str">
            <v>Straight line depreciation</v>
          </cell>
          <cell r="D14">
            <v>0</v>
          </cell>
          <cell r="E14">
            <v>-53237514.772859879</v>
          </cell>
        </row>
        <row r="15">
          <cell r="C15" t="str">
            <v>Regulatory depreciation</v>
          </cell>
          <cell r="D15">
            <v>0</v>
          </cell>
          <cell r="E15">
            <v>-29443771.394696012</v>
          </cell>
        </row>
        <row r="16">
          <cell r="C16" t="str">
            <v>Actual additions (recognised in RAB)</v>
          </cell>
          <cell r="D16">
            <v>0</v>
          </cell>
          <cell r="E16">
            <v>31333159.254127592</v>
          </cell>
        </row>
        <row r="17">
          <cell r="C17" t="str">
            <v xml:space="preserve">Disposals </v>
          </cell>
          <cell r="D17">
            <v>0</v>
          </cell>
          <cell r="E17">
            <v>-26567.16</v>
          </cell>
        </row>
        <row r="18">
          <cell r="C18" t="str">
            <v xml:space="preserve">Closing value </v>
          </cell>
          <cell r="D18" t="str">
            <v>$0's</v>
          </cell>
          <cell r="E18">
            <v>1387193138.6994314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 t="str">
            <v>TABLE 3.3.2 - ASSET VALUE ROLL FORWARD</v>
          </cell>
          <cell r="D21">
            <v>0</v>
          </cell>
          <cell r="E21">
            <v>0</v>
          </cell>
        </row>
        <row r="22">
          <cell r="C22" t="str">
            <v>For overhead transmission assets:</v>
          </cell>
          <cell r="D22">
            <v>0</v>
          </cell>
          <cell r="E22">
            <v>0</v>
          </cell>
        </row>
        <row r="23">
          <cell r="C23" t="str">
            <v>Opening value</v>
          </cell>
          <cell r="D23">
            <v>0</v>
          </cell>
          <cell r="E23">
            <v>489179177</v>
          </cell>
        </row>
        <row r="24">
          <cell r="C24" t="str">
            <v>Inflation addition</v>
          </cell>
          <cell r="D24">
            <v>0</v>
          </cell>
          <cell r="E24">
            <v>8463461.5510338712</v>
          </cell>
        </row>
        <row r="25">
          <cell r="C25" t="str">
            <v>Straight line depreciation</v>
          </cell>
          <cell r="D25">
            <v>0</v>
          </cell>
          <cell r="E25">
            <v>-11350586.201904634</v>
          </cell>
        </row>
        <row r="26">
          <cell r="C26" t="str">
            <v>Regulatory depreciation</v>
          </cell>
          <cell r="D26">
            <v>0</v>
          </cell>
          <cell r="E26">
            <v>-2887124.6508707628</v>
          </cell>
        </row>
        <row r="27">
          <cell r="C27" t="str">
            <v>Actual additions (recognised in RAB)</v>
          </cell>
          <cell r="D27">
            <v>0</v>
          </cell>
          <cell r="E27">
            <v>6646350.5172051005</v>
          </cell>
        </row>
        <row r="28">
          <cell r="C28" t="str">
            <v xml:space="preserve">Disposals </v>
          </cell>
          <cell r="D28">
            <v>0</v>
          </cell>
          <cell r="E28">
            <v>0</v>
          </cell>
        </row>
        <row r="29">
          <cell r="C29" t="str">
            <v xml:space="preserve">Closing value </v>
          </cell>
          <cell r="D29" t="str">
            <v>$0's</v>
          </cell>
          <cell r="E29">
            <v>492938402.86633432</v>
          </cell>
        </row>
        <row r="30">
          <cell r="C30" t="str">
            <v>For underground transmission assets:</v>
          </cell>
          <cell r="D30">
            <v>0</v>
          </cell>
          <cell r="E30">
            <v>0</v>
          </cell>
        </row>
        <row r="31">
          <cell r="C31" t="str">
            <v>Opening value</v>
          </cell>
          <cell r="D31">
            <v>0</v>
          </cell>
          <cell r="E31">
            <v>31299746</v>
          </cell>
        </row>
        <row r="32">
          <cell r="C32" t="str">
            <v>Inflation addition</v>
          </cell>
          <cell r="D32">
            <v>0</v>
          </cell>
          <cell r="E32">
            <v>171319.59000000008</v>
          </cell>
        </row>
        <row r="33">
          <cell r="C33" t="str">
            <v>Straight line depreciation</v>
          </cell>
          <cell r="D33">
            <v>0</v>
          </cell>
          <cell r="E33">
            <v>-1158106.5500000005</v>
          </cell>
        </row>
        <row r="34">
          <cell r="C34" t="str">
            <v>Regulatory depreciation</v>
          </cell>
          <cell r="D34">
            <v>0</v>
          </cell>
          <cell r="E34">
            <v>-986786.96000000043</v>
          </cell>
        </row>
        <row r="35">
          <cell r="C35" t="str">
            <v>Actual additions (recognised in RAB)</v>
          </cell>
          <cell r="D35">
            <v>0</v>
          </cell>
          <cell r="E35">
            <v>0</v>
          </cell>
        </row>
        <row r="36">
          <cell r="C36" t="str">
            <v xml:space="preserve">Disposals </v>
          </cell>
          <cell r="D36">
            <v>0</v>
          </cell>
          <cell r="E36">
            <v>0</v>
          </cell>
        </row>
        <row r="37">
          <cell r="C37" t="str">
            <v xml:space="preserve">Closing value </v>
          </cell>
          <cell r="D37" t="str">
            <v>$0's</v>
          </cell>
          <cell r="E37">
            <v>30312959.039999999</v>
          </cell>
        </row>
        <row r="38">
          <cell r="C38" t="str">
            <v>For transmission switchyards, substations</v>
          </cell>
          <cell r="D38">
            <v>0</v>
          </cell>
          <cell r="E38">
            <v>0</v>
          </cell>
        </row>
        <row r="39">
          <cell r="C39" t="str">
            <v>Opening value</v>
          </cell>
          <cell r="D39">
            <v>0</v>
          </cell>
          <cell r="E39">
            <v>669750059</v>
          </cell>
        </row>
        <row r="40">
          <cell r="C40" t="str">
            <v>Inflation addition</v>
          </cell>
          <cell r="D40">
            <v>0</v>
          </cell>
          <cell r="E40">
            <v>11807898.720837535</v>
          </cell>
        </row>
        <row r="41">
          <cell r="C41" t="str">
            <v>Straight line depreciation</v>
          </cell>
          <cell r="D41">
            <v>0</v>
          </cell>
          <cell r="E41">
            <v>-32778074.893129617</v>
          </cell>
        </row>
        <row r="42">
          <cell r="C42" t="str">
            <v>Regulatory depreciation</v>
          </cell>
          <cell r="D42">
            <v>0</v>
          </cell>
          <cell r="E42">
            <v>-20970176.172292084</v>
          </cell>
        </row>
        <row r="43">
          <cell r="C43" t="str">
            <v>Actual additions (recognised in RAB)</v>
          </cell>
          <cell r="D43">
            <v>0</v>
          </cell>
          <cell r="E43">
            <v>20032586.873493847</v>
          </cell>
        </row>
        <row r="44">
          <cell r="C44" t="str">
            <v xml:space="preserve">Disposals </v>
          </cell>
          <cell r="D44">
            <v>0</v>
          </cell>
          <cell r="E44">
            <v>0</v>
          </cell>
        </row>
        <row r="45">
          <cell r="C45" t="str">
            <v xml:space="preserve">Closing value </v>
          </cell>
          <cell r="D45" t="str">
            <v>$0's</v>
          </cell>
          <cell r="E45">
            <v>668812469.7012018</v>
          </cell>
        </row>
        <row r="46">
          <cell r="C46" t="str">
            <v>For easements:</v>
          </cell>
          <cell r="D46">
            <v>0</v>
          </cell>
          <cell r="E46">
            <v>0</v>
          </cell>
        </row>
        <row r="47">
          <cell r="C47" t="str">
            <v>Opening value</v>
          </cell>
          <cell r="D47">
            <v>0</v>
          </cell>
          <cell r="E47">
            <v>101174512</v>
          </cell>
        </row>
        <row r="48">
          <cell r="C48" t="str">
            <v>Inflation addition</v>
          </cell>
          <cell r="D48">
            <v>0</v>
          </cell>
          <cell r="E48">
            <v>1737735.6340696418</v>
          </cell>
        </row>
        <row r="49">
          <cell r="C49" t="str">
            <v>Straight line depreciation</v>
          </cell>
          <cell r="D49">
            <v>0</v>
          </cell>
          <cell r="E49">
            <v>0</v>
          </cell>
        </row>
        <row r="50">
          <cell r="C50" t="str">
            <v>Regulatory depreciation</v>
          </cell>
          <cell r="D50">
            <v>0</v>
          </cell>
          <cell r="E50">
            <v>1737735.6340696418</v>
          </cell>
        </row>
        <row r="51">
          <cell r="C51" t="str">
            <v>Actual additions (recognised in RAB)</v>
          </cell>
          <cell r="D51">
            <v>0</v>
          </cell>
          <cell r="E51">
            <v>0</v>
          </cell>
        </row>
        <row r="52">
          <cell r="C52" t="str">
            <v xml:space="preserve">Disposals </v>
          </cell>
          <cell r="D52">
            <v>0</v>
          </cell>
          <cell r="E52">
            <v>0</v>
          </cell>
        </row>
        <row r="53">
          <cell r="C53" t="str">
            <v xml:space="preserve">Closing value </v>
          </cell>
          <cell r="D53" t="str">
            <v>$0's</v>
          </cell>
          <cell r="E53">
            <v>102912247.63406964</v>
          </cell>
        </row>
        <row r="54">
          <cell r="C54" t="str">
            <v>For “other” assets with long lives:</v>
          </cell>
          <cell r="D54">
            <v>0</v>
          </cell>
          <cell r="E54">
            <v>0</v>
          </cell>
        </row>
        <row r="55">
          <cell r="C55" t="str">
            <v>Opening value</v>
          </cell>
          <cell r="D55">
            <v>0</v>
          </cell>
          <cell r="E55">
            <v>70195859</v>
          </cell>
        </row>
        <row r="56">
          <cell r="C56" t="str">
            <v>Inflation addition</v>
          </cell>
          <cell r="D56">
            <v>0</v>
          </cell>
          <cell r="E56">
            <v>1205674.000677983</v>
          </cell>
        </row>
        <row r="57">
          <cell r="C57" t="str">
            <v>Straight line depreciation</v>
          </cell>
          <cell r="D57">
            <v>0</v>
          </cell>
          <cell r="E57">
            <v>-2494981.1529316977</v>
          </cell>
        </row>
        <row r="58">
          <cell r="C58" t="str">
            <v>Regulatory depreciation</v>
          </cell>
          <cell r="D58">
            <v>0</v>
          </cell>
          <cell r="E58">
            <v>-1289307.1522537146</v>
          </cell>
        </row>
        <row r="59">
          <cell r="C59" t="str">
            <v>Actual additions (recognised in RAB)</v>
          </cell>
          <cell r="D59">
            <v>0</v>
          </cell>
          <cell r="E59">
            <v>1585934.912799078</v>
          </cell>
        </row>
        <row r="60">
          <cell r="C60" t="str">
            <v xml:space="preserve">Disposals </v>
          </cell>
          <cell r="D60">
            <v>0</v>
          </cell>
          <cell r="E60">
            <v>0</v>
          </cell>
        </row>
        <row r="61">
          <cell r="C61" t="str">
            <v xml:space="preserve">Closing value </v>
          </cell>
          <cell r="D61" t="str">
            <v>$0's</v>
          </cell>
          <cell r="E61">
            <v>70492486.760545358</v>
          </cell>
        </row>
        <row r="62">
          <cell r="C62" t="str">
            <v>For “other” assets with short lives:</v>
          </cell>
          <cell r="D62">
            <v>0</v>
          </cell>
          <cell r="E62">
            <v>0</v>
          </cell>
        </row>
        <row r="63">
          <cell r="C63" t="str">
            <v>Opening value</v>
          </cell>
          <cell r="D63">
            <v>0</v>
          </cell>
          <cell r="E63">
            <v>23731052</v>
          </cell>
        </row>
        <row r="64">
          <cell r="C64" t="str">
            <v>Inflation addition</v>
          </cell>
          <cell r="D64">
            <v>0</v>
          </cell>
          <cell r="E64">
            <v>407653.88154482155</v>
          </cell>
        </row>
        <row r="65">
          <cell r="C65" t="str">
            <v>Straight line depreciation</v>
          </cell>
          <cell r="D65">
            <v>0</v>
          </cell>
          <cell r="E65">
            <v>-5455765.9748939313</v>
          </cell>
        </row>
        <row r="66">
          <cell r="C66" t="str">
            <v>Regulatory depreciation</v>
          </cell>
          <cell r="D66">
            <v>0</v>
          </cell>
          <cell r="E66">
            <v>-5048112.0933491094</v>
          </cell>
        </row>
        <row r="67">
          <cell r="C67" t="str">
            <v>Actual additions (recognised in RAB)</v>
          </cell>
          <cell r="D67">
            <v>0</v>
          </cell>
          <cell r="E67">
            <v>3068286.9506295738</v>
          </cell>
        </row>
        <row r="68">
          <cell r="C68" t="str">
            <v xml:space="preserve">Disposals </v>
          </cell>
          <cell r="D68">
            <v>0</v>
          </cell>
          <cell r="E68">
            <v>-26567.16</v>
          </cell>
        </row>
        <row r="69">
          <cell r="C69" t="str">
            <v xml:space="preserve">Closing value </v>
          </cell>
          <cell r="D69" t="str">
            <v>$0's</v>
          </cell>
          <cell r="E69">
            <v>21724659.697280463</v>
          </cell>
        </row>
        <row r="70">
          <cell r="C70">
            <v>0</v>
          </cell>
          <cell r="D70">
            <v>0</v>
          </cell>
          <cell r="E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</row>
        <row r="72">
          <cell r="C72" t="str">
            <v>TABLE 3.3.3 - TOTAL DISAGGREGATED RAB ASSET VALUES</v>
          </cell>
          <cell r="D72">
            <v>0</v>
          </cell>
          <cell r="E72">
            <v>0</v>
          </cell>
        </row>
        <row r="73">
          <cell r="C73" t="str">
            <v>Overhead transmission assets (wires and towers/poles etc)</v>
          </cell>
          <cell r="D73">
            <v>0</v>
          </cell>
          <cell r="E73">
            <v>491058789.93316716</v>
          </cell>
        </row>
        <row r="74">
          <cell r="C74" t="str">
            <v>Underground transmission assets (cables, ducts etc)</v>
          </cell>
          <cell r="D74">
            <v>0</v>
          </cell>
          <cell r="E74">
            <v>30806352.52</v>
          </cell>
        </row>
        <row r="75">
          <cell r="C75" t="str">
            <v>Substations, switchyards, Transformers etc with transmission function</v>
          </cell>
          <cell r="D75">
            <v>0</v>
          </cell>
          <cell r="E75">
            <v>669281264.35060084</v>
          </cell>
        </row>
        <row r="76">
          <cell r="C76" t="str">
            <v>Easements</v>
          </cell>
          <cell r="D76">
            <v>0</v>
          </cell>
          <cell r="E76">
            <v>102043379.81703481</v>
          </cell>
        </row>
        <row r="77">
          <cell r="C77" t="str">
            <v>Other assets with long lives (please specify)</v>
          </cell>
          <cell r="D77">
            <v>0</v>
          </cell>
          <cell r="E77">
            <v>70344172.880272672</v>
          </cell>
        </row>
        <row r="78">
          <cell r="C78" t="str">
            <v>Other assets with short lives (please specify)</v>
          </cell>
          <cell r="D78" t="str">
            <v>$0's</v>
          </cell>
          <cell r="E78">
            <v>22727855.848640233</v>
          </cell>
        </row>
        <row r="79">
          <cell r="C79">
            <v>0</v>
          </cell>
          <cell r="D79">
            <v>0</v>
          </cell>
          <cell r="E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</row>
        <row r="81">
          <cell r="C81" t="str">
            <v>TABLE 3.3.4 - ASSET LIVES</v>
          </cell>
          <cell r="D81">
            <v>0</v>
          </cell>
          <cell r="E81" t="str">
            <v>Service Life 
(Years)</v>
          </cell>
        </row>
        <row r="82">
          <cell r="C82" t="str">
            <v>3.3.4.1 Asset Lives – estimated service life of new assets</v>
          </cell>
          <cell r="D82">
            <v>0</v>
          </cell>
          <cell r="E82" t="str">
            <v>2014-15</v>
          </cell>
        </row>
        <row r="83">
          <cell r="C83" t="str">
            <v xml:space="preserve">Overhead transmission assets </v>
          </cell>
          <cell r="D83">
            <v>0</v>
          </cell>
          <cell r="E83">
            <v>57.053549864838438</v>
          </cell>
        </row>
        <row r="84">
          <cell r="C84" t="str">
            <v>Underground transmission assets</v>
          </cell>
          <cell r="D84">
            <v>0</v>
          </cell>
          <cell r="E84">
            <v>46.316428028682438</v>
          </cell>
        </row>
        <row r="85">
          <cell r="C85" t="str">
            <v>Switchyard, substation and transformer assets</v>
          </cell>
          <cell r="D85">
            <v>0</v>
          </cell>
          <cell r="E85">
            <v>41.245116513164426</v>
          </cell>
        </row>
        <row r="86">
          <cell r="C86" t="str">
            <v>“Other” assets with long lives</v>
          </cell>
          <cell r="D86">
            <v>0</v>
          </cell>
          <cell r="E86">
            <v>32.637708316818369</v>
          </cell>
        </row>
        <row r="87">
          <cell r="C87" t="str">
            <v>“Other assets with short lives</v>
          </cell>
          <cell r="D87">
            <v>0</v>
          </cell>
          <cell r="E87">
            <v>4.3229245484094498</v>
          </cell>
        </row>
        <row r="88">
          <cell r="C88">
            <v>0</v>
          </cell>
          <cell r="D88">
            <v>0</v>
          </cell>
          <cell r="E88">
            <v>0</v>
          </cell>
        </row>
        <row r="89">
          <cell r="C89" t="str">
            <v>3.3.4.2 Asset Lives – estimated residual service life</v>
          </cell>
          <cell r="D89">
            <v>0</v>
          </cell>
          <cell r="E89">
            <v>0</v>
          </cell>
        </row>
        <row r="90">
          <cell r="C90" t="str">
            <v xml:space="preserve">Overhead transmission assets </v>
          </cell>
          <cell r="D90">
            <v>0</v>
          </cell>
          <cell r="E90">
            <v>42.434933805847365</v>
          </cell>
        </row>
        <row r="91">
          <cell r="C91" t="str">
            <v>Underground transmission assets</v>
          </cell>
          <cell r="D91">
            <v>0</v>
          </cell>
          <cell r="E91">
            <v>37.500511227713872</v>
          </cell>
        </row>
        <row r="92">
          <cell r="C92" t="str">
            <v>Switchyard, substation and transformer assets</v>
          </cell>
          <cell r="D92">
            <v>0</v>
          </cell>
          <cell r="E92">
            <v>32.828301597256768</v>
          </cell>
        </row>
        <row r="93">
          <cell r="C93" t="str">
            <v>Other assets with long lives</v>
          </cell>
          <cell r="D93">
            <v>0</v>
          </cell>
          <cell r="E93">
            <v>25.958368521110899</v>
          </cell>
        </row>
        <row r="94">
          <cell r="C94" t="str">
            <v>Other assets with short lives</v>
          </cell>
          <cell r="D94">
            <v>0</v>
          </cell>
          <cell r="E94">
            <v>3.2582268960509624</v>
          </cell>
        </row>
        <row r="95">
          <cell r="C95">
            <v>0</v>
          </cell>
          <cell r="D95">
            <v>0</v>
          </cell>
          <cell r="E95">
            <v>0</v>
          </cell>
        </row>
      </sheetData>
      <sheetData sheetId="6">
        <row r="1">
          <cell r="C1" t="str">
            <v>REGULATORY REPORTING STATEMENT</v>
          </cell>
          <cell r="D1">
            <v>0</v>
          </cell>
          <cell r="E1">
            <v>0</v>
          </cell>
        </row>
        <row r="2">
          <cell r="C2" t="str">
            <v>TasNetworks (T)</v>
          </cell>
          <cell r="D2">
            <v>0</v>
          </cell>
          <cell r="E2">
            <v>0</v>
          </cell>
        </row>
        <row r="3">
          <cell r="C3" t="str">
            <v>Benchmarking RIN response 2014-15</v>
          </cell>
          <cell r="D3">
            <v>0</v>
          </cell>
          <cell r="E3">
            <v>0</v>
          </cell>
        </row>
        <row r="4">
          <cell r="C4" t="str">
            <v>3.4 OPERATIONAL DATA</v>
          </cell>
          <cell r="D4">
            <v>0</v>
          </cell>
          <cell r="E4">
            <v>0</v>
          </cell>
        </row>
        <row r="5">
          <cell r="C5">
            <v>0</v>
          </cell>
          <cell r="D5">
            <v>0</v>
          </cell>
          <cell r="E5">
            <v>0</v>
          </cell>
        </row>
        <row r="6">
          <cell r="C6">
            <v>0</v>
          </cell>
          <cell r="D6">
            <v>0</v>
          </cell>
          <cell r="E6">
            <v>0</v>
          </cell>
        </row>
        <row r="7">
          <cell r="C7">
            <v>0</v>
          </cell>
          <cell r="D7">
            <v>0</v>
          </cell>
        </row>
        <row r="8">
          <cell r="C8">
            <v>0</v>
          </cell>
          <cell r="D8">
            <v>0</v>
          </cell>
          <cell r="E8" t="str">
            <v>Actual</v>
          </cell>
        </row>
        <row r="9">
          <cell r="C9">
            <v>0</v>
          </cell>
          <cell r="D9">
            <v>0</v>
          </cell>
          <cell r="E9" t="str">
            <v>2014-15</v>
          </cell>
        </row>
        <row r="10">
          <cell r="C10">
            <v>0</v>
          </cell>
          <cell r="D10" t="str">
            <v>Units</v>
          </cell>
        </row>
        <row r="11">
          <cell r="C11" t="str">
            <v>TABLE 3.4.1 - ENERGY DELIVERY</v>
          </cell>
          <cell r="D11">
            <v>0</v>
          </cell>
          <cell r="E11">
            <v>0</v>
          </cell>
        </row>
        <row r="12">
          <cell r="C12" t="str">
            <v>Energy Grouping by Downstream Connection type</v>
          </cell>
          <cell r="D12">
            <v>0</v>
          </cell>
          <cell r="E12">
            <v>0</v>
          </cell>
        </row>
        <row r="13">
          <cell r="C13" t="str">
            <v>To Other connected transmission networks</v>
          </cell>
          <cell r="D13" t="str">
            <v>GWh</v>
          </cell>
          <cell r="E13">
            <v>2923.6653231749983</v>
          </cell>
        </row>
        <row r="14">
          <cell r="C14" t="str">
            <v>To Distribution networks</v>
          </cell>
          <cell r="D14" t="str">
            <v>GWh</v>
          </cell>
          <cell r="E14">
            <v>4218.5943254899994</v>
          </cell>
        </row>
        <row r="15">
          <cell r="C15" t="str">
            <v>To Directly connected end–users (330 kV)</v>
          </cell>
          <cell r="D15" t="str">
            <v>GWh</v>
          </cell>
          <cell r="E15">
            <v>0</v>
          </cell>
        </row>
        <row r="16">
          <cell r="C16" t="str">
            <v>To Directly connected end–users (275 kV)</v>
          </cell>
          <cell r="D16" t="str">
            <v>GWh</v>
          </cell>
          <cell r="E16">
            <v>0</v>
          </cell>
        </row>
        <row r="17">
          <cell r="C17" t="str">
            <v>To Directly connected end–users (220 kV)</v>
          </cell>
          <cell r="D17" t="str">
            <v>GWh</v>
          </cell>
          <cell r="E17">
            <v>2844.1485178729899</v>
          </cell>
        </row>
        <row r="18">
          <cell r="C18" t="str">
            <v>To Directly connected end–users (132 kV)</v>
          </cell>
          <cell r="D18" t="str">
            <v>GWh</v>
          </cell>
          <cell r="E18">
            <v>0</v>
          </cell>
        </row>
        <row r="19">
          <cell r="C19" t="str">
            <v>To Directly connected end–users (110 kV)</v>
          </cell>
          <cell r="D19" t="str">
            <v>GWh</v>
          </cell>
          <cell r="E19">
            <v>923.75529690800045</v>
          </cell>
        </row>
        <row r="20">
          <cell r="C20" t="str">
            <v xml:space="preserve">To Directly connected end–users (44 kV) </v>
          </cell>
          <cell r="D20" t="str">
            <v>GWh</v>
          </cell>
          <cell r="E20">
            <v>106.72456796100042</v>
          </cell>
        </row>
        <row r="21">
          <cell r="C21" t="str">
            <v>To Directly connected end–users (33 kV)</v>
          </cell>
          <cell r="D21" t="str">
            <v>GWh</v>
          </cell>
          <cell r="E21">
            <v>0</v>
          </cell>
        </row>
        <row r="22">
          <cell r="C22" t="str">
            <v>To Directly connected end–users (22 kV)</v>
          </cell>
          <cell r="D22" t="str">
            <v>GWh</v>
          </cell>
          <cell r="E22">
            <v>250.39579189799952</v>
          </cell>
        </row>
        <row r="23">
          <cell r="C23" t="str">
            <v>To Directly connected end–users (11 kV)</v>
          </cell>
          <cell r="D23" t="str">
            <v>GWh</v>
          </cell>
          <cell r="E23">
            <v>1099.7067722470003</v>
          </cell>
        </row>
        <row r="24">
          <cell r="C24" t="str">
            <v>To Directly connected end–users (6.6 kV)</v>
          </cell>
          <cell r="D24" t="str">
            <v>GWh</v>
          </cell>
          <cell r="E24">
            <v>681.67926730899592</v>
          </cell>
        </row>
        <row r="25">
          <cell r="C25" t="str">
            <v>Pumping and Power Station Auxillaries</v>
          </cell>
          <cell r="D25" t="str">
            <v>GWh</v>
          </cell>
          <cell r="E25">
            <v>60.954219435000205</v>
          </cell>
        </row>
        <row r="26">
          <cell r="C26" t="str">
            <v>Total energy transported</v>
          </cell>
          <cell r="D26" t="str">
            <v>GWh</v>
          </cell>
          <cell r="E26">
            <v>13109.624082295986</v>
          </cell>
        </row>
        <row r="27">
          <cell r="C27">
            <v>0</v>
          </cell>
          <cell r="D27">
            <v>0</v>
          </cell>
        </row>
        <row r="28">
          <cell r="C28">
            <v>0</v>
          </cell>
          <cell r="D28">
            <v>0</v>
          </cell>
        </row>
        <row r="29">
          <cell r="C29" t="str">
            <v>TABLE 3.4.2 -  CONNECTION POINTS</v>
          </cell>
          <cell r="D29">
            <v>0</v>
          </cell>
          <cell r="E29">
            <v>0</v>
          </cell>
        </row>
        <row r="30">
          <cell r="C30" t="str">
            <v>Number of entry points at each transmission voltage level</v>
          </cell>
          <cell r="D30">
            <v>0</v>
          </cell>
          <cell r="E30">
            <v>0</v>
          </cell>
        </row>
        <row r="31">
          <cell r="C31" t="str">
            <v>500kV</v>
          </cell>
          <cell r="D31" t="str">
            <v>number</v>
          </cell>
          <cell r="E31">
            <v>0</v>
          </cell>
        </row>
        <row r="32">
          <cell r="C32" t="str">
            <v>330kV</v>
          </cell>
          <cell r="D32" t="str">
            <v>number</v>
          </cell>
          <cell r="E32">
            <v>0</v>
          </cell>
        </row>
        <row r="33">
          <cell r="C33" t="str">
            <v>275kV</v>
          </cell>
          <cell r="D33" t="str">
            <v>number</v>
          </cell>
          <cell r="E33">
            <v>0</v>
          </cell>
        </row>
        <row r="34">
          <cell r="C34" t="str">
            <v>220kV</v>
          </cell>
          <cell r="D34" t="str">
            <v>number</v>
          </cell>
          <cell r="E34">
            <v>13</v>
          </cell>
        </row>
        <row r="35">
          <cell r="C35" t="str">
            <v>132 kV</v>
          </cell>
          <cell r="D35" t="str">
            <v>number</v>
          </cell>
          <cell r="E35">
            <v>0</v>
          </cell>
        </row>
        <row r="36">
          <cell r="C36" t="str">
            <v>110kV</v>
          </cell>
          <cell r="D36" t="str">
            <v>number</v>
          </cell>
          <cell r="E36">
            <v>13</v>
          </cell>
        </row>
        <row r="37">
          <cell r="C37" t="str">
            <v>66 kV</v>
          </cell>
          <cell r="D37" t="str">
            <v>number</v>
          </cell>
          <cell r="E37">
            <v>0</v>
          </cell>
        </row>
        <row r="38">
          <cell r="C38" t="str">
            <v>33 kV</v>
          </cell>
          <cell r="D38" t="str">
            <v>number</v>
          </cell>
          <cell r="E38">
            <v>0</v>
          </cell>
        </row>
        <row r="39">
          <cell r="C39" t="str">
            <v>22 kV</v>
          </cell>
          <cell r="D39" t="str">
            <v>number</v>
          </cell>
          <cell r="E39">
            <v>0</v>
          </cell>
        </row>
        <row r="40">
          <cell r="C40" t="str">
            <v>11 kV</v>
          </cell>
          <cell r="D40" t="str">
            <v>number</v>
          </cell>
          <cell r="E40">
            <v>0</v>
          </cell>
        </row>
        <row r="41">
          <cell r="C41" t="str">
            <v>6.6 kV</v>
          </cell>
          <cell r="D41" t="str">
            <v>number</v>
          </cell>
          <cell r="E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</row>
        <row r="43">
          <cell r="C43" t="str">
            <v xml:space="preserve">Number of exit points at each transmission voltage level </v>
          </cell>
          <cell r="D43">
            <v>0</v>
          </cell>
          <cell r="E43">
            <v>0</v>
          </cell>
        </row>
        <row r="44">
          <cell r="C44" t="str">
            <v>500kV</v>
          </cell>
          <cell r="D44" t="str">
            <v>number</v>
          </cell>
          <cell r="E44">
            <v>0</v>
          </cell>
        </row>
        <row r="45">
          <cell r="C45" t="str">
            <v>330kV</v>
          </cell>
          <cell r="D45" t="str">
            <v>number</v>
          </cell>
          <cell r="E45">
            <v>0</v>
          </cell>
        </row>
        <row r="46">
          <cell r="C46" t="str">
            <v>275kV</v>
          </cell>
          <cell r="D46" t="str">
            <v>number</v>
          </cell>
          <cell r="E46">
            <v>0</v>
          </cell>
        </row>
        <row r="47">
          <cell r="C47" t="str">
            <v>220kV</v>
          </cell>
          <cell r="D47" t="str">
            <v>number</v>
          </cell>
          <cell r="E47">
            <v>2</v>
          </cell>
        </row>
        <row r="48">
          <cell r="C48" t="str">
            <v>132 kV</v>
          </cell>
          <cell r="D48" t="str">
            <v>number</v>
          </cell>
          <cell r="E48">
            <v>0</v>
          </cell>
        </row>
        <row r="49">
          <cell r="C49" t="str">
            <v>110kV</v>
          </cell>
          <cell r="D49" t="str">
            <v>number</v>
          </cell>
          <cell r="E49">
            <v>3</v>
          </cell>
        </row>
        <row r="50">
          <cell r="C50" t="str">
            <v>66 kV</v>
          </cell>
          <cell r="D50" t="str">
            <v>number</v>
          </cell>
          <cell r="E50">
            <v>0</v>
          </cell>
        </row>
        <row r="51">
          <cell r="C51" t="str">
            <v>44 kV</v>
          </cell>
          <cell r="D51" t="str">
            <v>number</v>
          </cell>
          <cell r="E51">
            <v>1</v>
          </cell>
        </row>
        <row r="52">
          <cell r="C52" t="str">
            <v>33kV</v>
          </cell>
          <cell r="D52" t="str">
            <v>number</v>
          </cell>
          <cell r="E52">
            <v>5</v>
          </cell>
        </row>
        <row r="53">
          <cell r="C53" t="str">
            <v>22kV</v>
          </cell>
          <cell r="D53" t="str">
            <v>number</v>
          </cell>
          <cell r="E53">
            <v>28</v>
          </cell>
        </row>
        <row r="54">
          <cell r="C54" t="str">
            <v>11kV</v>
          </cell>
          <cell r="D54" t="str">
            <v>number</v>
          </cell>
          <cell r="E54">
            <v>14</v>
          </cell>
        </row>
        <row r="55">
          <cell r="C55" t="str">
            <v>6.6kV</v>
          </cell>
          <cell r="D55" t="str">
            <v>number</v>
          </cell>
          <cell r="E55">
            <v>3</v>
          </cell>
        </row>
        <row r="56">
          <cell r="C56">
            <v>0</v>
          </cell>
          <cell r="D56">
            <v>0</v>
          </cell>
        </row>
        <row r="57">
          <cell r="C57">
            <v>0</v>
          </cell>
          <cell r="D57">
            <v>0</v>
          </cell>
        </row>
        <row r="58">
          <cell r="C58" t="str">
            <v>TABLE 3.4.3 - SYSTEM DEMAND</v>
          </cell>
          <cell r="D58">
            <v>0</v>
          </cell>
          <cell r="E58">
            <v>0</v>
          </cell>
        </row>
        <row r="59">
          <cell r="C59" t="str">
            <v>Table 3.4.3.1 Annual system maximum demand characteristics – MW measure</v>
          </cell>
          <cell r="D59">
            <v>0</v>
          </cell>
          <cell r="E59">
            <v>0</v>
          </cell>
        </row>
        <row r="60">
          <cell r="C60" t="str">
            <v>Transmission System coincident maximum demand</v>
          </cell>
          <cell r="D60" t="str">
            <v>MW</v>
          </cell>
          <cell r="E60">
            <v>2143.1571779999995</v>
          </cell>
        </row>
        <row r="61">
          <cell r="C61" t="str">
            <v>Transmission System coincident weather adjusted maximum demand 10% POE</v>
          </cell>
          <cell r="D61" t="str">
            <v>MW</v>
          </cell>
          <cell r="E61">
            <v>2188.5916769443888</v>
          </cell>
        </row>
        <row r="62">
          <cell r="C62" t="str">
            <v>Transmission System coincident weather adjusted maximum demand 50% POE</v>
          </cell>
          <cell r="D62" t="str">
            <v>MW</v>
          </cell>
          <cell r="E62">
            <v>2168.0280505573796</v>
          </cell>
        </row>
        <row r="63">
          <cell r="C63" t="str">
            <v>Transmission System non-coincident summated maximum demand</v>
          </cell>
          <cell r="D63" t="str">
            <v>MW</v>
          </cell>
          <cell r="E63">
            <v>2439.1060739999984</v>
          </cell>
        </row>
        <row r="64">
          <cell r="C64" t="str">
            <v>Transmission System non-coincident weather adjusted summated maximum demand 10% POE</v>
          </cell>
          <cell r="D64" t="str">
            <v>MW</v>
          </cell>
          <cell r="E64">
            <v>2484.5405729443878</v>
          </cell>
        </row>
        <row r="65">
          <cell r="C65" t="str">
            <v>Transmission System non-coincident weather adjusted summated maximum demand 50% POE</v>
          </cell>
          <cell r="D65" t="str">
            <v>MW</v>
          </cell>
          <cell r="E65">
            <v>2463.9769465573786</v>
          </cell>
        </row>
        <row r="66">
          <cell r="C66">
            <v>0</v>
          </cell>
          <cell r="D66">
            <v>0</v>
          </cell>
          <cell r="E66">
            <v>0</v>
          </cell>
        </row>
        <row r="67">
          <cell r="C67" t="str">
            <v>Table 3.4.3.2 Annual system maximum demand characteristics – MVA measure</v>
          </cell>
          <cell r="D67">
            <v>0</v>
          </cell>
          <cell r="E67">
            <v>0</v>
          </cell>
        </row>
        <row r="68">
          <cell r="C68" t="str">
            <v>Transmission System coincident maximum demand</v>
          </cell>
          <cell r="D68" t="str">
            <v>MVA</v>
          </cell>
          <cell r="E68">
            <v>2159.8352860518348</v>
          </cell>
        </row>
        <row r="69">
          <cell r="C69" t="str">
            <v>Transmission System coincident weather adjusted maximum demand 10% POE</v>
          </cell>
          <cell r="D69" t="str">
            <v>MVA</v>
          </cell>
          <cell r="E69">
            <v>2205.6233575155211</v>
          </cell>
        </row>
        <row r="70">
          <cell r="C70" t="str">
            <v>Transmission System coincident weather adjusted maximum demand 50% POE</v>
          </cell>
          <cell r="D70" t="str">
            <v>MVA</v>
          </cell>
          <cell r="E70">
            <v>2184.8997044228931</v>
          </cell>
        </row>
        <row r="71">
          <cell r="C71" t="str">
            <v>Transmission System non-coincident summated maximum demand</v>
          </cell>
          <cell r="D71" t="str">
            <v>MVA</v>
          </cell>
          <cell r="E71">
            <v>2504.8915876265355</v>
          </cell>
        </row>
        <row r="72">
          <cell r="C72" t="str">
            <v>Transmission System non-coincident weather adjusted summated maximum demand 10% POE</v>
          </cell>
          <cell r="D72" t="str">
            <v>MVA</v>
          </cell>
          <cell r="E72">
            <v>2550.6796590902218</v>
          </cell>
        </row>
        <row r="73">
          <cell r="C73" t="str">
            <v>Transmission System non-coincident weather adjusted summated maximum demand 50% POE</v>
          </cell>
          <cell r="D73" t="str">
            <v>MVA</v>
          </cell>
          <cell r="E73">
            <v>2529.9560059975938</v>
          </cell>
        </row>
        <row r="74">
          <cell r="C74">
            <v>0</v>
          </cell>
          <cell r="D74">
            <v>0</v>
          </cell>
          <cell r="E74">
            <v>0</v>
          </cell>
        </row>
        <row r="75">
          <cell r="C75" t="str">
            <v>Table 3.4.3.3 Power factor</v>
          </cell>
          <cell r="D75">
            <v>0</v>
          </cell>
          <cell r="E75">
            <v>0</v>
          </cell>
        </row>
        <row r="76">
          <cell r="C76" t="str">
            <v>Power factor conversion between MVA and MW</v>
          </cell>
          <cell r="D76">
            <v>0</v>
          </cell>
          <cell r="E76">
            <v>0</v>
          </cell>
        </row>
        <row r="77">
          <cell r="C77" t="str">
            <v>Average overall network power factor conversion between MVA and MW</v>
          </cell>
          <cell r="D77" t="str">
            <v>Factor</v>
          </cell>
          <cell r="E77">
            <v>0.97799999999999998</v>
          </cell>
        </row>
        <row r="78">
          <cell r="C78" t="str">
            <v>Average power factor conversion for 500 kV lines</v>
          </cell>
          <cell r="D78" t="str">
            <v>Factor</v>
          </cell>
          <cell r="E78">
            <v>0</v>
          </cell>
        </row>
        <row r="79">
          <cell r="C79" t="str">
            <v>Average power factor conversion for 330 kV lines</v>
          </cell>
          <cell r="D79" t="str">
            <v>Factor</v>
          </cell>
          <cell r="E79">
            <v>0</v>
          </cell>
        </row>
        <row r="80">
          <cell r="C80" t="str">
            <v>Average power factor conversion for  275 kV lines</v>
          </cell>
          <cell r="D80" t="str">
            <v>Factor</v>
          </cell>
          <cell r="E80">
            <v>0</v>
          </cell>
        </row>
        <row r="81">
          <cell r="C81" t="str">
            <v>Average power factor conversion for  220 kV lines</v>
          </cell>
          <cell r="D81" t="str">
            <v>Factor</v>
          </cell>
          <cell r="E81">
            <v>0.96099999999999997</v>
          </cell>
        </row>
        <row r="82">
          <cell r="C82" t="str">
            <v>Average power factor conversion for  132 kV lines</v>
          </cell>
          <cell r="D82" t="str">
            <v>Factor</v>
          </cell>
          <cell r="E82">
            <v>0</v>
          </cell>
        </row>
        <row r="83">
          <cell r="C83" t="str">
            <v>Average power factor conversion for  110 kV lines</v>
          </cell>
          <cell r="D83" t="str">
            <v>Factor</v>
          </cell>
          <cell r="E83">
            <v>0.98599999999999999</v>
          </cell>
        </row>
        <row r="84">
          <cell r="C84" t="str">
            <v>Average power factor conversion for  88 kV lines</v>
          </cell>
          <cell r="D84" t="str">
            <v>Factor</v>
          </cell>
          <cell r="E84">
            <v>0</v>
          </cell>
        </row>
        <row r="85">
          <cell r="C85" t="str">
            <v>Average power factor conversion for  66 kV lines</v>
          </cell>
          <cell r="D85" t="str">
            <v>Factor</v>
          </cell>
          <cell r="E85">
            <v>0</v>
          </cell>
        </row>
        <row r="86">
          <cell r="C86" t="str">
            <v>Average power factor conversion for  33 kV lines</v>
          </cell>
          <cell r="D86" t="str">
            <v>Factor</v>
          </cell>
          <cell r="E86">
            <v>0.99099999999999999</v>
          </cell>
        </row>
        <row r="87">
          <cell r="C87" t="str">
            <v>Average power factor conversion for  22 kV lines</v>
          </cell>
          <cell r="D87" t="str">
            <v>Factor</v>
          </cell>
          <cell r="E87">
            <v>0.99199999999999999</v>
          </cell>
        </row>
        <row r="88">
          <cell r="C88" t="str">
            <v>Average power factor conversion for  11 kV lines</v>
          </cell>
          <cell r="D88" t="str">
            <v>Factor</v>
          </cell>
          <cell r="E88">
            <v>0.97099999999999997</v>
          </cell>
        </row>
        <row r="89">
          <cell r="C89" t="str">
            <v>Average power factor conversion for  6.6 kV lines</v>
          </cell>
          <cell r="D89" t="str">
            <v>Factor</v>
          </cell>
          <cell r="E89">
            <v>0.97099999999999997</v>
          </cell>
        </row>
      </sheetData>
      <sheetData sheetId="7">
        <row r="1">
          <cell r="C1" t="str">
            <v>REGULATORY REPORTING STATEMENT</v>
          </cell>
          <cell r="D1">
            <v>0</v>
          </cell>
          <cell r="E1">
            <v>0</v>
          </cell>
        </row>
        <row r="2">
          <cell r="C2" t="str">
            <v>TasNetworks (T)</v>
          </cell>
          <cell r="D2">
            <v>0</v>
          </cell>
          <cell r="E2">
            <v>0</v>
          </cell>
        </row>
        <row r="3">
          <cell r="C3" t="str">
            <v>Benchmarking RIN response 2014-15</v>
          </cell>
          <cell r="D3">
            <v>0</v>
          </cell>
          <cell r="E3">
            <v>0</v>
          </cell>
        </row>
        <row r="4">
          <cell r="C4" t="str">
            <v>3.5 PHYSICAL ASSETS</v>
          </cell>
          <cell r="D4">
            <v>0</v>
          </cell>
          <cell r="E4">
            <v>0</v>
          </cell>
        </row>
        <row r="5">
          <cell r="C5">
            <v>0</v>
          </cell>
          <cell r="D5">
            <v>0</v>
          </cell>
          <cell r="E5">
            <v>0</v>
          </cell>
        </row>
        <row r="6">
          <cell r="C6">
            <v>0</v>
          </cell>
          <cell r="D6">
            <v>0</v>
          </cell>
          <cell r="E6">
            <v>0</v>
          </cell>
        </row>
        <row r="7">
          <cell r="C7">
            <v>0</v>
          </cell>
          <cell r="D7">
            <v>0</v>
          </cell>
          <cell r="E7" t="str">
            <v>Actual</v>
          </cell>
        </row>
        <row r="8">
          <cell r="C8">
            <v>0</v>
          </cell>
          <cell r="D8">
            <v>0</v>
          </cell>
          <cell r="E8" t="str">
            <v>2014-15</v>
          </cell>
        </row>
        <row r="9">
          <cell r="C9">
            <v>0</v>
          </cell>
          <cell r="D9" t="str">
            <v>Unit</v>
          </cell>
        </row>
        <row r="10">
          <cell r="C10" t="str">
            <v xml:space="preserve">TABLE 3.5.1 - TRANSMISSION SYSTEM CAPACITIES </v>
          </cell>
          <cell r="D10">
            <v>0</v>
          </cell>
          <cell r="E10">
            <v>0</v>
          </cell>
        </row>
        <row r="11">
          <cell r="C11" t="str">
            <v>Table 3.5.1.1 Overhead network length of circuit at each voltage</v>
          </cell>
          <cell r="D11">
            <v>0</v>
          </cell>
          <cell r="E11">
            <v>0</v>
          </cell>
        </row>
        <row r="12">
          <cell r="C12" t="str">
            <v>500 kV</v>
          </cell>
          <cell r="D12" t="str">
            <v>km</v>
          </cell>
          <cell r="E12">
            <v>0</v>
          </cell>
        </row>
        <row r="13">
          <cell r="C13" t="str">
            <v>330 kV</v>
          </cell>
          <cell r="D13" t="str">
            <v>km</v>
          </cell>
          <cell r="E13">
            <v>0</v>
          </cell>
        </row>
        <row r="14">
          <cell r="C14" t="str">
            <v>275 kV</v>
          </cell>
          <cell r="D14" t="str">
            <v>km</v>
          </cell>
          <cell r="E14">
            <v>0</v>
          </cell>
        </row>
        <row r="15">
          <cell r="C15" t="str">
            <v>220 kV</v>
          </cell>
          <cell r="D15" t="str">
            <v>km</v>
          </cell>
          <cell r="E15">
            <v>1710.336</v>
          </cell>
        </row>
        <row r="16">
          <cell r="C16" t="str">
            <v>132 kV</v>
          </cell>
          <cell r="D16" t="str">
            <v>km</v>
          </cell>
          <cell r="E16">
            <v>0</v>
          </cell>
        </row>
        <row r="17">
          <cell r="C17" t="str">
            <v>110 kV</v>
          </cell>
          <cell r="D17" t="str">
            <v>km</v>
          </cell>
          <cell r="E17">
            <v>1829.5640000000001</v>
          </cell>
        </row>
        <row r="18">
          <cell r="C18" t="str">
            <v>88 kV</v>
          </cell>
          <cell r="D18" t="str">
            <v>km</v>
          </cell>
          <cell r="E18">
            <v>0</v>
          </cell>
        </row>
        <row r="19">
          <cell r="C19" t="str">
            <v>66 kV</v>
          </cell>
          <cell r="D19" t="str">
            <v>km</v>
          </cell>
          <cell r="E19">
            <v>0</v>
          </cell>
        </row>
        <row r="20">
          <cell r="C20" t="str">
            <v>33 kV</v>
          </cell>
          <cell r="D20" t="str">
            <v>km</v>
          </cell>
          <cell r="E20">
            <v>0</v>
          </cell>
        </row>
        <row r="21">
          <cell r="C21" t="str">
            <v>22 kV</v>
          </cell>
          <cell r="D21" t="str">
            <v>km</v>
          </cell>
          <cell r="E21">
            <v>0</v>
          </cell>
        </row>
        <row r="22">
          <cell r="C22" t="str">
            <v>11 kV</v>
          </cell>
          <cell r="D22" t="str">
            <v>km</v>
          </cell>
          <cell r="E22">
            <v>0</v>
          </cell>
        </row>
        <row r="23">
          <cell r="C23" t="str">
            <v>Total overhead circuit kilometres</v>
          </cell>
          <cell r="D23" t="str">
            <v>km</v>
          </cell>
          <cell r="E23">
            <v>3539.9</v>
          </cell>
        </row>
        <row r="24">
          <cell r="C24">
            <v>0</v>
          </cell>
          <cell r="D24">
            <v>0</v>
          </cell>
          <cell r="E24">
            <v>0</v>
          </cell>
        </row>
        <row r="25">
          <cell r="C25" t="str">
            <v>Table 3.5.1.2 Underground cable circuit length at each voltage</v>
          </cell>
          <cell r="D25">
            <v>0</v>
          </cell>
          <cell r="E25">
            <v>0</v>
          </cell>
        </row>
        <row r="26">
          <cell r="C26" t="str">
            <v>500 kV</v>
          </cell>
          <cell r="D26" t="str">
            <v>km</v>
          </cell>
          <cell r="E26">
            <v>0</v>
          </cell>
        </row>
        <row r="27">
          <cell r="C27" t="str">
            <v>330 kV</v>
          </cell>
          <cell r="D27" t="str">
            <v>km</v>
          </cell>
          <cell r="E27">
            <v>0</v>
          </cell>
        </row>
        <row r="28">
          <cell r="C28" t="str">
            <v>275 kV</v>
          </cell>
          <cell r="D28" t="str">
            <v>km</v>
          </cell>
          <cell r="E28">
            <v>0</v>
          </cell>
        </row>
        <row r="29">
          <cell r="C29" t="str">
            <v>220 kV</v>
          </cell>
          <cell r="D29" t="str">
            <v>km</v>
          </cell>
          <cell r="E29">
            <v>0</v>
          </cell>
        </row>
        <row r="30">
          <cell r="C30" t="str">
            <v>132 kV</v>
          </cell>
          <cell r="D30" t="str">
            <v>km</v>
          </cell>
          <cell r="E30">
            <v>0</v>
          </cell>
        </row>
        <row r="31">
          <cell r="C31" t="str">
            <v>110 kV</v>
          </cell>
          <cell r="D31" t="str">
            <v>km</v>
          </cell>
          <cell r="E31">
            <v>23.8</v>
          </cell>
        </row>
        <row r="32">
          <cell r="C32" t="str">
            <v>88 kV</v>
          </cell>
          <cell r="D32" t="str">
            <v>km</v>
          </cell>
          <cell r="E32">
            <v>0</v>
          </cell>
        </row>
        <row r="33">
          <cell r="C33" t="str">
            <v>66 kV</v>
          </cell>
          <cell r="D33" t="str">
            <v>km</v>
          </cell>
          <cell r="E33">
            <v>0</v>
          </cell>
        </row>
        <row r="34">
          <cell r="C34" t="str">
            <v>33 kV</v>
          </cell>
          <cell r="D34" t="str">
            <v>km</v>
          </cell>
          <cell r="E34">
            <v>0</v>
          </cell>
        </row>
        <row r="35">
          <cell r="C35" t="str">
            <v>22 kV</v>
          </cell>
          <cell r="D35" t="str">
            <v>km</v>
          </cell>
          <cell r="E35">
            <v>0</v>
          </cell>
        </row>
        <row r="36">
          <cell r="C36" t="str">
            <v>11 kV</v>
          </cell>
          <cell r="D36" t="str">
            <v>km</v>
          </cell>
          <cell r="E36">
            <v>0</v>
          </cell>
        </row>
        <row r="37">
          <cell r="C37" t="str">
            <v>Total underground circuit kilometres</v>
          </cell>
          <cell r="D37" t="str">
            <v>km</v>
          </cell>
          <cell r="E37">
            <v>23.8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 t="str">
            <v>Table 3.5.1.3 Estimated overhead network weighted average MVA capacity by voltage class</v>
          </cell>
          <cell r="D39">
            <v>0</v>
          </cell>
          <cell r="E39">
            <v>0</v>
          </cell>
        </row>
        <row r="40">
          <cell r="C40" t="str">
            <v>500 kV</v>
          </cell>
          <cell r="D40" t="str">
            <v>MVA</v>
          </cell>
          <cell r="E40">
            <v>0</v>
          </cell>
        </row>
        <row r="41">
          <cell r="C41" t="str">
            <v>330 kV</v>
          </cell>
          <cell r="D41" t="str">
            <v>MVA</v>
          </cell>
          <cell r="E41">
            <v>0</v>
          </cell>
        </row>
        <row r="42">
          <cell r="C42" t="str">
            <v>275 kV</v>
          </cell>
          <cell r="D42" t="str">
            <v>MVA</v>
          </cell>
          <cell r="E42">
            <v>0</v>
          </cell>
        </row>
        <row r="43">
          <cell r="C43" t="str">
            <v>220 kV</v>
          </cell>
          <cell r="D43" t="str">
            <v>MVA</v>
          </cell>
          <cell r="E43">
            <v>397.6</v>
          </cell>
        </row>
        <row r="44">
          <cell r="C44" t="str">
            <v>132 kV</v>
          </cell>
          <cell r="D44" t="str">
            <v>MVA</v>
          </cell>
          <cell r="E44">
            <v>0</v>
          </cell>
        </row>
        <row r="45">
          <cell r="C45" t="str">
            <v>110 kV</v>
          </cell>
          <cell r="D45" t="str">
            <v>MVA</v>
          </cell>
          <cell r="E45">
            <v>105.8</v>
          </cell>
        </row>
        <row r="46">
          <cell r="C46" t="str">
            <v>88 kV</v>
          </cell>
          <cell r="D46" t="str">
            <v>MVA</v>
          </cell>
          <cell r="E46">
            <v>0</v>
          </cell>
        </row>
        <row r="47">
          <cell r="C47" t="str">
            <v>66 kV</v>
          </cell>
          <cell r="D47" t="str">
            <v>MVA</v>
          </cell>
          <cell r="E47">
            <v>0</v>
          </cell>
        </row>
        <row r="48">
          <cell r="C48" t="str">
            <v>33 kV</v>
          </cell>
          <cell r="D48" t="str">
            <v>MVA</v>
          </cell>
          <cell r="E48">
            <v>0</v>
          </cell>
        </row>
        <row r="49">
          <cell r="C49" t="str">
            <v>22 kV</v>
          </cell>
          <cell r="D49" t="str">
            <v>MVA</v>
          </cell>
          <cell r="E49">
            <v>0</v>
          </cell>
        </row>
        <row r="50">
          <cell r="C50" t="str">
            <v>11 kV</v>
          </cell>
          <cell r="D50" t="str">
            <v>MVA</v>
          </cell>
          <cell r="E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2">
          <cell r="C52" t="str">
            <v>Table 3.5.1.4 Estimated underground network weighted average MVA capacity by voltage class</v>
          </cell>
          <cell r="D52">
            <v>0</v>
          </cell>
          <cell r="E52">
            <v>0</v>
          </cell>
        </row>
        <row r="53">
          <cell r="C53" t="str">
            <v>500 kV</v>
          </cell>
          <cell r="D53" t="str">
            <v>MVA</v>
          </cell>
          <cell r="E53">
            <v>0</v>
          </cell>
        </row>
        <row r="54">
          <cell r="C54" t="str">
            <v>330 kV</v>
          </cell>
          <cell r="D54" t="str">
            <v>MVA</v>
          </cell>
          <cell r="E54">
            <v>0</v>
          </cell>
        </row>
        <row r="55">
          <cell r="C55" t="str">
            <v>275 kV</v>
          </cell>
          <cell r="D55" t="str">
            <v>MVA</v>
          </cell>
          <cell r="E55">
            <v>0</v>
          </cell>
        </row>
        <row r="56">
          <cell r="C56" t="str">
            <v>220 kV</v>
          </cell>
          <cell r="D56" t="str">
            <v>MVA</v>
          </cell>
          <cell r="E56">
            <v>0</v>
          </cell>
        </row>
        <row r="57">
          <cell r="C57" t="str">
            <v>132 kV</v>
          </cell>
          <cell r="D57" t="str">
            <v>MVA</v>
          </cell>
          <cell r="E57">
            <v>0</v>
          </cell>
        </row>
        <row r="58">
          <cell r="C58" t="str">
            <v>110 kV</v>
          </cell>
          <cell r="D58" t="str">
            <v>MVA</v>
          </cell>
          <cell r="E58">
            <v>142.6</v>
          </cell>
        </row>
        <row r="59">
          <cell r="C59" t="str">
            <v>88 kV</v>
          </cell>
          <cell r="D59" t="str">
            <v>MVA</v>
          </cell>
          <cell r="E59">
            <v>0</v>
          </cell>
        </row>
        <row r="60">
          <cell r="C60" t="str">
            <v>66 kV</v>
          </cell>
          <cell r="D60" t="str">
            <v>MVA</v>
          </cell>
          <cell r="E60">
            <v>0</v>
          </cell>
        </row>
        <row r="61">
          <cell r="C61" t="str">
            <v>33 kV</v>
          </cell>
          <cell r="D61" t="str">
            <v>MVA</v>
          </cell>
          <cell r="E61">
            <v>0</v>
          </cell>
        </row>
        <row r="62">
          <cell r="C62" t="str">
            <v>22 kV</v>
          </cell>
          <cell r="D62" t="str">
            <v>MVA</v>
          </cell>
          <cell r="E62">
            <v>0</v>
          </cell>
        </row>
        <row r="63">
          <cell r="C63" t="str">
            <v>11 kV</v>
          </cell>
          <cell r="D63">
            <v>0</v>
          </cell>
          <cell r="E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</row>
        <row r="65">
          <cell r="C65" t="str">
            <v>Table 3.5.1.5 Installed transmission system transformer capacity</v>
          </cell>
          <cell r="D65">
            <v>0</v>
          </cell>
          <cell r="E65">
            <v>0</v>
          </cell>
        </row>
        <row r="66">
          <cell r="C66" t="str">
            <v>Transmission substations (eg 500 kV to 330 kV)</v>
          </cell>
          <cell r="D66" t="str">
            <v>MVA</v>
          </cell>
          <cell r="E66">
            <v>3640</v>
          </cell>
        </row>
        <row r="67">
          <cell r="C67" t="str">
            <v>Terminal points to DNSP systems</v>
          </cell>
          <cell r="D67" t="str">
            <v>MVA</v>
          </cell>
          <cell r="E67">
            <v>3349.5</v>
          </cell>
        </row>
        <row r="68">
          <cell r="C68" t="str">
            <v>Transformer capacity for directly connected end–users owned by the TNSP</v>
          </cell>
          <cell r="D68" t="str">
            <v>MVA</v>
          </cell>
          <cell r="E68">
            <v>605</v>
          </cell>
        </row>
        <row r="69">
          <cell r="C69" t="str">
            <v>Transformer capacity for directly connected end–users owned by the end–user</v>
          </cell>
          <cell r="D69" t="str">
            <v>MVA</v>
          </cell>
          <cell r="E69">
            <v>467</v>
          </cell>
        </row>
        <row r="70">
          <cell r="C70" t="str">
            <v>Interconnector capacity</v>
          </cell>
          <cell r="D70" t="str">
            <v>MVA</v>
          </cell>
          <cell r="E70">
            <v>520</v>
          </cell>
        </row>
        <row r="71">
          <cell r="C71" t="str">
            <v>Other</v>
          </cell>
          <cell r="D71" t="str">
            <v>MVA</v>
          </cell>
          <cell r="E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</row>
        <row r="73">
          <cell r="C73" t="str">
            <v>Table 3.5.1.6 Cold spare capacity</v>
          </cell>
          <cell r="D73">
            <v>0</v>
          </cell>
          <cell r="E73">
            <v>0</v>
          </cell>
        </row>
        <row r="74">
          <cell r="C74" t="str">
            <v>Cold spare capacity included in Table 3.5.1.5</v>
          </cell>
          <cell r="D74" t="str">
            <v>MVA</v>
          </cell>
          <cell r="E74">
            <v>370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0</v>
          </cell>
        </row>
        <row r="82">
          <cell r="C82">
            <v>0</v>
          </cell>
        </row>
        <row r="83">
          <cell r="C83">
            <v>0</v>
          </cell>
        </row>
        <row r="84">
          <cell r="C84">
            <v>0</v>
          </cell>
        </row>
        <row r="85">
          <cell r="C85">
            <v>0</v>
          </cell>
        </row>
        <row r="86">
          <cell r="C86">
            <v>0</v>
          </cell>
        </row>
        <row r="87">
          <cell r="C87">
            <v>0</v>
          </cell>
        </row>
        <row r="88">
          <cell r="C88">
            <v>0</v>
          </cell>
        </row>
        <row r="89">
          <cell r="C89">
            <v>0</v>
          </cell>
        </row>
        <row r="90">
          <cell r="C90">
            <v>0</v>
          </cell>
        </row>
        <row r="91">
          <cell r="C91">
            <v>0</v>
          </cell>
        </row>
        <row r="92">
          <cell r="C92">
            <v>0</v>
          </cell>
        </row>
        <row r="93">
          <cell r="C93">
            <v>0</v>
          </cell>
        </row>
        <row r="94">
          <cell r="C94">
            <v>0</v>
          </cell>
        </row>
        <row r="95">
          <cell r="C95">
            <v>0</v>
          </cell>
        </row>
        <row r="96">
          <cell r="C96">
            <v>0</v>
          </cell>
        </row>
        <row r="97">
          <cell r="C97">
            <v>0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</sheetData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only"/>
      <sheetName val="Instructions"/>
      <sheetName val="Contents"/>
      <sheetName val="Business &amp; other details"/>
      <sheetName val="3.1 Revenue"/>
      <sheetName val="3.2 Operating expenditure"/>
      <sheetName val="3.2.3 Provisions"/>
      <sheetName val="3.3 Assets (RAB)"/>
      <sheetName val="3.4 Operational data"/>
      <sheetName val="3.5 Physical assets"/>
      <sheetName val="3.6 Quality of services"/>
      <sheetName val="3.7 Operating environment"/>
      <sheetName val="NSP Amendments"/>
    </sheetNames>
    <sheetDataSet>
      <sheetData sheetId="0"/>
      <sheetData sheetId="1"/>
      <sheetData sheetId="2"/>
      <sheetData sheetId="3"/>
      <sheetData sheetId="4"/>
      <sheetData sheetId="5">
        <row r="56">
          <cell r="C56">
            <v>37603399.744925261</v>
          </cell>
        </row>
      </sheetData>
      <sheetData sheetId="6"/>
      <sheetData sheetId="7">
        <row r="12">
          <cell r="C12">
            <v>1387193138.69943</v>
          </cell>
        </row>
        <row r="14">
          <cell r="C14">
            <v>-57207430.475358903</v>
          </cell>
        </row>
        <row r="15">
          <cell r="C15">
            <v>24922723.995073348</v>
          </cell>
        </row>
        <row r="17">
          <cell r="C17">
            <v>1378331259.5397563</v>
          </cell>
        </row>
      </sheetData>
      <sheetData sheetId="8">
        <row r="1">
          <cell r="B1" t="str">
            <v>REGULATORY REPORTING STATEMENT</v>
          </cell>
          <cell r="C1">
            <v>0</v>
          </cell>
          <cell r="D1">
            <v>0</v>
          </cell>
        </row>
        <row r="2">
          <cell r="B2" t="str">
            <v>TasNetworks (T)</v>
          </cell>
          <cell r="C2">
            <v>0</v>
          </cell>
          <cell r="D2">
            <v>0</v>
          </cell>
        </row>
        <row r="3">
          <cell r="B3" t="str">
            <v>Benchmarking RIN response 2015-16</v>
          </cell>
          <cell r="C3">
            <v>0</v>
          </cell>
          <cell r="D3">
            <v>0</v>
          </cell>
        </row>
        <row r="4">
          <cell r="B4" t="str">
            <v>3.4 OPERATIONAL DATA</v>
          </cell>
          <cell r="C4">
            <v>0</v>
          </cell>
          <cell r="D4">
            <v>0</v>
          </cell>
        </row>
        <row r="5">
          <cell r="B5">
            <v>0</v>
          </cell>
          <cell r="C5">
            <v>0</v>
          </cell>
          <cell r="D5">
            <v>0</v>
          </cell>
        </row>
        <row r="6">
          <cell r="B6" t="str">
            <v xml:space="preserve">There are THREE tables on this worksheet. Each table has been grouped for ease of navigation. See the Instructions sheet on how to group or ungroup tables. </v>
          </cell>
          <cell r="C6">
            <v>0</v>
          </cell>
          <cell r="D6">
            <v>0</v>
          </cell>
        </row>
        <row r="7">
          <cell r="B7">
            <v>0</v>
          </cell>
          <cell r="C7">
            <v>0</v>
          </cell>
        </row>
        <row r="8">
          <cell r="B8" t="str">
            <v>3.4.1 - ENERGY DELIVERY</v>
          </cell>
          <cell r="C8">
            <v>0</v>
          </cell>
          <cell r="D8">
            <v>0</v>
          </cell>
        </row>
        <row r="9">
          <cell r="B9">
            <v>0</v>
          </cell>
          <cell r="C9">
            <v>0</v>
          </cell>
          <cell r="D9" t="str">
            <v>VOLUMES (0's)</v>
          </cell>
        </row>
        <row r="10">
          <cell r="B10">
            <v>0</v>
          </cell>
          <cell r="C10" t="str">
            <v>Units</v>
          </cell>
          <cell r="D10" t="str">
            <v>2015-16</v>
          </cell>
        </row>
        <row r="11">
          <cell r="B11" t="str">
            <v>Energy Grouping by Downstream Connection type</v>
          </cell>
          <cell r="C11">
            <v>0</v>
          </cell>
          <cell r="D11">
            <v>0</v>
          </cell>
        </row>
        <row r="12">
          <cell r="B12" t="str">
            <v>To Other connected transmission networks</v>
          </cell>
          <cell r="C12" t="str">
            <v>GWh</v>
          </cell>
          <cell r="D12">
            <v>1580.626183758</v>
          </cell>
        </row>
        <row r="13">
          <cell r="B13" t="str">
            <v>To Distribution networks</v>
          </cell>
          <cell r="C13" t="str">
            <v>GWh</v>
          </cell>
          <cell r="D13">
            <v>4267.252576308003</v>
          </cell>
        </row>
        <row r="14">
          <cell r="B14" t="str">
            <v>To Directly connected end–users (330 kV)</v>
          </cell>
          <cell r="C14" t="str">
            <v>GWh</v>
          </cell>
          <cell r="D14">
            <v>0</v>
          </cell>
        </row>
        <row r="15">
          <cell r="B15" t="str">
            <v>To Directly connected end–users (275 kV)</v>
          </cell>
          <cell r="C15" t="str">
            <v>GWh</v>
          </cell>
          <cell r="D15">
            <v>0</v>
          </cell>
        </row>
        <row r="16">
          <cell r="B16" t="str">
            <v>To Directly connected end–users (220 kV)</v>
          </cell>
          <cell r="C16" t="str">
            <v>GWh</v>
          </cell>
          <cell r="D16">
            <v>2853.7253921619968</v>
          </cell>
        </row>
        <row r="17">
          <cell r="B17" t="str">
            <v>To Directly connected end–users (132 kV)</v>
          </cell>
          <cell r="C17" t="str">
            <v>GWh</v>
          </cell>
          <cell r="D17">
            <v>0</v>
          </cell>
        </row>
        <row r="18">
          <cell r="B18" t="str">
            <v>To Directly connected end–users (110 kV)</v>
          </cell>
          <cell r="C18" t="str">
            <v>GWh</v>
          </cell>
          <cell r="D18">
            <v>763.06672578500581</v>
          </cell>
        </row>
        <row r="19">
          <cell r="B19" t="str">
            <v xml:space="preserve">To Directly connected end–users (44 kV) </v>
          </cell>
          <cell r="C19" t="str">
            <v>GWh</v>
          </cell>
          <cell r="D19">
            <v>118.54243497899998</v>
          </cell>
        </row>
        <row r="20">
          <cell r="B20" t="str">
            <v>To Directly connected end–users (33 kV)</v>
          </cell>
          <cell r="C20" t="str">
            <v>GWh</v>
          </cell>
          <cell r="D20">
            <v>0</v>
          </cell>
        </row>
        <row r="21">
          <cell r="B21" t="str">
            <v>To Directly connected end–users (22 kV)</v>
          </cell>
          <cell r="C21" t="str">
            <v>GWh</v>
          </cell>
          <cell r="D21">
            <v>240.1585190960007</v>
          </cell>
        </row>
        <row r="22">
          <cell r="B22" t="str">
            <v>To Directly connected end–users (11 kV)</v>
          </cell>
          <cell r="C22" t="str">
            <v>GWh</v>
          </cell>
          <cell r="D22">
            <v>1068.3205045360048</v>
          </cell>
        </row>
        <row r="23">
          <cell r="B23" t="str">
            <v>To Directly connected end–users (6.6 kV)</v>
          </cell>
          <cell r="C23" t="str">
            <v>GWh</v>
          </cell>
          <cell r="D23">
            <v>718.6254860399996</v>
          </cell>
        </row>
        <row r="24">
          <cell r="B24" t="str">
            <v>Pumping and Power Station Auxillaries</v>
          </cell>
          <cell r="C24" t="str">
            <v>GWh</v>
          </cell>
          <cell r="D24">
            <v>44.256080684000167</v>
          </cell>
        </row>
        <row r="25">
          <cell r="B25" t="str">
            <v>Total energy transported</v>
          </cell>
          <cell r="C25">
            <v>0</v>
          </cell>
          <cell r="D25">
            <v>11654.573903348011</v>
          </cell>
        </row>
        <row r="26">
          <cell r="B26">
            <v>0</v>
          </cell>
          <cell r="C26">
            <v>0</v>
          </cell>
        </row>
        <row r="27">
          <cell r="B27">
            <v>0</v>
          </cell>
          <cell r="C27">
            <v>0</v>
          </cell>
        </row>
        <row r="28">
          <cell r="B28" t="str">
            <v>3.4.2 -  CONNECTION POINTS</v>
          </cell>
          <cell r="C28">
            <v>0</v>
          </cell>
          <cell r="D28">
            <v>0</v>
          </cell>
        </row>
        <row r="29">
          <cell r="B29">
            <v>0</v>
          </cell>
          <cell r="C29">
            <v>0</v>
          </cell>
          <cell r="D29" t="str">
            <v>VOLUMES (0's)</v>
          </cell>
        </row>
        <row r="30">
          <cell r="B30">
            <v>0</v>
          </cell>
          <cell r="C30">
            <v>0</v>
          </cell>
          <cell r="D30" t="str">
            <v>2015-16</v>
          </cell>
        </row>
        <row r="31">
          <cell r="B31" t="str">
            <v>Number of entry points at each transmission voltage level</v>
          </cell>
          <cell r="C31">
            <v>0</v>
          </cell>
          <cell r="D31">
            <v>0</v>
          </cell>
        </row>
        <row r="32">
          <cell r="B32" t="str">
            <v>500kV</v>
          </cell>
          <cell r="C32">
            <v>0</v>
          </cell>
          <cell r="D32">
            <v>0</v>
          </cell>
        </row>
        <row r="33">
          <cell r="B33" t="str">
            <v>330kV</v>
          </cell>
          <cell r="C33">
            <v>0</v>
          </cell>
          <cell r="D33">
            <v>0</v>
          </cell>
        </row>
        <row r="34">
          <cell r="B34" t="str">
            <v>275kV</v>
          </cell>
          <cell r="C34">
            <v>0</v>
          </cell>
          <cell r="D34">
            <v>0</v>
          </cell>
        </row>
        <row r="35">
          <cell r="B35" t="str">
            <v>220kV</v>
          </cell>
          <cell r="C35">
            <v>0</v>
          </cell>
          <cell r="D35">
            <v>13</v>
          </cell>
        </row>
        <row r="36">
          <cell r="B36" t="str">
            <v>132 kV</v>
          </cell>
          <cell r="C36">
            <v>0</v>
          </cell>
          <cell r="D36">
            <v>0</v>
          </cell>
        </row>
        <row r="37">
          <cell r="B37" t="str">
            <v>110kV</v>
          </cell>
          <cell r="C37">
            <v>0</v>
          </cell>
          <cell r="D37">
            <v>13</v>
          </cell>
        </row>
        <row r="38">
          <cell r="B38" t="str">
            <v>66 kV</v>
          </cell>
          <cell r="C38">
            <v>0</v>
          </cell>
          <cell r="D38">
            <v>0</v>
          </cell>
        </row>
        <row r="39">
          <cell r="B39" t="str">
            <v>33 kV</v>
          </cell>
          <cell r="C39">
            <v>0</v>
          </cell>
          <cell r="D39">
            <v>0</v>
          </cell>
        </row>
        <row r="40">
          <cell r="B40" t="str">
            <v>22 kV</v>
          </cell>
          <cell r="C40">
            <v>0</v>
          </cell>
          <cell r="D40">
            <v>0</v>
          </cell>
        </row>
        <row r="41">
          <cell r="B41" t="str">
            <v>11 kV</v>
          </cell>
          <cell r="C41">
            <v>0</v>
          </cell>
          <cell r="D41">
            <v>0</v>
          </cell>
        </row>
        <row r="42">
          <cell r="B42" t="str">
            <v>6.6 kV</v>
          </cell>
          <cell r="C42">
            <v>0</v>
          </cell>
          <cell r="D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</row>
        <row r="44">
          <cell r="B44" t="str">
            <v xml:space="preserve">Number of exit points at each transmission voltage level </v>
          </cell>
          <cell r="C44">
            <v>0</v>
          </cell>
          <cell r="D44">
            <v>0</v>
          </cell>
        </row>
        <row r="45">
          <cell r="B45" t="str">
            <v>500kV</v>
          </cell>
          <cell r="C45">
            <v>0</v>
          </cell>
          <cell r="D45">
            <v>0</v>
          </cell>
        </row>
        <row r="46">
          <cell r="B46" t="str">
            <v>330kV</v>
          </cell>
          <cell r="C46">
            <v>0</v>
          </cell>
          <cell r="D46">
            <v>0</v>
          </cell>
        </row>
        <row r="47">
          <cell r="B47" t="str">
            <v>275kV</v>
          </cell>
          <cell r="C47">
            <v>0</v>
          </cell>
          <cell r="D47">
            <v>0</v>
          </cell>
        </row>
        <row r="48">
          <cell r="B48" t="str">
            <v>220kV</v>
          </cell>
          <cell r="C48">
            <v>0</v>
          </cell>
          <cell r="D48">
            <v>2</v>
          </cell>
        </row>
        <row r="49">
          <cell r="B49" t="str">
            <v>132 kV</v>
          </cell>
          <cell r="C49">
            <v>0</v>
          </cell>
          <cell r="D49">
            <v>0</v>
          </cell>
        </row>
        <row r="50">
          <cell r="B50" t="str">
            <v>110kV</v>
          </cell>
          <cell r="C50">
            <v>0</v>
          </cell>
          <cell r="D50">
            <v>3</v>
          </cell>
        </row>
        <row r="51">
          <cell r="B51" t="str">
            <v>66 kV</v>
          </cell>
          <cell r="C51">
            <v>0</v>
          </cell>
          <cell r="D51">
            <v>0</v>
          </cell>
        </row>
        <row r="52">
          <cell r="B52" t="str">
            <v>44 kV</v>
          </cell>
          <cell r="C52">
            <v>0</v>
          </cell>
          <cell r="D52">
            <v>1</v>
          </cell>
        </row>
        <row r="53">
          <cell r="B53" t="str">
            <v>33kV</v>
          </cell>
          <cell r="C53">
            <v>0</v>
          </cell>
          <cell r="D53">
            <v>5</v>
          </cell>
        </row>
        <row r="54">
          <cell r="B54" t="str">
            <v>22kV</v>
          </cell>
          <cell r="C54">
            <v>0</v>
          </cell>
          <cell r="D54">
            <v>28</v>
          </cell>
        </row>
        <row r="55">
          <cell r="B55" t="str">
            <v>11kV</v>
          </cell>
          <cell r="C55">
            <v>0</v>
          </cell>
          <cell r="D55">
            <v>14</v>
          </cell>
        </row>
        <row r="56">
          <cell r="B56" t="str">
            <v>6.6kV</v>
          </cell>
          <cell r="C56">
            <v>0</v>
          </cell>
          <cell r="D56">
            <v>3</v>
          </cell>
        </row>
        <row r="57">
          <cell r="B57">
            <v>0</v>
          </cell>
          <cell r="C57">
            <v>0</v>
          </cell>
        </row>
        <row r="58">
          <cell r="B58">
            <v>0</v>
          </cell>
          <cell r="C58">
            <v>0</v>
          </cell>
        </row>
        <row r="59">
          <cell r="B59">
            <v>0</v>
          </cell>
          <cell r="C59">
            <v>0</v>
          </cell>
        </row>
        <row r="60">
          <cell r="B60" t="str">
            <v>3.4.3 - SYSTEM DEMAND</v>
          </cell>
          <cell r="C60">
            <v>0</v>
          </cell>
          <cell r="D60">
            <v>0</v>
          </cell>
        </row>
        <row r="61">
          <cell r="B61">
            <v>0</v>
          </cell>
          <cell r="C61">
            <v>0</v>
          </cell>
          <cell r="D61" t="str">
            <v>VOLUMES (0's)</v>
          </cell>
        </row>
        <row r="62">
          <cell r="B62">
            <v>0</v>
          </cell>
          <cell r="C62" t="str">
            <v>Units</v>
          </cell>
          <cell r="D62" t="str">
            <v>2015-16</v>
          </cell>
        </row>
        <row r="63">
          <cell r="B63" t="str">
            <v>3.4.3.1 - Annual system maximum demand characteristics – MW measure</v>
          </cell>
          <cell r="C63">
            <v>0</v>
          </cell>
          <cell r="D63">
            <v>0</v>
          </cell>
        </row>
        <row r="64">
          <cell r="B64" t="str">
            <v>Transmission System coincident maximum demand</v>
          </cell>
          <cell r="C64" t="str">
            <v>MW</v>
          </cell>
          <cell r="D64">
            <v>2218.9</v>
          </cell>
        </row>
        <row r="65">
          <cell r="B65" t="str">
            <v>Transmission System coincident weather adjusted maximum demand 10% POE</v>
          </cell>
          <cell r="C65" t="str">
            <v>MW</v>
          </cell>
          <cell r="D65">
            <v>2256.3000000000002</v>
          </cell>
        </row>
        <row r="66">
          <cell r="B66" t="str">
            <v>Transmission System coincident weather adjusted maximum demand 50% POE</v>
          </cell>
          <cell r="C66" t="str">
            <v>MW</v>
          </cell>
          <cell r="D66">
            <v>2239.4</v>
          </cell>
        </row>
        <row r="67">
          <cell r="B67" t="str">
            <v>Transmission System non-coincident summated maximum demand</v>
          </cell>
          <cell r="C67" t="str">
            <v>MW</v>
          </cell>
          <cell r="D67">
            <v>2456.1</v>
          </cell>
        </row>
        <row r="68">
          <cell r="B68" t="str">
            <v>Transmission System non-coincident weather adjusted summated maximum demand 10% POE</v>
          </cell>
          <cell r="C68" t="str">
            <v>MW</v>
          </cell>
          <cell r="D68">
            <v>2493.6</v>
          </cell>
        </row>
        <row r="69">
          <cell r="B69" t="str">
            <v>Transmission System non-coincident weather adjusted summated maximum demand 50% POE</v>
          </cell>
          <cell r="C69" t="str">
            <v>MW</v>
          </cell>
          <cell r="D69">
            <v>2476.6</v>
          </cell>
        </row>
        <row r="70">
          <cell r="B70">
            <v>0</v>
          </cell>
          <cell r="C70">
            <v>0</v>
          </cell>
          <cell r="D70">
            <v>0</v>
          </cell>
        </row>
        <row r="71">
          <cell r="B71" t="str">
            <v>3.4.3.2 - Annual system maximum demand characteristics – MVA measure</v>
          </cell>
          <cell r="C71">
            <v>0</v>
          </cell>
          <cell r="D71">
            <v>0</v>
          </cell>
        </row>
        <row r="72">
          <cell r="B72" t="str">
            <v>Transmission System coincident maximum demand</v>
          </cell>
          <cell r="C72" t="str">
            <v>MVA</v>
          </cell>
          <cell r="D72">
            <v>2233.9</v>
          </cell>
        </row>
        <row r="73">
          <cell r="B73" t="str">
            <v>Transmission System coincident weather adjusted maximum demand 10% POE</v>
          </cell>
          <cell r="C73" t="str">
            <v>MVA</v>
          </cell>
          <cell r="D73">
            <v>2271.6</v>
          </cell>
        </row>
        <row r="74">
          <cell r="B74" t="str">
            <v>Transmission System coincident weather adjusted maximum demand 50% POE</v>
          </cell>
          <cell r="C74" t="str">
            <v>MVA</v>
          </cell>
          <cell r="D74">
            <v>2254.6</v>
          </cell>
        </row>
        <row r="75">
          <cell r="B75" t="str">
            <v>Transmission System non-coincident summated maximum demand</v>
          </cell>
          <cell r="C75" t="str">
            <v>MVA</v>
          </cell>
          <cell r="D75">
            <v>2519.5</v>
          </cell>
        </row>
        <row r="76">
          <cell r="B76" t="str">
            <v>Transmission System non-coincident weather adjusted summated maximum demand 10% POE</v>
          </cell>
          <cell r="C76" t="str">
            <v>MVA</v>
          </cell>
          <cell r="D76">
            <v>2557.1999999999998</v>
          </cell>
        </row>
        <row r="77">
          <cell r="B77" t="str">
            <v>Transmission System non-coincident weather adjusted summated maximum demand 50% POE</v>
          </cell>
          <cell r="C77" t="str">
            <v>MVA</v>
          </cell>
          <cell r="D77">
            <v>2540.1</v>
          </cell>
        </row>
        <row r="78">
          <cell r="B78">
            <v>0</v>
          </cell>
          <cell r="C78">
            <v>0</v>
          </cell>
          <cell r="D78">
            <v>0</v>
          </cell>
        </row>
        <row r="79">
          <cell r="B79" t="str">
            <v>3.4.3.3 - Power factor</v>
          </cell>
          <cell r="C79">
            <v>0</v>
          </cell>
          <cell r="D79">
            <v>0</v>
          </cell>
        </row>
        <row r="80">
          <cell r="B80" t="str">
            <v>Power factor conversion between MVA and MW</v>
          </cell>
          <cell r="C80">
            <v>0</v>
          </cell>
          <cell r="D80">
            <v>0</v>
          </cell>
        </row>
        <row r="81">
          <cell r="B81" t="str">
            <v>Average overall network power factor conversion between MVA and MW</v>
          </cell>
          <cell r="C81" t="str">
            <v>Factor</v>
          </cell>
          <cell r="D81">
            <v>0.98</v>
          </cell>
        </row>
        <row r="82">
          <cell r="B82" t="str">
            <v>Average power factor conversion for 500 kV lines</v>
          </cell>
          <cell r="C82" t="str">
            <v>Factor</v>
          </cell>
          <cell r="D82">
            <v>0</v>
          </cell>
        </row>
        <row r="83">
          <cell r="B83" t="str">
            <v>Average power factor conversion for 330 kV lines</v>
          </cell>
          <cell r="C83" t="str">
            <v>Factor</v>
          </cell>
          <cell r="D83">
            <v>0</v>
          </cell>
        </row>
        <row r="84">
          <cell r="B84" t="str">
            <v>Average power factor conversion for  275 kV lines</v>
          </cell>
          <cell r="C84" t="str">
            <v>Factor</v>
          </cell>
          <cell r="D84">
            <v>0</v>
          </cell>
        </row>
        <row r="85">
          <cell r="B85" t="str">
            <v>Average power factor conversion for  220 kV lines</v>
          </cell>
          <cell r="C85" t="str">
            <v>Factor</v>
          </cell>
          <cell r="D85">
            <v>0.96799999999999997</v>
          </cell>
        </row>
        <row r="86">
          <cell r="B86" t="str">
            <v>Average power factor conversion for  132 kV lines</v>
          </cell>
          <cell r="C86" t="str">
            <v>Factor</v>
          </cell>
          <cell r="D86">
            <v>0</v>
          </cell>
        </row>
        <row r="87">
          <cell r="B87" t="str">
            <v>Average power factor conversion for  110 kV lines</v>
          </cell>
          <cell r="C87" t="str">
            <v>Factor</v>
          </cell>
          <cell r="D87">
            <v>0.99199999999999999</v>
          </cell>
        </row>
        <row r="88">
          <cell r="B88" t="str">
            <v>Average power factor conversion for  88 kV lines</v>
          </cell>
          <cell r="C88" t="str">
            <v>Factor</v>
          </cell>
          <cell r="D88">
            <v>0</v>
          </cell>
        </row>
        <row r="89">
          <cell r="B89" t="str">
            <v>Average power factor conversion for  66 kV lines</v>
          </cell>
          <cell r="C89" t="str">
            <v>Factor</v>
          </cell>
          <cell r="D89">
            <v>0</v>
          </cell>
        </row>
        <row r="90">
          <cell r="B90" t="str">
            <v>Average power factor conversion for  33 kV lines</v>
          </cell>
          <cell r="C90" t="str">
            <v>Factor</v>
          </cell>
          <cell r="D90">
            <v>0.99199999999999999</v>
          </cell>
        </row>
        <row r="91">
          <cell r="B91" t="str">
            <v>Average power factor conversion for  22 kV lines</v>
          </cell>
          <cell r="C91" t="str">
            <v>Factor</v>
          </cell>
          <cell r="D91">
            <v>0.99299999999999999</v>
          </cell>
        </row>
        <row r="92">
          <cell r="B92" t="str">
            <v>Average power factor conversion for  11 kV lines</v>
          </cell>
          <cell r="C92" t="str">
            <v>Factor</v>
          </cell>
          <cell r="D92">
            <v>0.97</v>
          </cell>
        </row>
        <row r="93">
          <cell r="B93" t="str">
            <v>Average power factor conversion for  6.6 kV lines</v>
          </cell>
          <cell r="C93" t="str">
            <v>Factor</v>
          </cell>
          <cell r="D93">
            <v>0.97199999999999998</v>
          </cell>
        </row>
      </sheetData>
      <sheetData sheetId="9">
        <row r="1">
          <cell r="B1" t="str">
            <v>REGULATORY REPORTING STATEMENT</v>
          </cell>
          <cell r="C1">
            <v>0</v>
          </cell>
          <cell r="D1">
            <v>0</v>
          </cell>
        </row>
        <row r="2">
          <cell r="B2" t="str">
            <v>TasNetworks (T)</v>
          </cell>
          <cell r="C2">
            <v>0</v>
          </cell>
          <cell r="D2">
            <v>0</v>
          </cell>
        </row>
        <row r="3">
          <cell r="B3" t="str">
            <v>Benchmarking RIN response 2015-16</v>
          </cell>
          <cell r="C3">
            <v>0</v>
          </cell>
          <cell r="D3">
            <v>0</v>
          </cell>
        </row>
        <row r="4">
          <cell r="B4" t="str">
            <v>3.5 PHYSICAL ASSETS</v>
          </cell>
          <cell r="C4">
            <v>0</v>
          </cell>
          <cell r="D4">
            <v>0</v>
          </cell>
        </row>
        <row r="5">
          <cell r="B5">
            <v>0</v>
          </cell>
          <cell r="C5">
            <v>0</v>
          </cell>
          <cell r="D5">
            <v>0</v>
          </cell>
        </row>
        <row r="6">
          <cell r="B6" t="str">
            <v xml:space="preserve">There is ONE table on this worksheet. It has been sub-grouped for ease of navigation. See the Instructions sheet on how to group or ungroup tables. </v>
          </cell>
          <cell r="C6">
            <v>0</v>
          </cell>
          <cell r="D6">
            <v>0</v>
          </cell>
        </row>
        <row r="7">
          <cell r="B7">
            <v>0</v>
          </cell>
        </row>
        <row r="8">
          <cell r="B8" t="str">
            <v xml:space="preserve">3.5.1 - TRANSMISSION SYSTEM CAPACITIES </v>
          </cell>
          <cell r="C8">
            <v>0</v>
          </cell>
          <cell r="D8">
            <v>0</v>
          </cell>
        </row>
        <row r="9">
          <cell r="B9">
            <v>0</v>
          </cell>
          <cell r="C9">
            <v>0</v>
          </cell>
          <cell r="D9" t="str">
            <v>(0's)</v>
          </cell>
        </row>
        <row r="10">
          <cell r="B10">
            <v>0</v>
          </cell>
          <cell r="C10" t="str">
            <v>Unit</v>
          </cell>
          <cell r="D10" t="str">
            <v>2015-16</v>
          </cell>
        </row>
        <row r="11">
          <cell r="B11" t="str">
            <v>3.5.1.1 - Overhead network length of circuit at each voltage</v>
          </cell>
          <cell r="C11">
            <v>0</v>
          </cell>
          <cell r="D11">
            <v>0</v>
          </cell>
        </row>
        <row r="12">
          <cell r="B12" t="str">
            <v>500 kV</v>
          </cell>
          <cell r="C12" t="str">
            <v>km</v>
          </cell>
          <cell r="D12">
            <v>0</v>
          </cell>
        </row>
        <row r="13">
          <cell r="B13" t="str">
            <v>330 kV</v>
          </cell>
          <cell r="C13" t="str">
            <v>km</v>
          </cell>
          <cell r="D13">
            <v>0</v>
          </cell>
        </row>
        <row r="14">
          <cell r="B14" t="str">
            <v>275 kV</v>
          </cell>
          <cell r="C14" t="str">
            <v>km</v>
          </cell>
          <cell r="D14">
            <v>0</v>
          </cell>
        </row>
        <row r="15">
          <cell r="B15" t="str">
            <v>220 kV</v>
          </cell>
          <cell r="C15" t="str">
            <v>km</v>
          </cell>
          <cell r="D15">
            <v>1710.336</v>
          </cell>
        </row>
        <row r="16">
          <cell r="B16" t="str">
            <v>132 kV</v>
          </cell>
          <cell r="C16" t="str">
            <v>km</v>
          </cell>
          <cell r="D16">
            <v>0</v>
          </cell>
        </row>
        <row r="17">
          <cell r="B17" t="str">
            <v>110 kV</v>
          </cell>
          <cell r="C17" t="str">
            <v>km</v>
          </cell>
          <cell r="D17">
            <v>1829.5640000000001</v>
          </cell>
        </row>
        <row r="18">
          <cell r="B18" t="str">
            <v>88 kV</v>
          </cell>
          <cell r="C18" t="str">
            <v>km</v>
          </cell>
          <cell r="D18">
            <v>0</v>
          </cell>
        </row>
        <row r="19">
          <cell r="B19" t="str">
            <v>66 kV</v>
          </cell>
          <cell r="C19" t="str">
            <v>km</v>
          </cell>
          <cell r="D19">
            <v>0</v>
          </cell>
        </row>
        <row r="20">
          <cell r="B20" t="str">
            <v>33 kV</v>
          </cell>
          <cell r="C20" t="str">
            <v>km</v>
          </cell>
          <cell r="D20">
            <v>0</v>
          </cell>
        </row>
        <row r="21">
          <cell r="B21" t="str">
            <v>22 kV</v>
          </cell>
          <cell r="C21" t="str">
            <v>km</v>
          </cell>
          <cell r="D21">
            <v>0</v>
          </cell>
        </row>
        <row r="22">
          <cell r="B22" t="str">
            <v>11 kV</v>
          </cell>
          <cell r="C22" t="str">
            <v>km</v>
          </cell>
          <cell r="D22">
            <v>0</v>
          </cell>
        </row>
        <row r="23">
          <cell r="B23" t="str">
            <v>Total overhead circuit kilometres</v>
          </cell>
          <cell r="C23">
            <v>0</v>
          </cell>
          <cell r="D23">
            <v>3539.9</v>
          </cell>
        </row>
        <row r="25">
          <cell r="B25" t="str">
            <v>3.5.1.2 - Underground cable circuit length at each voltage</v>
          </cell>
          <cell r="C25">
            <v>0</v>
          </cell>
          <cell r="D25">
            <v>0</v>
          </cell>
        </row>
        <row r="26">
          <cell r="B26" t="str">
            <v>500 kV</v>
          </cell>
          <cell r="C26" t="str">
            <v>km</v>
          </cell>
          <cell r="D26">
            <v>0</v>
          </cell>
        </row>
        <row r="27">
          <cell r="B27" t="str">
            <v>330 kV</v>
          </cell>
          <cell r="C27" t="str">
            <v>km</v>
          </cell>
          <cell r="D27">
            <v>0</v>
          </cell>
        </row>
        <row r="28">
          <cell r="B28" t="str">
            <v>275 kV</v>
          </cell>
          <cell r="C28" t="str">
            <v>km</v>
          </cell>
          <cell r="D28">
            <v>0</v>
          </cell>
        </row>
        <row r="29">
          <cell r="B29" t="str">
            <v>220 kV</v>
          </cell>
          <cell r="C29" t="str">
            <v>km</v>
          </cell>
          <cell r="D29">
            <v>0</v>
          </cell>
        </row>
        <row r="30">
          <cell r="B30" t="str">
            <v>132 kV</v>
          </cell>
          <cell r="C30" t="str">
            <v>km</v>
          </cell>
          <cell r="D30">
            <v>0</v>
          </cell>
        </row>
        <row r="31">
          <cell r="B31" t="str">
            <v>110 kV</v>
          </cell>
          <cell r="C31" t="str">
            <v>km</v>
          </cell>
          <cell r="D31">
            <v>23.8</v>
          </cell>
        </row>
        <row r="32">
          <cell r="B32" t="str">
            <v>88 kV</v>
          </cell>
          <cell r="C32" t="str">
            <v>km</v>
          </cell>
          <cell r="D32">
            <v>0</v>
          </cell>
        </row>
        <row r="33">
          <cell r="B33" t="str">
            <v>66 kV</v>
          </cell>
          <cell r="C33" t="str">
            <v>km</v>
          </cell>
          <cell r="D33">
            <v>0</v>
          </cell>
        </row>
        <row r="34">
          <cell r="B34" t="str">
            <v>33 kV</v>
          </cell>
          <cell r="C34" t="str">
            <v>km</v>
          </cell>
          <cell r="D34">
            <v>0</v>
          </cell>
        </row>
        <row r="35">
          <cell r="B35" t="str">
            <v>22 kV</v>
          </cell>
          <cell r="C35" t="str">
            <v>km</v>
          </cell>
          <cell r="D35">
            <v>0</v>
          </cell>
        </row>
        <row r="36">
          <cell r="B36" t="str">
            <v>11 kV</v>
          </cell>
          <cell r="C36" t="str">
            <v>km</v>
          </cell>
          <cell r="D36">
            <v>0</v>
          </cell>
        </row>
        <row r="37">
          <cell r="B37" t="str">
            <v>Total underground circuit kilometres</v>
          </cell>
          <cell r="C37">
            <v>0</v>
          </cell>
          <cell r="D37">
            <v>23.8</v>
          </cell>
        </row>
        <row r="39">
          <cell r="B39" t="str">
            <v>3.5.1.3 - Estimated overhead network weighted average MVA capacity by voltage class</v>
          </cell>
          <cell r="C39">
            <v>0</v>
          </cell>
          <cell r="D39">
            <v>0</v>
          </cell>
        </row>
        <row r="40">
          <cell r="B40" t="str">
            <v>500 kV</v>
          </cell>
          <cell r="C40" t="str">
            <v>MVA</v>
          </cell>
          <cell r="D40">
            <v>0</v>
          </cell>
        </row>
        <row r="41">
          <cell r="B41" t="str">
            <v>330 kV</v>
          </cell>
          <cell r="C41" t="str">
            <v>MVA</v>
          </cell>
          <cell r="D41">
            <v>0</v>
          </cell>
        </row>
        <row r="42">
          <cell r="B42" t="str">
            <v>275 kV</v>
          </cell>
          <cell r="C42" t="str">
            <v>MVA</v>
          </cell>
          <cell r="D42">
            <v>0</v>
          </cell>
        </row>
        <row r="43">
          <cell r="B43" t="str">
            <v>220 kV</v>
          </cell>
          <cell r="C43" t="str">
            <v>MVA</v>
          </cell>
          <cell r="D43">
            <v>397.6</v>
          </cell>
        </row>
        <row r="44">
          <cell r="B44" t="str">
            <v>132 kV</v>
          </cell>
          <cell r="C44" t="str">
            <v>MVA</v>
          </cell>
          <cell r="D44">
            <v>0</v>
          </cell>
        </row>
        <row r="45">
          <cell r="B45" t="str">
            <v>110 kV</v>
          </cell>
          <cell r="C45" t="str">
            <v>MVA</v>
          </cell>
          <cell r="D45">
            <v>105.8</v>
          </cell>
        </row>
        <row r="46">
          <cell r="B46" t="str">
            <v>88 kV</v>
          </cell>
          <cell r="C46" t="str">
            <v>MVA</v>
          </cell>
          <cell r="D46">
            <v>0</v>
          </cell>
        </row>
        <row r="47">
          <cell r="B47" t="str">
            <v>66 kV</v>
          </cell>
          <cell r="C47" t="str">
            <v>MVA</v>
          </cell>
          <cell r="D47">
            <v>0</v>
          </cell>
        </row>
        <row r="48">
          <cell r="B48" t="str">
            <v>33 kV</v>
          </cell>
          <cell r="C48" t="str">
            <v>MVA</v>
          </cell>
          <cell r="D48">
            <v>0</v>
          </cell>
        </row>
        <row r="49">
          <cell r="B49" t="str">
            <v>22 kV</v>
          </cell>
          <cell r="C49" t="str">
            <v>MVA</v>
          </cell>
          <cell r="D49">
            <v>0</v>
          </cell>
        </row>
        <row r="50">
          <cell r="B50" t="str">
            <v>11 kV</v>
          </cell>
          <cell r="C50" t="str">
            <v>MVA</v>
          </cell>
          <cell r="D50">
            <v>0</v>
          </cell>
        </row>
        <row r="52">
          <cell r="B52" t="str">
            <v>3.5.1.4 - Estimated underground network weighted average MVA capacity by voltage class</v>
          </cell>
          <cell r="C52">
            <v>0</v>
          </cell>
          <cell r="D52">
            <v>0</v>
          </cell>
        </row>
        <row r="53">
          <cell r="B53" t="str">
            <v>500 kV</v>
          </cell>
          <cell r="C53" t="str">
            <v>MVA</v>
          </cell>
          <cell r="D53">
            <v>0</v>
          </cell>
        </row>
        <row r="54">
          <cell r="B54" t="str">
            <v>330 kV</v>
          </cell>
          <cell r="C54" t="str">
            <v>MVA</v>
          </cell>
          <cell r="D54">
            <v>0</v>
          </cell>
        </row>
        <row r="55">
          <cell r="B55" t="str">
            <v>275 kV</v>
          </cell>
          <cell r="C55" t="str">
            <v>MVA</v>
          </cell>
          <cell r="D55">
            <v>0</v>
          </cell>
        </row>
        <row r="56">
          <cell r="B56" t="str">
            <v>220 kV</v>
          </cell>
          <cell r="C56" t="str">
            <v>MVA</v>
          </cell>
          <cell r="D56">
            <v>0</v>
          </cell>
        </row>
        <row r="57">
          <cell r="B57" t="str">
            <v>132 kV</v>
          </cell>
          <cell r="C57" t="str">
            <v>MVA</v>
          </cell>
          <cell r="D57">
            <v>0</v>
          </cell>
        </row>
        <row r="58">
          <cell r="B58" t="str">
            <v>110 kV</v>
          </cell>
          <cell r="C58" t="str">
            <v>MVA</v>
          </cell>
          <cell r="D58">
            <v>142.6</v>
          </cell>
        </row>
        <row r="59">
          <cell r="B59" t="str">
            <v>88 kV</v>
          </cell>
          <cell r="C59" t="str">
            <v>MVA</v>
          </cell>
          <cell r="D59">
            <v>0</v>
          </cell>
        </row>
        <row r="60">
          <cell r="B60" t="str">
            <v>66 kV</v>
          </cell>
          <cell r="C60" t="str">
            <v>MVA</v>
          </cell>
          <cell r="D60">
            <v>0</v>
          </cell>
        </row>
        <row r="61">
          <cell r="B61" t="str">
            <v>33 kV</v>
          </cell>
          <cell r="C61" t="str">
            <v>MVA</v>
          </cell>
          <cell r="D61">
            <v>0</v>
          </cell>
        </row>
        <row r="62">
          <cell r="B62" t="str">
            <v>22 kV</v>
          </cell>
          <cell r="C62" t="str">
            <v>MVA</v>
          </cell>
          <cell r="D62">
            <v>0</v>
          </cell>
        </row>
        <row r="63">
          <cell r="B63" t="str">
            <v>11 kV</v>
          </cell>
          <cell r="C63" t="str">
            <v>MVA</v>
          </cell>
          <cell r="D63">
            <v>0</v>
          </cell>
        </row>
        <row r="65">
          <cell r="B65" t="str">
            <v>3.5.1.5 - Installed transmission system transformer capacity</v>
          </cell>
          <cell r="C65">
            <v>0</v>
          </cell>
          <cell r="D65">
            <v>0</v>
          </cell>
        </row>
        <row r="66">
          <cell r="B66" t="str">
            <v>Transmission substations (eg 500 kV to 330 kV)</v>
          </cell>
          <cell r="C66" t="str">
            <v>MVA</v>
          </cell>
          <cell r="D66">
            <v>3640</v>
          </cell>
        </row>
        <row r="67">
          <cell r="B67" t="str">
            <v>Terminal points to DNSP systems</v>
          </cell>
          <cell r="C67" t="str">
            <v>MVA</v>
          </cell>
          <cell r="D67">
            <v>3359</v>
          </cell>
        </row>
        <row r="68">
          <cell r="B68" t="str">
            <v>Transformer capacity for directly connected end–users owned by the TNSP</v>
          </cell>
          <cell r="C68" t="str">
            <v>MVA</v>
          </cell>
          <cell r="D68">
            <v>605</v>
          </cell>
        </row>
        <row r="69">
          <cell r="B69" t="str">
            <v>Transformer capacity for directly connected end–users owned by the end–user</v>
          </cell>
          <cell r="C69" t="str">
            <v>MVA</v>
          </cell>
          <cell r="D69">
            <v>467</v>
          </cell>
        </row>
        <row r="70">
          <cell r="B70" t="str">
            <v>Interconnector capacity</v>
          </cell>
          <cell r="C70" t="str">
            <v>MVA</v>
          </cell>
          <cell r="D70">
            <v>520</v>
          </cell>
        </row>
        <row r="71">
          <cell r="B71" t="str">
            <v>Other</v>
          </cell>
          <cell r="C71" t="str">
            <v>MVA</v>
          </cell>
          <cell r="D71">
            <v>0</v>
          </cell>
        </row>
        <row r="73">
          <cell r="B73" t="str">
            <v>3.5.1.6 - Cold spare capacity</v>
          </cell>
          <cell r="C73">
            <v>0</v>
          </cell>
          <cell r="D73">
            <v>0</v>
          </cell>
        </row>
        <row r="74">
          <cell r="B74" t="str">
            <v>Cold spare capacity included in Table 3.5.1.5</v>
          </cell>
          <cell r="C74" t="str">
            <v>MVA</v>
          </cell>
          <cell r="D74">
            <v>370</v>
          </cell>
        </row>
      </sheetData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usiness &amp; other details"/>
      <sheetName val="3.1 Revenue"/>
      <sheetName val="3.2 Operating expenditure"/>
      <sheetName val="3.2.3 Provisions"/>
      <sheetName val="3.3 Assets (RAB)"/>
      <sheetName val="3.4 Operational data"/>
      <sheetName val="3.5 Physical assets"/>
      <sheetName val="3.6 Quality of services"/>
      <sheetName val="3.7 Operating environment"/>
      <sheetName val="Unlocked worksheet"/>
    </sheetNames>
    <sheetDataSet>
      <sheetData sheetId="0"/>
      <sheetData sheetId="1"/>
      <sheetData sheetId="2"/>
      <sheetData sheetId="3">
        <row r="60">
          <cell r="E60">
            <v>168228603</v>
          </cell>
        </row>
      </sheetData>
      <sheetData sheetId="4"/>
      <sheetData sheetId="5">
        <row r="1">
          <cell r="C1" t="str">
            <v>REGULATORY REPORTING STATEMENT</v>
          </cell>
          <cell r="D1">
            <v>0</v>
          </cell>
          <cell r="E1">
            <v>0</v>
          </cell>
        </row>
        <row r="2">
          <cell r="C2" t="str">
            <v>TransGrid</v>
          </cell>
          <cell r="D2">
            <v>0</v>
          </cell>
          <cell r="E2">
            <v>0</v>
          </cell>
        </row>
        <row r="3">
          <cell r="C3" t="str">
            <v>Benchmarking RIN response 2014-15</v>
          </cell>
          <cell r="D3">
            <v>0</v>
          </cell>
          <cell r="E3">
            <v>0</v>
          </cell>
        </row>
        <row r="4">
          <cell r="C4" t="str">
            <v>3.3 ASSETS</v>
          </cell>
          <cell r="D4">
            <v>0</v>
          </cell>
          <cell r="E4">
            <v>0</v>
          </cell>
        </row>
        <row r="5">
          <cell r="C5">
            <v>0</v>
          </cell>
          <cell r="D5">
            <v>0</v>
          </cell>
          <cell r="E5">
            <v>0</v>
          </cell>
        </row>
        <row r="6">
          <cell r="C6">
            <v>0</v>
          </cell>
          <cell r="D6">
            <v>0</v>
          </cell>
          <cell r="E6">
            <v>0</v>
          </cell>
        </row>
        <row r="7">
          <cell r="C7">
            <v>0</v>
          </cell>
          <cell r="D7">
            <v>0</v>
          </cell>
          <cell r="E7" t="str">
            <v>Actual
($0's)</v>
          </cell>
        </row>
        <row r="8">
          <cell r="C8">
            <v>0</v>
          </cell>
          <cell r="D8">
            <v>0</v>
          </cell>
          <cell r="E8" t="str">
            <v>2014-15</v>
          </cell>
        </row>
        <row r="9">
          <cell r="C9">
            <v>0</v>
          </cell>
          <cell r="D9">
            <v>0</v>
          </cell>
          <cell r="E9">
            <v>0</v>
          </cell>
        </row>
        <row r="10">
          <cell r="C10" t="str">
            <v>TABLE 3.3.1 - REGULATORY ASSET BASE VALUES</v>
          </cell>
          <cell r="D10">
            <v>0</v>
          </cell>
          <cell r="E10">
            <v>0</v>
          </cell>
        </row>
        <row r="11">
          <cell r="C11" t="str">
            <v>For total asset base:</v>
          </cell>
          <cell r="D11">
            <v>0</v>
          </cell>
          <cell r="E11">
            <v>0</v>
          </cell>
        </row>
        <row r="12">
          <cell r="C12" t="str">
            <v>Opening value</v>
          </cell>
          <cell r="D12">
            <v>0</v>
          </cell>
          <cell r="E12">
            <v>5833350750.2128172</v>
          </cell>
        </row>
        <row r="13">
          <cell r="C13" t="str">
            <v>Inflation addition</v>
          </cell>
          <cell r="D13">
            <v>0</v>
          </cell>
          <cell r="E13">
            <v>100191138.83953248</v>
          </cell>
        </row>
        <row r="14">
          <cell r="C14" t="str">
            <v>Straight line depreciation</v>
          </cell>
          <cell r="D14">
            <v>0</v>
          </cell>
          <cell r="E14">
            <v>-244163230.08389488</v>
          </cell>
        </row>
        <row r="15">
          <cell r="C15" t="str">
            <v>Regulatory depreciation</v>
          </cell>
          <cell r="D15">
            <v>0</v>
          </cell>
          <cell r="E15">
            <v>-143972091.24436241</v>
          </cell>
        </row>
        <row r="16">
          <cell r="C16" t="str">
            <v>Actual additions (recognised in RAB)</v>
          </cell>
          <cell r="D16">
            <v>0</v>
          </cell>
          <cell r="E16">
            <v>299576626.71298432</v>
          </cell>
        </row>
        <row r="17">
          <cell r="C17" t="str">
            <v xml:space="preserve">Disposals </v>
          </cell>
          <cell r="D17">
            <v>0</v>
          </cell>
          <cell r="E17">
            <v>-5289001.2944521951</v>
          </cell>
        </row>
        <row r="18">
          <cell r="C18" t="str">
            <v xml:space="preserve">Closing value </v>
          </cell>
          <cell r="D18" t="str">
            <v>$0's</v>
          </cell>
          <cell r="E18">
            <v>5983666284.3869867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 t="str">
            <v>TABLE 3.3.2 - ASSET VALUE ROLL FORWARD</v>
          </cell>
          <cell r="D21">
            <v>0</v>
          </cell>
          <cell r="E21">
            <v>0</v>
          </cell>
        </row>
        <row r="22">
          <cell r="C22" t="str">
            <v>For overhead transmission assets:</v>
          </cell>
          <cell r="D22">
            <v>0</v>
          </cell>
          <cell r="E22">
            <v>0</v>
          </cell>
        </row>
        <row r="23">
          <cell r="C23" t="str">
            <v>Opening value</v>
          </cell>
          <cell r="D23">
            <v>0</v>
          </cell>
          <cell r="E23">
            <v>1760532195.7204449</v>
          </cell>
        </row>
        <row r="24">
          <cell r="C24" t="str">
            <v>Inflation addition</v>
          </cell>
          <cell r="D24">
            <v>0</v>
          </cell>
          <cell r="E24">
            <v>30238148.399778437</v>
          </cell>
        </row>
        <row r="25">
          <cell r="C25" t="str">
            <v>Straight line depreciation</v>
          </cell>
          <cell r="D25">
            <v>0</v>
          </cell>
          <cell r="E25">
            <v>-75900976.884115949</v>
          </cell>
        </row>
        <row r="26">
          <cell r="C26" t="str">
            <v>Regulatory depreciation</v>
          </cell>
          <cell r="D26">
            <v>0</v>
          </cell>
          <cell r="E26">
            <v>-45662828.484337509</v>
          </cell>
        </row>
        <row r="27">
          <cell r="C27" t="str">
            <v>Actual additions (recognised in RAB)</v>
          </cell>
          <cell r="D27">
            <v>0</v>
          </cell>
          <cell r="E27">
            <v>6983771.527848443</v>
          </cell>
        </row>
        <row r="28">
          <cell r="C28" t="str">
            <v xml:space="preserve">Disposals </v>
          </cell>
          <cell r="D28">
            <v>0</v>
          </cell>
          <cell r="E28">
            <v>-5791.2924523977399</v>
          </cell>
        </row>
        <row r="29">
          <cell r="C29" t="str">
            <v xml:space="preserve">Closing value </v>
          </cell>
          <cell r="D29" t="str">
            <v>$0's</v>
          </cell>
          <cell r="E29">
            <v>1721847347.4715035</v>
          </cell>
        </row>
        <row r="30">
          <cell r="C30" t="str">
            <v>For underground transmission assets:</v>
          </cell>
          <cell r="D30">
            <v>0</v>
          </cell>
          <cell r="E30">
            <v>0</v>
          </cell>
        </row>
        <row r="31">
          <cell r="C31" t="str">
            <v>Opening value</v>
          </cell>
          <cell r="D31">
            <v>0</v>
          </cell>
          <cell r="E31">
            <v>213047445.28950828</v>
          </cell>
        </row>
        <row r="32">
          <cell r="C32" t="str">
            <v>Inflation addition</v>
          </cell>
          <cell r="D32">
            <v>0</v>
          </cell>
          <cell r="E32">
            <v>3659211.8465755004</v>
          </cell>
        </row>
        <row r="33">
          <cell r="C33" t="str">
            <v>Straight line depreciation</v>
          </cell>
          <cell r="D33">
            <v>0</v>
          </cell>
          <cell r="E33">
            <v>-7185691.9461333156</v>
          </cell>
        </row>
        <row r="34">
          <cell r="C34" t="str">
            <v>Regulatory depreciation</v>
          </cell>
          <cell r="D34">
            <v>0</v>
          </cell>
          <cell r="E34">
            <v>-3526480.0995578151</v>
          </cell>
        </row>
        <row r="35">
          <cell r="C35" t="str">
            <v>Actual additions (recognised in RAB)</v>
          </cell>
          <cell r="D35">
            <v>0</v>
          </cell>
          <cell r="E35">
            <v>1474329.9855484948</v>
          </cell>
        </row>
        <row r="36">
          <cell r="C36" t="str">
            <v xml:space="preserve">Disposals </v>
          </cell>
          <cell r="D36">
            <v>0</v>
          </cell>
          <cell r="E36">
            <v>0</v>
          </cell>
        </row>
        <row r="37">
          <cell r="C37" t="str">
            <v xml:space="preserve">Closing value </v>
          </cell>
          <cell r="D37" t="str">
            <v>$0's</v>
          </cell>
          <cell r="E37">
            <v>210995295.17549896</v>
          </cell>
        </row>
        <row r="38">
          <cell r="C38" t="str">
            <v>For transmission switchyards, substations</v>
          </cell>
          <cell r="D38">
            <v>0</v>
          </cell>
          <cell r="E38">
            <v>0</v>
          </cell>
        </row>
        <row r="39">
          <cell r="C39" t="str">
            <v>Opening value</v>
          </cell>
          <cell r="D39">
            <v>0</v>
          </cell>
          <cell r="E39">
            <v>2728568385.7430282</v>
          </cell>
        </row>
        <row r="40">
          <cell r="C40" t="str">
            <v>Inflation addition</v>
          </cell>
          <cell r="D40">
            <v>0</v>
          </cell>
          <cell r="E40">
            <v>46864724.182608962</v>
          </cell>
        </row>
        <row r="41">
          <cell r="C41" t="str">
            <v>Straight line depreciation</v>
          </cell>
          <cell r="D41">
            <v>0</v>
          </cell>
          <cell r="E41">
            <v>-101525710.82106347</v>
          </cell>
        </row>
        <row r="42">
          <cell r="C42" t="str">
            <v>Regulatory depreciation</v>
          </cell>
          <cell r="D42">
            <v>0</v>
          </cell>
          <cell r="E42">
            <v>-54660986.638454512</v>
          </cell>
        </row>
        <row r="43">
          <cell r="C43" t="str">
            <v>Actual additions (recognised in RAB)</v>
          </cell>
          <cell r="D43">
            <v>0</v>
          </cell>
          <cell r="E43">
            <v>190936080.80837673</v>
          </cell>
        </row>
        <row r="44">
          <cell r="C44" t="str">
            <v xml:space="preserve">Disposals </v>
          </cell>
          <cell r="D44">
            <v>0</v>
          </cell>
          <cell r="E44">
            <v>2045.1370784574829</v>
          </cell>
        </row>
        <row r="45">
          <cell r="C45" t="str">
            <v xml:space="preserve">Closing value </v>
          </cell>
          <cell r="D45" t="str">
            <v>$0's</v>
          </cell>
          <cell r="E45">
            <v>2864845525.0500288</v>
          </cell>
        </row>
        <row r="46">
          <cell r="C46" t="str">
            <v>For easements:</v>
          </cell>
          <cell r="D46">
            <v>0</v>
          </cell>
          <cell r="E46">
            <v>0</v>
          </cell>
        </row>
        <row r="47">
          <cell r="C47" t="str">
            <v>Opening value</v>
          </cell>
          <cell r="D47">
            <v>0</v>
          </cell>
          <cell r="E47">
            <v>728948261.33150923</v>
          </cell>
        </row>
        <row r="48">
          <cell r="C48" t="str">
            <v>Inflation addition</v>
          </cell>
          <cell r="D48">
            <v>0</v>
          </cell>
          <cell r="E48">
            <v>12520103.725159431</v>
          </cell>
        </row>
        <row r="49">
          <cell r="C49" t="str">
            <v>Straight line depreciation</v>
          </cell>
          <cell r="D49">
            <v>0</v>
          </cell>
          <cell r="E49">
            <v>0</v>
          </cell>
        </row>
        <row r="50">
          <cell r="C50" t="str">
            <v>Regulatory depreciation</v>
          </cell>
          <cell r="D50">
            <v>0</v>
          </cell>
          <cell r="E50">
            <v>12520103.725159431</v>
          </cell>
        </row>
        <row r="51">
          <cell r="C51" t="str">
            <v>Actual additions (recognised in RAB)</v>
          </cell>
          <cell r="D51">
            <v>0</v>
          </cell>
          <cell r="E51">
            <v>29560663.28302687</v>
          </cell>
        </row>
        <row r="52">
          <cell r="C52" t="str">
            <v xml:space="preserve">Disposals </v>
          </cell>
          <cell r="D52">
            <v>0</v>
          </cell>
          <cell r="E52">
            <v>-2502794.1963247601</v>
          </cell>
        </row>
        <row r="53">
          <cell r="C53" t="str">
            <v xml:space="preserve">Closing value </v>
          </cell>
          <cell r="D53" t="str">
            <v>$0's</v>
          </cell>
          <cell r="E53">
            <v>768526234.14337075</v>
          </cell>
        </row>
        <row r="54">
          <cell r="C54" t="str">
            <v>For “other” assets with long lives:</v>
          </cell>
          <cell r="D54">
            <v>0</v>
          </cell>
          <cell r="E54">
            <v>0</v>
          </cell>
        </row>
        <row r="55">
          <cell r="C55" t="str">
            <v>Opening value</v>
          </cell>
          <cell r="D55">
            <v>0</v>
          </cell>
          <cell r="E55">
            <v>279385787.68053931</v>
          </cell>
        </row>
        <row r="56">
          <cell r="C56" t="str">
            <v>Inflation addition</v>
          </cell>
          <cell r="D56">
            <v>0</v>
          </cell>
          <cell r="E56">
            <v>4798610.8571084682</v>
          </cell>
        </row>
        <row r="57">
          <cell r="C57" t="str">
            <v>Straight line depreciation</v>
          </cell>
          <cell r="D57">
            <v>0</v>
          </cell>
          <cell r="E57">
            <v>-24383631.153635614</v>
          </cell>
        </row>
        <row r="58">
          <cell r="C58" t="str">
            <v>Regulatory depreciation</v>
          </cell>
          <cell r="D58">
            <v>0</v>
          </cell>
          <cell r="E58">
            <v>-19585020.296527147</v>
          </cell>
        </row>
        <row r="59">
          <cell r="C59" t="str">
            <v>Actual additions (recognised in RAB)</v>
          </cell>
          <cell r="D59">
            <v>0</v>
          </cell>
          <cell r="E59">
            <v>45374819.53025955</v>
          </cell>
        </row>
        <row r="60">
          <cell r="C60" t="str">
            <v xml:space="preserve">Disposals </v>
          </cell>
          <cell r="D60">
            <v>0</v>
          </cell>
          <cell r="E60">
            <v>0</v>
          </cell>
        </row>
        <row r="61">
          <cell r="C61" t="str">
            <v xml:space="preserve">Closing value </v>
          </cell>
          <cell r="D61" t="str">
            <v>$0's</v>
          </cell>
          <cell r="E61">
            <v>305175586.91427171</v>
          </cell>
        </row>
        <row r="62">
          <cell r="C62" t="str">
            <v>For “other” assets with short lives:</v>
          </cell>
          <cell r="D62">
            <v>0</v>
          </cell>
          <cell r="E62">
            <v>0</v>
          </cell>
        </row>
        <row r="63">
          <cell r="C63" t="str">
            <v>Opening value</v>
          </cell>
          <cell r="D63">
            <v>0</v>
          </cell>
          <cell r="E63">
            <v>122868674.44778687</v>
          </cell>
        </row>
        <row r="64">
          <cell r="C64" t="str">
            <v>Inflation addition</v>
          </cell>
          <cell r="D64">
            <v>0</v>
          </cell>
          <cell r="E64">
            <v>2110339.8283016696</v>
          </cell>
        </row>
        <row r="65">
          <cell r="C65" t="str">
            <v>Straight line depreciation</v>
          </cell>
          <cell r="D65">
            <v>0</v>
          </cell>
          <cell r="E65">
            <v>-35167219.278946526</v>
          </cell>
        </row>
        <row r="66">
          <cell r="C66" t="str">
            <v>Regulatory depreciation</v>
          </cell>
          <cell r="D66">
            <v>0</v>
          </cell>
          <cell r="E66">
            <v>-33056879.450644858</v>
          </cell>
        </row>
        <row r="67">
          <cell r="C67" t="str">
            <v>Actual additions (recognised in RAB)</v>
          </cell>
          <cell r="D67">
            <v>0</v>
          </cell>
          <cell r="E67">
            <v>25246961.57792424</v>
          </cell>
        </row>
        <row r="68">
          <cell r="C68" t="str">
            <v xml:space="preserve">Disposals </v>
          </cell>
          <cell r="D68">
            <v>0</v>
          </cell>
          <cell r="E68">
            <v>-2782460.9427534947</v>
          </cell>
        </row>
        <row r="69">
          <cell r="C69" t="str">
            <v xml:space="preserve">Closing value </v>
          </cell>
          <cell r="D69" t="str">
            <v>$0's</v>
          </cell>
          <cell r="E69">
            <v>112276295.63231276</v>
          </cell>
        </row>
        <row r="70">
          <cell r="C70">
            <v>0</v>
          </cell>
          <cell r="D70">
            <v>0</v>
          </cell>
          <cell r="E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</row>
        <row r="72">
          <cell r="C72" t="str">
            <v>TABLE 3.3.3 - TOTAL DISAGGREGATED RAB ASSET VALUES</v>
          </cell>
          <cell r="D72">
            <v>0</v>
          </cell>
          <cell r="E72">
            <v>0</v>
          </cell>
        </row>
        <row r="73">
          <cell r="C73" t="str">
            <v>Overhead transmission assets (wires and towers/poles etc)</v>
          </cell>
          <cell r="D73">
            <v>0</v>
          </cell>
          <cell r="E73">
            <v>1741189771.5959742</v>
          </cell>
        </row>
        <row r="74">
          <cell r="C74" t="str">
            <v>Underground transmission assets (cables, ducts etc)</v>
          </cell>
          <cell r="D74">
            <v>0</v>
          </cell>
          <cell r="E74">
            <v>212021370.23250362</v>
          </cell>
        </row>
        <row r="75">
          <cell r="C75" t="str">
            <v>Substations, switchyards, Transformers etc with transmission function</v>
          </cell>
          <cell r="D75">
            <v>0</v>
          </cell>
          <cell r="E75">
            <v>2796706955.3965282</v>
          </cell>
        </row>
        <row r="76">
          <cell r="C76" t="str">
            <v>Easements</v>
          </cell>
          <cell r="D76">
            <v>0</v>
          </cell>
          <cell r="E76">
            <v>748737247.73743999</v>
          </cell>
        </row>
        <row r="77">
          <cell r="C77" t="str">
            <v>Other assets with long lives (please specify)</v>
          </cell>
          <cell r="D77">
            <v>0</v>
          </cell>
          <cell r="E77">
            <v>292280687.29740548</v>
          </cell>
        </row>
        <row r="78">
          <cell r="C78" t="str">
            <v>Other assets with short lives (please specify)</v>
          </cell>
          <cell r="D78" t="str">
            <v>$0's</v>
          </cell>
          <cell r="E78">
            <v>117572485.04004982</v>
          </cell>
        </row>
        <row r="79">
          <cell r="C79">
            <v>0</v>
          </cell>
          <cell r="D79">
            <v>0</v>
          </cell>
          <cell r="E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</row>
        <row r="81">
          <cell r="C81" t="str">
            <v>TABLE 3.3.4 - ASSET LIVES</v>
          </cell>
          <cell r="D81">
            <v>0</v>
          </cell>
          <cell r="E81" t="str">
            <v>Service Life 
(Years)</v>
          </cell>
        </row>
        <row r="82">
          <cell r="C82" t="str">
            <v>3.3.4.1 Asset Lives – estimated service life of new assets</v>
          </cell>
          <cell r="D82">
            <v>0</v>
          </cell>
          <cell r="E82" t="str">
            <v>2014-15</v>
          </cell>
        </row>
        <row r="83">
          <cell r="C83" t="str">
            <v xml:space="preserve">Overhead transmission assets </v>
          </cell>
          <cell r="D83">
            <v>0</v>
          </cell>
          <cell r="E83">
            <v>50.002008261169792</v>
          </cell>
        </row>
        <row r="84">
          <cell r="C84" t="str">
            <v>Underground transmission assets</v>
          </cell>
          <cell r="D84">
            <v>0</v>
          </cell>
          <cell r="E84">
            <v>45</v>
          </cell>
        </row>
        <row r="85">
          <cell r="C85" t="str">
            <v>Switchyard, substation and transformer assets</v>
          </cell>
          <cell r="D85">
            <v>0</v>
          </cell>
          <cell r="E85">
            <v>40</v>
          </cell>
        </row>
        <row r="86">
          <cell r="C86" t="str">
            <v>“Other” assets with long lives</v>
          </cell>
          <cell r="D86">
            <v>0</v>
          </cell>
          <cell r="E86">
            <v>13.505159375887484</v>
          </cell>
        </row>
        <row r="87">
          <cell r="C87" t="str">
            <v>“Other assets with short lives</v>
          </cell>
          <cell r="D87">
            <v>0</v>
          </cell>
          <cell r="E87">
            <v>5.185969235250643</v>
          </cell>
        </row>
        <row r="88">
          <cell r="C88">
            <v>0</v>
          </cell>
          <cell r="D88">
            <v>0</v>
          </cell>
          <cell r="E88">
            <v>0</v>
          </cell>
        </row>
        <row r="89">
          <cell r="C89" t="str">
            <v>3.3.4.2 Asset Lives – estimated residual service life</v>
          </cell>
          <cell r="D89">
            <v>0</v>
          </cell>
          <cell r="E89">
            <v>0</v>
          </cell>
        </row>
        <row r="90">
          <cell r="C90" t="str">
            <v xml:space="preserve">Overhead transmission assets </v>
          </cell>
          <cell r="D90">
            <v>0</v>
          </cell>
          <cell r="E90">
            <v>23.195119061621423</v>
          </cell>
        </row>
        <row r="91">
          <cell r="C91" t="str">
            <v>Underground transmission assets</v>
          </cell>
          <cell r="D91">
            <v>0</v>
          </cell>
          <cell r="E91">
            <v>29.648842016411699</v>
          </cell>
        </row>
        <row r="92">
          <cell r="C92" t="str">
            <v>Switchyard, substation and transformer assets</v>
          </cell>
          <cell r="D92">
            <v>0</v>
          </cell>
          <cell r="E92">
            <v>26.875639320093622</v>
          </cell>
        </row>
        <row r="93">
          <cell r="C93" t="str">
            <v>Other assets with long lives</v>
          </cell>
          <cell r="D93">
            <v>0</v>
          </cell>
          <cell r="E93">
            <v>11.457923798149428</v>
          </cell>
        </row>
        <row r="94">
          <cell r="C94" t="str">
            <v>Other assets with short lives</v>
          </cell>
          <cell r="D94">
            <v>0</v>
          </cell>
          <cell r="E94">
            <v>3.4938410533170692</v>
          </cell>
        </row>
        <row r="95">
          <cell r="C95">
            <v>0</v>
          </cell>
          <cell r="D95">
            <v>0</v>
          </cell>
          <cell r="E95">
            <v>0</v>
          </cell>
        </row>
      </sheetData>
      <sheetData sheetId="6">
        <row r="1">
          <cell r="C1" t="str">
            <v>REGULATORY REPORTING STATEMENT</v>
          </cell>
          <cell r="D1">
            <v>0</v>
          </cell>
          <cell r="E1">
            <v>0</v>
          </cell>
        </row>
        <row r="2">
          <cell r="C2" t="str">
            <v>TransGrid</v>
          </cell>
          <cell r="D2">
            <v>0</v>
          </cell>
          <cell r="E2">
            <v>0</v>
          </cell>
        </row>
        <row r="3">
          <cell r="C3" t="str">
            <v>Benchmarking RIN response 2014-15</v>
          </cell>
          <cell r="D3">
            <v>0</v>
          </cell>
          <cell r="E3">
            <v>0</v>
          </cell>
        </row>
        <row r="4">
          <cell r="C4" t="str">
            <v>3.4 OPERATIONAL DATA</v>
          </cell>
          <cell r="D4">
            <v>0</v>
          </cell>
          <cell r="E4">
            <v>0</v>
          </cell>
        </row>
        <row r="5">
          <cell r="C5">
            <v>0</v>
          </cell>
          <cell r="D5">
            <v>0</v>
          </cell>
          <cell r="E5">
            <v>0</v>
          </cell>
        </row>
        <row r="6">
          <cell r="C6">
            <v>0</v>
          </cell>
          <cell r="D6">
            <v>0</v>
          </cell>
          <cell r="E6">
            <v>0</v>
          </cell>
        </row>
        <row r="7">
          <cell r="C7">
            <v>0</v>
          </cell>
          <cell r="D7">
            <v>0</v>
          </cell>
        </row>
        <row r="8">
          <cell r="C8">
            <v>0</v>
          </cell>
          <cell r="D8">
            <v>0</v>
          </cell>
          <cell r="E8" t="str">
            <v>Actual</v>
          </cell>
        </row>
        <row r="9">
          <cell r="C9">
            <v>0</v>
          </cell>
          <cell r="D9">
            <v>0</v>
          </cell>
          <cell r="E9" t="str">
            <v>2014-15</v>
          </cell>
        </row>
        <row r="10">
          <cell r="C10">
            <v>0</v>
          </cell>
          <cell r="D10" t="str">
            <v>Units</v>
          </cell>
        </row>
        <row r="11">
          <cell r="C11" t="str">
            <v>TABLE 3.4.1 - ENERGY DELIVERY</v>
          </cell>
          <cell r="D11">
            <v>0</v>
          </cell>
          <cell r="E11">
            <v>0</v>
          </cell>
        </row>
        <row r="12">
          <cell r="C12" t="str">
            <v>Energy Grouping by Downstream Connection type</v>
          </cell>
          <cell r="D12">
            <v>0</v>
          </cell>
          <cell r="E12">
            <v>0</v>
          </cell>
        </row>
        <row r="13">
          <cell r="C13" t="str">
            <v>To Other connected transmission networks</v>
          </cell>
          <cell r="D13" t="str">
            <v>GWh</v>
          </cell>
          <cell r="E13">
            <v>11000</v>
          </cell>
        </row>
        <row r="14">
          <cell r="C14" t="str">
            <v>To Distribution networks</v>
          </cell>
          <cell r="D14" t="str">
            <v>GWh</v>
          </cell>
          <cell r="E14">
            <v>52500</v>
          </cell>
        </row>
        <row r="15">
          <cell r="C15" t="str">
            <v xml:space="preserve">To Directly connected end–users </v>
          </cell>
          <cell r="D15" t="str">
            <v>GWh</v>
          </cell>
          <cell r="E15">
            <v>10450</v>
          </cell>
        </row>
        <row r="16">
          <cell r="C16" t="str">
            <v>Pumping and Power Station Auxillaries</v>
          </cell>
          <cell r="D16" t="str">
            <v>GWh</v>
          </cell>
          <cell r="E16">
            <v>450</v>
          </cell>
        </row>
        <row r="17">
          <cell r="C17" t="str">
            <v>Total energy transported</v>
          </cell>
          <cell r="D17" t="str">
            <v>GWh</v>
          </cell>
          <cell r="E17">
            <v>74400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 t="str">
            <v>TABLE 3.4.2 -  CONNECTION POINTS</v>
          </cell>
          <cell r="D20">
            <v>0</v>
          </cell>
          <cell r="E20">
            <v>0</v>
          </cell>
        </row>
        <row r="21">
          <cell r="C21" t="str">
            <v>Number of entry points at each transmission voltage level</v>
          </cell>
          <cell r="D21">
            <v>0</v>
          </cell>
          <cell r="E21">
            <v>0</v>
          </cell>
        </row>
        <row r="22">
          <cell r="C22" t="str">
            <v>500kV</v>
          </cell>
          <cell r="D22" t="str">
            <v>number</v>
          </cell>
          <cell r="E22">
            <v>2</v>
          </cell>
        </row>
        <row r="23">
          <cell r="C23" t="str">
            <v>330kV</v>
          </cell>
          <cell r="D23" t="str">
            <v>number</v>
          </cell>
          <cell r="E23">
            <v>12</v>
          </cell>
        </row>
        <row r="24">
          <cell r="C24" t="str">
            <v>275kV</v>
          </cell>
          <cell r="D24" t="str">
            <v>number</v>
          </cell>
          <cell r="E24">
            <v>0</v>
          </cell>
        </row>
        <row r="25">
          <cell r="C25" t="str">
            <v>220kV</v>
          </cell>
          <cell r="D25" t="str">
            <v>number</v>
          </cell>
          <cell r="E25">
            <v>0</v>
          </cell>
        </row>
        <row r="26">
          <cell r="C26" t="str">
            <v>132 kV</v>
          </cell>
          <cell r="D26" t="str">
            <v>number</v>
          </cell>
          <cell r="E26">
            <v>12</v>
          </cell>
        </row>
        <row r="27">
          <cell r="C27" t="str">
            <v>110kV</v>
          </cell>
          <cell r="D27" t="str">
            <v>number</v>
          </cell>
          <cell r="E27">
            <v>0</v>
          </cell>
        </row>
        <row r="28">
          <cell r="C28" t="str">
            <v>66 kV</v>
          </cell>
          <cell r="D28" t="str">
            <v>number</v>
          </cell>
          <cell r="E28">
            <v>6</v>
          </cell>
        </row>
        <row r="29">
          <cell r="C29" t="str">
            <v>33 kV</v>
          </cell>
          <cell r="D29" t="str">
            <v>number</v>
          </cell>
          <cell r="E29">
            <v>0</v>
          </cell>
        </row>
        <row r="30">
          <cell r="C30" t="str">
            <v>22 kV</v>
          </cell>
          <cell r="D30" t="str">
            <v>number</v>
          </cell>
          <cell r="E30">
            <v>0</v>
          </cell>
        </row>
        <row r="31">
          <cell r="C31" t="str">
            <v>11 kV</v>
          </cell>
          <cell r="D31" t="str">
            <v>number</v>
          </cell>
          <cell r="E31">
            <v>0</v>
          </cell>
        </row>
        <row r="32">
          <cell r="C32" t="str">
            <v>6.6 kV</v>
          </cell>
          <cell r="D32" t="str">
            <v>number</v>
          </cell>
          <cell r="E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 t="str">
            <v xml:space="preserve">Number of exit points at each transmission voltage level </v>
          </cell>
          <cell r="D34">
            <v>0</v>
          </cell>
          <cell r="E34">
            <v>0</v>
          </cell>
        </row>
        <row r="35">
          <cell r="C35" t="str">
            <v>500kV</v>
          </cell>
          <cell r="D35" t="str">
            <v>number</v>
          </cell>
          <cell r="E35">
            <v>2</v>
          </cell>
        </row>
        <row r="36">
          <cell r="C36" t="str">
            <v>330kV</v>
          </cell>
          <cell r="D36" t="str">
            <v>number</v>
          </cell>
          <cell r="E36">
            <v>14</v>
          </cell>
        </row>
        <row r="37">
          <cell r="C37" t="str">
            <v>275kV</v>
          </cell>
          <cell r="D37" t="str">
            <v>number</v>
          </cell>
          <cell r="E37">
            <v>0</v>
          </cell>
        </row>
        <row r="38">
          <cell r="C38" t="str">
            <v>220kV</v>
          </cell>
          <cell r="D38" t="str">
            <v>number</v>
          </cell>
          <cell r="E38">
            <v>1</v>
          </cell>
        </row>
        <row r="39">
          <cell r="C39" t="str">
            <v>132 kV</v>
          </cell>
          <cell r="D39" t="str">
            <v>number</v>
          </cell>
          <cell r="E39">
            <v>52</v>
          </cell>
        </row>
        <row r="40">
          <cell r="C40" t="str">
            <v>110kV</v>
          </cell>
          <cell r="D40" t="str">
            <v>number</v>
          </cell>
          <cell r="E40">
            <v>0</v>
          </cell>
        </row>
        <row r="41">
          <cell r="C41" t="str">
            <v>66 kV</v>
          </cell>
          <cell r="D41" t="str">
            <v>number</v>
          </cell>
          <cell r="E41">
            <v>28.5</v>
          </cell>
        </row>
        <row r="42">
          <cell r="C42" t="str">
            <v>44 kV</v>
          </cell>
          <cell r="D42" t="str">
            <v>number</v>
          </cell>
          <cell r="E42">
            <v>0</v>
          </cell>
        </row>
        <row r="43">
          <cell r="C43" t="str">
            <v>33kV</v>
          </cell>
          <cell r="D43" t="str">
            <v>number</v>
          </cell>
          <cell r="E43">
            <v>5</v>
          </cell>
        </row>
        <row r="44">
          <cell r="C44" t="str">
            <v>22kV</v>
          </cell>
          <cell r="D44" t="str">
            <v>number</v>
          </cell>
          <cell r="E44">
            <v>2</v>
          </cell>
        </row>
        <row r="45">
          <cell r="C45" t="str">
            <v>11kV</v>
          </cell>
          <cell r="D45" t="str">
            <v>number</v>
          </cell>
          <cell r="E45">
            <v>1</v>
          </cell>
        </row>
        <row r="46">
          <cell r="C46" t="str">
            <v>6.6kV</v>
          </cell>
          <cell r="D46" t="str">
            <v>number</v>
          </cell>
          <cell r="E46">
            <v>0</v>
          </cell>
        </row>
        <row r="47">
          <cell r="C47">
            <v>0</v>
          </cell>
          <cell r="D47">
            <v>0</v>
          </cell>
        </row>
        <row r="48">
          <cell r="C48">
            <v>0</v>
          </cell>
          <cell r="D48">
            <v>0</v>
          </cell>
        </row>
        <row r="49">
          <cell r="C49" t="str">
            <v>TABLE 3.4.3 - SYSTEM DEMAND</v>
          </cell>
          <cell r="D49">
            <v>0</v>
          </cell>
          <cell r="E49">
            <v>0</v>
          </cell>
        </row>
        <row r="50">
          <cell r="C50" t="str">
            <v>Table 3.4.3.1 Annual system maximum demand characteristics – MW measure</v>
          </cell>
          <cell r="D50">
            <v>0</v>
          </cell>
          <cell r="E50">
            <v>0</v>
          </cell>
        </row>
        <row r="51">
          <cell r="C51" t="str">
            <v>Transmission System coincident maximum demand</v>
          </cell>
          <cell r="D51" t="str">
            <v>MW</v>
          </cell>
          <cell r="E51">
            <v>10900</v>
          </cell>
        </row>
        <row r="52">
          <cell r="C52" t="str">
            <v>Transmission System coincident weather adjusted maximum demand 10% POE</v>
          </cell>
          <cell r="D52" t="str">
            <v>MW</v>
          </cell>
          <cell r="E52">
            <v>12300</v>
          </cell>
        </row>
        <row r="53">
          <cell r="C53" t="str">
            <v>Transmission System coincident weather adjusted maximum demand 50% POE</v>
          </cell>
          <cell r="D53" t="str">
            <v>MW</v>
          </cell>
          <cell r="E53">
            <v>11700</v>
          </cell>
        </row>
        <row r="54">
          <cell r="C54" t="str">
            <v>Transmission System non-coincident summated maximum demand</v>
          </cell>
          <cell r="D54" t="str">
            <v>MW</v>
          </cell>
          <cell r="E54">
            <v>16500</v>
          </cell>
        </row>
        <row r="55">
          <cell r="C55" t="str">
            <v>Transmission System non-coincident weather adjusted summated maximum demand 10% POE</v>
          </cell>
          <cell r="D55" t="str">
            <v>MW</v>
          </cell>
          <cell r="E55">
            <v>17500</v>
          </cell>
        </row>
        <row r="56">
          <cell r="C56" t="str">
            <v>Transmission System non-coincident weather adjusted summated maximum demand 50% POE</v>
          </cell>
          <cell r="D56" t="str">
            <v>MW</v>
          </cell>
          <cell r="E56">
            <v>16900</v>
          </cell>
        </row>
        <row r="57">
          <cell r="C57">
            <v>0</v>
          </cell>
          <cell r="D57">
            <v>0</v>
          </cell>
          <cell r="E57">
            <v>0</v>
          </cell>
        </row>
        <row r="58">
          <cell r="C58" t="str">
            <v>Table 3.4.3.2 Annual system maximum demand characteristics – MVA measure</v>
          </cell>
          <cell r="D58">
            <v>0</v>
          </cell>
          <cell r="E58">
            <v>0</v>
          </cell>
        </row>
        <row r="59">
          <cell r="C59" t="str">
            <v>Transmission System coincident maximum demand</v>
          </cell>
          <cell r="D59" t="str">
            <v>MVA</v>
          </cell>
          <cell r="E59">
            <v>10900</v>
          </cell>
        </row>
        <row r="60">
          <cell r="C60" t="str">
            <v>Transmission System coincident weather adjusted maximum demand 10% POE</v>
          </cell>
          <cell r="D60" t="str">
            <v>MVA</v>
          </cell>
          <cell r="E60">
            <v>12300</v>
          </cell>
        </row>
        <row r="61">
          <cell r="C61" t="str">
            <v>Transmission System coincident weather adjusted maximum demand 50% POE</v>
          </cell>
          <cell r="D61" t="str">
            <v>MVA</v>
          </cell>
          <cell r="E61">
            <v>11700</v>
          </cell>
        </row>
        <row r="62">
          <cell r="C62" t="str">
            <v>Transmission System non-coincident summated maximum demand</v>
          </cell>
          <cell r="D62" t="str">
            <v>MVA</v>
          </cell>
          <cell r="E62">
            <v>16500</v>
          </cell>
        </row>
        <row r="63">
          <cell r="C63" t="str">
            <v>Transmission System non-coincident weather adjusted summated maximum demand 10% POE</v>
          </cell>
          <cell r="D63" t="str">
            <v>MVA</v>
          </cell>
          <cell r="E63">
            <v>17500</v>
          </cell>
        </row>
        <row r="64">
          <cell r="C64" t="str">
            <v>Transmission System non-coincident weather adjusted summated maximum demand 50% POE</v>
          </cell>
          <cell r="D64" t="str">
            <v>MVA</v>
          </cell>
          <cell r="E64">
            <v>16900</v>
          </cell>
        </row>
        <row r="65">
          <cell r="C65">
            <v>0</v>
          </cell>
          <cell r="D65">
            <v>0</v>
          </cell>
          <cell r="E65">
            <v>0</v>
          </cell>
        </row>
        <row r="66">
          <cell r="C66" t="str">
            <v>Table 3.4.3.3 Power factor</v>
          </cell>
          <cell r="D66">
            <v>0</v>
          </cell>
          <cell r="E66">
            <v>0</v>
          </cell>
        </row>
        <row r="67">
          <cell r="C67" t="str">
            <v>Power factor conversion between MVA and MW</v>
          </cell>
          <cell r="D67">
            <v>0</v>
          </cell>
          <cell r="E67">
            <v>0</v>
          </cell>
        </row>
        <row r="68">
          <cell r="C68" t="str">
            <v>Average overall network power factor conversion between MVA and MW</v>
          </cell>
          <cell r="D68" t="str">
            <v>Factor</v>
          </cell>
          <cell r="E68">
            <v>1</v>
          </cell>
        </row>
        <row r="69">
          <cell r="C69" t="str">
            <v>Average power factor conversion for 500 kV lines</v>
          </cell>
          <cell r="D69" t="str">
            <v>Factor</v>
          </cell>
          <cell r="E69">
            <v>0.99</v>
          </cell>
        </row>
        <row r="70">
          <cell r="C70" t="str">
            <v>Average power factor conversion for 330 kV lines</v>
          </cell>
          <cell r="D70" t="str">
            <v>Factor</v>
          </cell>
          <cell r="E70">
            <v>1</v>
          </cell>
        </row>
        <row r="71">
          <cell r="C71" t="str">
            <v>Average power factor conversion for  275 kV lines</v>
          </cell>
          <cell r="D71" t="str">
            <v>Factor</v>
          </cell>
          <cell r="E71">
            <v>1</v>
          </cell>
        </row>
        <row r="72">
          <cell r="C72" t="str">
            <v>Average power factor conversion for  220 kV lines</v>
          </cell>
          <cell r="D72" t="str">
            <v>Factor</v>
          </cell>
          <cell r="E72">
            <v>0.94</v>
          </cell>
        </row>
        <row r="73">
          <cell r="C73" t="str">
            <v>Average power factor conversion for  132 kV lines</v>
          </cell>
          <cell r="D73" t="str">
            <v>Factor</v>
          </cell>
          <cell r="E73">
            <v>1</v>
          </cell>
        </row>
        <row r="74">
          <cell r="C74" t="str">
            <v>Average power factor conversion for  110 kV lines</v>
          </cell>
          <cell r="D74" t="str">
            <v>Factor</v>
          </cell>
          <cell r="E74">
            <v>1</v>
          </cell>
        </row>
        <row r="75">
          <cell r="C75" t="str">
            <v>Average power factor conversion for  88 kV lines</v>
          </cell>
          <cell r="D75" t="str">
            <v>Factor</v>
          </cell>
          <cell r="E75">
            <v>1</v>
          </cell>
        </row>
        <row r="76">
          <cell r="C76" t="str">
            <v>Average power factor conversion for  66 kV lines</v>
          </cell>
          <cell r="D76" t="str">
            <v>Factor</v>
          </cell>
          <cell r="E76">
            <v>1</v>
          </cell>
        </row>
        <row r="77">
          <cell r="C77" t="str">
            <v>Average power factor conversion for  33 kV lines</v>
          </cell>
          <cell r="D77" t="str">
            <v>Factor</v>
          </cell>
          <cell r="E77">
            <v>1</v>
          </cell>
        </row>
        <row r="78">
          <cell r="C78" t="str">
            <v>Average power factor conversion for  22 kV lines</v>
          </cell>
          <cell r="D78" t="str">
            <v>Factor</v>
          </cell>
          <cell r="E78">
            <v>1</v>
          </cell>
        </row>
        <row r="79">
          <cell r="C79" t="str">
            <v>Average power factor conversion for  11 kV lines</v>
          </cell>
          <cell r="D79" t="str">
            <v>Factor</v>
          </cell>
          <cell r="E79">
            <v>1</v>
          </cell>
        </row>
        <row r="80">
          <cell r="C80" t="str">
            <v>Average power factor conversion for  6.6 kV lines</v>
          </cell>
          <cell r="D80" t="str">
            <v>Factor</v>
          </cell>
          <cell r="E80">
            <v>1</v>
          </cell>
        </row>
      </sheetData>
      <sheetData sheetId="7">
        <row r="1">
          <cell r="C1" t="str">
            <v>REGULATORY REPORTING STATEMENT</v>
          </cell>
          <cell r="D1">
            <v>0</v>
          </cell>
          <cell r="E1">
            <v>0</v>
          </cell>
        </row>
        <row r="2">
          <cell r="C2" t="str">
            <v>TransGrid</v>
          </cell>
          <cell r="D2">
            <v>0</v>
          </cell>
          <cell r="E2">
            <v>0</v>
          </cell>
        </row>
        <row r="3">
          <cell r="C3" t="str">
            <v>Benchmarking RIN response 2014-15</v>
          </cell>
          <cell r="D3">
            <v>0</v>
          </cell>
          <cell r="E3">
            <v>0</v>
          </cell>
        </row>
        <row r="4">
          <cell r="C4" t="str">
            <v>3.5 PHYSICAL ASSETS</v>
          </cell>
          <cell r="D4">
            <v>0</v>
          </cell>
          <cell r="E4">
            <v>0</v>
          </cell>
        </row>
        <row r="5">
          <cell r="C5">
            <v>0</v>
          </cell>
          <cell r="D5">
            <v>0</v>
          </cell>
          <cell r="E5">
            <v>0</v>
          </cell>
        </row>
        <row r="6">
          <cell r="C6">
            <v>0</v>
          </cell>
          <cell r="D6">
            <v>0</v>
          </cell>
          <cell r="E6">
            <v>0</v>
          </cell>
        </row>
        <row r="7">
          <cell r="C7">
            <v>0</v>
          </cell>
          <cell r="D7">
            <v>0</v>
          </cell>
          <cell r="E7" t="str">
            <v>Actual</v>
          </cell>
        </row>
        <row r="8">
          <cell r="C8">
            <v>0</v>
          </cell>
          <cell r="D8">
            <v>0</v>
          </cell>
          <cell r="E8" t="str">
            <v>2014-15</v>
          </cell>
        </row>
        <row r="9">
          <cell r="C9">
            <v>0</v>
          </cell>
          <cell r="D9" t="str">
            <v>Unit</v>
          </cell>
        </row>
        <row r="10">
          <cell r="C10" t="str">
            <v xml:space="preserve">TABLE 3.5.1 - TRANSMISSION SYSTEM CAPACITIES </v>
          </cell>
          <cell r="D10">
            <v>0</v>
          </cell>
          <cell r="E10">
            <v>0</v>
          </cell>
        </row>
        <row r="11">
          <cell r="C11" t="str">
            <v>Table 3.5.1.1 Overhead network length of circuit at each voltage</v>
          </cell>
          <cell r="D11">
            <v>0</v>
          </cell>
          <cell r="E11">
            <v>0</v>
          </cell>
        </row>
        <row r="12">
          <cell r="C12" t="str">
            <v>500 kV</v>
          </cell>
          <cell r="D12" t="str">
            <v>km</v>
          </cell>
          <cell r="E12">
            <v>1023.6623</v>
          </cell>
        </row>
        <row r="13">
          <cell r="C13" t="str">
            <v>330 kV</v>
          </cell>
          <cell r="D13" t="str">
            <v>km</v>
          </cell>
          <cell r="E13">
            <v>5490.9819989999996</v>
          </cell>
        </row>
        <row r="14">
          <cell r="C14" t="str">
            <v>275 kV</v>
          </cell>
          <cell r="D14" t="str">
            <v>km</v>
          </cell>
          <cell r="E14">
            <v>0</v>
          </cell>
        </row>
        <row r="15">
          <cell r="C15" t="str">
            <v>220 kV</v>
          </cell>
          <cell r="D15" t="str">
            <v>km</v>
          </cell>
          <cell r="E15">
            <v>681.14949960000001</v>
          </cell>
        </row>
        <row r="16">
          <cell r="C16" t="str">
            <v>132 kV</v>
          </cell>
          <cell r="D16" t="str">
            <v>km</v>
          </cell>
          <cell r="E16">
            <v>5746.7468989999998</v>
          </cell>
        </row>
        <row r="17">
          <cell r="C17" t="str">
            <v>110 kV</v>
          </cell>
          <cell r="D17" t="str">
            <v>km</v>
          </cell>
          <cell r="E17">
            <v>0</v>
          </cell>
        </row>
        <row r="18">
          <cell r="C18" t="str">
            <v>88 kV</v>
          </cell>
          <cell r="D18" t="str">
            <v>km</v>
          </cell>
          <cell r="E18">
            <v>0</v>
          </cell>
        </row>
        <row r="19">
          <cell r="C19" t="str">
            <v>66 kV</v>
          </cell>
          <cell r="D19" t="str">
            <v>km</v>
          </cell>
          <cell r="E19">
            <v>0</v>
          </cell>
        </row>
        <row r="20">
          <cell r="C20" t="str">
            <v>33 kV</v>
          </cell>
          <cell r="D20" t="str">
            <v>km</v>
          </cell>
          <cell r="E20">
            <v>0</v>
          </cell>
        </row>
        <row r="21">
          <cell r="C21" t="str">
            <v>22 kV</v>
          </cell>
          <cell r="D21" t="str">
            <v>km</v>
          </cell>
          <cell r="E21">
            <v>0</v>
          </cell>
        </row>
        <row r="22">
          <cell r="C22" t="str">
            <v>11 kV</v>
          </cell>
          <cell r="D22" t="str">
            <v>km</v>
          </cell>
          <cell r="E22">
            <v>0</v>
          </cell>
        </row>
        <row r="23">
          <cell r="C23" t="str">
            <v>Total overhead circuit kilometres</v>
          </cell>
          <cell r="D23" t="str">
            <v>km</v>
          </cell>
          <cell r="E23">
            <v>12942.540697599999</v>
          </cell>
        </row>
        <row r="24">
          <cell r="C24">
            <v>0</v>
          </cell>
          <cell r="D24">
            <v>0</v>
          </cell>
          <cell r="E24">
            <v>0</v>
          </cell>
        </row>
        <row r="25">
          <cell r="C25" t="str">
            <v>Table 3.5.1.2 Underground cable circuit length at each voltage</v>
          </cell>
          <cell r="D25">
            <v>0</v>
          </cell>
          <cell r="E25">
            <v>0</v>
          </cell>
        </row>
        <row r="26">
          <cell r="C26" t="str">
            <v>500 kV</v>
          </cell>
          <cell r="D26" t="str">
            <v>km</v>
          </cell>
          <cell r="E26">
            <v>0</v>
          </cell>
        </row>
        <row r="27">
          <cell r="C27" t="str">
            <v>330 kV</v>
          </cell>
          <cell r="D27" t="str">
            <v>km</v>
          </cell>
          <cell r="E27">
            <v>77.986999999999995</v>
          </cell>
        </row>
        <row r="28">
          <cell r="C28" t="str">
            <v>275 kV</v>
          </cell>
          <cell r="D28" t="str">
            <v>km</v>
          </cell>
          <cell r="E28">
            <v>0</v>
          </cell>
        </row>
        <row r="29">
          <cell r="C29" t="str">
            <v>220 kV</v>
          </cell>
          <cell r="D29" t="str">
            <v>km</v>
          </cell>
          <cell r="E29">
            <v>0</v>
          </cell>
        </row>
        <row r="30">
          <cell r="C30" t="str">
            <v>132 kV</v>
          </cell>
          <cell r="D30" t="str">
            <v>km</v>
          </cell>
          <cell r="E30">
            <v>4.2370000000000001</v>
          </cell>
        </row>
        <row r="31">
          <cell r="C31" t="str">
            <v>110 kV</v>
          </cell>
          <cell r="D31" t="str">
            <v>km</v>
          </cell>
          <cell r="E31">
            <v>0</v>
          </cell>
        </row>
        <row r="32">
          <cell r="C32" t="str">
            <v>88 kV</v>
          </cell>
          <cell r="D32" t="str">
            <v>km</v>
          </cell>
          <cell r="E32">
            <v>0</v>
          </cell>
        </row>
        <row r="33">
          <cell r="C33" t="str">
            <v>66 kV</v>
          </cell>
          <cell r="D33" t="str">
            <v>km</v>
          </cell>
          <cell r="E33">
            <v>0</v>
          </cell>
        </row>
        <row r="34">
          <cell r="C34" t="str">
            <v>33 kV</v>
          </cell>
          <cell r="D34" t="str">
            <v>km</v>
          </cell>
          <cell r="E34">
            <v>0</v>
          </cell>
        </row>
        <row r="35">
          <cell r="C35" t="str">
            <v>22 kV</v>
          </cell>
          <cell r="D35" t="str">
            <v>km</v>
          </cell>
          <cell r="E35">
            <v>0</v>
          </cell>
        </row>
        <row r="36">
          <cell r="C36" t="str">
            <v>11 kV</v>
          </cell>
          <cell r="D36" t="str">
            <v>km</v>
          </cell>
          <cell r="E36">
            <v>0</v>
          </cell>
        </row>
        <row r="37">
          <cell r="C37" t="str">
            <v>Total underground circuit kilometres</v>
          </cell>
          <cell r="D37" t="str">
            <v>km</v>
          </cell>
          <cell r="E37">
            <v>82.22399999999999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 t="str">
            <v>Table 3.5.1.3 Estimated overhead network weighted average MVA capacity by voltage class</v>
          </cell>
          <cell r="D39">
            <v>0</v>
          </cell>
          <cell r="E39">
            <v>0</v>
          </cell>
        </row>
        <row r="40">
          <cell r="C40" t="str">
            <v>500 kV</v>
          </cell>
          <cell r="D40" t="str">
            <v>MVA</v>
          </cell>
          <cell r="E40">
            <v>2718.18</v>
          </cell>
        </row>
        <row r="41">
          <cell r="C41" t="str">
            <v>330 kV</v>
          </cell>
          <cell r="D41" t="str">
            <v>MVA</v>
          </cell>
          <cell r="E41">
            <v>1035.4000000000001</v>
          </cell>
        </row>
        <row r="42">
          <cell r="C42" t="str">
            <v>275 kV</v>
          </cell>
          <cell r="D42" t="str">
            <v>MVA</v>
          </cell>
          <cell r="E42">
            <v>0</v>
          </cell>
        </row>
        <row r="43">
          <cell r="C43" t="str">
            <v>220 kV</v>
          </cell>
          <cell r="D43" t="str">
            <v>MVA</v>
          </cell>
          <cell r="E43">
            <v>205.18</v>
          </cell>
        </row>
        <row r="44">
          <cell r="C44" t="str">
            <v>132 kV</v>
          </cell>
          <cell r="D44" t="str">
            <v>MVA</v>
          </cell>
          <cell r="E44">
            <v>125.74</v>
          </cell>
        </row>
        <row r="45">
          <cell r="C45" t="str">
            <v>110 kV</v>
          </cell>
          <cell r="D45" t="str">
            <v>MVA</v>
          </cell>
          <cell r="E45">
            <v>0</v>
          </cell>
        </row>
        <row r="46">
          <cell r="C46" t="str">
            <v>88 kV</v>
          </cell>
          <cell r="D46" t="str">
            <v>MVA</v>
          </cell>
          <cell r="E46">
            <v>0</v>
          </cell>
        </row>
        <row r="47">
          <cell r="C47" t="str">
            <v>66 kV</v>
          </cell>
          <cell r="D47" t="str">
            <v>MVA</v>
          </cell>
          <cell r="E47">
            <v>0</v>
          </cell>
        </row>
        <row r="48">
          <cell r="C48" t="str">
            <v>33 kV</v>
          </cell>
          <cell r="D48" t="str">
            <v>MVA</v>
          </cell>
          <cell r="E48">
            <v>0</v>
          </cell>
        </row>
        <row r="49">
          <cell r="C49" t="str">
            <v>22 kV</v>
          </cell>
          <cell r="D49" t="str">
            <v>MVA</v>
          </cell>
          <cell r="E49">
            <v>0</v>
          </cell>
        </row>
        <row r="50">
          <cell r="C50" t="str">
            <v>11 kV</v>
          </cell>
          <cell r="D50" t="str">
            <v>MVA</v>
          </cell>
          <cell r="E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2">
          <cell r="C52" t="str">
            <v>Table 3.5.1.4 Estimated underground network weighted average MVA capacity by voltage class</v>
          </cell>
          <cell r="D52">
            <v>0</v>
          </cell>
          <cell r="E52">
            <v>0</v>
          </cell>
        </row>
        <row r="53">
          <cell r="C53" t="str">
            <v>500 kV</v>
          </cell>
          <cell r="D53" t="str">
            <v>MVA</v>
          </cell>
          <cell r="E53">
            <v>0</v>
          </cell>
        </row>
        <row r="54">
          <cell r="C54" t="str">
            <v>330 kV</v>
          </cell>
          <cell r="D54" t="str">
            <v>MVA</v>
          </cell>
          <cell r="E54">
            <v>714.28263684973138</v>
          </cell>
        </row>
        <row r="55">
          <cell r="C55" t="str">
            <v>275 kV</v>
          </cell>
          <cell r="D55" t="str">
            <v>MVA</v>
          </cell>
          <cell r="E55">
            <v>0</v>
          </cell>
        </row>
        <row r="56">
          <cell r="C56" t="str">
            <v>220 kV</v>
          </cell>
          <cell r="D56" t="str">
            <v>MVA</v>
          </cell>
          <cell r="E56">
            <v>0</v>
          </cell>
        </row>
        <row r="57">
          <cell r="C57" t="str">
            <v>132 kV</v>
          </cell>
          <cell r="D57" t="str">
            <v>MVA</v>
          </cell>
          <cell r="E57">
            <v>275.1852725985367</v>
          </cell>
        </row>
        <row r="58">
          <cell r="C58" t="str">
            <v>110 kV</v>
          </cell>
          <cell r="D58" t="str">
            <v>MVA</v>
          </cell>
          <cell r="E58">
            <v>0</v>
          </cell>
        </row>
        <row r="59">
          <cell r="C59" t="str">
            <v>88 kV</v>
          </cell>
          <cell r="D59" t="str">
            <v>MVA</v>
          </cell>
          <cell r="E59">
            <v>0</v>
          </cell>
        </row>
        <row r="60">
          <cell r="C60" t="str">
            <v>66 kV</v>
          </cell>
          <cell r="D60" t="str">
            <v>MVA</v>
          </cell>
          <cell r="E60">
            <v>0</v>
          </cell>
        </row>
        <row r="61">
          <cell r="C61" t="str">
            <v>33 kV</v>
          </cell>
          <cell r="D61" t="str">
            <v>MVA</v>
          </cell>
          <cell r="E61">
            <v>0</v>
          </cell>
        </row>
        <row r="62">
          <cell r="C62" t="str">
            <v>22 kV</v>
          </cell>
          <cell r="D62" t="str">
            <v>MVA</v>
          </cell>
          <cell r="E62">
            <v>0</v>
          </cell>
        </row>
        <row r="63">
          <cell r="C63" t="str">
            <v>11 kV</v>
          </cell>
          <cell r="D63">
            <v>0</v>
          </cell>
          <cell r="E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</row>
        <row r="65">
          <cell r="C65" t="str">
            <v>Table 3.5.1.5 Installed transmission system transformer capacity</v>
          </cell>
          <cell r="D65">
            <v>0</v>
          </cell>
          <cell r="E65">
            <v>0</v>
          </cell>
        </row>
        <row r="66">
          <cell r="C66" t="str">
            <v>Transmission substations (eg 500 kV to 330 kV)</v>
          </cell>
          <cell r="D66" t="str">
            <v>MVA</v>
          </cell>
          <cell r="E66">
            <v>22293</v>
          </cell>
        </row>
        <row r="67">
          <cell r="C67" t="str">
            <v>Terminal points to DNSP systems</v>
          </cell>
          <cell r="D67" t="str">
            <v>MVA</v>
          </cell>
          <cell r="E67">
            <v>32366.3</v>
          </cell>
        </row>
        <row r="68">
          <cell r="C68" t="str">
            <v>Transformer capacity for directly connected end–users owned by the TNSP</v>
          </cell>
          <cell r="D68" t="str">
            <v>MVA</v>
          </cell>
          <cell r="E68">
            <v>35</v>
          </cell>
        </row>
        <row r="69">
          <cell r="C69" t="str">
            <v>Transformer capacity for directly connected end–users owned by the end–user</v>
          </cell>
          <cell r="D69" t="str">
            <v>MVA</v>
          </cell>
          <cell r="E69">
            <v>2336</v>
          </cell>
        </row>
        <row r="70">
          <cell r="C70" t="str">
            <v>Interconnector capacity</v>
          </cell>
          <cell r="D70" t="str">
            <v>MVA</v>
          </cell>
          <cell r="E70">
            <v>0</v>
          </cell>
        </row>
        <row r="71">
          <cell r="C71" t="str">
            <v>Other</v>
          </cell>
          <cell r="D71" t="str">
            <v>MVA</v>
          </cell>
          <cell r="E71">
            <v>776</v>
          </cell>
        </row>
        <row r="72">
          <cell r="C72">
            <v>0</v>
          </cell>
          <cell r="D72">
            <v>0</v>
          </cell>
          <cell r="E72">
            <v>0</v>
          </cell>
        </row>
        <row r="73">
          <cell r="C73" t="str">
            <v>Table 3.5.1.6 Cold spare capacity</v>
          </cell>
          <cell r="D73">
            <v>0</v>
          </cell>
          <cell r="E73">
            <v>0</v>
          </cell>
        </row>
        <row r="74">
          <cell r="C74" t="str">
            <v>Cold spare capacity included in Table 3.5.1.5</v>
          </cell>
          <cell r="D74" t="str">
            <v>MVA</v>
          </cell>
          <cell r="E74">
            <v>3166.3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0</v>
          </cell>
        </row>
        <row r="82">
          <cell r="C82">
            <v>0</v>
          </cell>
        </row>
        <row r="83">
          <cell r="C83">
            <v>0</v>
          </cell>
        </row>
        <row r="84">
          <cell r="C84">
            <v>0</v>
          </cell>
        </row>
        <row r="85">
          <cell r="C85">
            <v>0</v>
          </cell>
        </row>
        <row r="86">
          <cell r="C86">
            <v>0</v>
          </cell>
        </row>
        <row r="87">
          <cell r="C87">
            <v>0</v>
          </cell>
        </row>
        <row r="88">
          <cell r="C88">
            <v>0</v>
          </cell>
        </row>
        <row r="89">
          <cell r="C89">
            <v>0</v>
          </cell>
        </row>
        <row r="90">
          <cell r="C90">
            <v>0</v>
          </cell>
        </row>
        <row r="91">
          <cell r="C91">
            <v>0</v>
          </cell>
        </row>
        <row r="92">
          <cell r="C92">
            <v>0</v>
          </cell>
        </row>
        <row r="93">
          <cell r="C93">
            <v>0</v>
          </cell>
        </row>
        <row r="94">
          <cell r="C94">
            <v>0</v>
          </cell>
        </row>
        <row r="95">
          <cell r="C95">
            <v>0</v>
          </cell>
        </row>
        <row r="96">
          <cell r="C96">
            <v>0</v>
          </cell>
        </row>
        <row r="97">
          <cell r="C97">
            <v>0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</sheetData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only"/>
      <sheetName val="Instructions"/>
      <sheetName val="Contents"/>
      <sheetName val="Business &amp; other details"/>
      <sheetName val="3.1 Revenue"/>
      <sheetName val="3.2 Operating expenditure"/>
      <sheetName val="3.2.3 Provisions"/>
      <sheetName val="3.3 Assets (RAB)"/>
      <sheetName val="3.4 Operational data"/>
      <sheetName val="3.5 Physical assets"/>
      <sheetName val="3.6 Quality of services"/>
      <sheetName val="3.7 Operating environment"/>
      <sheetName val="NSP Amendments"/>
    </sheetNames>
    <sheetDataSet>
      <sheetData sheetId="0"/>
      <sheetData sheetId="1"/>
      <sheetData sheetId="2"/>
      <sheetData sheetId="3"/>
      <sheetData sheetId="4"/>
      <sheetData sheetId="5">
        <row r="56">
          <cell r="C56">
            <v>169534487.34000003</v>
          </cell>
        </row>
      </sheetData>
      <sheetData sheetId="6"/>
      <sheetData sheetId="7">
        <row r="12">
          <cell r="C12">
            <v>5983666284.3869858</v>
          </cell>
        </row>
        <row r="14">
          <cell r="C14">
            <v>-261875062.3888979</v>
          </cell>
        </row>
        <row r="15">
          <cell r="C15">
            <v>262567913.78730142</v>
          </cell>
        </row>
        <row r="17">
          <cell r="C17">
            <v>6082443295.085988</v>
          </cell>
        </row>
      </sheetData>
      <sheetData sheetId="8">
        <row r="1">
          <cell r="B1" t="str">
            <v>REGULATORY REPORTING STATEMENT</v>
          </cell>
          <cell r="C1">
            <v>0</v>
          </cell>
          <cell r="D1">
            <v>0</v>
          </cell>
        </row>
        <row r="2">
          <cell r="B2" t="str">
            <v>TransGrid</v>
          </cell>
          <cell r="C2">
            <v>0</v>
          </cell>
          <cell r="D2">
            <v>0</v>
          </cell>
        </row>
        <row r="3">
          <cell r="B3" t="str">
            <v>Benchmarking RIN response 2015-16</v>
          </cell>
          <cell r="C3">
            <v>0</v>
          </cell>
          <cell r="D3">
            <v>0</v>
          </cell>
        </row>
        <row r="4">
          <cell r="B4" t="str">
            <v>3.4 OPERATIONAL DATA</v>
          </cell>
          <cell r="C4">
            <v>0</v>
          </cell>
          <cell r="D4">
            <v>0</v>
          </cell>
        </row>
        <row r="5">
          <cell r="B5">
            <v>0</v>
          </cell>
          <cell r="C5">
            <v>0</v>
          </cell>
          <cell r="D5">
            <v>0</v>
          </cell>
        </row>
        <row r="6">
          <cell r="B6" t="str">
            <v xml:space="preserve">There are THREE tables on this worksheet. Each table has been grouped for ease of navigation. See the Instructions sheet on how to group or ungroup tables. </v>
          </cell>
          <cell r="C6">
            <v>0</v>
          </cell>
          <cell r="D6">
            <v>0</v>
          </cell>
        </row>
        <row r="7">
          <cell r="B7">
            <v>0</v>
          </cell>
          <cell r="C7">
            <v>0</v>
          </cell>
        </row>
        <row r="8">
          <cell r="B8" t="str">
            <v>3.4.1 - ENERGY DELIVERY</v>
          </cell>
          <cell r="C8">
            <v>0</v>
          </cell>
          <cell r="D8">
            <v>0</v>
          </cell>
        </row>
        <row r="9">
          <cell r="B9">
            <v>0</v>
          </cell>
          <cell r="C9">
            <v>0</v>
          </cell>
          <cell r="D9" t="str">
            <v>VOLUMES (0's)</v>
          </cell>
        </row>
        <row r="10">
          <cell r="B10">
            <v>0</v>
          </cell>
          <cell r="C10" t="str">
            <v>Units</v>
          </cell>
          <cell r="D10" t="str">
            <v>2015-16</v>
          </cell>
        </row>
        <row r="11">
          <cell r="B11" t="str">
            <v>Energy Grouping by Downstream Connection type</v>
          </cell>
          <cell r="C11">
            <v>0</v>
          </cell>
          <cell r="D11">
            <v>0</v>
          </cell>
        </row>
        <row r="12">
          <cell r="B12" t="str">
            <v>To Other connected transmission networks</v>
          </cell>
          <cell r="C12" t="str">
            <v>GWh</v>
          </cell>
          <cell r="D12">
            <v>8300</v>
          </cell>
        </row>
        <row r="13">
          <cell r="B13" t="str">
            <v>To Distribution networks</v>
          </cell>
          <cell r="C13" t="str">
            <v>GWh</v>
          </cell>
          <cell r="D13">
            <v>52600</v>
          </cell>
        </row>
        <row r="14">
          <cell r="B14" t="str">
            <v>To Directly connected end–users (330 kV)</v>
          </cell>
          <cell r="C14" t="str">
            <v>GWh</v>
          </cell>
          <cell r="D14">
            <v>10700</v>
          </cell>
        </row>
        <row r="15">
          <cell r="B15" t="str">
            <v>To Directly connected end–users (275 kV)</v>
          </cell>
          <cell r="C15" t="str">
            <v>GWh</v>
          </cell>
          <cell r="D15">
            <v>0</v>
          </cell>
        </row>
        <row r="16">
          <cell r="B16" t="str">
            <v>To Directly connected end–users (220 kV)</v>
          </cell>
          <cell r="C16" t="str">
            <v>GWh</v>
          </cell>
          <cell r="D16">
            <v>0</v>
          </cell>
        </row>
        <row r="17">
          <cell r="B17" t="str">
            <v>To Directly connected end–users (132 kV)</v>
          </cell>
          <cell r="C17" t="str">
            <v>GWh</v>
          </cell>
          <cell r="D17">
            <v>0</v>
          </cell>
        </row>
        <row r="18">
          <cell r="B18" t="str">
            <v>To Directly connected end–users (110 kV)</v>
          </cell>
          <cell r="C18" t="str">
            <v>GWh</v>
          </cell>
          <cell r="D18">
            <v>0</v>
          </cell>
        </row>
        <row r="19">
          <cell r="B19" t="str">
            <v xml:space="preserve">To Directly connected end–users (44 kV) </v>
          </cell>
          <cell r="C19" t="str">
            <v>GWh</v>
          </cell>
          <cell r="D19">
            <v>0</v>
          </cell>
        </row>
        <row r="20">
          <cell r="B20" t="str">
            <v>To Directly connected end–users (33 kV)</v>
          </cell>
          <cell r="C20" t="str">
            <v>GWh</v>
          </cell>
          <cell r="D20">
            <v>0</v>
          </cell>
        </row>
        <row r="21">
          <cell r="B21" t="str">
            <v>To Directly connected end–users (22 kV)</v>
          </cell>
          <cell r="C21" t="str">
            <v>GWh</v>
          </cell>
          <cell r="D21">
            <v>0</v>
          </cell>
        </row>
        <row r="22">
          <cell r="B22" t="str">
            <v>To Directly connected end–users (11 kV)</v>
          </cell>
          <cell r="C22" t="str">
            <v>GWh</v>
          </cell>
          <cell r="D22">
            <v>0</v>
          </cell>
        </row>
        <row r="23">
          <cell r="B23" t="str">
            <v>To Directly connected end–users (6.6 kV)</v>
          </cell>
          <cell r="C23" t="str">
            <v>GWh</v>
          </cell>
          <cell r="D23">
            <v>0</v>
          </cell>
        </row>
        <row r="24">
          <cell r="B24" t="str">
            <v>Pumping and Power Station Auxillaries</v>
          </cell>
          <cell r="C24" t="str">
            <v>GWh</v>
          </cell>
          <cell r="D24">
            <v>600</v>
          </cell>
        </row>
        <row r="25">
          <cell r="B25" t="str">
            <v>Total energy transported</v>
          </cell>
          <cell r="C25">
            <v>0</v>
          </cell>
          <cell r="D25">
            <v>72200</v>
          </cell>
        </row>
        <row r="26">
          <cell r="B26">
            <v>0</v>
          </cell>
          <cell r="C26">
            <v>0</v>
          </cell>
        </row>
        <row r="27">
          <cell r="B27">
            <v>0</v>
          </cell>
          <cell r="C27">
            <v>0</v>
          </cell>
        </row>
        <row r="28">
          <cell r="B28" t="str">
            <v>3.4.2 -  CONNECTION POINTS</v>
          </cell>
          <cell r="C28">
            <v>0</v>
          </cell>
          <cell r="D28">
            <v>0</v>
          </cell>
        </row>
        <row r="29">
          <cell r="B29">
            <v>0</v>
          </cell>
          <cell r="C29">
            <v>0</v>
          </cell>
          <cell r="D29" t="str">
            <v>VOLUMES (0's)</v>
          </cell>
        </row>
        <row r="30">
          <cell r="B30">
            <v>0</v>
          </cell>
          <cell r="C30">
            <v>0</v>
          </cell>
          <cell r="D30" t="str">
            <v>2015-16</v>
          </cell>
        </row>
        <row r="31">
          <cell r="B31" t="str">
            <v>Number of entry points at each transmission voltage level</v>
          </cell>
          <cell r="C31">
            <v>0</v>
          </cell>
          <cell r="D31">
            <v>0</v>
          </cell>
        </row>
        <row r="32">
          <cell r="B32" t="str">
            <v>500kV</v>
          </cell>
          <cell r="C32">
            <v>0</v>
          </cell>
          <cell r="D32">
            <v>2</v>
          </cell>
        </row>
        <row r="33">
          <cell r="B33" t="str">
            <v>330kV</v>
          </cell>
          <cell r="C33">
            <v>0</v>
          </cell>
          <cell r="D33">
            <v>13</v>
          </cell>
        </row>
        <row r="34">
          <cell r="B34" t="str">
            <v>275kV</v>
          </cell>
          <cell r="C34">
            <v>0</v>
          </cell>
          <cell r="D34">
            <v>0</v>
          </cell>
        </row>
        <row r="35">
          <cell r="B35" t="str">
            <v>220kV</v>
          </cell>
          <cell r="C35">
            <v>0</v>
          </cell>
          <cell r="D35">
            <v>0</v>
          </cell>
        </row>
        <row r="36">
          <cell r="B36" t="str">
            <v>132 kV</v>
          </cell>
          <cell r="C36">
            <v>0</v>
          </cell>
          <cell r="D36">
            <v>5</v>
          </cell>
        </row>
        <row r="37">
          <cell r="B37" t="str">
            <v>110kV</v>
          </cell>
          <cell r="C37">
            <v>0</v>
          </cell>
          <cell r="D37">
            <v>0</v>
          </cell>
        </row>
        <row r="38">
          <cell r="B38" t="str">
            <v>66 kV</v>
          </cell>
          <cell r="C38">
            <v>0</v>
          </cell>
          <cell r="D38">
            <v>0</v>
          </cell>
        </row>
        <row r="39">
          <cell r="B39" t="str">
            <v>33 kV</v>
          </cell>
          <cell r="C39">
            <v>0</v>
          </cell>
          <cell r="D39">
            <v>0</v>
          </cell>
        </row>
        <row r="40">
          <cell r="B40" t="str">
            <v>22 kV</v>
          </cell>
          <cell r="C40">
            <v>0</v>
          </cell>
          <cell r="D40">
            <v>1</v>
          </cell>
        </row>
        <row r="41">
          <cell r="B41" t="str">
            <v>11 kV</v>
          </cell>
          <cell r="C41">
            <v>0</v>
          </cell>
          <cell r="D41">
            <v>0</v>
          </cell>
        </row>
        <row r="42">
          <cell r="B42" t="str">
            <v>6.6 kV</v>
          </cell>
          <cell r="C42">
            <v>0</v>
          </cell>
          <cell r="D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</row>
        <row r="44">
          <cell r="B44" t="str">
            <v xml:space="preserve">Number of exit points at each transmission voltage level </v>
          </cell>
          <cell r="C44">
            <v>0</v>
          </cell>
          <cell r="D44">
            <v>0</v>
          </cell>
        </row>
        <row r="45">
          <cell r="B45" t="str">
            <v>500kV</v>
          </cell>
          <cell r="C45">
            <v>0</v>
          </cell>
          <cell r="D45">
            <v>0</v>
          </cell>
        </row>
        <row r="46">
          <cell r="B46" t="str">
            <v>330kV</v>
          </cell>
          <cell r="C46">
            <v>0</v>
          </cell>
          <cell r="D46">
            <v>6</v>
          </cell>
        </row>
        <row r="47">
          <cell r="B47" t="str">
            <v>275kV</v>
          </cell>
          <cell r="C47">
            <v>0</v>
          </cell>
          <cell r="D47">
            <v>0</v>
          </cell>
        </row>
        <row r="48">
          <cell r="B48" t="str">
            <v>220kV</v>
          </cell>
          <cell r="C48">
            <v>0</v>
          </cell>
          <cell r="D48">
            <v>2</v>
          </cell>
        </row>
        <row r="49">
          <cell r="B49" t="str">
            <v>132 kV</v>
          </cell>
          <cell r="C49">
            <v>0</v>
          </cell>
          <cell r="D49">
            <v>58</v>
          </cell>
        </row>
        <row r="50">
          <cell r="B50" t="str">
            <v>110kV</v>
          </cell>
          <cell r="C50">
            <v>0</v>
          </cell>
          <cell r="D50">
            <v>0</v>
          </cell>
        </row>
        <row r="51">
          <cell r="B51" t="str">
            <v>66 kV</v>
          </cell>
          <cell r="C51">
            <v>0</v>
          </cell>
          <cell r="D51">
            <v>29</v>
          </cell>
        </row>
        <row r="52">
          <cell r="B52" t="str">
            <v>44 kV</v>
          </cell>
          <cell r="C52">
            <v>0</v>
          </cell>
          <cell r="D52">
            <v>0</v>
          </cell>
        </row>
        <row r="53">
          <cell r="B53" t="str">
            <v>33kV</v>
          </cell>
          <cell r="C53">
            <v>0</v>
          </cell>
          <cell r="D53">
            <v>5</v>
          </cell>
        </row>
        <row r="54">
          <cell r="B54" t="str">
            <v>22kV</v>
          </cell>
          <cell r="C54">
            <v>0</v>
          </cell>
          <cell r="D54">
            <v>2</v>
          </cell>
        </row>
        <row r="55">
          <cell r="B55" t="str">
            <v>11kV</v>
          </cell>
          <cell r="C55">
            <v>0</v>
          </cell>
          <cell r="D55">
            <v>1</v>
          </cell>
        </row>
        <row r="56">
          <cell r="B56" t="str">
            <v>6.6kV</v>
          </cell>
          <cell r="C56">
            <v>0</v>
          </cell>
          <cell r="D56">
            <v>0</v>
          </cell>
        </row>
        <row r="57">
          <cell r="B57">
            <v>0</v>
          </cell>
          <cell r="C57">
            <v>0</v>
          </cell>
        </row>
        <row r="58">
          <cell r="B58">
            <v>0</v>
          </cell>
          <cell r="C58">
            <v>0</v>
          </cell>
        </row>
        <row r="59">
          <cell r="B59">
            <v>0</v>
          </cell>
          <cell r="C59">
            <v>0</v>
          </cell>
        </row>
        <row r="60">
          <cell r="B60" t="str">
            <v>3.4.3 - SYSTEM DEMAND</v>
          </cell>
          <cell r="C60">
            <v>0</v>
          </cell>
          <cell r="D60">
            <v>0</v>
          </cell>
        </row>
        <row r="61">
          <cell r="B61">
            <v>0</v>
          </cell>
          <cell r="C61">
            <v>0</v>
          </cell>
          <cell r="D61" t="str">
            <v>VOLUMES (0's)</v>
          </cell>
        </row>
        <row r="62">
          <cell r="B62">
            <v>0</v>
          </cell>
          <cell r="C62" t="str">
            <v>Units</v>
          </cell>
          <cell r="D62" t="str">
            <v>2015-16</v>
          </cell>
        </row>
        <row r="63">
          <cell r="B63" t="str">
            <v>3.4.3.1 - Annual system maximum demand characteristics – MW measure</v>
          </cell>
          <cell r="C63">
            <v>0</v>
          </cell>
          <cell r="D63">
            <v>0</v>
          </cell>
        </row>
        <row r="64">
          <cell r="B64" t="str">
            <v>Transmission System coincident maximum demand</v>
          </cell>
          <cell r="C64" t="str">
            <v>MW</v>
          </cell>
          <cell r="D64">
            <v>11900</v>
          </cell>
        </row>
        <row r="65">
          <cell r="B65" t="str">
            <v>Transmission System coincident weather adjusted maximum demand 10% POE</v>
          </cell>
          <cell r="C65" t="str">
            <v>MW</v>
          </cell>
          <cell r="D65">
            <v>12900</v>
          </cell>
        </row>
        <row r="66">
          <cell r="B66" t="str">
            <v>Transmission System coincident weather adjusted maximum demand 50% POE</v>
          </cell>
          <cell r="C66" t="str">
            <v>MW</v>
          </cell>
          <cell r="D66">
            <v>12000</v>
          </cell>
        </row>
        <row r="67">
          <cell r="B67" t="str">
            <v>Transmission System non-coincident summated maximum demand</v>
          </cell>
          <cell r="C67" t="str">
            <v>MW</v>
          </cell>
          <cell r="D67">
            <v>18000</v>
          </cell>
        </row>
        <row r="68">
          <cell r="B68" t="str">
            <v>Transmission System non-coincident weather adjusted summated maximum demand 10% POE</v>
          </cell>
          <cell r="C68" t="str">
            <v>MW</v>
          </cell>
          <cell r="D68">
            <v>18400</v>
          </cell>
        </row>
        <row r="69">
          <cell r="B69" t="str">
            <v>Transmission System non-coincident weather adjusted summated maximum demand 50% POE</v>
          </cell>
          <cell r="C69" t="str">
            <v>MW</v>
          </cell>
          <cell r="D69">
            <v>17900</v>
          </cell>
        </row>
        <row r="70">
          <cell r="B70">
            <v>0</v>
          </cell>
          <cell r="C70">
            <v>0</v>
          </cell>
          <cell r="D70">
            <v>0</v>
          </cell>
        </row>
        <row r="71">
          <cell r="B71" t="str">
            <v>3.4.3.2 - Annual system maximum demand characteristics – MVA measure</v>
          </cell>
          <cell r="C71">
            <v>0</v>
          </cell>
          <cell r="D71">
            <v>0</v>
          </cell>
        </row>
        <row r="72">
          <cell r="B72" t="str">
            <v>Transmission System coincident maximum demand</v>
          </cell>
          <cell r="C72" t="str">
            <v>MVA</v>
          </cell>
          <cell r="D72">
            <v>11900</v>
          </cell>
        </row>
        <row r="73">
          <cell r="B73" t="str">
            <v>Transmission System coincident weather adjusted maximum demand 10% POE</v>
          </cell>
          <cell r="C73" t="str">
            <v>MVA</v>
          </cell>
          <cell r="D73">
            <v>12900</v>
          </cell>
        </row>
        <row r="74">
          <cell r="B74" t="str">
            <v>Transmission System coincident weather adjusted maximum demand 50% POE</v>
          </cell>
          <cell r="C74" t="str">
            <v>MVA</v>
          </cell>
          <cell r="D74">
            <v>12000</v>
          </cell>
        </row>
        <row r="75">
          <cell r="B75" t="str">
            <v>Transmission System non-coincident summated maximum demand</v>
          </cell>
          <cell r="C75" t="str">
            <v>MVA</v>
          </cell>
          <cell r="D75">
            <v>18000</v>
          </cell>
        </row>
        <row r="76">
          <cell r="B76" t="str">
            <v>Transmission System non-coincident weather adjusted summated maximum demand 10% POE</v>
          </cell>
          <cell r="C76" t="str">
            <v>MVA</v>
          </cell>
          <cell r="D76">
            <v>18400</v>
          </cell>
        </row>
        <row r="77">
          <cell r="B77" t="str">
            <v>Transmission System non-coincident weather adjusted summated maximum demand 50% POE</v>
          </cell>
          <cell r="C77" t="str">
            <v>MVA</v>
          </cell>
          <cell r="D77">
            <v>17900</v>
          </cell>
        </row>
        <row r="78">
          <cell r="B78">
            <v>0</v>
          </cell>
          <cell r="C78">
            <v>0</v>
          </cell>
          <cell r="D78">
            <v>0</v>
          </cell>
        </row>
        <row r="79">
          <cell r="B79" t="str">
            <v>3.4.3.3 - Power factor</v>
          </cell>
          <cell r="C79">
            <v>0</v>
          </cell>
          <cell r="D79">
            <v>0</v>
          </cell>
        </row>
        <row r="80">
          <cell r="B80" t="str">
            <v>Power factor conversion between MVA and MW</v>
          </cell>
          <cell r="C80">
            <v>0</v>
          </cell>
          <cell r="D80">
            <v>0</v>
          </cell>
        </row>
        <row r="81">
          <cell r="B81" t="str">
            <v>Average overall network power factor conversion between MVA and MW</v>
          </cell>
          <cell r="C81" t="str">
            <v>Factor</v>
          </cell>
          <cell r="D81">
            <v>1</v>
          </cell>
        </row>
        <row r="82">
          <cell r="B82" t="str">
            <v>Average power factor conversion for 500 kV lines</v>
          </cell>
          <cell r="C82" t="str">
            <v>Factor</v>
          </cell>
          <cell r="D82">
            <v>0.96</v>
          </cell>
        </row>
        <row r="83">
          <cell r="B83" t="str">
            <v>Average power factor conversion for 330 kV lines</v>
          </cell>
          <cell r="C83" t="str">
            <v>Factor</v>
          </cell>
          <cell r="D83">
            <v>1</v>
          </cell>
        </row>
        <row r="84">
          <cell r="B84" t="str">
            <v>Average power factor conversion for  275 kV lines</v>
          </cell>
          <cell r="C84" t="str">
            <v>Factor</v>
          </cell>
          <cell r="D84">
            <v>1</v>
          </cell>
        </row>
        <row r="85">
          <cell r="B85" t="str">
            <v>Average power factor conversion for  220 kV lines</v>
          </cell>
          <cell r="C85" t="str">
            <v>Factor</v>
          </cell>
          <cell r="D85">
            <v>0.95</v>
          </cell>
        </row>
        <row r="86">
          <cell r="B86" t="str">
            <v>Average power factor conversion for  132 kV lines</v>
          </cell>
          <cell r="C86" t="str">
            <v>Factor</v>
          </cell>
          <cell r="D86">
            <v>1</v>
          </cell>
        </row>
        <row r="87">
          <cell r="B87" t="str">
            <v>Average power factor conversion for  110 kV lines</v>
          </cell>
          <cell r="C87" t="str">
            <v>Factor</v>
          </cell>
          <cell r="D87">
            <v>1</v>
          </cell>
        </row>
        <row r="88">
          <cell r="B88" t="str">
            <v>Average power factor conversion for  88 kV lines</v>
          </cell>
          <cell r="C88" t="str">
            <v>Factor</v>
          </cell>
          <cell r="D88">
            <v>1</v>
          </cell>
        </row>
        <row r="89">
          <cell r="B89" t="str">
            <v>Average power factor conversion for  66 kV lines</v>
          </cell>
          <cell r="C89" t="str">
            <v>Factor</v>
          </cell>
          <cell r="D89">
            <v>1</v>
          </cell>
        </row>
        <row r="90">
          <cell r="B90" t="str">
            <v>Average power factor conversion for  33 kV lines</v>
          </cell>
          <cell r="C90" t="str">
            <v>Factor</v>
          </cell>
          <cell r="D90">
            <v>1</v>
          </cell>
        </row>
        <row r="91">
          <cell r="B91" t="str">
            <v>Average power factor conversion for  22 kV lines</v>
          </cell>
          <cell r="C91" t="str">
            <v>Factor</v>
          </cell>
          <cell r="D91">
            <v>1</v>
          </cell>
        </row>
        <row r="92">
          <cell r="B92" t="str">
            <v>Average power factor conversion for  11 kV lines</v>
          </cell>
          <cell r="C92" t="str">
            <v>Factor</v>
          </cell>
          <cell r="D92">
            <v>1</v>
          </cell>
        </row>
        <row r="93">
          <cell r="B93" t="str">
            <v>Average power factor conversion for  6.6 kV lines</v>
          </cell>
          <cell r="C93" t="str">
            <v>Factor</v>
          </cell>
          <cell r="D93">
            <v>1</v>
          </cell>
        </row>
      </sheetData>
      <sheetData sheetId="9">
        <row r="1">
          <cell r="B1" t="str">
            <v>REGULATORY REPORTING STATEMENT</v>
          </cell>
          <cell r="C1">
            <v>0</v>
          </cell>
          <cell r="D1">
            <v>0</v>
          </cell>
        </row>
        <row r="2">
          <cell r="B2" t="str">
            <v>TransGrid</v>
          </cell>
          <cell r="C2">
            <v>0</v>
          </cell>
          <cell r="D2">
            <v>0</v>
          </cell>
        </row>
        <row r="3">
          <cell r="B3" t="str">
            <v>Benchmarking RIN response 2015-16</v>
          </cell>
          <cell r="C3">
            <v>0</v>
          </cell>
          <cell r="D3">
            <v>0</v>
          </cell>
        </row>
        <row r="4">
          <cell r="B4" t="str">
            <v>3.5 PHYSICAL ASSETS</v>
          </cell>
          <cell r="C4">
            <v>0</v>
          </cell>
          <cell r="D4">
            <v>0</v>
          </cell>
        </row>
        <row r="5">
          <cell r="B5">
            <v>0</v>
          </cell>
          <cell r="C5">
            <v>0</v>
          </cell>
          <cell r="D5">
            <v>0</v>
          </cell>
        </row>
        <row r="6">
          <cell r="B6" t="str">
            <v xml:space="preserve">There is ONE table on this worksheet. It has been sub-grouped for ease of navigation. See the Instructions sheet on how to group or ungroup tables. </v>
          </cell>
          <cell r="C6">
            <v>0</v>
          </cell>
          <cell r="D6">
            <v>0</v>
          </cell>
        </row>
        <row r="7">
          <cell r="B7">
            <v>0</v>
          </cell>
        </row>
        <row r="8">
          <cell r="B8" t="str">
            <v xml:space="preserve">3.5.1 - TRANSMISSION SYSTEM CAPACITIES </v>
          </cell>
          <cell r="C8">
            <v>0</v>
          </cell>
          <cell r="D8">
            <v>0</v>
          </cell>
        </row>
        <row r="9">
          <cell r="B9">
            <v>0</v>
          </cell>
          <cell r="C9">
            <v>0</v>
          </cell>
          <cell r="D9" t="str">
            <v>(0's)</v>
          </cell>
        </row>
        <row r="10">
          <cell r="B10">
            <v>0</v>
          </cell>
          <cell r="C10" t="str">
            <v>Unit</v>
          </cell>
          <cell r="D10" t="str">
            <v>2015-16</v>
          </cell>
        </row>
        <row r="11">
          <cell r="B11" t="str">
            <v>3.5.1.1 - Overhead network length of circuit at each voltage</v>
          </cell>
          <cell r="C11">
            <v>0</v>
          </cell>
          <cell r="D11">
            <v>0</v>
          </cell>
        </row>
        <row r="12">
          <cell r="B12" t="str">
            <v>500 kV</v>
          </cell>
          <cell r="C12" t="str">
            <v>km</v>
          </cell>
          <cell r="D12">
            <v>1023.66</v>
          </cell>
        </row>
        <row r="13">
          <cell r="B13" t="str">
            <v>330 kV</v>
          </cell>
          <cell r="C13" t="str">
            <v>km</v>
          </cell>
          <cell r="D13">
            <v>5490.99</v>
          </cell>
        </row>
        <row r="14">
          <cell r="B14" t="str">
            <v>275 kV</v>
          </cell>
          <cell r="C14" t="str">
            <v>km</v>
          </cell>
          <cell r="D14">
            <v>0</v>
          </cell>
        </row>
        <row r="15">
          <cell r="B15" t="str">
            <v>220 kV</v>
          </cell>
          <cell r="C15" t="str">
            <v>km</v>
          </cell>
          <cell r="D15">
            <v>681.15</v>
          </cell>
        </row>
        <row r="16">
          <cell r="B16" t="str">
            <v>132 kV</v>
          </cell>
          <cell r="C16" t="str">
            <v>km</v>
          </cell>
          <cell r="D16">
            <v>5739.9549999999999</v>
          </cell>
        </row>
        <row r="17">
          <cell r="B17" t="str">
            <v>110 kV</v>
          </cell>
          <cell r="C17" t="str">
            <v>km</v>
          </cell>
          <cell r="D17">
            <v>0</v>
          </cell>
        </row>
        <row r="18">
          <cell r="B18" t="str">
            <v>88 kV</v>
          </cell>
          <cell r="C18" t="str">
            <v>km</v>
          </cell>
          <cell r="D18">
            <v>0</v>
          </cell>
        </row>
        <row r="19">
          <cell r="B19" t="str">
            <v>66 kV</v>
          </cell>
          <cell r="C19" t="str">
            <v>km</v>
          </cell>
          <cell r="D19">
            <v>21.2</v>
          </cell>
        </row>
        <row r="20">
          <cell r="B20" t="str">
            <v>33 kV</v>
          </cell>
          <cell r="C20" t="str">
            <v>km</v>
          </cell>
          <cell r="D20">
            <v>0</v>
          </cell>
        </row>
        <row r="21">
          <cell r="B21" t="str">
            <v>22 kV</v>
          </cell>
          <cell r="C21" t="str">
            <v>km</v>
          </cell>
          <cell r="D21">
            <v>0</v>
          </cell>
        </row>
        <row r="22">
          <cell r="B22" t="str">
            <v>11 kV</v>
          </cell>
          <cell r="C22" t="str">
            <v>km</v>
          </cell>
          <cell r="D22">
            <v>0</v>
          </cell>
        </row>
        <row r="23">
          <cell r="B23" t="str">
            <v>Total overhead circuit kilometres</v>
          </cell>
          <cell r="C23">
            <v>0</v>
          </cell>
          <cell r="D23">
            <v>12956.955</v>
          </cell>
        </row>
        <row r="25">
          <cell r="B25" t="str">
            <v>3.5.1.2 - Underground cable circuit length at each voltage</v>
          </cell>
          <cell r="C25">
            <v>0</v>
          </cell>
          <cell r="D25">
            <v>0</v>
          </cell>
        </row>
        <row r="26">
          <cell r="B26" t="str">
            <v>500 kV</v>
          </cell>
          <cell r="C26" t="str">
            <v>km</v>
          </cell>
          <cell r="D26">
            <v>0</v>
          </cell>
        </row>
        <row r="27">
          <cell r="B27" t="str">
            <v>330 kV</v>
          </cell>
          <cell r="C27" t="str">
            <v>km</v>
          </cell>
          <cell r="D27">
            <v>78</v>
          </cell>
        </row>
        <row r="28">
          <cell r="B28" t="str">
            <v>275 kV</v>
          </cell>
          <cell r="C28" t="str">
            <v>km</v>
          </cell>
          <cell r="D28">
            <v>0</v>
          </cell>
        </row>
        <row r="29">
          <cell r="B29" t="str">
            <v>220 kV</v>
          </cell>
          <cell r="C29" t="str">
            <v>km</v>
          </cell>
          <cell r="D29">
            <v>0</v>
          </cell>
        </row>
        <row r="30">
          <cell r="B30" t="str">
            <v>132 kV</v>
          </cell>
          <cell r="C30" t="str">
            <v>km</v>
          </cell>
          <cell r="D30">
            <v>4.24</v>
          </cell>
        </row>
        <row r="31">
          <cell r="B31" t="str">
            <v>110 kV</v>
          </cell>
          <cell r="C31" t="str">
            <v>km</v>
          </cell>
          <cell r="D31">
            <v>0</v>
          </cell>
        </row>
        <row r="32">
          <cell r="B32" t="str">
            <v>88 kV</v>
          </cell>
          <cell r="C32" t="str">
            <v>km</v>
          </cell>
          <cell r="D32">
            <v>0</v>
          </cell>
        </row>
        <row r="33">
          <cell r="B33" t="str">
            <v>66 kV</v>
          </cell>
          <cell r="C33" t="str">
            <v>km</v>
          </cell>
          <cell r="D33">
            <v>0</v>
          </cell>
        </row>
        <row r="34">
          <cell r="B34" t="str">
            <v>33 kV</v>
          </cell>
          <cell r="C34" t="str">
            <v>km</v>
          </cell>
          <cell r="D34">
            <v>0</v>
          </cell>
        </row>
        <row r="35">
          <cell r="B35" t="str">
            <v>22 kV</v>
          </cell>
          <cell r="C35" t="str">
            <v>km</v>
          </cell>
          <cell r="D35">
            <v>0</v>
          </cell>
        </row>
        <row r="36">
          <cell r="B36" t="str">
            <v>11 kV</v>
          </cell>
          <cell r="C36" t="str">
            <v>km</v>
          </cell>
          <cell r="D36">
            <v>0</v>
          </cell>
        </row>
        <row r="37">
          <cell r="B37" t="str">
            <v>Total underground circuit kilometres</v>
          </cell>
          <cell r="C37">
            <v>0</v>
          </cell>
          <cell r="D37">
            <v>82.24</v>
          </cell>
        </row>
        <row r="39">
          <cell r="B39" t="str">
            <v>3.5.1.3 - Estimated overhead network weighted average MVA capacity by voltage class</v>
          </cell>
          <cell r="C39">
            <v>0</v>
          </cell>
          <cell r="D39">
            <v>0</v>
          </cell>
        </row>
        <row r="40">
          <cell r="B40" t="str">
            <v>500 kV</v>
          </cell>
          <cell r="C40" t="str">
            <v>MVA</v>
          </cell>
          <cell r="D40">
            <v>2780.84</v>
          </cell>
        </row>
        <row r="41">
          <cell r="B41" t="str">
            <v>330 kV</v>
          </cell>
          <cell r="C41" t="str">
            <v>MVA</v>
          </cell>
          <cell r="D41">
            <v>1128.68</v>
          </cell>
        </row>
        <row r="42">
          <cell r="B42" t="str">
            <v>275 kV</v>
          </cell>
          <cell r="C42" t="str">
            <v>MVA</v>
          </cell>
          <cell r="D42">
            <v>0</v>
          </cell>
        </row>
        <row r="43">
          <cell r="B43" t="str">
            <v>220 kV</v>
          </cell>
          <cell r="C43" t="str">
            <v>MVA</v>
          </cell>
          <cell r="D43">
            <v>205.18</v>
          </cell>
        </row>
        <row r="44">
          <cell r="B44" t="str">
            <v>132 kV</v>
          </cell>
          <cell r="C44" t="str">
            <v>MVA</v>
          </cell>
          <cell r="D44">
            <v>137.11000000000001</v>
          </cell>
        </row>
        <row r="45">
          <cell r="B45" t="str">
            <v>110 kV</v>
          </cell>
          <cell r="C45" t="str">
            <v>MVA</v>
          </cell>
          <cell r="D45">
            <v>0</v>
          </cell>
        </row>
        <row r="46">
          <cell r="B46" t="str">
            <v>88 kV</v>
          </cell>
          <cell r="C46" t="str">
            <v>MVA</v>
          </cell>
          <cell r="D46">
            <v>0</v>
          </cell>
        </row>
        <row r="47">
          <cell r="B47" t="str">
            <v>66 kV</v>
          </cell>
          <cell r="C47" t="str">
            <v>MVA</v>
          </cell>
          <cell r="D47">
            <v>24.69</v>
          </cell>
        </row>
        <row r="48">
          <cell r="B48" t="str">
            <v>33 kV</v>
          </cell>
          <cell r="C48" t="str">
            <v>MVA</v>
          </cell>
          <cell r="D48">
            <v>0</v>
          </cell>
        </row>
        <row r="49">
          <cell r="B49" t="str">
            <v>22 kV</v>
          </cell>
          <cell r="C49" t="str">
            <v>MVA</v>
          </cell>
          <cell r="D49">
            <v>0</v>
          </cell>
        </row>
        <row r="50">
          <cell r="B50" t="str">
            <v>11 kV</v>
          </cell>
          <cell r="C50" t="str">
            <v>MVA</v>
          </cell>
          <cell r="D50">
            <v>0</v>
          </cell>
        </row>
        <row r="52">
          <cell r="B52" t="str">
            <v>3.5.1.4 - Estimated underground network weighted average MVA capacity by voltage class</v>
          </cell>
          <cell r="C52">
            <v>0</v>
          </cell>
          <cell r="D52">
            <v>0</v>
          </cell>
        </row>
        <row r="53">
          <cell r="B53" t="str">
            <v>500 kV</v>
          </cell>
          <cell r="C53" t="str">
            <v>MVA</v>
          </cell>
          <cell r="D53">
            <v>0</v>
          </cell>
        </row>
        <row r="54">
          <cell r="B54" t="str">
            <v>330 kV</v>
          </cell>
          <cell r="C54" t="str">
            <v>MVA</v>
          </cell>
          <cell r="D54">
            <v>714.02</v>
          </cell>
        </row>
        <row r="55">
          <cell r="B55" t="str">
            <v>275 kV</v>
          </cell>
          <cell r="C55" t="str">
            <v>MVA</v>
          </cell>
          <cell r="D55">
            <v>0</v>
          </cell>
        </row>
        <row r="56">
          <cell r="B56" t="str">
            <v>220 kV</v>
          </cell>
          <cell r="C56" t="str">
            <v>MVA</v>
          </cell>
          <cell r="D56">
            <v>0</v>
          </cell>
        </row>
        <row r="57">
          <cell r="B57" t="str">
            <v>132 kV</v>
          </cell>
          <cell r="C57" t="str">
            <v>MVA</v>
          </cell>
          <cell r="D57">
            <v>275.19</v>
          </cell>
        </row>
        <row r="58">
          <cell r="B58" t="str">
            <v>110 kV</v>
          </cell>
          <cell r="C58" t="str">
            <v>MVA</v>
          </cell>
          <cell r="D58">
            <v>0</v>
          </cell>
        </row>
        <row r="59">
          <cell r="B59" t="str">
            <v>88 kV</v>
          </cell>
          <cell r="C59" t="str">
            <v>MVA</v>
          </cell>
          <cell r="D59">
            <v>0</v>
          </cell>
        </row>
        <row r="60">
          <cell r="B60" t="str">
            <v>66 kV</v>
          </cell>
          <cell r="C60" t="str">
            <v>MVA</v>
          </cell>
          <cell r="D60">
            <v>0</v>
          </cell>
        </row>
        <row r="61">
          <cell r="B61" t="str">
            <v>33 kV</v>
          </cell>
          <cell r="C61" t="str">
            <v>MVA</v>
          </cell>
          <cell r="D61">
            <v>0</v>
          </cell>
        </row>
        <row r="62">
          <cell r="B62" t="str">
            <v>22 kV</v>
          </cell>
          <cell r="C62" t="str">
            <v>MVA</v>
          </cell>
          <cell r="D62">
            <v>0</v>
          </cell>
        </row>
        <row r="63">
          <cell r="B63" t="str">
            <v>11 kV</v>
          </cell>
          <cell r="C63" t="str">
            <v>MVA</v>
          </cell>
          <cell r="D63">
            <v>0</v>
          </cell>
        </row>
        <row r="65">
          <cell r="B65" t="str">
            <v>3.5.1.5 - Installed transmission system transformer capacity</v>
          </cell>
          <cell r="C65">
            <v>0</v>
          </cell>
          <cell r="D65">
            <v>0</v>
          </cell>
        </row>
        <row r="66">
          <cell r="B66" t="str">
            <v>Transmission substations (eg 500 kV to 330 kV)</v>
          </cell>
          <cell r="C66" t="str">
            <v>MVA</v>
          </cell>
          <cell r="D66">
            <v>22160</v>
          </cell>
        </row>
        <row r="67">
          <cell r="B67" t="str">
            <v>Terminal points to DNSP systems</v>
          </cell>
          <cell r="C67" t="str">
            <v>MVA</v>
          </cell>
          <cell r="D67">
            <v>32460.3</v>
          </cell>
        </row>
        <row r="68">
          <cell r="B68" t="str">
            <v>Transformer capacity for directly connected end–users owned by the TNSP</v>
          </cell>
          <cell r="C68" t="str">
            <v>MVA</v>
          </cell>
          <cell r="D68">
            <v>35</v>
          </cell>
        </row>
        <row r="69">
          <cell r="B69" t="str">
            <v>Transformer capacity for directly connected end–users owned by the end–user</v>
          </cell>
          <cell r="C69" t="str">
            <v>MVA</v>
          </cell>
          <cell r="D69">
            <v>2382.7800000000002</v>
          </cell>
        </row>
        <row r="70">
          <cell r="B70" t="str">
            <v>Interconnector capacity</v>
          </cell>
          <cell r="C70" t="str">
            <v>MVA</v>
          </cell>
          <cell r="D70">
            <v>0</v>
          </cell>
        </row>
        <row r="71">
          <cell r="B71" t="str">
            <v>Other</v>
          </cell>
          <cell r="C71" t="str">
            <v>MVA</v>
          </cell>
          <cell r="D71">
            <v>776</v>
          </cell>
        </row>
        <row r="73">
          <cell r="B73" t="str">
            <v>3.5.1.6 - Cold spare capacity</v>
          </cell>
          <cell r="C73">
            <v>0</v>
          </cell>
          <cell r="D73">
            <v>0</v>
          </cell>
        </row>
        <row r="74">
          <cell r="B74" t="str">
            <v>Cold spare capacity included in Table 3.5.1.5</v>
          </cell>
          <cell r="C74" t="str">
            <v>MVA</v>
          </cell>
          <cell r="D74">
            <v>3033.3</v>
          </cell>
        </row>
      </sheetData>
      <sheetData sheetId="10"/>
      <sheetData sheetId="11"/>
      <sheetData sheetId="1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1.0 Business &amp; other details"/>
      <sheetName val="3.1 Revenue"/>
      <sheetName val="3.2 Opex"/>
      <sheetName val="3.2.3 Provisions"/>
      <sheetName val="3.3 Assets (RAB)"/>
      <sheetName val="3.4 Operational data"/>
      <sheetName val="3.5 Physical assets"/>
      <sheetName val="3.6 Quality of services"/>
      <sheetName val="3.7 Operating environment"/>
      <sheetName val="3.7.4 Weather stations"/>
      <sheetName val="Unlocked worksheet"/>
      <sheetName val="24TNT2014"/>
    </sheetNames>
    <sheetDataSet>
      <sheetData sheetId="0"/>
      <sheetData sheetId="1"/>
      <sheetData sheetId="2"/>
      <sheetData sheetId="3"/>
      <sheetData sheetId="4"/>
      <sheetData sheetId="5">
        <row r="16">
          <cell r="E16">
            <v>174694.62803962029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Contents"/>
      <sheetName val="2. Revenue"/>
      <sheetName val="5. Operational data"/>
      <sheetName val="6. Physical assets"/>
      <sheetName val="7. Quality of services"/>
    </sheetNames>
    <sheetDataSet>
      <sheetData sheetId="0"/>
      <sheetData sheetId="1"/>
      <sheetData sheetId="2">
        <row r="1">
          <cell r="B1" t="str">
            <v>5. Operational data worksheet</v>
          </cell>
        </row>
        <row r="3">
          <cell r="B3" t="str">
            <v>Regulatory year</v>
          </cell>
          <cell r="D3">
            <v>2006</v>
          </cell>
          <cell r="E3">
            <v>2007</v>
          </cell>
          <cell r="F3">
            <v>2008</v>
          </cell>
          <cell r="G3">
            <v>2009</v>
          </cell>
          <cell r="H3">
            <v>2010</v>
          </cell>
          <cell r="I3">
            <v>2011</v>
          </cell>
          <cell r="J3">
            <v>2012</v>
          </cell>
          <cell r="K3">
            <v>2013</v>
          </cell>
          <cell r="L3">
            <v>2014</v>
          </cell>
          <cell r="M3">
            <v>2015</v>
          </cell>
        </row>
        <row r="4">
          <cell r="B4" t="str">
            <v>Variable</v>
          </cell>
          <cell r="C4" t="str">
            <v>Units</v>
          </cell>
        </row>
        <row r="5">
          <cell r="B5" t="str">
            <v>Table 5.1 Energy delivery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B6" t="str">
            <v>Energy Grouping by Downstream Connection type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B7" t="str">
            <v>To Other connected transmission networks</v>
          </cell>
          <cell r="C7" t="str">
            <v>GWh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B8" t="str">
            <v>To Distribution networks</v>
          </cell>
          <cell r="C8" t="str">
            <v>GWh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To Directly connected end–users (please specify voltages)</v>
          </cell>
          <cell r="C9" t="str">
            <v>GWh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B10" t="str">
            <v>Total energy transported</v>
          </cell>
          <cell r="C10" t="str">
            <v>GWh</v>
          </cell>
          <cell r="D10">
            <v>45186.299678676005</v>
          </cell>
          <cell r="E10">
            <v>45956.437073729998</v>
          </cell>
          <cell r="F10">
            <v>45046.718030759999</v>
          </cell>
          <cell r="G10">
            <v>47419.179046665005</v>
          </cell>
          <cell r="H10">
            <v>48976.636241105007</v>
          </cell>
          <cell r="I10">
            <v>48047.970992499999</v>
          </cell>
          <cell r="J10">
            <v>47529.361264941996</v>
          </cell>
          <cell r="K10">
            <v>49056.428480179005</v>
          </cell>
          <cell r="L10">
            <v>48061</v>
          </cell>
          <cell r="M10">
            <v>47655.016950806006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 t="str">
            <v>Table 5.3 System demand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 t="str">
            <v>Table 5.3.1 Annual system maximum demand characteristics – MW measure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B15" t="str">
            <v>Transmission System coincident maximum demand</v>
          </cell>
          <cell r="C15" t="str">
            <v>MW</v>
          </cell>
          <cell r="D15">
            <v>6717.51</v>
          </cell>
          <cell r="E15">
            <v>0</v>
          </cell>
          <cell r="F15">
            <v>8721.3799999999992</v>
          </cell>
          <cell r="G15">
            <v>9260.43</v>
          </cell>
          <cell r="H15">
            <v>8974.76</v>
          </cell>
          <cell r="I15">
            <v>8812.86</v>
          </cell>
          <cell r="J15">
            <v>8071.43</v>
          </cell>
          <cell r="K15">
            <v>8410.82</v>
          </cell>
          <cell r="L15">
            <v>9137.4</v>
          </cell>
          <cell r="M15">
            <v>7714.9529999999995</v>
          </cell>
        </row>
        <row r="16">
          <cell r="B16" t="str">
            <v>Transmission System non-coincident summated maximum demand</v>
          </cell>
          <cell r="C16" t="str">
            <v>MW</v>
          </cell>
          <cell r="D16">
            <v>6960.46</v>
          </cell>
          <cell r="E16">
            <v>9063.9500000000007</v>
          </cell>
          <cell r="F16">
            <v>9334.84</v>
          </cell>
          <cell r="G16">
            <v>9731.65</v>
          </cell>
          <cell r="H16">
            <v>9610.64</v>
          </cell>
          <cell r="I16">
            <v>9307.9</v>
          </cell>
          <cell r="J16">
            <v>8693.99</v>
          </cell>
          <cell r="K16">
            <v>9342.1200000000008</v>
          </cell>
          <cell r="L16">
            <v>9896.8739999999998</v>
          </cell>
          <cell r="M16">
            <v>8692.5189999999984</v>
          </cell>
        </row>
        <row r="17">
          <cell r="B17" t="str">
            <v>Table 5.3.2 Annual system maximum demand characteristics – MVA measure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Transmission System coincident maximum demand</v>
          </cell>
          <cell r="C18" t="str">
            <v>MVA</v>
          </cell>
          <cell r="D18">
            <v>2275.2840000000001</v>
          </cell>
          <cell r="E18">
            <v>0</v>
          </cell>
          <cell r="F18">
            <v>2809.67</v>
          </cell>
          <cell r="G18">
            <v>3004.46</v>
          </cell>
          <cell r="H18">
            <v>2016.28</v>
          </cell>
          <cell r="I18">
            <v>2399.8200000000002</v>
          </cell>
          <cell r="J18">
            <v>2011.63</v>
          </cell>
          <cell r="K18">
            <v>2173.91</v>
          </cell>
          <cell r="L18">
            <v>9341.4550773562569</v>
          </cell>
          <cell r="M18">
            <v>8027.7416090173119</v>
          </cell>
        </row>
        <row r="19">
          <cell r="B19" t="str">
            <v>Transmission System non-coincident summated maximum demand</v>
          </cell>
          <cell r="C19" t="str">
            <v>MVA</v>
          </cell>
          <cell r="D19">
            <v>2282.62</v>
          </cell>
          <cell r="E19">
            <v>2905.4</v>
          </cell>
          <cell r="F19">
            <v>3054.18</v>
          </cell>
          <cell r="G19">
            <v>3182.58</v>
          </cell>
          <cell r="H19">
            <v>2271.3000000000002</v>
          </cell>
          <cell r="I19">
            <v>2401.98</v>
          </cell>
          <cell r="J19">
            <v>2050.85</v>
          </cell>
          <cell r="K19">
            <v>2075.71</v>
          </cell>
          <cell r="L19">
            <v>10258.200000000001</v>
          </cell>
          <cell r="M19">
            <v>9098.1233667172328</v>
          </cell>
        </row>
        <row r="20">
          <cell r="B20">
            <v>0</v>
          </cell>
          <cell r="C20">
            <v>0</v>
          </cell>
        </row>
      </sheetData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Contents"/>
      <sheetName val="2. Revenue"/>
      <sheetName val="5. Operational data"/>
      <sheetName val="6. Physical assets"/>
      <sheetName val="7. Quality of services"/>
    </sheetNames>
    <sheetDataSet>
      <sheetData sheetId="0"/>
      <sheetData sheetId="1"/>
      <sheetData sheetId="2">
        <row r="1">
          <cell r="B1" t="str">
            <v>5. Operational data worksheet</v>
          </cell>
        </row>
        <row r="3">
          <cell r="B3" t="str">
            <v>Regulatory year</v>
          </cell>
          <cell r="D3">
            <v>2006</v>
          </cell>
          <cell r="E3">
            <v>2007</v>
          </cell>
          <cell r="F3">
            <v>2008</v>
          </cell>
          <cell r="G3">
            <v>2009</v>
          </cell>
          <cell r="H3">
            <v>2010</v>
          </cell>
          <cell r="I3">
            <v>2011</v>
          </cell>
          <cell r="J3">
            <v>2012</v>
          </cell>
          <cell r="K3">
            <v>2013</v>
          </cell>
          <cell r="L3">
            <v>2014</v>
          </cell>
          <cell r="M3">
            <v>2015</v>
          </cell>
          <cell r="N3">
            <v>2016</v>
          </cell>
        </row>
        <row r="4">
          <cell r="B4" t="str">
            <v>Variable</v>
          </cell>
          <cell r="C4" t="str">
            <v>Units</v>
          </cell>
        </row>
        <row r="5">
          <cell r="B5" t="str">
            <v>Table 5.1 Energy delivery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B6" t="str">
            <v>Energy Grouping by Downstream Connection type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To Other connected transmission networks</v>
          </cell>
          <cell r="C7" t="str">
            <v>GWh</v>
          </cell>
          <cell r="D7">
            <v>609.02671670599955</v>
          </cell>
          <cell r="E7">
            <v>635.01318665000008</v>
          </cell>
          <cell r="F7">
            <v>-553.19718414000022</v>
          </cell>
          <cell r="G7">
            <v>2587.2556678350002</v>
          </cell>
          <cell r="H7">
            <v>4025.1375956550005</v>
          </cell>
          <cell r="I7">
            <v>4026.5608447100003</v>
          </cell>
          <cell r="J7">
            <v>3512.2751729419997</v>
          </cell>
          <cell r="K7">
            <v>5876.0563080490001</v>
          </cell>
          <cell r="L7">
            <v>6270</v>
          </cell>
          <cell r="M7">
            <v>6373.3923045760002</v>
          </cell>
          <cell r="N7">
            <v>8615.5675081580011</v>
          </cell>
        </row>
        <row r="8">
          <cell r="B8" t="str">
            <v>To Distribution networks</v>
          </cell>
          <cell r="C8" t="str">
            <v>GWh</v>
          </cell>
          <cell r="D8">
            <v>37300.994474894003</v>
          </cell>
          <cell r="E8">
            <v>37778.106209488993</v>
          </cell>
          <cell r="F8">
            <v>38081.368997614998</v>
          </cell>
          <cell r="G8">
            <v>38020.003706825002</v>
          </cell>
          <cell r="H8">
            <v>38478.604586762005</v>
          </cell>
          <cell r="I8">
            <v>37524.660637167995</v>
          </cell>
          <cell r="J8">
            <v>37530.229233660997</v>
          </cell>
          <cell r="K8">
            <v>34900.612010463999</v>
          </cell>
          <cell r="L8">
            <v>36434</v>
          </cell>
          <cell r="M8">
            <v>37055.455350231001</v>
          </cell>
          <cell r="N8">
            <v>36652.618904849005</v>
          </cell>
        </row>
        <row r="9">
          <cell r="B9" t="str">
            <v>To Directly connected end–users (please specify voltages)</v>
          </cell>
          <cell r="C9" t="str">
            <v>GWh</v>
          </cell>
          <cell r="D9">
            <v>7276.2784870760006</v>
          </cell>
          <cell r="E9">
            <v>7543.3176775910006</v>
          </cell>
          <cell r="F9">
            <v>7518.5462172850002</v>
          </cell>
          <cell r="G9">
            <v>6811.9196720050004</v>
          </cell>
          <cell r="H9">
            <v>6472.8940586879989</v>
          </cell>
          <cell r="I9">
            <v>6496.7495106220003</v>
          </cell>
          <cell r="J9">
            <v>6486.8568583389997</v>
          </cell>
          <cell r="K9">
            <v>8279.7601616659995</v>
          </cell>
          <cell r="L9">
            <v>5357</v>
          </cell>
          <cell r="M9">
            <v>4226.1692959989996</v>
          </cell>
          <cell r="N9">
            <v>3955.8859622809996</v>
          </cell>
        </row>
        <row r="10">
          <cell r="B10" t="str">
            <v>Total energy transported</v>
          </cell>
          <cell r="C10" t="str">
            <v>GWh</v>
          </cell>
          <cell r="D10">
            <v>45186.299678676005</v>
          </cell>
          <cell r="E10">
            <v>45956.437073729998</v>
          </cell>
          <cell r="F10">
            <v>45046.718030759999</v>
          </cell>
          <cell r="G10">
            <v>47419.179046665005</v>
          </cell>
          <cell r="H10">
            <v>48976.636241105007</v>
          </cell>
          <cell r="I10">
            <v>48047.970992499999</v>
          </cell>
          <cell r="J10">
            <v>47529.361264941996</v>
          </cell>
          <cell r="K10">
            <v>49056.428480179005</v>
          </cell>
          <cell r="L10">
            <v>48061</v>
          </cell>
          <cell r="M10">
            <v>47655.016950806006</v>
          </cell>
          <cell r="N10">
            <v>49224.072375288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 t="str">
            <v>Table 5.3 System demand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B14" t="str">
            <v>Table 5.3.1 Annual system maximum demand characteristics – MW measure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B15" t="str">
            <v>Transmission System coincident maximum demand</v>
          </cell>
          <cell r="C15" t="str">
            <v>MW</v>
          </cell>
          <cell r="D15">
            <v>6717.51</v>
          </cell>
          <cell r="E15">
            <v>0</v>
          </cell>
          <cell r="F15">
            <v>8721.3799999999992</v>
          </cell>
          <cell r="G15">
            <v>9260.43</v>
          </cell>
          <cell r="H15">
            <v>8974.76</v>
          </cell>
          <cell r="I15">
            <v>8812.86</v>
          </cell>
          <cell r="J15">
            <v>8071.43</v>
          </cell>
          <cell r="K15">
            <v>8410.82</v>
          </cell>
          <cell r="L15">
            <v>9137.4</v>
          </cell>
          <cell r="M15">
            <v>7714.9529999999995</v>
          </cell>
          <cell r="N15">
            <v>8780.0097165999996</v>
          </cell>
        </row>
        <row r="16">
          <cell r="B16" t="str">
            <v>Transmission System non-coincident summated maximum demand</v>
          </cell>
          <cell r="C16" t="str">
            <v>MW</v>
          </cell>
          <cell r="D16">
            <v>6960.46</v>
          </cell>
          <cell r="E16">
            <v>9063.9500000000007</v>
          </cell>
          <cell r="F16">
            <v>9334.84</v>
          </cell>
          <cell r="G16">
            <v>9731.65</v>
          </cell>
          <cell r="H16">
            <v>9610.64</v>
          </cell>
          <cell r="I16">
            <v>9307.9</v>
          </cell>
          <cell r="J16">
            <v>8693.99</v>
          </cell>
          <cell r="K16">
            <v>9342.1200000000008</v>
          </cell>
          <cell r="L16">
            <v>9896.8739999999998</v>
          </cell>
          <cell r="M16">
            <v>8692.5189999999984</v>
          </cell>
          <cell r="N16">
            <v>9350.5837119999997</v>
          </cell>
        </row>
        <row r="17">
          <cell r="B17" t="str">
            <v>Table 5.3.2 Annual system maximum demand characteristics – MVA measure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B18" t="str">
            <v>Transmission System coincident maximum demand</v>
          </cell>
          <cell r="C18" t="str">
            <v>MVA</v>
          </cell>
          <cell r="D18">
            <v>2275.2840000000001</v>
          </cell>
          <cell r="E18">
            <v>0</v>
          </cell>
          <cell r="F18">
            <v>2809.67</v>
          </cell>
          <cell r="G18">
            <v>3004.46</v>
          </cell>
          <cell r="H18">
            <v>2016.28</v>
          </cell>
          <cell r="I18">
            <v>2399.8200000000002</v>
          </cell>
          <cell r="J18">
            <v>2011.63</v>
          </cell>
          <cell r="K18">
            <v>2173.91</v>
          </cell>
          <cell r="L18">
            <v>9341.4550773562569</v>
          </cell>
          <cell r="M18">
            <v>8027.7416090173119</v>
          </cell>
          <cell r="N18">
            <v>9090.32142595</v>
          </cell>
        </row>
        <row r="19">
          <cell r="B19" t="str">
            <v>Transmission System non-coincident summated maximum demand</v>
          </cell>
          <cell r="C19" t="str">
            <v>MVA</v>
          </cell>
          <cell r="D19">
            <v>2282.62</v>
          </cell>
          <cell r="E19">
            <v>2905.4</v>
          </cell>
          <cell r="F19">
            <v>3054.18</v>
          </cell>
          <cell r="G19">
            <v>3182.58</v>
          </cell>
          <cell r="H19">
            <v>2271.3000000000002</v>
          </cell>
          <cell r="I19">
            <v>2401.98</v>
          </cell>
          <cell r="J19">
            <v>2050.85</v>
          </cell>
          <cell r="K19">
            <v>2075.71</v>
          </cell>
          <cell r="L19">
            <v>10258.200000000001</v>
          </cell>
          <cell r="M19">
            <v>9098.1233667172328</v>
          </cell>
          <cell r="N19">
            <v>9677.5927963400009</v>
          </cell>
        </row>
        <row r="20">
          <cell r="B20">
            <v>0</v>
          </cell>
          <cell r="C20">
            <v>0</v>
          </cell>
        </row>
      </sheetData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Connection output"/>
      <sheetName val="TNSP connection voltages"/>
      <sheetName val="PivotSPATNI"/>
      <sheetName val="SPATNI"/>
      <sheetName val="Vic2005-06"/>
      <sheetName val="Vic2006-07"/>
      <sheetName val="Vic2007-08"/>
      <sheetName val="Vic2008-09"/>
      <sheetName val="Vic2009-10"/>
      <sheetName val="Vic2010-11"/>
      <sheetName val="Vic2011-12"/>
      <sheetName val="Vic2012-13"/>
      <sheetName val="Vic2013-14"/>
    </sheetNames>
    <sheetDataSet>
      <sheetData sheetId="0"/>
      <sheetData sheetId="1">
        <row r="3">
          <cell r="B3">
            <v>5875.1</v>
          </cell>
          <cell r="C3">
            <v>5974.1</v>
          </cell>
          <cell r="D3">
            <v>6007.1</v>
          </cell>
          <cell r="E3">
            <v>6546.1</v>
          </cell>
          <cell r="F3">
            <v>6953.1</v>
          </cell>
          <cell r="G3">
            <v>7052.1</v>
          </cell>
          <cell r="H3">
            <v>7129.1</v>
          </cell>
          <cell r="I3">
            <v>7129.1</v>
          </cell>
          <cell r="J3">
            <v>7195.1</v>
          </cell>
          <cell r="K3">
            <v>7470.1</v>
          </cell>
          <cell r="L3">
            <v>7470.1</v>
          </cell>
        </row>
        <row r="4">
          <cell r="B4">
            <v>12468.5</v>
          </cell>
          <cell r="C4">
            <v>12694</v>
          </cell>
          <cell r="D4">
            <v>13117.5</v>
          </cell>
          <cell r="E4">
            <v>13898.5</v>
          </cell>
          <cell r="F4">
            <v>14580.5</v>
          </cell>
          <cell r="G4">
            <v>15009.5</v>
          </cell>
          <cell r="H4">
            <v>15356</v>
          </cell>
          <cell r="I4">
            <v>16214</v>
          </cell>
          <cell r="J4">
            <v>17050</v>
          </cell>
          <cell r="K4">
            <v>17160</v>
          </cell>
          <cell r="L4">
            <v>17407.5</v>
          </cell>
        </row>
        <row r="5">
          <cell r="B5">
            <v>7330</v>
          </cell>
          <cell r="C5">
            <v>7264</v>
          </cell>
          <cell r="D5">
            <v>7544</v>
          </cell>
          <cell r="E5">
            <v>8336</v>
          </cell>
          <cell r="F5">
            <v>8402</v>
          </cell>
          <cell r="G5">
            <v>8424</v>
          </cell>
          <cell r="H5">
            <v>9144</v>
          </cell>
          <cell r="I5">
            <v>10210</v>
          </cell>
          <cell r="J5">
            <v>10260</v>
          </cell>
          <cell r="K5">
            <v>9320</v>
          </cell>
          <cell r="L5">
            <v>9320</v>
          </cell>
        </row>
        <row r="6">
          <cell r="B6">
            <v>5893.8</v>
          </cell>
          <cell r="C6">
            <v>5882.8</v>
          </cell>
          <cell r="D6">
            <v>5860.8</v>
          </cell>
          <cell r="E6">
            <v>5970.8</v>
          </cell>
          <cell r="F6">
            <v>5860.8</v>
          </cell>
          <cell r="G6">
            <v>5893.8</v>
          </cell>
          <cell r="H6">
            <v>5948.8</v>
          </cell>
          <cell r="I6">
            <v>6058.8</v>
          </cell>
          <cell r="J6">
            <v>6058.8</v>
          </cell>
          <cell r="K6">
            <v>6058.8</v>
          </cell>
          <cell r="L6">
            <v>6058.8</v>
          </cell>
        </row>
        <row r="7">
          <cell r="B7">
            <v>14481</v>
          </cell>
          <cell r="C7">
            <v>14481</v>
          </cell>
          <cell r="D7">
            <v>15108</v>
          </cell>
          <cell r="E7">
            <v>15883.5</v>
          </cell>
          <cell r="F7">
            <v>16348</v>
          </cell>
          <cell r="G7">
            <v>16895</v>
          </cell>
          <cell r="H7">
            <v>17192</v>
          </cell>
          <cell r="I7">
            <v>17456</v>
          </cell>
          <cell r="J7">
            <v>17621</v>
          </cell>
          <cell r="K7">
            <v>17720</v>
          </cell>
          <cell r="L7">
            <v>18182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ted Data"/>
      <sheetName val="TNSP Shazam Data"/>
      <sheetName val="Industry Data"/>
      <sheetName val="Log of changes"/>
    </sheetNames>
    <sheetDataSet>
      <sheetData sheetId="0">
        <row r="107">
          <cell r="D107">
            <v>778839</v>
          </cell>
          <cell r="E107">
            <v>779426</v>
          </cell>
          <cell r="F107">
            <v>781110</v>
          </cell>
          <cell r="G107">
            <v>814467</v>
          </cell>
          <cell r="H107">
            <v>826964</v>
          </cell>
          <cell r="I107">
            <v>836055</v>
          </cell>
          <cell r="J107">
            <v>844153</v>
          </cell>
          <cell r="K107">
            <v>847766</v>
          </cell>
          <cell r="L107">
            <v>851766.5</v>
          </cell>
          <cell r="M107">
            <v>853939</v>
          </cell>
          <cell r="N107">
            <v>858646.5</v>
          </cell>
          <cell r="O107">
            <v>1836193.5623809525</v>
          </cell>
          <cell r="P107">
            <v>1871223.9766666668</v>
          </cell>
          <cell r="Q107">
            <v>1911491.9433333334</v>
          </cell>
          <cell r="R107">
            <v>1950651.6833333333</v>
          </cell>
          <cell r="S107">
            <v>1984514.3333333333</v>
          </cell>
          <cell r="T107">
            <v>2015522.5</v>
          </cell>
          <cell r="U107">
            <v>2043128.5</v>
          </cell>
          <cell r="V107">
            <v>2070142.5</v>
          </cell>
          <cell r="W107">
            <v>2098413</v>
          </cell>
          <cell r="X107">
            <v>2125481.5</v>
          </cell>
          <cell r="Y107">
            <v>2160875.5</v>
          </cell>
          <cell r="Z107">
            <v>2470249.5154752722</v>
          </cell>
          <cell r="AA107">
            <v>2509726.8842807254</v>
          </cell>
          <cell r="AB107">
            <v>2545782.2358691012</v>
          </cell>
          <cell r="AC107">
            <v>2578966.0261047892</v>
          </cell>
          <cell r="AD107">
            <v>2614510.1593668936</v>
          </cell>
          <cell r="AE107">
            <v>2654853.9193332461</v>
          </cell>
          <cell r="AF107">
            <v>2695849.7355016307</v>
          </cell>
          <cell r="AG107">
            <v>2733294.232565715</v>
          </cell>
          <cell r="AH107">
            <v>2753233.8908080203</v>
          </cell>
          <cell r="AI107">
            <v>2797458.1834703204</v>
          </cell>
          <cell r="AJ107">
            <v>2845589</v>
          </cell>
          <cell r="AK107">
            <v>250642.52420131132</v>
          </cell>
          <cell r="AL107">
            <v>255484.38545676047</v>
          </cell>
          <cell r="AM107">
            <v>260424.25945125124</v>
          </cell>
          <cell r="AN107">
            <v>265464.13023523602</v>
          </cell>
          <cell r="AO107">
            <v>270606.02202186675</v>
          </cell>
          <cell r="AP107">
            <v>275852</v>
          </cell>
          <cell r="AQ107">
            <v>278392</v>
          </cell>
          <cell r="AR107">
            <v>279868</v>
          </cell>
          <cell r="AS107">
            <v>280750</v>
          </cell>
          <cell r="AT107">
            <v>283059</v>
          </cell>
          <cell r="AU107">
            <v>285325</v>
          </cell>
          <cell r="AV107">
            <v>3349280.793301953</v>
          </cell>
          <cell r="AW107">
            <v>3382886.3052992523</v>
          </cell>
          <cell r="AX107">
            <v>3417292.5367964176</v>
          </cell>
          <cell r="AY107">
            <v>3447420.2077966202</v>
          </cell>
          <cell r="AZ107">
            <v>3473076.7927215537</v>
          </cell>
          <cell r="BA107">
            <v>3507175.7698001973</v>
          </cell>
          <cell r="BB107">
            <v>3536976.1883934513</v>
          </cell>
          <cell r="BC107">
            <v>3575936.3238990037</v>
          </cell>
          <cell r="BD107">
            <v>3624129</v>
          </cell>
          <cell r="BE107">
            <v>3674243</v>
          </cell>
          <cell r="BF107">
            <v>3720662.2206584653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efinitions"/>
      <sheetName val="Raw data"/>
      <sheetName val="Capex"/>
      <sheetName val="Capex data check"/>
      <sheetName val="Opex"/>
      <sheetName val="Opex data check"/>
      <sheetName val="Physical and other"/>
      <sheetName val="Physical and other data check"/>
      <sheetName val="Reliability"/>
      <sheetName val="Rel - Normalised - Unplanned"/>
      <sheetName val="Rel - Norm'd - Unplanned check"/>
      <sheetName val="Calculations and charts"/>
      <sheetName val="AS Testing Sheet"/>
      <sheetName val="Charts - Expenditure"/>
      <sheetName val="Charts - Reliability"/>
    </sheetNames>
    <sheetDataSet>
      <sheetData sheetId="0"/>
      <sheetData sheetId="1"/>
      <sheetData sheetId="2"/>
      <sheetData sheetId="3">
        <row r="1">
          <cell r="C1">
            <v>1999</v>
          </cell>
          <cell r="D1">
            <v>2000</v>
          </cell>
          <cell r="E1">
            <v>2001</v>
          </cell>
          <cell r="F1">
            <v>2002</v>
          </cell>
          <cell r="G1">
            <v>2003</v>
          </cell>
          <cell r="H1">
            <v>2004</v>
          </cell>
          <cell r="I1">
            <v>2005</v>
          </cell>
          <cell r="J1">
            <v>2006</v>
          </cell>
          <cell r="K1">
            <v>2007</v>
          </cell>
          <cell r="L1">
            <v>2008</v>
          </cell>
          <cell r="M1">
            <v>2009</v>
          </cell>
          <cell r="N1">
            <v>2010</v>
          </cell>
          <cell r="O1">
            <v>2011</v>
          </cell>
          <cell r="P1">
            <v>2012</v>
          </cell>
          <cell r="Q1">
            <v>2013</v>
          </cell>
          <cell r="R1">
            <v>2014</v>
          </cell>
          <cell r="S1">
            <v>2015</v>
          </cell>
          <cell r="T1">
            <v>2016</v>
          </cell>
          <cell r="U1">
            <v>2017</v>
          </cell>
          <cell r="V1">
            <v>2018</v>
          </cell>
          <cell r="W1">
            <v>2019</v>
          </cell>
          <cell r="X1">
            <v>2020</v>
          </cell>
          <cell r="Y1">
            <v>2021</v>
          </cell>
          <cell r="Z1">
            <v>2022</v>
          </cell>
          <cell r="AA1">
            <v>2023</v>
          </cell>
          <cell r="AB1">
            <v>2024</v>
          </cell>
          <cell r="AC1">
            <v>2025</v>
          </cell>
          <cell r="AD1">
            <v>2026</v>
          </cell>
          <cell r="AE1">
            <v>2027</v>
          </cell>
          <cell r="AF1">
            <v>2028</v>
          </cell>
          <cell r="AG1">
            <v>2029</v>
          </cell>
          <cell r="AH1">
            <v>2030</v>
          </cell>
          <cell r="AI1">
            <v>2031</v>
          </cell>
          <cell r="AJ1">
            <v>2032</v>
          </cell>
          <cell r="AK1">
            <v>2033</v>
          </cell>
          <cell r="AL1">
            <v>2034</v>
          </cell>
          <cell r="AM1">
            <v>2035</v>
          </cell>
          <cell r="AN1">
            <v>2036</v>
          </cell>
          <cell r="AO1">
            <v>2037</v>
          </cell>
          <cell r="AP1">
            <v>2038</v>
          </cell>
          <cell r="AQ1">
            <v>2039</v>
          </cell>
          <cell r="AR1">
            <v>2040</v>
          </cell>
          <cell r="AS1">
            <v>2041</v>
          </cell>
          <cell r="AT1">
            <v>2042</v>
          </cell>
          <cell r="AU1">
            <v>2043</v>
          </cell>
          <cell r="AV1">
            <v>2044</v>
          </cell>
          <cell r="AW1">
            <v>2045</v>
          </cell>
          <cell r="AX1">
            <v>2046</v>
          </cell>
          <cell r="AY1">
            <v>2047</v>
          </cell>
          <cell r="AZ1">
            <v>2048</v>
          </cell>
          <cell r="BA1">
            <v>2049</v>
          </cell>
          <cell r="BB1">
            <v>2050</v>
          </cell>
          <cell r="BC1">
            <v>2051</v>
          </cell>
          <cell r="BD1">
            <v>2052</v>
          </cell>
          <cell r="BE1">
            <v>2053</v>
          </cell>
          <cell r="BF1">
            <v>2054</v>
          </cell>
          <cell r="BG1">
            <v>2055</v>
          </cell>
          <cell r="BH1">
            <v>2056</v>
          </cell>
          <cell r="BI1">
            <v>2057</v>
          </cell>
          <cell r="BJ1">
            <v>2058</v>
          </cell>
          <cell r="BK1">
            <v>2059</v>
          </cell>
          <cell r="BL1">
            <v>2060</v>
          </cell>
          <cell r="BM1">
            <v>2061</v>
          </cell>
          <cell r="BN1">
            <v>2062</v>
          </cell>
          <cell r="BO1">
            <v>2063</v>
          </cell>
          <cell r="BP1">
            <v>2064</v>
          </cell>
          <cell r="BQ1">
            <v>2065</v>
          </cell>
          <cell r="BR1">
            <v>2066</v>
          </cell>
          <cell r="BS1">
            <v>2067</v>
          </cell>
          <cell r="BT1">
            <v>2068</v>
          </cell>
          <cell r="BU1">
            <v>2069</v>
          </cell>
          <cell r="BV1">
            <v>2070</v>
          </cell>
          <cell r="BW1">
            <v>2071</v>
          </cell>
          <cell r="BX1">
            <v>2072</v>
          </cell>
          <cell r="BY1">
            <v>2073</v>
          </cell>
          <cell r="BZ1">
            <v>2074</v>
          </cell>
          <cell r="CA1">
            <v>2075</v>
          </cell>
          <cell r="CB1">
            <v>2076</v>
          </cell>
          <cell r="CC1">
            <v>2077</v>
          </cell>
          <cell r="CD1">
            <v>2078</v>
          </cell>
          <cell r="CE1">
            <v>2079</v>
          </cell>
          <cell r="CF1">
            <v>2080</v>
          </cell>
          <cell r="CG1">
            <v>2081</v>
          </cell>
          <cell r="CH1">
            <v>2082</v>
          </cell>
          <cell r="CI1">
            <v>2083</v>
          </cell>
          <cell r="CJ1">
            <v>2084</v>
          </cell>
          <cell r="CK1">
            <v>2085</v>
          </cell>
          <cell r="CL1">
            <v>2086</v>
          </cell>
          <cell r="CM1">
            <v>2087</v>
          </cell>
          <cell r="CN1">
            <v>2088</v>
          </cell>
          <cell r="CO1">
            <v>2089</v>
          </cell>
          <cell r="CP1">
            <v>2090</v>
          </cell>
          <cell r="CQ1">
            <v>2091</v>
          </cell>
          <cell r="CR1">
            <v>2092</v>
          </cell>
          <cell r="CS1">
            <v>2093</v>
          </cell>
          <cell r="CT1">
            <v>2094</v>
          </cell>
          <cell r="CU1">
            <v>2095</v>
          </cell>
          <cell r="CV1">
            <v>2096</v>
          </cell>
          <cell r="CW1">
            <v>2097</v>
          </cell>
          <cell r="CX1">
            <v>2098</v>
          </cell>
          <cell r="CY1">
            <v>2099</v>
          </cell>
          <cell r="CZ1">
            <v>2100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C"/>
      <sheetName val="TNSP stacked data"/>
      <sheetName val="WACC"/>
      <sheetName val="Electranet"/>
      <sheetName val="Powerlink"/>
      <sheetName val="AusNet"/>
      <sheetName val="TasNetworks"/>
      <sheetName val="Transgrid"/>
      <sheetName val="Sheet1"/>
    </sheetNames>
    <sheetDataSet>
      <sheetData sheetId="0"/>
      <sheetData sheetId="1"/>
      <sheetData sheetId="2">
        <row r="22">
          <cell r="C22">
            <v>5.4837949386972701E-2</v>
          </cell>
          <cell r="D22">
            <v>5.3020717360741765E-2</v>
          </cell>
          <cell r="E22">
            <v>5.7246966360432382E-2</v>
          </cell>
          <cell r="F22">
            <v>6.7730314280203485E-2</v>
          </cell>
          <cell r="G22">
            <v>6.1728961434373147E-2</v>
          </cell>
          <cell r="H22">
            <v>6.9611523853425436E-2</v>
          </cell>
          <cell r="I22">
            <v>6.9361121062213871E-2</v>
          </cell>
          <cell r="J22">
            <v>5.3905874252040943E-2</v>
          </cell>
          <cell r="K22">
            <v>4.1839400868173462E-2</v>
          </cell>
          <cell r="L22">
            <v>4.3699425217022414E-2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. Revenue"/>
      <sheetName val="3. Opex"/>
      <sheetName val="4. Assets (RAB)"/>
      <sheetName val="5. Operational data"/>
      <sheetName val="6. Physical assets"/>
      <sheetName val="7. Quality of services"/>
      <sheetName val="8. Operating environment"/>
      <sheetName val="SD 2. Revenue"/>
      <sheetName val="SD 3. Opex"/>
      <sheetName val="SD 4. Assets (RAB)"/>
      <sheetName val="SD 5. Operational data"/>
      <sheetName val="SD 6. Physical assets"/>
      <sheetName val="ROW TO TABLE"/>
      <sheetName val="SD 7. Quality of services"/>
      <sheetName val="SD 8. Operating environ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4">
          <cell r="D14">
            <v>48431</v>
          </cell>
          <cell r="E14">
            <v>52930</v>
          </cell>
          <cell r="F14">
            <v>49444.635999999999</v>
          </cell>
          <cell r="G14">
            <v>54853</v>
          </cell>
          <cell r="H14">
            <v>57567</v>
          </cell>
          <cell r="I14">
            <v>64370</v>
          </cell>
          <cell r="J14">
            <v>72584</v>
          </cell>
          <cell r="K14">
            <v>70527</v>
          </cell>
          <cell r="L14">
            <v>74159.945999999996</v>
          </cell>
          <cell r="M14">
            <v>118781</v>
          </cell>
          <cell r="N14">
            <v>128265</v>
          </cell>
          <cell r="O14">
            <v>144112</v>
          </cell>
          <cell r="P14">
            <v>142796</v>
          </cell>
          <cell r="Q14">
            <v>151902</v>
          </cell>
          <cell r="R14">
            <v>151029</v>
          </cell>
          <cell r="S14">
            <v>160384</v>
          </cell>
          <cell r="T14">
            <v>167377.59669000003</v>
          </cell>
          <cell r="U14">
            <v>181019.7816758781</v>
          </cell>
          <cell r="V14">
            <v>61764.624702139656</v>
          </cell>
          <cell r="W14">
            <v>61817.594227019435</v>
          </cell>
          <cell r="X14">
            <v>58269.389500000005</v>
          </cell>
          <cell r="Y14">
            <v>77590.490999999995</v>
          </cell>
          <cell r="Z14">
            <v>80063.390000000014</v>
          </cell>
          <cell r="AA14">
            <v>75097.619000000006</v>
          </cell>
          <cell r="AB14">
            <v>72741.886999999988</v>
          </cell>
          <cell r="AC14">
            <v>76129.812000000005</v>
          </cell>
          <cell r="AD14">
            <v>82734.26797981601</v>
          </cell>
          <cell r="AE14">
            <v>35426.048000000003</v>
          </cell>
          <cell r="AF14">
            <v>37656.624000000003</v>
          </cell>
          <cell r="AG14">
            <v>46334.126000000004</v>
          </cell>
          <cell r="AH14">
            <v>46642.640999999996</v>
          </cell>
          <cell r="AI14">
            <v>47779.507999999994</v>
          </cell>
          <cell r="AJ14">
            <v>46557.578000000001</v>
          </cell>
          <cell r="AK14">
            <v>46923.140000000007</v>
          </cell>
          <cell r="AL14">
            <v>44976.582999999999</v>
          </cell>
          <cell r="AM14">
            <v>45598</v>
          </cell>
          <cell r="AN14">
            <v>120730</v>
          </cell>
          <cell r="AO14">
            <v>123090</v>
          </cell>
          <cell r="AP14">
            <v>119710</v>
          </cell>
          <cell r="AQ14">
            <v>124140</v>
          </cell>
          <cell r="AR14">
            <v>143240</v>
          </cell>
          <cell r="AS14">
            <v>137770</v>
          </cell>
          <cell r="AT14">
            <v>152110</v>
          </cell>
          <cell r="AU14">
            <v>143050</v>
          </cell>
          <cell r="AV14">
            <v>175638</v>
          </cell>
        </row>
      </sheetData>
      <sheetData sheetId="10">
        <row r="11">
          <cell r="D11">
            <v>972255.64715022582</v>
          </cell>
          <cell r="E11">
            <v>1044740.5017476069</v>
          </cell>
          <cell r="F11">
            <v>1100079.8938119845</v>
          </cell>
          <cell r="G11">
            <v>1260834.2322580481</v>
          </cell>
          <cell r="H11">
            <v>1296024.7339933619</v>
          </cell>
          <cell r="I11">
            <v>1293760.5719179104</v>
          </cell>
          <cell r="J11">
            <v>1369197.4383241083</v>
          </cell>
          <cell r="K11">
            <v>1639883.9410163155</v>
          </cell>
          <cell r="L11">
            <v>1785902.9188331049</v>
          </cell>
          <cell r="M11">
            <v>2795318.1219493221</v>
          </cell>
          <cell r="N11">
            <v>3017009.4821339566</v>
          </cell>
          <cell r="O11">
            <v>3239942.8772956673</v>
          </cell>
          <cell r="P11">
            <v>3896671.2113796426</v>
          </cell>
          <cell r="Q11">
            <v>4477145.9514911911</v>
          </cell>
          <cell r="R11">
            <v>4885968.4382494837</v>
          </cell>
          <cell r="S11">
            <v>5300209.6679892214</v>
          </cell>
          <cell r="T11">
            <v>5604257.567900436</v>
          </cell>
          <cell r="U11">
            <v>6034754.5599845638</v>
          </cell>
          <cell r="V11">
            <v>1876932.2379999999</v>
          </cell>
          <cell r="W11">
            <v>1902983.2279999999</v>
          </cell>
          <cell r="X11">
            <v>1956232.1029999999</v>
          </cell>
          <cell r="Y11">
            <v>2174199.409</v>
          </cell>
          <cell r="Z11">
            <v>2188157.5580000002</v>
          </cell>
          <cell r="AA11">
            <v>2207940.7889999999</v>
          </cell>
          <cell r="AB11">
            <v>2257868.0639999998</v>
          </cell>
          <cell r="AC11">
            <v>2328015.8689999999</v>
          </cell>
          <cell r="AD11">
            <v>2413683.3592545642</v>
          </cell>
          <cell r="AE11">
            <v>644385</v>
          </cell>
          <cell r="AF11">
            <v>688408</v>
          </cell>
          <cell r="AG11">
            <v>768149</v>
          </cell>
          <cell r="AH11">
            <v>807625</v>
          </cell>
          <cell r="AI11">
            <v>882445</v>
          </cell>
          <cell r="AJ11">
            <v>908141</v>
          </cell>
          <cell r="AK11">
            <v>1105746</v>
          </cell>
          <cell r="AL11">
            <v>1173828</v>
          </cell>
          <cell r="AM11">
            <v>1235836</v>
          </cell>
          <cell r="AN11">
            <v>3103905.2262627552</v>
          </cell>
          <cell r="AO11">
            <v>3228843.6045614304</v>
          </cell>
          <cell r="AP11">
            <v>3397891.6045614304</v>
          </cell>
          <cell r="AQ11">
            <v>3735309.3228527359</v>
          </cell>
          <cell r="AR11">
            <v>4217502.4880022118</v>
          </cell>
          <cell r="AS11">
            <v>4394476.788326689</v>
          </cell>
          <cell r="AT11">
            <v>4724751.8876781929</v>
          </cell>
          <cell r="AU11">
            <v>4981986.045157657</v>
          </cell>
          <cell r="AV11">
            <v>5319141.0906674797</v>
          </cell>
        </row>
        <row r="13">
          <cell r="D13">
            <v>-45791.849417636906</v>
          </cell>
          <cell r="E13">
            <v>-50958.501088076984</v>
          </cell>
          <cell r="F13">
            <v>-48204.850280116312</v>
          </cell>
          <cell r="G13">
            <v>-55008.877124563965</v>
          </cell>
          <cell r="H13">
            <v>-60040.104570401381</v>
          </cell>
          <cell r="I13">
            <v>-63337.177692221783</v>
          </cell>
          <cell r="J13">
            <v>-66722.89939335885</v>
          </cell>
          <cell r="K13">
            <v>-73303.01352783374</v>
          </cell>
          <cell r="L13">
            <v>-76094.486579693286</v>
          </cell>
          <cell r="M13">
            <v>-132496.74622431587</v>
          </cell>
          <cell r="N13">
            <v>-140357.26629175912</v>
          </cell>
          <cell r="O13">
            <v>-156999.72982458232</v>
          </cell>
          <cell r="P13">
            <v>-182601.09296048834</v>
          </cell>
          <cell r="Q13">
            <v>-191974.42283243482</v>
          </cell>
          <cell r="R13">
            <v>-209895.4904502311</v>
          </cell>
          <cell r="S13">
            <v>-224992.70041557745</v>
          </cell>
          <cell r="T13">
            <v>-212080.91622801078</v>
          </cell>
          <cell r="U13">
            <v>-234896.24841606364</v>
          </cell>
          <cell r="V13">
            <v>-86280.945999999996</v>
          </cell>
          <cell r="W13">
            <v>-91719.03</v>
          </cell>
          <cell r="X13">
            <v>-103392.598</v>
          </cell>
          <cell r="Y13">
            <v>-107125.821</v>
          </cell>
          <cell r="Z13">
            <v>-112873.439</v>
          </cell>
          <cell r="AA13">
            <v>-118888.912</v>
          </cell>
          <cell r="AB13">
            <v>-123748.05100000001</v>
          </cell>
          <cell r="AC13">
            <v>-129632.00900000001</v>
          </cell>
          <cell r="AD13">
            <v>-127428.17617868638</v>
          </cell>
          <cell r="AE13">
            <v>-34117</v>
          </cell>
          <cell r="AF13">
            <v>-33914</v>
          </cell>
          <cell r="AG13">
            <v>-37777</v>
          </cell>
          <cell r="AH13">
            <v>-41311</v>
          </cell>
          <cell r="AI13">
            <v>-49841</v>
          </cell>
          <cell r="AJ13">
            <v>-54231</v>
          </cell>
          <cell r="AK13">
            <v>-54880</v>
          </cell>
          <cell r="AL13">
            <v>-54578</v>
          </cell>
          <cell r="AM13">
            <v>-61434.606590000003</v>
          </cell>
          <cell r="AN13">
            <v>-121720.69285763716</v>
          </cell>
          <cell r="AO13">
            <v>-130837</v>
          </cell>
          <cell r="AP13">
            <v>-138414</v>
          </cell>
          <cell r="AQ13">
            <v>-155347.27373057668</v>
          </cell>
          <cell r="AR13">
            <v>-178956.02871101134</v>
          </cell>
          <cell r="AS13">
            <v>-181714.94605466677</v>
          </cell>
          <cell r="AT13">
            <v>-184338.2857749275</v>
          </cell>
          <cell r="AU13">
            <v>-199415.56154466461</v>
          </cell>
          <cell r="AV13">
            <v>-222310.25735920473</v>
          </cell>
        </row>
        <row r="15">
          <cell r="D15">
            <v>89258.11425374214</v>
          </cell>
          <cell r="E15">
            <v>80842.987365847715</v>
          </cell>
          <cell r="F15">
            <v>162293.47653741398</v>
          </cell>
          <cell r="G15">
            <v>59106.056239456964</v>
          </cell>
          <cell r="H15">
            <v>20345.625267704796</v>
          </cell>
          <cell r="I15">
            <v>97061.100193905717</v>
          </cell>
          <cell r="J15">
            <v>315713.09947788186</v>
          </cell>
          <cell r="K15">
            <v>178283.85468255344</v>
          </cell>
          <cell r="L15">
            <v>232198.0008218725</v>
          </cell>
          <cell r="M15">
            <v>269318.53261280397</v>
          </cell>
          <cell r="N15">
            <v>256570.90166529323</v>
          </cell>
          <cell r="O15">
            <v>678189.56935022678</v>
          </cell>
          <cell r="P15">
            <v>671491.83669466269</v>
          </cell>
          <cell r="Q15">
            <v>473251.6947943017</v>
          </cell>
          <cell r="R15">
            <v>463875.87787008594</v>
          </cell>
          <cell r="S15">
            <v>503875.60955456615</v>
          </cell>
          <cell r="T15">
            <v>504179.01052687335</v>
          </cell>
          <cell r="U15">
            <v>593347.80624161765</v>
          </cell>
          <cell r="V15">
            <v>60055.487000000001</v>
          </cell>
          <cell r="W15">
            <v>81707.709000000003</v>
          </cell>
          <cell r="X15">
            <v>109142.72199999999</v>
          </cell>
          <cell r="Y15">
            <v>41643.434000000001</v>
          </cell>
          <cell r="Z15">
            <v>86552.108999999997</v>
          </cell>
          <cell r="AA15">
            <v>110822.41800000001</v>
          </cell>
          <cell r="AB15">
            <v>124792.08900000001</v>
          </cell>
          <cell r="AC15">
            <v>166090.78399999999</v>
          </cell>
          <cell r="AD15">
            <v>176329.54932170166</v>
          </cell>
          <cell r="AE15">
            <v>67649</v>
          </cell>
          <cell r="AF15">
            <v>97870</v>
          </cell>
          <cell r="AG15">
            <v>59619</v>
          </cell>
          <cell r="AH15">
            <v>82109</v>
          </cell>
          <cell r="AI15">
            <v>49873</v>
          </cell>
          <cell r="AJ15">
            <v>222178</v>
          </cell>
          <cell r="AK15">
            <v>105301</v>
          </cell>
          <cell r="AL15">
            <v>87448</v>
          </cell>
          <cell r="AN15">
            <v>162036</v>
          </cell>
          <cell r="AO15">
            <v>225936</v>
          </cell>
          <cell r="AP15">
            <v>337001</v>
          </cell>
          <cell r="AQ15">
            <v>549433.30268145294</v>
          </cell>
          <cell r="AR15">
            <v>240632.34056820587</v>
          </cell>
          <cell r="AS15">
            <v>370580.90669528913</v>
          </cell>
          <cell r="AT15">
            <v>377519.62609399756</v>
          </cell>
          <cell r="AU15">
            <v>386404.8127500806</v>
          </cell>
          <cell r="AV15">
            <v>599025.85733420495</v>
          </cell>
        </row>
        <row r="17">
          <cell r="D17">
            <v>1044740.5017476071</v>
          </cell>
          <cell r="E17">
            <v>1100079.8938119845</v>
          </cell>
          <cell r="F17">
            <v>1260834.2322580479</v>
          </cell>
          <cell r="G17">
            <v>1296024.7339933617</v>
          </cell>
          <cell r="H17">
            <v>1293760.5719179104</v>
          </cell>
          <cell r="I17">
            <v>1369197.4383241085</v>
          </cell>
          <cell r="J17">
            <v>1639883.941016315</v>
          </cell>
          <cell r="K17">
            <v>1785902.9188331054</v>
          </cell>
          <cell r="L17">
            <v>1994272.7275970939</v>
          </cell>
          <cell r="M17">
            <v>3017009.4821339557</v>
          </cell>
          <cell r="N17">
            <v>3204880.0510882894</v>
          </cell>
          <cell r="O17">
            <v>3896671.2113796421</v>
          </cell>
          <cell r="P17">
            <v>4477145.9514911911</v>
          </cell>
          <cell r="Q17">
            <v>4885968.4382494837</v>
          </cell>
          <cell r="R17">
            <v>5300209.6679892205</v>
          </cell>
          <cell r="S17">
            <v>5654953.8063326087</v>
          </cell>
          <cell r="T17">
            <v>6034754.5599845648</v>
          </cell>
          <cell r="U17">
            <v>6569026.1262608459</v>
          </cell>
          <cell r="V17">
            <v>1902983.2279999999</v>
          </cell>
          <cell r="W17">
            <v>1956232.1029999999</v>
          </cell>
          <cell r="X17">
            <v>2058350.409</v>
          </cell>
          <cell r="Y17">
            <v>2188157.5580000002</v>
          </cell>
          <cell r="Z17">
            <v>2207940.7889999999</v>
          </cell>
          <cell r="AA17">
            <v>2257868.0639999998</v>
          </cell>
          <cell r="AB17">
            <v>2328015.8689999999</v>
          </cell>
          <cell r="AC17">
            <v>2413683.3590000002</v>
          </cell>
          <cell r="AD17">
            <v>2539015.2627664483</v>
          </cell>
          <cell r="AE17">
            <v>688408</v>
          </cell>
          <cell r="AF17">
            <v>768149</v>
          </cell>
          <cell r="AG17">
            <v>807625</v>
          </cell>
          <cell r="AH17">
            <v>882445</v>
          </cell>
          <cell r="AI17">
            <v>908141</v>
          </cell>
          <cell r="AJ17">
            <v>1105746</v>
          </cell>
          <cell r="AK17">
            <v>1173828</v>
          </cell>
          <cell r="AL17">
            <v>1235836</v>
          </cell>
          <cell r="AM17">
            <v>1385330.3184819249</v>
          </cell>
          <cell r="AN17">
            <v>3228843.6045614309</v>
          </cell>
          <cell r="AO17">
            <v>3397891.6045614304</v>
          </cell>
          <cell r="AP17">
            <v>3735308.6045614304</v>
          </cell>
          <cell r="AQ17">
            <v>4217502.4880022006</v>
          </cell>
          <cell r="AR17">
            <v>4394476.7883266909</v>
          </cell>
          <cell r="AS17">
            <v>4724751.8876782004</v>
          </cell>
          <cell r="AT17">
            <v>4981986.0451576486</v>
          </cell>
          <cell r="AU17">
            <v>5288644.1877974691</v>
          </cell>
          <cell r="AV17">
            <v>5833875.3607173348</v>
          </cell>
        </row>
      </sheetData>
      <sheetData sheetId="11">
        <row r="17">
          <cell r="D17">
            <v>15101.074258214998</v>
          </cell>
          <cell r="E17">
            <v>13989.61</v>
          </cell>
          <cell r="F17">
            <v>13083.325236576969</v>
          </cell>
          <cell r="G17">
            <v>13513.587369959037</v>
          </cell>
          <cell r="H17">
            <v>13846.707414743054</v>
          </cell>
          <cell r="I17">
            <v>13881.537225071985</v>
          </cell>
          <cell r="J17">
            <v>14062.879897383038</v>
          </cell>
          <cell r="K17">
            <v>14283.594450350931</v>
          </cell>
          <cell r="L17">
            <v>13957</v>
          </cell>
          <cell r="M17">
            <v>51045.963444256988</v>
          </cell>
          <cell r="N17">
            <v>51964.465679886969</v>
          </cell>
          <cell r="O17">
            <v>51187.327595034993</v>
          </cell>
          <cell r="P17">
            <v>52191.948260312034</v>
          </cell>
          <cell r="Q17">
            <v>52848.520626357007</v>
          </cell>
          <cell r="R17">
            <v>51917.071191967989</v>
          </cell>
          <cell r="S17">
            <v>50878.576976755998</v>
          </cell>
          <cell r="T17">
            <v>49333.938670690004</v>
          </cell>
          <cell r="U17">
            <v>47613.581421291005</v>
          </cell>
          <cell r="V17">
            <v>45186.299678676005</v>
          </cell>
          <cell r="W17">
            <v>45956.437073729998</v>
          </cell>
          <cell r="X17">
            <v>45046.718030759999</v>
          </cell>
          <cell r="Y17">
            <v>47419.179046665005</v>
          </cell>
          <cell r="Z17">
            <v>48976.636241105007</v>
          </cell>
          <cell r="AA17">
            <v>48047.970992499999</v>
          </cell>
          <cell r="AB17">
            <v>47529.361264941996</v>
          </cell>
          <cell r="AC17">
            <v>49056.428480179005</v>
          </cell>
          <cell r="AD17">
            <v>48061</v>
          </cell>
          <cell r="AE17">
            <v>10530.108800000002</v>
          </cell>
          <cell r="AF17">
            <v>12828.493</v>
          </cell>
          <cell r="AG17">
            <v>13500.337</v>
          </cell>
          <cell r="AH17">
            <v>13412.710999999999</v>
          </cell>
          <cell r="AI17">
            <v>13030.212</v>
          </cell>
          <cell r="AJ17">
            <v>13108.442999999999</v>
          </cell>
          <cell r="AK17">
            <v>12589.843000000001</v>
          </cell>
          <cell r="AL17">
            <v>12866.188</v>
          </cell>
          <cell r="AM17">
            <v>13359.963803999997</v>
          </cell>
          <cell r="AN17">
            <v>81500</v>
          </cell>
          <cell r="AO17">
            <v>83000</v>
          </cell>
          <cell r="AP17">
            <v>82500</v>
          </cell>
          <cell r="AQ17">
            <v>81100</v>
          </cell>
          <cell r="AR17">
            <v>80600</v>
          </cell>
          <cell r="AS17">
            <v>79800</v>
          </cell>
          <cell r="AT17">
            <v>76600</v>
          </cell>
          <cell r="AU17">
            <v>71100</v>
          </cell>
          <cell r="AV17">
            <v>67800.000346065994</v>
          </cell>
        </row>
        <row r="66">
          <cell r="D66">
            <v>3978.391944861738</v>
          </cell>
          <cell r="E66">
            <v>3976.363032332024</v>
          </cell>
          <cell r="F66">
            <v>4222.7950166755372</v>
          </cell>
          <cell r="G66">
            <v>4265.2719150267712</v>
          </cell>
          <cell r="H66">
            <v>4285.2901718002513</v>
          </cell>
          <cell r="I66">
            <v>4376.4504351791684</v>
          </cell>
          <cell r="J66">
            <v>4229.0017065495522</v>
          </cell>
          <cell r="K66">
            <v>4403.3212738811562</v>
          </cell>
          <cell r="L66">
            <v>3429.53</v>
          </cell>
          <cell r="M66">
            <v>11030.569023</v>
          </cell>
          <cell r="N66">
            <v>11737.383156999998</v>
          </cell>
          <cell r="O66">
            <v>11612.320067000001</v>
          </cell>
          <cell r="P66">
            <v>12068.720476999999</v>
          </cell>
          <cell r="Q66">
            <v>12247.404947000005</v>
          </cell>
          <cell r="R66">
            <v>11937.636665000005</v>
          </cell>
          <cell r="S66">
            <v>11674.654921999996</v>
          </cell>
          <cell r="T66">
            <v>11664.853734000002</v>
          </cell>
          <cell r="U66">
            <v>11512.211092999996</v>
          </cell>
          <cell r="V66">
            <v>8046.7944919762931</v>
          </cell>
          <cell r="W66">
            <v>9518.2214075162174</v>
          </cell>
          <cell r="X66">
            <v>9821.7744475221989</v>
          </cell>
          <cell r="Y66">
            <v>10238.839151920494</v>
          </cell>
          <cell r="Z66">
            <v>9875.383784927044</v>
          </cell>
          <cell r="AA66">
            <v>9612.8305056523277</v>
          </cell>
          <cell r="AB66">
            <v>8932.6058819697173</v>
          </cell>
          <cell r="AC66">
            <v>9569.9413842771264</v>
          </cell>
          <cell r="AD66">
            <v>10258.200000000001</v>
          </cell>
          <cell r="AE66">
            <v>2684.2440000000001</v>
          </cell>
          <cell r="AF66">
            <v>2690.61</v>
          </cell>
          <cell r="AG66">
            <v>2624.2620000000002</v>
          </cell>
          <cell r="AH66">
            <v>2656.152</v>
          </cell>
          <cell r="AI66">
            <v>2634.4740000000002</v>
          </cell>
          <cell r="AJ66">
            <v>2597.712</v>
          </cell>
          <cell r="AK66">
            <v>2589.395</v>
          </cell>
          <cell r="AL66">
            <v>2544.7469999999998</v>
          </cell>
          <cell r="AM66">
            <v>2509</v>
          </cell>
          <cell r="AN66">
            <v>18200</v>
          </cell>
          <cell r="AO66">
            <v>18600</v>
          </cell>
          <cell r="AP66">
            <v>18600</v>
          </cell>
          <cell r="AQ66">
            <v>18700</v>
          </cell>
          <cell r="AR66">
            <v>18900</v>
          </cell>
          <cell r="AS66">
            <v>19400</v>
          </cell>
          <cell r="AT66">
            <v>18000</v>
          </cell>
          <cell r="AU66">
            <v>17400</v>
          </cell>
          <cell r="AV66">
            <v>17000</v>
          </cell>
        </row>
      </sheetData>
      <sheetData sheetId="12">
        <row r="22">
          <cell r="D22">
            <v>5591.75</v>
          </cell>
          <cell r="E22">
            <v>5509.88</v>
          </cell>
          <cell r="F22">
            <v>5509.88</v>
          </cell>
          <cell r="G22">
            <v>5494.88</v>
          </cell>
          <cell r="H22">
            <v>5492.88</v>
          </cell>
          <cell r="I22">
            <v>5495.88</v>
          </cell>
          <cell r="J22">
            <v>5498.88</v>
          </cell>
          <cell r="K22">
            <v>5500.16</v>
          </cell>
          <cell r="L22">
            <v>5502.2140540000009</v>
          </cell>
          <cell r="M22">
            <v>11685</v>
          </cell>
          <cell r="N22">
            <v>11877</v>
          </cell>
          <cell r="O22">
            <v>12413</v>
          </cell>
          <cell r="P22">
            <v>12848</v>
          </cell>
          <cell r="Q22">
            <v>13304</v>
          </cell>
          <cell r="R22">
            <v>13717</v>
          </cell>
          <cell r="S22">
            <v>13681</v>
          </cell>
          <cell r="T22">
            <v>14292</v>
          </cell>
          <cell r="U22">
            <v>14751</v>
          </cell>
          <cell r="V22">
            <v>6562</v>
          </cell>
          <cell r="W22">
            <v>6562</v>
          </cell>
          <cell r="X22">
            <v>6562</v>
          </cell>
          <cell r="Y22">
            <v>6562</v>
          </cell>
          <cell r="Z22">
            <v>6562</v>
          </cell>
          <cell r="AA22">
            <v>6562</v>
          </cell>
          <cell r="AB22">
            <v>6562</v>
          </cell>
          <cell r="AC22">
            <v>6562</v>
          </cell>
          <cell r="AD22">
            <v>6562</v>
          </cell>
          <cell r="AE22">
            <v>3568</v>
          </cell>
          <cell r="AF22">
            <v>3609</v>
          </cell>
          <cell r="AG22">
            <v>3609</v>
          </cell>
          <cell r="AH22">
            <v>3507</v>
          </cell>
          <cell r="AI22">
            <v>3468</v>
          </cell>
          <cell r="AJ22">
            <v>3480</v>
          </cell>
          <cell r="AK22">
            <v>3480</v>
          </cell>
          <cell r="AL22">
            <v>3480</v>
          </cell>
          <cell r="AM22">
            <v>3480</v>
          </cell>
          <cell r="AN22">
            <v>12469.323000000002</v>
          </cell>
          <cell r="AO22">
            <v>12478.586000000005</v>
          </cell>
          <cell r="AP22">
            <v>12475.606000000005</v>
          </cell>
          <cell r="AQ22">
            <v>12475.441000000004</v>
          </cell>
          <cell r="AR22">
            <v>12634.550999999999</v>
          </cell>
          <cell r="AS22">
            <v>12633.955000000002</v>
          </cell>
          <cell r="AT22">
            <v>12649.299000000001</v>
          </cell>
          <cell r="AU22">
            <v>12845.709000000003</v>
          </cell>
          <cell r="AV22">
            <v>12878.229000000003</v>
          </cell>
        </row>
        <row r="36">
          <cell r="D36">
            <v>8.7889999999999997</v>
          </cell>
          <cell r="E36">
            <v>8.7889999999999997</v>
          </cell>
          <cell r="F36">
            <v>8.7889999999999997</v>
          </cell>
          <cell r="G36">
            <v>8.7889999999999997</v>
          </cell>
          <cell r="H36">
            <v>8.7889999999999997</v>
          </cell>
          <cell r="I36">
            <v>8.7889999999999997</v>
          </cell>
          <cell r="J36">
            <v>27.189</v>
          </cell>
          <cell r="K36">
            <v>27.189</v>
          </cell>
          <cell r="L36">
            <v>27.189</v>
          </cell>
          <cell r="M36">
            <v>15.8</v>
          </cell>
          <cell r="N36">
            <v>15.8</v>
          </cell>
          <cell r="O36">
            <v>15.8</v>
          </cell>
          <cell r="P36">
            <v>17.100000000000001</v>
          </cell>
          <cell r="Q36">
            <v>17.100000000000001</v>
          </cell>
          <cell r="R36">
            <v>21.4</v>
          </cell>
          <cell r="S36">
            <v>21.4</v>
          </cell>
          <cell r="T36">
            <v>21.5</v>
          </cell>
          <cell r="U36">
            <v>21.500000000000004</v>
          </cell>
          <cell r="V36">
            <v>11</v>
          </cell>
          <cell r="W36">
            <v>11</v>
          </cell>
          <cell r="X36">
            <v>11</v>
          </cell>
          <cell r="Y36">
            <v>11</v>
          </cell>
          <cell r="Z36">
            <v>11</v>
          </cell>
          <cell r="AA36">
            <v>11</v>
          </cell>
          <cell r="AB36">
            <v>11</v>
          </cell>
          <cell r="AC36">
            <v>11</v>
          </cell>
          <cell r="AD36">
            <v>11</v>
          </cell>
          <cell r="AE36">
            <v>13.3</v>
          </cell>
          <cell r="AF36">
            <v>13.3</v>
          </cell>
          <cell r="AG36">
            <v>13.3</v>
          </cell>
          <cell r="AH36">
            <v>13.3</v>
          </cell>
          <cell r="AI36">
            <v>13.3</v>
          </cell>
          <cell r="AJ36">
            <v>13.3</v>
          </cell>
          <cell r="AK36">
            <v>13.3</v>
          </cell>
          <cell r="AL36">
            <v>23.19</v>
          </cell>
          <cell r="AM36">
            <v>23.8</v>
          </cell>
          <cell r="AN36">
            <v>47.908000000000001</v>
          </cell>
          <cell r="AO36">
            <v>47.908000000000001</v>
          </cell>
          <cell r="AP36">
            <v>47.908000000000001</v>
          </cell>
          <cell r="AQ36">
            <v>47.908000000000001</v>
          </cell>
          <cell r="AR36">
            <v>47.908000000000001</v>
          </cell>
          <cell r="AS36">
            <v>47.908000000000001</v>
          </cell>
          <cell r="AT36">
            <v>47.908000000000001</v>
          </cell>
          <cell r="AU36">
            <v>47.908000000000001</v>
          </cell>
          <cell r="AV36">
            <v>51.437000000000005</v>
          </cell>
        </row>
      </sheetData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usiness &amp; other details"/>
      <sheetName val="3.1 Revenue"/>
      <sheetName val="3.2 Operating expenditure"/>
      <sheetName val="3.2.3 Provisions"/>
      <sheetName val="3.3 Assets (RAB)"/>
      <sheetName val="3.4 Operational data"/>
      <sheetName val="3.5 Physical assets"/>
      <sheetName val="3.6 Quality of services"/>
      <sheetName val="3.7 Operating environment"/>
      <sheetName val="Unlocked worksheet"/>
    </sheetNames>
    <sheetDataSet>
      <sheetData sheetId="0"/>
      <sheetData sheetId="1"/>
      <sheetData sheetId="2"/>
      <sheetData sheetId="3">
        <row r="105">
          <cell r="E105">
            <v>79605.847320000015</v>
          </cell>
        </row>
      </sheetData>
      <sheetData sheetId="4"/>
      <sheetData sheetId="5">
        <row r="1">
          <cell r="C1" t="str">
            <v>REGULATORY REPORTING STATEMENT</v>
          </cell>
          <cell r="D1">
            <v>0</v>
          </cell>
          <cell r="E1">
            <v>0</v>
          </cell>
        </row>
        <row r="2">
          <cell r="C2" t="str">
            <v>ElectraNet</v>
          </cell>
          <cell r="D2">
            <v>0</v>
          </cell>
          <cell r="E2">
            <v>0</v>
          </cell>
        </row>
        <row r="3">
          <cell r="C3" t="str">
            <v>Benchmarking RIN response 2014-15</v>
          </cell>
          <cell r="D3">
            <v>0</v>
          </cell>
          <cell r="E3">
            <v>0</v>
          </cell>
        </row>
        <row r="4">
          <cell r="C4" t="str">
            <v>3.3 ASSETS</v>
          </cell>
          <cell r="D4">
            <v>0</v>
          </cell>
          <cell r="E4">
            <v>0</v>
          </cell>
        </row>
        <row r="5">
          <cell r="C5">
            <v>0</v>
          </cell>
          <cell r="D5">
            <v>0</v>
          </cell>
          <cell r="E5">
            <v>0</v>
          </cell>
        </row>
        <row r="6">
          <cell r="C6">
            <v>0</v>
          </cell>
          <cell r="D6">
            <v>0</v>
          </cell>
          <cell r="E6">
            <v>0</v>
          </cell>
        </row>
        <row r="7">
          <cell r="C7">
            <v>0</v>
          </cell>
          <cell r="D7">
            <v>0</v>
          </cell>
          <cell r="E7" t="str">
            <v>Actual
($0's)</v>
          </cell>
        </row>
        <row r="8">
          <cell r="C8">
            <v>0</v>
          </cell>
          <cell r="D8">
            <v>0</v>
          </cell>
          <cell r="E8" t="str">
            <v>2014-15</v>
          </cell>
        </row>
        <row r="9">
          <cell r="C9">
            <v>0</v>
          </cell>
          <cell r="D9">
            <v>0</v>
          </cell>
          <cell r="E9">
            <v>0</v>
          </cell>
        </row>
        <row r="10">
          <cell r="C10" t="str">
            <v>TABLE 3.3.1 - REGULATORY ASSET BASE VALUES</v>
          </cell>
          <cell r="D10">
            <v>0</v>
          </cell>
          <cell r="E10">
            <v>0</v>
          </cell>
        </row>
        <row r="11">
          <cell r="C11" t="str">
            <v>For total asset base:</v>
          </cell>
          <cell r="D11">
            <v>0</v>
          </cell>
          <cell r="E11">
            <v>0</v>
          </cell>
        </row>
        <row r="12">
          <cell r="C12" t="str">
            <v>Opening value</v>
          </cell>
          <cell r="D12">
            <v>0</v>
          </cell>
          <cell r="E12">
            <v>1994272.7275970941</v>
          </cell>
        </row>
        <row r="13">
          <cell r="C13" t="str">
            <v>Inflation addition</v>
          </cell>
          <cell r="D13">
            <v>0</v>
          </cell>
          <cell r="E13">
            <v>26523.827277041353</v>
          </cell>
        </row>
        <row r="14">
          <cell r="C14" t="str">
            <v>Straight line depreciation</v>
          </cell>
          <cell r="D14">
            <v>0</v>
          </cell>
          <cell r="E14">
            <v>-85643.071653748921</v>
          </cell>
        </row>
        <row r="15">
          <cell r="C15" t="str">
            <v>Regulatory depreciation</v>
          </cell>
          <cell r="D15">
            <v>0</v>
          </cell>
          <cell r="E15">
            <v>-59119.244376707567</v>
          </cell>
        </row>
        <row r="16">
          <cell r="C16" t="str">
            <v>Actual additions (recognised in RAB)</v>
          </cell>
          <cell r="D16">
            <v>0</v>
          </cell>
          <cell r="E16">
            <v>96869.77632107136</v>
          </cell>
        </row>
        <row r="17">
          <cell r="C17" t="str">
            <v xml:space="preserve">Disposals </v>
          </cell>
          <cell r="D17">
            <v>0</v>
          </cell>
          <cell r="E17">
            <v>0</v>
          </cell>
        </row>
        <row r="18">
          <cell r="C18" t="str">
            <v xml:space="preserve">Closing value </v>
          </cell>
          <cell r="D18" t="str">
            <v>$0's</v>
          </cell>
          <cell r="E18">
            <v>2032023.259541458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 t="str">
            <v>TABLE 3.3.2 - ASSET VALUE ROLL FORWARD</v>
          </cell>
          <cell r="D21">
            <v>0</v>
          </cell>
          <cell r="E21">
            <v>0</v>
          </cell>
        </row>
        <row r="22">
          <cell r="C22" t="str">
            <v>For overhead transmission assets:</v>
          </cell>
          <cell r="D22">
            <v>0</v>
          </cell>
          <cell r="E22">
            <v>0</v>
          </cell>
        </row>
        <row r="23">
          <cell r="C23" t="str">
            <v>Opening value</v>
          </cell>
          <cell r="D23">
            <v>0</v>
          </cell>
          <cell r="E23">
            <v>493888.84520059591</v>
          </cell>
        </row>
        <row r="24">
          <cell r="C24" t="str">
            <v>Inflation addition</v>
          </cell>
          <cell r="D24">
            <v>0</v>
          </cell>
          <cell r="E24">
            <v>6568.7216411679246</v>
          </cell>
        </row>
        <row r="25">
          <cell r="C25" t="str">
            <v>Straight line depreciation</v>
          </cell>
          <cell r="D25">
            <v>0</v>
          </cell>
          <cell r="E25">
            <v>-24642.181403676372</v>
          </cell>
        </row>
        <row r="26">
          <cell r="C26" t="str">
            <v>Regulatory depreciation</v>
          </cell>
          <cell r="D26">
            <v>0</v>
          </cell>
          <cell r="E26">
            <v>-18073.459762508446</v>
          </cell>
        </row>
        <row r="27">
          <cell r="C27" t="str">
            <v>Actual additions (recognised in RAB)</v>
          </cell>
          <cell r="D27">
            <v>0</v>
          </cell>
          <cell r="E27">
            <v>16707.958510527573</v>
          </cell>
        </row>
        <row r="28">
          <cell r="C28" t="str">
            <v xml:space="preserve">Disposals </v>
          </cell>
          <cell r="D28">
            <v>0</v>
          </cell>
          <cell r="E28">
            <v>0</v>
          </cell>
        </row>
        <row r="29">
          <cell r="C29" t="str">
            <v xml:space="preserve">Closing value </v>
          </cell>
          <cell r="D29" t="str">
            <v>$0's</v>
          </cell>
          <cell r="E29">
            <v>492523.34394861502</v>
          </cell>
        </row>
        <row r="30">
          <cell r="C30" t="str">
            <v>For underground transmission assets:</v>
          </cell>
          <cell r="D30">
            <v>0</v>
          </cell>
          <cell r="E30">
            <v>0</v>
          </cell>
        </row>
        <row r="31">
          <cell r="C31" t="str">
            <v>Opening value</v>
          </cell>
          <cell r="D31">
            <v>0</v>
          </cell>
          <cell r="E31">
            <v>108754.17196949002</v>
          </cell>
        </row>
        <row r="32">
          <cell r="C32" t="str">
            <v>Inflation addition</v>
          </cell>
          <cell r="D32">
            <v>0</v>
          </cell>
          <cell r="E32">
            <v>1446.4304871942172</v>
          </cell>
        </row>
        <row r="33">
          <cell r="C33" t="str">
            <v>Straight line depreciation</v>
          </cell>
          <cell r="D33">
            <v>0</v>
          </cell>
          <cell r="E33">
            <v>-3139.7931418700418</v>
          </cell>
        </row>
        <row r="34">
          <cell r="C34" t="str">
            <v>Regulatory depreciation</v>
          </cell>
          <cell r="D34">
            <v>0</v>
          </cell>
          <cell r="E34">
            <v>-1693.3626546758246</v>
          </cell>
        </row>
        <row r="35">
          <cell r="C35" t="str">
            <v>Actual additions (recognised in RAB)</v>
          </cell>
          <cell r="D35">
            <v>0</v>
          </cell>
          <cell r="E35">
            <v>18.534043454921914</v>
          </cell>
        </row>
        <row r="36">
          <cell r="C36" t="str">
            <v xml:space="preserve">Disposals </v>
          </cell>
          <cell r="D36">
            <v>0</v>
          </cell>
          <cell r="E36">
            <v>0</v>
          </cell>
        </row>
        <row r="37">
          <cell r="C37" t="str">
            <v xml:space="preserve">Closing value </v>
          </cell>
          <cell r="D37" t="str">
            <v>$0's</v>
          </cell>
          <cell r="E37">
            <v>107079.34335826912</v>
          </cell>
        </row>
        <row r="38">
          <cell r="C38" t="str">
            <v>For transmission switchyards, substations</v>
          </cell>
          <cell r="D38">
            <v>0</v>
          </cell>
          <cell r="E38">
            <v>0</v>
          </cell>
        </row>
        <row r="39">
          <cell r="C39" t="str">
            <v>Opening value</v>
          </cell>
          <cell r="D39">
            <v>0</v>
          </cell>
          <cell r="E39">
            <v>910386.34076994366</v>
          </cell>
        </row>
        <row r="40">
          <cell r="C40" t="str">
            <v>Inflation addition</v>
          </cell>
          <cell r="D40">
            <v>0</v>
          </cell>
          <cell r="E40">
            <v>12107.468788935752</v>
          </cell>
        </row>
        <row r="41">
          <cell r="C41" t="str">
            <v>Straight line depreciation</v>
          </cell>
          <cell r="D41">
            <v>0</v>
          </cell>
          <cell r="E41">
            <v>-26255.958822416287</v>
          </cell>
        </row>
        <row r="42">
          <cell r="C42" t="str">
            <v>Regulatory depreciation</v>
          </cell>
          <cell r="D42">
            <v>0</v>
          </cell>
          <cell r="E42">
            <v>-14148.490033480535</v>
          </cell>
        </row>
        <row r="43">
          <cell r="C43" t="str">
            <v>Actual additions (recognised in RAB)</v>
          </cell>
          <cell r="D43">
            <v>0</v>
          </cell>
          <cell r="E43">
            <v>34016.108559527369</v>
          </cell>
        </row>
        <row r="44">
          <cell r="C44" t="str">
            <v xml:space="preserve">Disposals </v>
          </cell>
          <cell r="D44">
            <v>0</v>
          </cell>
          <cell r="E44">
            <v>0</v>
          </cell>
        </row>
        <row r="45">
          <cell r="C45" t="str">
            <v xml:space="preserve">Closing value </v>
          </cell>
          <cell r="D45" t="str">
            <v>$0's</v>
          </cell>
          <cell r="E45">
            <v>930253.95929599053</v>
          </cell>
        </row>
        <row r="46">
          <cell r="C46" t="str">
            <v>For easements:</v>
          </cell>
          <cell r="D46">
            <v>0</v>
          </cell>
          <cell r="E46">
            <v>0</v>
          </cell>
        </row>
        <row r="47">
          <cell r="C47" t="str">
            <v>Opening value</v>
          </cell>
          <cell r="D47">
            <v>0</v>
          </cell>
          <cell r="E47">
            <v>89505.620412761855</v>
          </cell>
        </row>
        <row r="48">
          <cell r="C48" t="str">
            <v>Inflation addition</v>
          </cell>
          <cell r="D48">
            <v>0</v>
          </cell>
          <cell r="E48">
            <v>1190.4247514897327</v>
          </cell>
        </row>
        <row r="49">
          <cell r="C49" t="str">
            <v>Straight line depreciation</v>
          </cell>
          <cell r="D49">
            <v>0</v>
          </cell>
          <cell r="E49">
            <v>0</v>
          </cell>
        </row>
        <row r="50">
          <cell r="C50" t="str">
            <v>Regulatory depreciation</v>
          </cell>
          <cell r="D50">
            <v>0</v>
          </cell>
          <cell r="E50">
            <v>1190.4247514897327</v>
          </cell>
        </row>
        <row r="51">
          <cell r="C51" t="str">
            <v>Actual additions (recognised in RAB)</v>
          </cell>
          <cell r="D51">
            <v>0</v>
          </cell>
          <cell r="E51">
            <v>0</v>
          </cell>
        </row>
        <row r="52">
          <cell r="C52" t="str">
            <v xml:space="preserve">Disposals </v>
          </cell>
          <cell r="D52">
            <v>0</v>
          </cell>
          <cell r="E52">
            <v>0</v>
          </cell>
        </row>
        <row r="53">
          <cell r="C53" t="str">
            <v xml:space="preserve">Closing value </v>
          </cell>
          <cell r="D53" t="str">
            <v>$0's</v>
          </cell>
          <cell r="E53">
            <v>90696.045164251584</v>
          </cell>
        </row>
        <row r="54">
          <cell r="C54" t="str">
            <v>For “other” assets with long lives:</v>
          </cell>
          <cell r="D54">
            <v>0</v>
          </cell>
          <cell r="E54">
            <v>0</v>
          </cell>
        </row>
        <row r="55">
          <cell r="C55" t="str">
            <v>Opening value</v>
          </cell>
          <cell r="D55">
            <v>0</v>
          </cell>
          <cell r="E55">
            <v>365430.6151037325</v>
          </cell>
        </row>
        <row r="56">
          <cell r="C56" t="str">
            <v>Inflation addition</v>
          </cell>
          <cell r="D56">
            <v>0</v>
          </cell>
          <cell r="E56">
            <v>4860.896724184141</v>
          </cell>
        </row>
        <row r="57">
          <cell r="C57" t="str">
            <v>Straight line depreciation</v>
          </cell>
          <cell r="D57">
            <v>0</v>
          </cell>
          <cell r="E57">
            <v>-22243.336130913558</v>
          </cell>
        </row>
        <row r="58">
          <cell r="C58" t="str">
            <v>Regulatory depreciation</v>
          </cell>
          <cell r="D58">
            <v>0</v>
          </cell>
          <cell r="E58">
            <v>-17382.439406729416</v>
          </cell>
        </row>
        <row r="59">
          <cell r="C59" t="str">
            <v>Actual additions (recognised in RAB)</v>
          </cell>
          <cell r="D59">
            <v>0</v>
          </cell>
          <cell r="E59">
            <v>32564.586770233596</v>
          </cell>
        </row>
        <row r="60">
          <cell r="C60" t="str">
            <v xml:space="preserve">Disposals </v>
          </cell>
          <cell r="D60">
            <v>0</v>
          </cell>
          <cell r="E60">
            <v>0</v>
          </cell>
        </row>
        <row r="61">
          <cell r="C61" t="str">
            <v xml:space="preserve">Closing value </v>
          </cell>
          <cell r="D61" t="str">
            <v>$0's</v>
          </cell>
          <cell r="E61">
            <v>380612.76246723667</v>
          </cell>
        </row>
        <row r="62">
          <cell r="C62" t="str">
            <v>For “other” assets with short lives:</v>
          </cell>
          <cell r="D62">
            <v>0</v>
          </cell>
          <cell r="E62">
            <v>0</v>
          </cell>
        </row>
        <row r="63">
          <cell r="C63" t="str">
            <v>Opening value</v>
          </cell>
          <cell r="D63">
            <v>0</v>
          </cell>
          <cell r="E63">
            <v>26307.134140570197</v>
          </cell>
        </row>
        <row r="64">
          <cell r="C64" t="str">
            <v>Inflation addition</v>
          </cell>
          <cell r="D64">
            <v>0</v>
          </cell>
          <cell r="E64">
            <v>349.88488406958362</v>
          </cell>
        </row>
        <row r="65">
          <cell r="C65" t="str">
            <v>Straight line depreciation</v>
          </cell>
          <cell r="D65">
            <v>0</v>
          </cell>
          <cell r="E65">
            <v>-9361.8021548726629</v>
          </cell>
        </row>
        <row r="66">
          <cell r="C66" t="str">
            <v>Regulatory depreciation</v>
          </cell>
          <cell r="D66">
            <v>0</v>
          </cell>
          <cell r="E66">
            <v>-9011.9172708030801</v>
          </cell>
        </row>
        <row r="67">
          <cell r="C67" t="str">
            <v>Actual additions (recognised in RAB)</v>
          </cell>
          <cell r="D67">
            <v>0</v>
          </cell>
          <cell r="E67">
            <v>13562.588437327895</v>
          </cell>
        </row>
        <row r="68">
          <cell r="C68" t="str">
            <v xml:space="preserve">Disposals </v>
          </cell>
          <cell r="D68">
            <v>0</v>
          </cell>
          <cell r="E68">
            <v>0</v>
          </cell>
        </row>
        <row r="69">
          <cell r="C69" t="str">
            <v xml:space="preserve">Closing value </v>
          </cell>
          <cell r="D69" t="str">
            <v>$0's</v>
          </cell>
          <cell r="E69">
            <v>30857.805307095012</v>
          </cell>
        </row>
        <row r="70">
          <cell r="C70">
            <v>0</v>
          </cell>
          <cell r="D70">
            <v>0</v>
          </cell>
          <cell r="E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</row>
        <row r="72">
          <cell r="C72" t="str">
            <v>TABLE 3.3.3 - TOTAL DISAGGREGATED RAB ASSET VALUES</v>
          </cell>
          <cell r="D72">
            <v>0</v>
          </cell>
          <cell r="E72">
            <v>0</v>
          </cell>
        </row>
        <row r="73">
          <cell r="C73" t="str">
            <v>Overhead transmission assets (wires and towers/poles etc)</v>
          </cell>
          <cell r="D73">
            <v>0</v>
          </cell>
          <cell r="E73">
            <v>493206.09457460552</v>
          </cell>
        </row>
        <row r="74">
          <cell r="C74" t="str">
            <v>Underground transmission assets (cables, ducts etc)</v>
          </cell>
          <cell r="D74">
            <v>0</v>
          </cell>
          <cell r="E74">
            <v>107916.75766387957</v>
          </cell>
        </row>
        <row r="75">
          <cell r="C75" t="str">
            <v>Substations, switchyards, Transformers etc with transmission function</v>
          </cell>
          <cell r="D75">
            <v>0</v>
          </cell>
          <cell r="E75">
            <v>920320.15018749912</v>
          </cell>
        </row>
        <row r="76">
          <cell r="C76" t="str">
            <v>Easements</v>
          </cell>
          <cell r="D76">
            <v>0</v>
          </cell>
          <cell r="E76">
            <v>90100.832788506727</v>
          </cell>
        </row>
        <row r="77">
          <cell r="C77" t="str">
            <v>Other assets with long lives (please specify)</v>
          </cell>
          <cell r="D77">
            <v>0</v>
          </cell>
          <cell r="E77">
            <v>373021.68863095256</v>
          </cell>
        </row>
        <row r="78">
          <cell r="C78" t="str">
            <v>Other assets with short lives (please specify)</v>
          </cell>
          <cell r="D78" t="str">
            <v>$0's</v>
          </cell>
          <cell r="E78">
            <v>28582.469723832604</v>
          </cell>
        </row>
        <row r="79">
          <cell r="C79">
            <v>0</v>
          </cell>
          <cell r="D79">
            <v>0</v>
          </cell>
          <cell r="E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</row>
        <row r="81">
          <cell r="C81" t="str">
            <v>TABLE 3.3.4 - ASSET LIVES</v>
          </cell>
          <cell r="D81">
            <v>0</v>
          </cell>
          <cell r="E81" t="str">
            <v>Service Life 
(Years)</v>
          </cell>
        </row>
        <row r="82">
          <cell r="C82" t="str">
            <v>3.3.4.1 Asset Lives – estimated service life of new assets</v>
          </cell>
          <cell r="D82">
            <v>0</v>
          </cell>
          <cell r="E82" t="str">
            <v>2014-15</v>
          </cell>
        </row>
        <row r="83">
          <cell r="C83" t="str">
            <v xml:space="preserve">Overhead transmission assets </v>
          </cell>
          <cell r="D83">
            <v>0</v>
          </cell>
          <cell r="E83">
            <v>53.284993829820053</v>
          </cell>
        </row>
        <row r="84">
          <cell r="C84" t="str">
            <v>Underground transmission assets</v>
          </cell>
          <cell r="D84">
            <v>0</v>
          </cell>
          <cell r="E84">
            <v>39.999999999999993</v>
          </cell>
        </row>
        <row r="85">
          <cell r="C85" t="str">
            <v>Switchyard, substation and transformer assets</v>
          </cell>
          <cell r="D85">
            <v>0</v>
          </cell>
          <cell r="E85">
            <v>47.667443897617972</v>
          </cell>
        </row>
        <row r="86">
          <cell r="C86" t="str">
            <v>“Other” assets with long lives</v>
          </cell>
          <cell r="D86">
            <v>0</v>
          </cell>
          <cell r="E86">
            <v>20.788491012696344</v>
          </cell>
        </row>
        <row r="87">
          <cell r="C87" t="str">
            <v>“Other assets with short lives</v>
          </cell>
          <cell r="D87">
            <v>0</v>
          </cell>
          <cell r="E87">
            <v>4.166103881041999</v>
          </cell>
        </row>
        <row r="88">
          <cell r="C88">
            <v>0</v>
          </cell>
          <cell r="D88">
            <v>0</v>
          </cell>
          <cell r="E88">
            <v>0</v>
          </cell>
        </row>
        <row r="89">
          <cell r="C89" t="str">
            <v>3.3.4.2 Asset Lives – estimated residual service life</v>
          </cell>
          <cell r="D89">
            <v>0</v>
          </cell>
          <cell r="E89">
            <v>0</v>
          </cell>
        </row>
        <row r="90">
          <cell r="C90" t="str">
            <v xml:space="preserve">Overhead transmission assets </v>
          </cell>
          <cell r="D90">
            <v>0</v>
          </cell>
          <cell r="E90">
            <v>27.933452586286503</v>
          </cell>
        </row>
        <row r="91">
          <cell r="C91" t="str">
            <v>Underground transmission assets</v>
          </cell>
          <cell r="D91">
            <v>0</v>
          </cell>
          <cell r="E91">
            <v>35.058591654663282</v>
          </cell>
        </row>
        <row r="92">
          <cell r="C92" t="str">
            <v>Switchyard, substation and transformer assets</v>
          </cell>
          <cell r="D92">
            <v>0</v>
          </cell>
          <cell r="E92">
            <v>36.501121427856788</v>
          </cell>
        </row>
        <row r="93">
          <cell r="C93" t="str">
            <v>Other assets with long lives</v>
          </cell>
          <cell r="D93">
            <v>0</v>
          </cell>
          <cell r="E93">
            <v>14.58066476303477</v>
          </cell>
        </row>
        <row r="94">
          <cell r="C94" t="str">
            <v>Other assets with short lives</v>
          </cell>
          <cell r="D94">
            <v>0</v>
          </cell>
          <cell r="E94">
            <v>2.5958365290493051</v>
          </cell>
        </row>
        <row r="95">
          <cell r="C95">
            <v>0</v>
          </cell>
          <cell r="D95">
            <v>0</v>
          </cell>
          <cell r="E95">
            <v>0</v>
          </cell>
        </row>
      </sheetData>
      <sheetData sheetId="6">
        <row r="1">
          <cell r="C1" t="str">
            <v>REGULATORY REPORTING STATEMENT</v>
          </cell>
          <cell r="D1">
            <v>0</v>
          </cell>
          <cell r="E1">
            <v>0</v>
          </cell>
        </row>
        <row r="2">
          <cell r="C2" t="str">
            <v>ElectraNet</v>
          </cell>
          <cell r="D2">
            <v>0</v>
          </cell>
          <cell r="E2">
            <v>0</v>
          </cell>
        </row>
        <row r="3">
          <cell r="C3" t="str">
            <v>Benchmarking RIN response 2014-15</v>
          </cell>
          <cell r="D3">
            <v>0</v>
          </cell>
          <cell r="E3">
            <v>0</v>
          </cell>
        </row>
        <row r="4">
          <cell r="C4" t="str">
            <v>3.4 OPERATIONAL DATA</v>
          </cell>
          <cell r="D4">
            <v>0</v>
          </cell>
          <cell r="E4">
            <v>0</v>
          </cell>
        </row>
        <row r="5">
          <cell r="C5">
            <v>0</v>
          </cell>
          <cell r="D5">
            <v>0</v>
          </cell>
          <cell r="E5">
            <v>0</v>
          </cell>
        </row>
        <row r="6">
          <cell r="C6">
            <v>0</v>
          </cell>
          <cell r="D6">
            <v>0</v>
          </cell>
          <cell r="E6">
            <v>0</v>
          </cell>
        </row>
        <row r="7">
          <cell r="C7">
            <v>0</v>
          </cell>
          <cell r="D7">
            <v>0</v>
          </cell>
        </row>
        <row r="8">
          <cell r="C8">
            <v>0</v>
          </cell>
          <cell r="D8">
            <v>0</v>
          </cell>
          <cell r="E8" t="str">
            <v>Actual</v>
          </cell>
        </row>
        <row r="9">
          <cell r="C9">
            <v>0</v>
          </cell>
          <cell r="D9">
            <v>0</v>
          </cell>
          <cell r="E9" t="str">
            <v>2014-15</v>
          </cell>
        </row>
        <row r="10">
          <cell r="C10">
            <v>0</v>
          </cell>
          <cell r="D10" t="str">
            <v>Units</v>
          </cell>
        </row>
        <row r="11">
          <cell r="C11" t="str">
            <v>TABLE 3.4.1 - ENERGY DELIVERY</v>
          </cell>
          <cell r="D11">
            <v>0</v>
          </cell>
          <cell r="E11">
            <v>0</v>
          </cell>
        </row>
        <row r="12">
          <cell r="C12" t="str">
            <v>Energy Grouping by Downstream Connection type</v>
          </cell>
          <cell r="D12">
            <v>0</v>
          </cell>
          <cell r="E12">
            <v>0</v>
          </cell>
        </row>
        <row r="13">
          <cell r="C13" t="str">
            <v>To Other connected transmission networks</v>
          </cell>
          <cell r="D13" t="str">
            <v>GWh</v>
          </cell>
          <cell r="E13">
            <v>1503.579</v>
          </cell>
        </row>
        <row r="14">
          <cell r="C14" t="str">
            <v>To Distribution networks</v>
          </cell>
          <cell r="D14" t="str">
            <v>GWh</v>
          </cell>
          <cell r="E14">
            <v>10214.89</v>
          </cell>
        </row>
        <row r="15">
          <cell r="C15" t="str">
            <v>To Directly connected end–users (330 kV)</v>
          </cell>
          <cell r="D15" t="str">
            <v>GWh</v>
          </cell>
          <cell r="E15">
            <v>0</v>
          </cell>
        </row>
        <row r="16">
          <cell r="C16" t="str">
            <v>To Directly connected end–users (275 kV)</v>
          </cell>
          <cell r="D16" t="str">
            <v>GWh</v>
          </cell>
          <cell r="E16">
            <v>1237.1659999999999</v>
          </cell>
        </row>
        <row r="17">
          <cell r="C17" t="str">
            <v>To Directly connected end–users (220 kV)</v>
          </cell>
          <cell r="D17" t="str">
            <v>GWh</v>
          </cell>
          <cell r="E17">
            <v>0</v>
          </cell>
        </row>
        <row r="18">
          <cell r="C18" t="str">
            <v>To Directly connected end–users (132 kV)</v>
          </cell>
          <cell r="D18" t="str">
            <v>GWh</v>
          </cell>
          <cell r="E18">
            <v>496.48649999999998</v>
          </cell>
        </row>
        <row r="19">
          <cell r="C19" t="str">
            <v>To Directly connected end–users (110 kV)</v>
          </cell>
          <cell r="D19" t="str">
            <v>GWh</v>
          </cell>
          <cell r="E19">
            <v>0</v>
          </cell>
        </row>
        <row r="20">
          <cell r="C20" t="str">
            <v xml:space="preserve">To Directly connected end–users (44 kV) </v>
          </cell>
          <cell r="D20" t="str">
            <v>GWh</v>
          </cell>
          <cell r="E20">
            <v>0</v>
          </cell>
        </row>
        <row r="21">
          <cell r="C21" t="str">
            <v>To Directly connected end–users (33 kV)</v>
          </cell>
          <cell r="D21" t="str">
            <v>GWh</v>
          </cell>
          <cell r="E21">
            <v>3.2084899999999998</v>
          </cell>
        </row>
        <row r="22">
          <cell r="C22" t="str">
            <v>To Directly connected end–users (22 kV)</v>
          </cell>
          <cell r="D22" t="str">
            <v>GWh</v>
          </cell>
          <cell r="E22">
            <v>0</v>
          </cell>
        </row>
        <row r="23">
          <cell r="C23" t="str">
            <v>To Directly connected end–users (11 kV)</v>
          </cell>
          <cell r="D23" t="str">
            <v>GWh</v>
          </cell>
          <cell r="E23">
            <v>0</v>
          </cell>
        </row>
        <row r="24">
          <cell r="C24" t="str">
            <v>To Directly connected end–users (6.6 kV)</v>
          </cell>
          <cell r="D24" t="str">
            <v>GWh</v>
          </cell>
          <cell r="E24">
            <v>0</v>
          </cell>
        </row>
        <row r="25">
          <cell r="C25" t="str">
            <v>Pumping and Power Station Auxillaries</v>
          </cell>
          <cell r="D25" t="str">
            <v>GWh</v>
          </cell>
          <cell r="E25">
            <v>0</v>
          </cell>
        </row>
        <row r="26">
          <cell r="C26" t="str">
            <v>Total energy transported</v>
          </cell>
          <cell r="D26" t="str">
            <v>GWh</v>
          </cell>
          <cell r="E26">
            <v>13455.329989999998</v>
          </cell>
        </row>
        <row r="27">
          <cell r="C27">
            <v>0</v>
          </cell>
          <cell r="D27">
            <v>0</v>
          </cell>
        </row>
        <row r="28">
          <cell r="C28">
            <v>0</v>
          </cell>
          <cell r="D28">
            <v>0</v>
          </cell>
        </row>
        <row r="29">
          <cell r="C29" t="str">
            <v>TABLE 3.4.2 -  CONNECTION POINTS</v>
          </cell>
          <cell r="D29">
            <v>0</v>
          </cell>
          <cell r="E29">
            <v>0</v>
          </cell>
        </row>
        <row r="30">
          <cell r="C30" t="str">
            <v>Number of entry points at each transmission voltage level</v>
          </cell>
          <cell r="D30">
            <v>0</v>
          </cell>
          <cell r="E30">
            <v>0</v>
          </cell>
        </row>
        <row r="31">
          <cell r="C31" t="str">
            <v>500kV</v>
          </cell>
          <cell r="D31" t="str">
            <v>number</v>
          </cell>
          <cell r="E31">
            <v>0</v>
          </cell>
        </row>
        <row r="32">
          <cell r="C32" t="str">
            <v>330kV</v>
          </cell>
          <cell r="D32" t="str">
            <v>number</v>
          </cell>
          <cell r="E32">
            <v>0</v>
          </cell>
        </row>
        <row r="33">
          <cell r="C33" t="str">
            <v>275kV</v>
          </cell>
          <cell r="D33" t="str">
            <v>number</v>
          </cell>
          <cell r="E33">
            <v>8</v>
          </cell>
        </row>
        <row r="34">
          <cell r="C34" t="str">
            <v>220kV</v>
          </cell>
          <cell r="D34" t="str">
            <v>number</v>
          </cell>
          <cell r="E34">
            <v>0</v>
          </cell>
        </row>
        <row r="35">
          <cell r="C35" t="str">
            <v>132 kV</v>
          </cell>
          <cell r="D35" t="str">
            <v>number</v>
          </cell>
          <cell r="E35">
            <v>12</v>
          </cell>
        </row>
        <row r="36">
          <cell r="C36" t="str">
            <v>110kV</v>
          </cell>
          <cell r="D36" t="str">
            <v>number</v>
          </cell>
          <cell r="E36">
            <v>0</v>
          </cell>
        </row>
        <row r="37">
          <cell r="C37" t="str">
            <v>66 kV</v>
          </cell>
          <cell r="D37" t="str">
            <v>number</v>
          </cell>
          <cell r="E37">
            <v>3</v>
          </cell>
        </row>
        <row r="38">
          <cell r="C38" t="str">
            <v>33 kV</v>
          </cell>
          <cell r="D38" t="str">
            <v>number</v>
          </cell>
          <cell r="E38">
            <v>0</v>
          </cell>
        </row>
        <row r="39">
          <cell r="C39" t="str">
            <v>22 kV</v>
          </cell>
          <cell r="D39" t="str">
            <v>number</v>
          </cell>
          <cell r="E39">
            <v>0</v>
          </cell>
        </row>
        <row r="40">
          <cell r="C40" t="str">
            <v>11 kV</v>
          </cell>
          <cell r="D40" t="str">
            <v>number</v>
          </cell>
          <cell r="E40">
            <v>0</v>
          </cell>
        </row>
        <row r="41">
          <cell r="C41" t="str">
            <v>6.6 kV</v>
          </cell>
          <cell r="D41" t="str">
            <v>number</v>
          </cell>
          <cell r="E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</row>
        <row r="43">
          <cell r="C43" t="str">
            <v xml:space="preserve">Number of exit points at each transmission voltage level </v>
          </cell>
          <cell r="D43">
            <v>0</v>
          </cell>
          <cell r="E43">
            <v>0</v>
          </cell>
        </row>
        <row r="44">
          <cell r="C44" t="str">
            <v>500kV</v>
          </cell>
          <cell r="D44" t="str">
            <v>number</v>
          </cell>
          <cell r="E44">
            <v>0</v>
          </cell>
        </row>
        <row r="45">
          <cell r="C45" t="str">
            <v>330kV</v>
          </cell>
          <cell r="D45" t="str">
            <v>number</v>
          </cell>
          <cell r="E45">
            <v>0</v>
          </cell>
        </row>
        <row r="46">
          <cell r="C46" t="str">
            <v>275kV</v>
          </cell>
          <cell r="D46" t="str">
            <v>number</v>
          </cell>
          <cell r="E46">
            <v>13</v>
          </cell>
        </row>
        <row r="47">
          <cell r="C47" t="str">
            <v>220kV</v>
          </cell>
          <cell r="D47" t="str">
            <v>number</v>
          </cell>
          <cell r="E47">
            <v>0</v>
          </cell>
        </row>
        <row r="48">
          <cell r="C48" t="str">
            <v>132 kV</v>
          </cell>
          <cell r="D48" t="str">
            <v>number</v>
          </cell>
          <cell r="E48">
            <v>61</v>
          </cell>
        </row>
        <row r="49">
          <cell r="C49" t="str">
            <v>110kV</v>
          </cell>
          <cell r="D49" t="str">
            <v>number</v>
          </cell>
          <cell r="E49">
            <v>0</v>
          </cell>
        </row>
        <row r="50">
          <cell r="C50" t="str">
            <v>66 kV</v>
          </cell>
          <cell r="D50" t="str">
            <v>number</v>
          </cell>
          <cell r="E50">
            <v>3</v>
          </cell>
        </row>
        <row r="51">
          <cell r="C51" t="str">
            <v>44 kV</v>
          </cell>
          <cell r="D51" t="str">
            <v>number</v>
          </cell>
          <cell r="E51">
            <v>0</v>
          </cell>
        </row>
        <row r="52">
          <cell r="C52" t="str">
            <v>33kV</v>
          </cell>
          <cell r="D52" t="str">
            <v>number</v>
          </cell>
          <cell r="E52">
            <v>0</v>
          </cell>
        </row>
        <row r="53">
          <cell r="C53" t="str">
            <v>22kV</v>
          </cell>
          <cell r="D53" t="str">
            <v>number</v>
          </cell>
          <cell r="E53">
            <v>0</v>
          </cell>
        </row>
        <row r="54">
          <cell r="C54" t="str">
            <v>11kV</v>
          </cell>
          <cell r="D54" t="str">
            <v>number</v>
          </cell>
          <cell r="E54">
            <v>0</v>
          </cell>
        </row>
        <row r="55">
          <cell r="C55" t="str">
            <v>6.6kV</v>
          </cell>
          <cell r="D55" t="str">
            <v>number</v>
          </cell>
          <cell r="E55">
            <v>0</v>
          </cell>
        </row>
        <row r="56">
          <cell r="C56">
            <v>0</v>
          </cell>
          <cell r="D56">
            <v>0</v>
          </cell>
        </row>
        <row r="57">
          <cell r="C57">
            <v>0</v>
          </cell>
          <cell r="D57">
            <v>0</v>
          </cell>
        </row>
        <row r="58">
          <cell r="C58" t="str">
            <v>TABLE 3.4.3 - SYSTEM DEMAND</v>
          </cell>
          <cell r="D58">
            <v>0</v>
          </cell>
          <cell r="E58">
            <v>0</v>
          </cell>
        </row>
        <row r="59">
          <cell r="C59" t="str">
            <v>Table 3.4.3.1 Annual system maximum demand characteristics – MW measure</v>
          </cell>
          <cell r="D59">
            <v>0</v>
          </cell>
          <cell r="E59">
            <v>0</v>
          </cell>
        </row>
        <row r="60">
          <cell r="C60" t="str">
            <v>Transmission System coincident maximum demand</v>
          </cell>
          <cell r="D60" t="str">
            <v>MW</v>
          </cell>
          <cell r="E60">
            <v>2668.4565240000002</v>
          </cell>
        </row>
        <row r="61">
          <cell r="C61" t="str">
            <v>Transmission System coincident weather adjusted maximum demand 10% POE</v>
          </cell>
          <cell r="D61" t="str">
            <v>MW</v>
          </cell>
          <cell r="E61">
            <v>2796.7881943809998</v>
          </cell>
        </row>
        <row r="62">
          <cell r="C62" t="str">
            <v>Transmission System coincident weather adjusted maximum demand 50% POE</v>
          </cell>
          <cell r="D62" t="str">
            <v>MW</v>
          </cell>
          <cell r="E62">
            <v>2520.13670125</v>
          </cell>
        </row>
        <row r="63">
          <cell r="C63" t="str">
            <v>Transmission System non-coincident summated maximum demand</v>
          </cell>
          <cell r="D63" t="str">
            <v>MW</v>
          </cell>
          <cell r="E63">
            <v>3074.8294000000001</v>
          </cell>
        </row>
        <row r="64">
          <cell r="C64" t="str">
            <v>Transmission System non-coincident weather adjusted summated maximum demand 10% POE</v>
          </cell>
          <cell r="D64" t="str">
            <v>MW</v>
          </cell>
          <cell r="E64">
            <v>3112.4294</v>
          </cell>
        </row>
        <row r="65">
          <cell r="C65" t="str">
            <v>Transmission System non-coincident weather adjusted summated maximum demand 50% POE</v>
          </cell>
          <cell r="D65" t="str">
            <v>MW</v>
          </cell>
          <cell r="E65">
            <v>2882.7294000000002</v>
          </cell>
        </row>
        <row r="66">
          <cell r="C66">
            <v>0</v>
          </cell>
          <cell r="D66">
            <v>0</v>
          </cell>
          <cell r="E66">
            <v>0</v>
          </cell>
        </row>
        <row r="67">
          <cell r="C67" t="str">
            <v>Table 3.4.3.2 Annual system maximum demand characteristics – MVA measure</v>
          </cell>
          <cell r="D67">
            <v>0</v>
          </cell>
          <cell r="E67">
            <v>0</v>
          </cell>
        </row>
        <row r="68">
          <cell r="C68" t="str">
            <v>Transmission System coincident maximum demand</v>
          </cell>
          <cell r="D68" t="str">
            <v>MVA</v>
          </cell>
          <cell r="E68">
            <v>2731.9483337769998</v>
          </cell>
        </row>
        <row r="69">
          <cell r="C69" t="str">
            <v>Transmission System coincident weather adjusted maximum demand 10% POE</v>
          </cell>
          <cell r="D69" t="str">
            <v>MVA</v>
          </cell>
          <cell r="E69">
            <v>2882.094575222</v>
          </cell>
        </row>
        <row r="70">
          <cell r="C70" t="str">
            <v>Transmission System coincident weather adjusted maximum demand 50% POE</v>
          </cell>
          <cell r="D70" t="str">
            <v>MVA</v>
          </cell>
          <cell r="E70">
            <v>2591.9658832230002</v>
          </cell>
        </row>
        <row r="71">
          <cell r="C71" t="str">
            <v>Transmission System non-coincident summated maximum demand</v>
          </cell>
          <cell r="D71" t="str">
            <v>MVA</v>
          </cell>
          <cell r="E71">
            <v>3175.3143963269999</v>
          </cell>
        </row>
        <row r="72">
          <cell r="C72" t="str">
            <v>Transmission System non-coincident weather adjusted summated maximum demand 10% POE</v>
          </cell>
          <cell r="D72" t="str">
            <v>MVA</v>
          </cell>
          <cell r="E72">
            <v>3212.9143963269998</v>
          </cell>
        </row>
        <row r="73">
          <cell r="C73" t="str">
            <v>Transmission System non-coincident weather adjusted summated maximum demand 50% POE</v>
          </cell>
          <cell r="D73" t="str">
            <v>MVA</v>
          </cell>
          <cell r="E73">
            <v>2979.4143963269998</v>
          </cell>
        </row>
        <row r="74">
          <cell r="C74">
            <v>0</v>
          </cell>
          <cell r="D74">
            <v>0</v>
          </cell>
          <cell r="E74">
            <v>0</v>
          </cell>
        </row>
        <row r="75">
          <cell r="C75" t="str">
            <v>Table 3.4.3.3 Power factor</v>
          </cell>
          <cell r="D75">
            <v>0</v>
          </cell>
          <cell r="E75">
            <v>0</v>
          </cell>
        </row>
        <row r="76">
          <cell r="C76" t="str">
            <v>Power factor conversion between MVA and MW</v>
          </cell>
          <cell r="D76">
            <v>0</v>
          </cell>
          <cell r="E76">
            <v>0</v>
          </cell>
        </row>
        <row r="77">
          <cell r="C77" t="str">
            <v>Average overall network power factor conversion between MVA and MW</v>
          </cell>
          <cell r="D77" t="str">
            <v>Factor</v>
          </cell>
          <cell r="E77" t="str">
            <v>0.9768 leading</v>
          </cell>
        </row>
        <row r="78">
          <cell r="C78" t="str">
            <v>Average power factor conversion for 500 kV lines</v>
          </cell>
          <cell r="D78" t="str">
            <v>Factor</v>
          </cell>
          <cell r="E78" t="str">
            <v>NA</v>
          </cell>
        </row>
        <row r="79">
          <cell r="C79" t="str">
            <v>Average power factor conversion for 330 kV lines</v>
          </cell>
          <cell r="D79" t="str">
            <v>Factor</v>
          </cell>
          <cell r="E79" t="str">
            <v>NA</v>
          </cell>
        </row>
        <row r="80">
          <cell r="C80" t="str">
            <v>Average power factor conversion for  275 kV lines</v>
          </cell>
          <cell r="D80" t="str">
            <v>Factor</v>
          </cell>
          <cell r="E80" t="str">
            <v>0.9947 leading</v>
          </cell>
        </row>
        <row r="81">
          <cell r="C81" t="str">
            <v>Average power factor conversion for  220 kV lines</v>
          </cell>
          <cell r="D81" t="str">
            <v>Factor</v>
          </cell>
          <cell r="E81" t="str">
            <v>NA</v>
          </cell>
        </row>
        <row r="82">
          <cell r="C82" t="str">
            <v>Average power factor conversion for  132 kV lines</v>
          </cell>
          <cell r="D82" t="str">
            <v>Factor</v>
          </cell>
          <cell r="E82" t="str">
            <v>0.9631 leading</v>
          </cell>
        </row>
        <row r="83">
          <cell r="C83" t="str">
            <v>Average power factor conversion for  110 kV lines</v>
          </cell>
          <cell r="D83" t="str">
            <v>Factor</v>
          </cell>
          <cell r="E83" t="str">
            <v>NA</v>
          </cell>
        </row>
        <row r="84">
          <cell r="C84" t="str">
            <v>Average power factor conversion for  88 kV lines</v>
          </cell>
          <cell r="D84" t="str">
            <v>Factor</v>
          </cell>
          <cell r="E84" t="str">
            <v>NA</v>
          </cell>
        </row>
        <row r="85">
          <cell r="C85" t="str">
            <v>Average power factor conversion for  66 kV lines</v>
          </cell>
          <cell r="D85" t="str">
            <v>Factor</v>
          </cell>
          <cell r="E85" t="str">
            <v>0.9801 leading</v>
          </cell>
        </row>
        <row r="86">
          <cell r="C86" t="str">
            <v>Average power factor conversion for  33 kV lines</v>
          </cell>
          <cell r="D86" t="str">
            <v>Factor</v>
          </cell>
          <cell r="E86" t="str">
            <v>NA</v>
          </cell>
        </row>
        <row r="87">
          <cell r="C87" t="str">
            <v>Average power factor conversion for  22 kV lines</v>
          </cell>
          <cell r="D87" t="str">
            <v>Factor</v>
          </cell>
          <cell r="E87" t="str">
            <v>NA</v>
          </cell>
        </row>
        <row r="88">
          <cell r="C88" t="str">
            <v>Average power factor conversion for  11 kV lines</v>
          </cell>
          <cell r="D88" t="str">
            <v>Factor</v>
          </cell>
          <cell r="E88" t="str">
            <v>NA</v>
          </cell>
        </row>
        <row r="89">
          <cell r="C89" t="str">
            <v>Average power factor conversion for  6.6 kV lines</v>
          </cell>
          <cell r="D89" t="str">
            <v>Factor</v>
          </cell>
          <cell r="E89" t="str">
            <v>NA</v>
          </cell>
        </row>
      </sheetData>
      <sheetData sheetId="7">
        <row r="1">
          <cell r="C1" t="str">
            <v>REGULATORY REPORTING STATEMENT</v>
          </cell>
          <cell r="D1">
            <v>0</v>
          </cell>
          <cell r="E1">
            <v>0</v>
          </cell>
        </row>
        <row r="2">
          <cell r="C2" t="str">
            <v>ElectraNet</v>
          </cell>
          <cell r="D2">
            <v>0</v>
          </cell>
          <cell r="E2">
            <v>0</v>
          </cell>
        </row>
        <row r="3">
          <cell r="C3" t="str">
            <v>Benchmarking RIN response 2014-15</v>
          </cell>
          <cell r="D3">
            <v>0</v>
          </cell>
          <cell r="E3">
            <v>0</v>
          </cell>
        </row>
        <row r="4">
          <cell r="C4" t="str">
            <v>3.5 PHYSICAL ASSETS</v>
          </cell>
          <cell r="D4">
            <v>0</v>
          </cell>
          <cell r="E4">
            <v>0</v>
          </cell>
        </row>
        <row r="5">
          <cell r="C5">
            <v>0</v>
          </cell>
          <cell r="D5">
            <v>0</v>
          </cell>
          <cell r="E5">
            <v>0</v>
          </cell>
        </row>
        <row r="6">
          <cell r="C6">
            <v>0</v>
          </cell>
          <cell r="D6">
            <v>0</v>
          </cell>
          <cell r="E6">
            <v>0</v>
          </cell>
        </row>
        <row r="7">
          <cell r="C7">
            <v>0</v>
          </cell>
          <cell r="D7">
            <v>0</v>
          </cell>
          <cell r="E7" t="str">
            <v>Actual</v>
          </cell>
        </row>
        <row r="8">
          <cell r="C8">
            <v>0</v>
          </cell>
          <cell r="D8">
            <v>0</v>
          </cell>
          <cell r="E8" t="str">
            <v>2014-15</v>
          </cell>
        </row>
        <row r="9">
          <cell r="C9">
            <v>0</v>
          </cell>
          <cell r="D9" t="str">
            <v>Unit</v>
          </cell>
        </row>
        <row r="10">
          <cell r="C10" t="str">
            <v xml:space="preserve">TABLE 3.5.1 - TRANSMISSION SYSTEM CAPACITIES </v>
          </cell>
          <cell r="D10">
            <v>0</v>
          </cell>
          <cell r="E10">
            <v>0</v>
          </cell>
        </row>
        <row r="11">
          <cell r="C11" t="str">
            <v>Table 3.5.1.1 Overhead network length of circuit at each voltage</v>
          </cell>
          <cell r="D11">
            <v>0</v>
          </cell>
          <cell r="E11">
            <v>0</v>
          </cell>
        </row>
        <row r="12">
          <cell r="C12" t="str">
            <v>500 kV</v>
          </cell>
          <cell r="D12" t="str">
            <v>km</v>
          </cell>
          <cell r="E12">
            <v>0</v>
          </cell>
        </row>
        <row r="13">
          <cell r="C13" t="str">
            <v>330 kV</v>
          </cell>
          <cell r="D13" t="str">
            <v>km</v>
          </cell>
          <cell r="E13">
            <v>0</v>
          </cell>
        </row>
        <row r="14">
          <cell r="C14" t="str">
            <v>275 kV</v>
          </cell>
          <cell r="D14" t="str">
            <v>km</v>
          </cell>
          <cell r="E14">
            <v>2612</v>
          </cell>
        </row>
        <row r="15">
          <cell r="C15" t="str">
            <v>220 kV</v>
          </cell>
          <cell r="D15" t="str">
            <v>km</v>
          </cell>
          <cell r="E15">
            <v>0</v>
          </cell>
        </row>
        <row r="16">
          <cell r="C16" t="str">
            <v>132 kV</v>
          </cell>
          <cell r="D16" t="str">
            <v>km</v>
          </cell>
          <cell r="E16">
            <v>2866</v>
          </cell>
        </row>
        <row r="17">
          <cell r="C17" t="str">
            <v>110 kV</v>
          </cell>
          <cell r="D17" t="str">
            <v>km</v>
          </cell>
          <cell r="E17">
            <v>0</v>
          </cell>
        </row>
        <row r="18">
          <cell r="C18" t="str">
            <v>88 kV</v>
          </cell>
          <cell r="D18" t="str">
            <v>km</v>
          </cell>
          <cell r="E18">
            <v>0</v>
          </cell>
        </row>
        <row r="19">
          <cell r="C19" t="str">
            <v>66 kV</v>
          </cell>
          <cell r="D19" t="str">
            <v>km</v>
          </cell>
          <cell r="E19">
            <v>16.16</v>
          </cell>
        </row>
        <row r="20">
          <cell r="C20" t="str">
            <v>33 kV</v>
          </cell>
          <cell r="D20" t="str">
            <v>km</v>
          </cell>
          <cell r="E20">
            <v>0</v>
          </cell>
        </row>
        <row r="21">
          <cell r="C21" t="str">
            <v>22 kV</v>
          </cell>
          <cell r="D21" t="str">
            <v>km</v>
          </cell>
          <cell r="E21">
            <v>0</v>
          </cell>
        </row>
        <row r="22">
          <cell r="C22" t="str">
            <v>11 kV</v>
          </cell>
          <cell r="D22" t="str">
            <v>km</v>
          </cell>
          <cell r="E22">
            <v>0</v>
          </cell>
        </row>
        <row r="23">
          <cell r="C23" t="str">
            <v>Total overhead circuit kilometres</v>
          </cell>
          <cell r="D23" t="str">
            <v>km</v>
          </cell>
          <cell r="E23">
            <v>5494.16</v>
          </cell>
        </row>
        <row r="24">
          <cell r="C24">
            <v>0</v>
          </cell>
          <cell r="D24">
            <v>0</v>
          </cell>
          <cell r="E24">
            <v>0</v>
          </cell>
        </row>
        <row r="25">
          <cell r="C25" t="str">
            <v>Table 3.5.1.2 Underground cable circuit length at each voltage</v>
          </cell>
          <cell r="D25">
            <v>0</v>
          </cell>
          <cell r="E25">
            <v>0</v>
          </cell>
        </row>
        <row r="26">
          <cell r="C26" t="str">
            <v>500 kV</v>
          </cell>
          <cell r="D26" t="str">
            <v>km</v>
          </cell>
          <cell r="E26">
            <v>0</v>
          </cell>
        </row>
        <row r="27">
          <cell r="C27" t="str">
            <v>330 kV</v>
          </cell>
          <cell r="D27" t="str">
            <v>km</v>
          </cell>
          <cell r="E27">
            <v>0</v>
          </cell>
        </row>
        <row r="28">
          <cell r="C28" t="str">
            <v>275 kV</v>
          </cell>
          <cell r="D28" t="str">
            <v>km</v>
          </cell>
          <cell r="E28">
            <v>26.27</v>
          </cell>
        </row>
        <row r="29">
          <cell r="C29" t="str">
            <v>220 kV</v>
          </cell>
          <cell r="D29" t="str">
            <v>km</v>
          </cell>
          <cell r="E29">
            <v>0</v>
          </cell>
        </row>
        <row r="30">
          <cell r="C30" t="str">
            <v>132 kV</v>
          </cell>
          <cell r="D30" t="str">
            <v>km</v>
          </cell>
          <cell r="E30">
            <v>0</v>
          </cell>
        </row>
        <row r="31">
          <cell r="C31" t="str">
            <v>110 kV</v>
          </cell>
          <cell r="D31" t="str">
            <v>km</v>
          </cell>
          <cell r="E31">
            <v>0</v>
          </cell>
        </row>
        <row r="32">
          <cell r="C32" t="str">
            <v>88 kV</v>
          </cell>
          <cell r="D32" t="str">
            <v>km</v>
          </cell>
          <cell r="E32">
            <v>0</v>
          </cell>
        </row>
        <row r="33">
          <cell r="C33" t="str">
            <v>66 kV</v>
          </cell>
          <cell r="D33" t="str">
            <v>km</v>
          </cell>
          <cell r="E33">
            <v>0.91900000000000004</v>
          </cell>
        </row>
        <row r="34">
          <cell r="C34" t="str">
            <v>33 kV</v>
          </cell>
          <cell r="D34" t="str">
            <v>km</v>
          </cell>
          <cell r="E34">
            <v>0</v>
          </cell>
        </row>
        <row r="35">
          <cell r="C35" t="str">
            <v>22 kV</v>
          </cell>
          <cell r="D35" t="str">
            <v>km</v>
          </cell>
          <cell r="E35">
            <v>0</v>
          </cell>
        </row>
        <row r="36">
          <cell r="C36" t="str">
            <v>11 kV</v>
          </cell>
          <cell r="D36" t="str">
            <v>km</v>
          </cell>
          <cell r="E36">
            <v>0</v>
          </cell>
        </row>
        <row r="37">
          <cell r="C37" t="str">
            <v>Total underground circuit kilometres</v>
          </cell>
          <cell r="D37" t="str">
            <v>km</v>
          </cell>
          <cell r="E37">
            <v>27.189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 t="str">
            <v>Table 3.5.1.3 Estimated overhead network weighted average MVA capacity by voltage class</v>
          </cell>
          <cell r="D39">
            <v>0</v>
          </cell>
          <cell r="E39">
            <v>0</v>
          </cell>
        </row>
        <row r="40">
          <cell r="C40" t="str">
            <v>500 kV</v>
          </cell>
          <cell r="D40" t="str">
            <v>MVA</v>
          </cell>
          <cell r="E40">
            <v>0</v>
          </cell>
        </row>
        <row r="41">
          <cell r="C41" t="str">
            <v>330 kV</v>
          </cell>
          <cell r="D41" t="str">
            <v>MVA</v>
          </cell>
          <cell r="E41">
            <v>0</v>
          </cell>
        </row>
        <row r="42">
          <cell r="C42" t="str">
            <v>275 kV</v>
          </cell>
          <cell r="D42" t="str">
            <v>MVA</v>
          </cell>
          <cell r="E42">
            <v>566.16582370183392</v>
          </cell>
        </row>
        <row r="43">
          <cell r="C43" t="str">
            <v>220 kV</v>
          </cell>
          <cell r="D43" t="str">
            <v>MVA</v>
          </cell>
          <cell r="E43">
            <v>0</v>
          </cell>
        </row>
        <row r="44">
          <cell r="C44" t="str">
            <v>132 kV</v>
          </cell>
          <cell r="D44" t="str">
            <v>MVA</v>
          </cell>
          <cell r="E44">
            <v>113.74084549838213</v>
          </cell>
        </row>
        <row r="45">
          <cell r="C45" t="str">
            <v>110 kV</v>
          </cell>
          <cell r="D45" t="str">
            <v>MVA</v>
          </cell>
          <cell r="E45">
            <v>0</v>
          </cell>
        </row>
        <row r="46">
          <cell r="C46" t="str">
            <v>88 kV</v>
          </cell>
          <cell r="D46" t="str">
            <v>MVA</v>
          </cell>
          <cell r="E46">
            <v>0</v>
          </cell>
        </row>
        <row r="47">
          <cell r="C47" t="str">
            <v>66 kV</v>
          </cell>
          <cell r="D47" t="str">
            <v>MVA</v>
          </cell>
          <cell r="E47">
            <v>108.97294361745088</v>
          </cell>
        </row>
        <row r="48">
          <cell r="C48" t="str">
            <v>33 kV</v>
          </cell>
          <cell r="D48" t="str">
            <v>MVA</v>
          </cell>
          <cell r="E48">
            <v>0</v>
          </cell>
        </row>
        <row r="49">
          <cell r="C49" t="str">
            <v>22 kV</v>
          </cell>
          <cell r="D49" t="str">
            <v>MVA</v>
          </cell>
          <cell r="E49">
            <v>0</v>
          </cell>
        </row>
        <row r="50">
          <cell r="C50" t="str">
            <v>11 kV</v>
          </cell>
          <cell r="D50" t="str">
            <v>MVA</v>
          </cell>
          <cell r="E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2">
          <cell r="C52" t="str">
            <v>Table 3.5.1.4 Estimated underground network weighted average MVA capacity by voltage class</v>
          </cell>
          <cell r="D52">
            <v>0</v>
          </cell>
          <cell r="E52">
            <v>0</v>
          </cell>
        </row>
        <row r="53">
          <cell r="C53" t="str">
            <v>500 kV</v>
          </cell>
          <cell r="D53" t="str">
            <v>MVA</v>
          </cell>
          <cell r="E53">
            <v>0</v>
          </cell>
        </row>
        <row r="54">
          <cell r="C54" t="str">
            <v>330 kV</v>
          </cell>
          <cell r="D54" t="str">
            <v>MVA</v>
          </cell>
          <cell r="E54">
            <v>0</v>
          </cell>
        </row>
        <row r="55">
          <cell r="C55" t="str">
            <v>275 kV</v>
          </cell>
          <cell r="D55" t="str">
            <v>MVA</v>
          </cell>
          <cell r="E55">
            <v>660</v>
          </cell>
        </row>
        <row r="56">
          <cell r="C56" t="str">
            <v>220 kV</v>
          </cell>
          <cell r="D56" t="str">
            <v>MVA</v>
          </cell>
          <cell r="E56">
            <v>0</v>
          </cell>
        </row>
        <row r="57">
          <cell r="C57" t="str">
            <v>132 kV</v>
          </cell>
          <cell r="D57" t="str">
            <v>MVA</v>
          </cell>
          <cell r="E57">
            <v>0</v>
          </cell>
        </row>
        <row r="58">
          <cell r="C58" t="str">
            <v>110 kV</v>
          </cell>
          <cell r="D58" t="str">
            <v>MVA</v>
          </cell>
          <cell r="E58">
            <v>0</v>
          </cell>
        </row>
        <row r="59">
          <cell r="C59" t="str">
            <v>88 kV</v>
          </cell>
          <cell r="D59" t="str">
            <v>MVA</v>
          </cell>
          <cell r="E59">
            <v>0</v>
          </cell>
        </row>
        <row r="60">
          <cell r="C60" t="str">
            <v>66 kV</v>
          </cell>
          <cell r="D60" t="str">
            <v>MVA</v>
          </cell>
          <cell r="E60">
            <v>0</v>
          </cell>
        </row>
        <row r="61">
          <cell r="C61" t="str">
            <v>33 kV</v>
          </cell>
          <cell r="D61" t="str">
            <v>MVA</v>
          </cell>
          <cell r="E61">
            <v>0</v>
          </cell>
        </row>
        <row r="62">
          <cell r="C62" t="str">
            <v>22 kV</v>
          </cell>
          <cell r="D62" t="str">
            <v>MVA</v>
          </cell>
          <cell r="E62">
            <v>0</v>
          </cell>
        </row>
        <row r="63">
          <cell r="C63" t="str">
            <v>11 kV</v>
          </cell>
          <cell r="D63">
            <v>0</v>
          </cell>
          <cell r="E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</row>
        <row r="65">
          <cell r="C65" t="str">
            <v>Table 3.5.1.5 Installed transmission system transformer capacity</v>
          </cell>
          <cell r="D65">
            <v>0</v>
          </cell>
          <cell r="E65">
            <v>0</v>
          </cell>
        </row>
        <row r="66">
          <cell r="C66" t="str">
            <v>Transmission substations (eg 500 kV to 330 kV)</v>
          </cell>
          <cell r="D66" t="str">
            <v>MVA</v>
          </cell>
          <cell r="E66">
            <v>3680</v>
          </cell>
        </row>
        <row r="67">
          <cell r="C67" t="str">
            <v>Terminal points to DNSP systems</v>
          </cell>
          <cell r="D67" t="str">
            <v>MVA</v>
          </cell>
          <cell r="E67">
            <v>7282.6</v>
          </cell>
        </row>
        <row r="68">
          <cell r="C68" t="str">
            <v>Transformer capacity for directly connected end–users owned by the TNSP</v>
          </cell>
          <cell r="D68" t="str">
            <v>MVA</v>
          </cell>
          <cell r="E68">
            <v>326</v>
          </cell>
        </row>
        <row r="69">
          <cell r="C69" t="str">
            <v>Transformer capacity for directly connected end–users owned by the end–user</v>
          </cell>
          <cell r="D69" t="str">
            <v>MVA</v>
          </cell>
          <cell r="E69">
            <v>440</v>
          </cell>
        </row>
        <row r="70">
          <cell r="C70" t="str">
            <v>Interconnector capacity</v>
          </cell>
          <cell r="D70" t="str">
            <v>MVA</v>
          </cell>
          <cell r="E70">
            <v>680</v>
          </cell>
        </row>
        <row r="71">
          <cell r="C71" t="str">
            <v>Other</v>
          </cell>
          <cell r="D71" t="str">
            <v>MVA</v>
          </cell>
          <cell r="E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</row>
        <row r="73">
          <cell r="C73" t="str">
            <v>Table 3.5.1.6 Cold spare capacity</v>
          </cell>
          <cell r="D73">
            <v>0</v>
          </cell>
          <cell r="E73">
            <v>0</v>
          </cell>
        </row>
        <row r="74">
          <cell r="C74" t="str">
            <v>Cold spare capacity included in Table 3.5.1.5</v>
          </cell>
          <cell r="D74" t="str">
            <v>MVA</v>
          </cell>
          <cell r="E74">
            <v>717.6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0</v>
          </cell>
        </row>
        <row r="82">
          <cell r="C82">
            <v>0</v>
          </cell>
        </row>
        <row r="83">
          <cell r="C83">
            <v>0</v>
          </cell>
        </row>
        <row r="84">
          <cell r="C84">
            <v>0</v>
          </cell>
        </row>
        <row r="85">
          <cell r="C85">
            <v>0</v>
          </cell>
        </row>
        <row r="86">
          <cell r="C86">
            <v>0</v>
          </cell>
        </row>
        <row r="87">
          <cell r="C87">
            <v>0</v>
          </cell>
        </row>
        <row r="88">
          <cell r="C88">
            <v>0</v>
          </cell>
        </row>
        <row r="89">
          <cell r="C89">
            <v>0</v>
          </cell>
        </row>
        <row r="90">
          <cell r="C90">
            <v>0</v>
          </cell>
        </row>
        <row r="91">
          <cell r="C91">
            <v>0</v>
          </cell>
        </row>
        <row r="92">
          <cell r="C92">
            <v>0</v>
          </cell>
        </row>
        <row r="93">
          <cell r="C93">
            <v>0</v>
          </cell>
        </row>
        <row r="94">
          <cell r="C94">
            <v>0</v>
          </cell>
        </row>
        <row r="95">
          <cell r="C95">
            <v>0</v>
          </cell>
        </row>
        <row r="96">
          <cell r="C96">
            <v>0</v>
          </cell>
        </row>
        <row r="97">
          <cell r="C97">
            <v>0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</sheetData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only"/>
      <sheetName val="Instructions"/>
      <sheetName val="Contents"/>
      <sheetName val="Business &amp; other details"/>
      <sheetName val="3.1 Revenue"/>
      <sheetName val="3.2 Operating expenditure"/>
      <sheetName val="3.2.3 Provisions"/>
      <sheetName val="3.3 Assets (RAB)"/>
      <sheetName val="3.4 Operational data"/>
      <sheetName val="3.5 Physical assets"/>
      <sheetName val="3.6 Quality of services"/>
      <sheetName val="3.7 Operating environment"/>
      <sheetName val="NSP Amendments"/>
    </sheetNames>
    <sheetDataSet>
      <sheetData sheetId="0"/>
      <sheetData sheetId="1"/>
      <sheetData sheetId="2"/>
      <sheetData sheetId="3"/>
      <sheetData sheetId="4"/>
      <sheetData sheetId="5">
        <row r="56">
          <cell r="C56">
            <v>85108199</v>
          </cell>
        </row>
      </sheetData>
      <sheetData sheetId="6"/>
      <sheetData sheetId="7">
        <row r="12">
          <cell r="C12">
            <v>2032023259.5414579</v>
          </cell>
        </row>
        <row r="14">
          <cell r="C14">
            <v>-95982674.057186544</v>
          </cell>
        </row>
        <row r="15">
          <cell r="C15">
            <v>142117469.61331937</v>
          </cell>
        </row>
        <row r="17">
          <cell r="C17">
            <v>2101911593.2272098</v>
          </cell>
        </row>
      </sheetData>
      <sheetData sheetId="8">
        <row r="1">
          <cell r="B1" t="str">
            <v>REGULATORY REPORTING STATEMENT</v>
          </cell>
          <cell r="C1">
            <v>0</v>
          </cell>
          <cell r="D1">
            <v>0</v>
          </cell>
        </row>
        <row r="2">
          <cell r="B2" t="str">
            <v>ElectraNet</v>
          </cell>
          <cell r="C2">
            <v>0</v>
          </cell>
          <cell r="D2">
            <v>0</v>
          </cell>
        </row>
        <row r="3">
          <cell r="B3" t="str">
            <v>Benchmarking RIN response 2015-16</v>
          </cell>
          <cell r="C3">
            <v>0</v>
          </cell>
          <cell r="D3">
            <v>0</v>
          </cell>
        </row>
        <row r="4">
          <cell r="B4" t="str">
            <v>3.4 OPERATIONAL DATA</v>
          </cell>
          <cell r="C4">
            <v>0</v>
          </cell>
          <cell r="D4">
            <v>0</v>
          </cell>
        </row>
        <row r="5">
          <cell r="B5">
            <v>0</v>
          </cell>
          <cell r="C5">
            <v>0</v>
          </cell>
          <cell r="D5">
            <v>0</v>
          </cell>
        </row>
        <row r="6">
          <cell r="B6" t="str">
            <v xml:space="preserve">There are THREE tables on this worksheet. Each table has been grouped for ease of navigation. See the Instructions sheet on how to group or ungroup tables. </v>
          </cell>
          <cell r="C6">
            <v>0</v>
          </cell>
          <cell r="D6">
            <v>0</v>
          </cell>
        </row>
        <row r="7">
          <cell r="B7">
            <v>0</v>
          </cell>
          <cell r="C7">
            <v>0</v>
          </cell>
        </row>
        <row r="8">
          <cell r="B8" t="str">
            <v>3.4.1 - ENERGY DELIVERY</v>
          </cell>
          <cell r="C8">
            <v>0</v>
          </cell>
          <cell r="D8">
            <v>0</v>
          </cell>
        </row>
        <row r="9">
          <cell r="B9">
            <v>0</v>
          </cell>
          <cell r="C9">
            <v>0</v>
          </cell>
          <cell r="D9" t="str">
            <v>VOLUMES (0's)</v>
          </cell>
        </row>
        <row r="10">
          <cell r="B10">
            <v>0</v>
          </cell>
          <cell r="C10" t="str">
            <v>Units</v>
          </cell>
          <cell r="D10" t="str">
            <v>2015-16</v>
          </cell>
        </row>
        <row r="11">
          <cell r="B11" t="str">
            <v>Energy Grouping by Downstream Connection type</v>
          </cell>
          <cell r="C11">
            <v>0</v>
          </cell>
          <cell r="D11">
            <v>0</v>
          </cell>
        </row>
        <row r="12">
          <cell r="B12" t="str">
            <v>To Other connected transmission networks</v>
          </cell>
          <cell r="C12" t="str">
            <v>GWh</v>
          </cell>
          <cell r="D12">
            <v>1922.2805570010064</v>
          </cell>
        </row>
        <row r="13">
          <cell r="B13" t="str">
            <v>To Distribution networks</v>
          </cell>
          <cell r="C13" t="str">
            <v>GWh</v>
          </cell>
          <cell r="D13">
            <v>10341.412335791953</v>
          </cell>
        </row>
        <row r="14">
          <cell r="B14" t="str">
            <v>To Directly connected end–users (330 kV)</v>
          </cell>
          <cell r="C14" t="str">
            <v>GWh</v>
          </cell>
          <cell r="D14">
            <v>0</v>
          </cell>
        </row>
        <row r="15">
          <cell r="B15" t="str">
            <v>To Directly connected end–users (275 kV)</v>
          </cell>
          <cell r="C15" t="str">
            <v>GWh</v>
          </cell>
          <cell r="D15">
            <v>1350.8015124179967</v>
          </cell>
        </row>
        <row r="16">
          <cell r="B16" t="str">
            <v>To Directly connected end–users (220 kV)</v>
          </cell>
          <cell r="C16" t="str">
            <v>GWh</v>
          </cell>
          <cell r="D16">
            <v>0</v>
          </cell>
        </row>
        <row r="17">
          <cell r="B17" t="str">
            <v>To Directly connected end–users (132 kV)</v>
          </cell>
          <cell r="C17" t="str">
            <v>GWh</v>
          </cell>
          <cell r="D17">
            <v>631.09505490599997</v>
          </cell>
        </row>
        <row r="18">
          <cell r="B18" t="str">
            <v>To Directly connected end–users (110 kV)</v>
          </cell>
          <cell r="C18" t="str">
            <v>GWh</v>
          </cell>
          <cell r="D18">
            <v>0</v>
          </cell>
        </row>
        <row r="19">
          <cell r="B19" t="str">
            <v xml:space="preserve">To Directly connected end–users (44 kV) </v>
          </cell>
          <cell r="C19" t="str">
            <v>GWh</v>
          </cell>
          <cell r="D19">
            <v>0</v>
          </cell>
        </row>
        <row r="20">
          <cell r="B20" t="str">
            <v>To Directly connected end–users (33 kV)</v>
          </cell>
          <cell r="C20" t="str">
            <v>GWh</v>
          </cell>
          <cell r="D20">
            <v>2.3891959279999995</v>
          </cell>
        </row>
        <row r="21">
          <cell r="B21" t="str">
            <v>To Directly connected end–users (22 kV)</v>
          </cell>
          <cell r="C21" t="str">
            <v>GWh</v>
          </cell>
          <cell r="D21">
            <v>0</v>
          </cell>
        </row>
        <row r="22">
          <cell r="B22" t="str">
            <v>To Directly connected end–users (11 kV)</v>
          </cell>
          <cell r="C22" t="str">
            <v>GWh</v>
          </cell>
          <cell r="D22">
            <v>0</v>
          </cell>
        </row>
        <row r="23">
          <cell r="B23" t="str">
            <v>To Directly connected end–users (6.6 kV)</v>
          </cell>
          <cell r="C23" t="str">
            <v>GWh</v>
          </cell>
          <cell r="D23">
            <v>0</v>
          </cell>
        </row>
        <row r="24">
          <cell r="B24" t="str">
            <v>Pumping and Power Station Auxillaries</v>
          </cell>
          <cell r="C24" t="str">
            <v>GWh</v>
          </cell>
          <cell r="D24">
            <v>0</v>
          </cell>
        </row>
        <row r="25">
          <cell r="B25" t="str">
            <v>Total energy transported</v>
          </cell>
          <cell r="C25">
            <v>0</v>
          </cell>
          <cell r="D25">
            <v>14247.978656044956</v>
          </cell>
        </row>
        <row r="26">
          <cell r="B26">
            <v>0</v>
          </cell>
          <cell r="C26">
            <v>0</v>
          </cell>
        </row>
        <row r="27">
          <cell r="B27">
            <v>0</v>
          </cell>
          <cell r="C27">
            <v>0</v>
          </cell>
        </row>
        <row r="28">
          <cell r="B28" t="str">
            <v>3.4.2 -  CONNECTION POINTS</v>
          </cell>
          <cell r="C28">
            <v>0</v>
          </cell>
          <cell r="D28">
            <v>0</v>
          </cell>
        </row>
        <row r="29">
          <cell r="B29">
            <v>0</v>
          </cell>
          <cell r="C29">
            <v>0</v>
          </cell>
          <cell r="D29" t="str">
            <v>VOLUMES (0's)</v>
          </cell>
        </row>
        <row r="30">
          <cell r="B30">
            <v>0</v>
          </cell>
          <cell r="C30">
            <v>0</v>
          </cell>
          <cell r="D30" t="str">
            <v>2015-16</v>
          </cell>
        </row>
        <row r="31">
          <cell r="B31" t="str">
            <v>Number of entry points at each transmission voltage level</v>
          </cell>
          <cell r="C31">
            <v>0</v>
          </cell>
          <cell r="D31">
            <v>0</v>
          </cell>
        </row>
        <row r="32">
          <cell r="B32" t="str">
            <v>500kV</v>
          </cell>
          <cell r="C32">
            <v>0</v>
          </cell>
          <cell r="D32">
            <v>0</v>
          </cell>
        </row>
        <row r="33">
          <cell r="B33" t="str">
            <v>330kV</v>
          </cell>
          <cell r="C33">
            <v>0</v>
          </cell>
          <cell r="D33">
            <v>0</v>
          </cell>
        </row>
        <row r="34">
          <cell r="B34" t="str">
            <v>275kV</v>
          </cell>
          <cell r="C34">
            <v>0</v>
          </cell>
          <cell r="D34">
            <v>8</v>
          </cell>
        </row>
        <row r="35">
          <cell r="B35" t="str">
            <v>220kV</v>
          </cell>
          <cell r="C35">
            <v>0</v>
          </cell>
          <cell r="D35">
            <v>0</v>
          </cell>
        </row>
        <row r="36">
          <cell r="B36" t="str">
            <v>132 kV</v>
          </cell>
          <cell r="C36">
            <v>0</v>
          </cell>
          <cell r="D36">
            <v>12</v>
          </cell>
        </row>
        <row r="37">
          <cell r="B37" t="str">
            <v>110kV</v>
          </cell>
          <cell r="C37">
            <v>0</v>
          </cell>
          <cell r="D37">
            <v>0</v>
          </cell>
        </row>
        <row r="38">
          <cell r="B38" t="str">
            <v>66 kV</v>
          </cell>
          <cell r="C38">
            <v>0</v>
          </cell>
          <cell r="D38">
            <v>3</v>
          </cell>
        </row>
        <row r="39">
          <cell r="B39" t="str">
            <v>33 kV</v>
          </cell>
          <cell r="C39">
            <v>0</v>
          </cell>
          <cell r="D39">
            <v>0</v>
          </cell>
        </row>
        <row r="40">
          <cell r="B40" t="str">
            <v>22 kV</v>
          </cell>
          <cell r="C40">
            <v>0</v>
          </cell>
          <cell r="D40">
            <v>0</v>
          </cell>
        </row>
        <row r="41">
          <cell r="B41" t="str">
            <v>11 kV</v>
          </cell>
          <cell r="C41">
            <v>0</v>
          </cell>
          <cell r="D41">
            <v>0</v>
          </cell>
        </row>
        <row r="42">
          <cell r="B42" t="str">
            <v>6.6 kV</v>
          </cell>
          <cell r="C42">
            <v>0</v>
          </cell>
          <cell r="D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</row>
        <row r="44">
          <cell r="B44" t="str">
            <v xml:space="preserve">Number of exit points at each transmission voltage level </v>
          </cell>
          <cell r="C44">
            <v>0</v>
          </cell>
          <cell r="D44">
            <v>0</v>
          </cell>
        </row>
        <row r="45">
          <cell r="B45" t="str">
            <v>500kV</v>
          </cell>
          <cell r="C45">
            <v>0</v>
          </cell>
          <cell r="D45">
            <v>0</v>
          </cell>
        </row>
        <row r="46">
          <cell r="B46" t="str">
            <v>330kV</v>
          </cell>
          <cell r="C46">
            <v>0</v>
          </cell>
          <cell r="D46">
            <v>0</v>
          </cell>
        </row>
        <row r="47">
          <cell r="B47" t="str">
            <v>275kV</v>
          </cell>
          <cell r="C47">
            <v>0</v>
          </cell>
          <cell r="D47">
            <v>13</v>
          </cell>
        </row>
        <row r="48">
          <cell r="B48" t="str">
            <v>220kV</v>
          </cell>
          <cell r="C48">
            <v>0</v>
          </cell>
          <cell r="D48">
            <v>0</v>
          </cell>
        </row>
        <row r="49">
          <cell r="B49" t="str">
            <v>132 kV</v>
          </cell>
          <cell r="C49">
            <v>0</v>
          </cell>
          <cell r="D49">
            <v>60</v>
          </cell>
        </row>
        <row r="50">
          <cell r="B50" t="str">
            <v>110kV</v>
          </cell>
          <cell r="C50">
            <v>0</v>
          </cell>
          <cell r="D50">
            <v>0</v>
          </cell>
        </row>
        <row r="51">
          <cell r="B51" t="str">
            <v>66 kV</v>
          </cell>
          <cell r="C51">
            <v>0</v>
          </cell>
          <cell r="D51">
            <v>3</v>
          </cell>
        </row>
        <row r="52">
          <cell r="B52" t="str">
            <v>44 kV</v>
          </cell>
          <cell r="C52">
            <v>0</v>
          </cell>
          <cell r="D52">
            <v>0</v>
          </cell>
        </row>
        <row r="53">
          <cell r="B53" t="str">
            <v>33kV</v>
          </cell>
          <cell r="C53">
            <v>0</v>
          </cell>
          <cell r="D53">
            <v>0</v>
          </cell>
        </row>
        <row r="54">
          <cell r="B54" t="str">
            <v>22kV</v>
          </cell>
          <cell r="C54">
            <v>0</v>
          </cell>
          <cell r="D54">
            <v>0</v>
          </cell>
        </row>
        <row r="55">
          <cell r="B55" t="str">
            <v>11kV</v>
          </cell>
          <cell r="C55">
            <v>0</v>
          </cell>
          <cell r="D55">
            <v>0</v>
          </cell>
        </row>
        <row r="56">
          <cell r="B56" t="str">
            <v>6.6kV</v>
          </cell>
          <cell r="C56">
            <v>0</v>
          </cell>
          <cell r="D56">
            <v>0</v>
          </cell>
        </row>
        <row r="57">
          <cell r="B57">
            <v>0</v>
          </cell>
          <cell r="C57">
            <v>0</v>
          </cell>
        </row>
        <row r="58">
          <cell r="B58">
            <v>0</v>
          </cell>
          <cell r="C58">
            <v>0</v>
          </cell>
        </row>
        <row r="59">
          <cell r="B59">
            <v>0</v>
          </cell>
          <cell r="C59">
            <v>0</v>
          </cell>
        </row>
        <row r="60">
          <cell r="B60" t="str">
            <v>3.4.3 - SYSTEM DEMAND</v>
          </cell>
          <cell r="C60">
            <v>0</v>
          </cell>
          <cell r="D60">
            <v>0</v>
          </cell>
        </row>
        <row r="61">
          <cell r="B61">
            <v>0</v>
          </cell>
          <cell r="C61">
            <v>0</v>
          </cell>
          <cell r="D61" t="str">
            <v>VOLUMES (0's)</v>
          </cell>
        </row>
        <row r="62">
          <cell r="B62">
            <v>0</v>
          </cell>
          <cell r="C62" t="str">
            <v>Units</v>
          </cell>
          <cell r="D62" t="str">
            <v>2015-16</v>
          </cell>
        </row>
        <row r="63">
          <cell r="B63" t="str">
            <v>3.4.3.1 - Annual system maximum demand characteristics – MW measure</v>
          </cell>
          <cell r="C63">
            <v>0</v>
          </cell>
          <cell r="D63">
            <v>0</v>
          </cell>
        </row>
        <row r="64">
          <cell r="B64" t="str">
            <v>Transmission System coincident maximum demand</v>
          </cell>
          <cell r="C64" t="str">
            <v>MW</v>
          </cell>
          <cell r="D64">
            <v>2804.4766439999999</v>
          </cell>
        </row>
        <row r="65">
          <cell r="B65" t="str">
            <v>Transmission System coincident weather adjusted maximum demand 10% POE</v>
          </cell>
          <cell r="C65" t="str">
            <v>MW</v>
          </cell>
          <cell r="D65">
            <v>3065.5766520000002</v>
          </cell>
        </row>
        <row r="66">
          <cell r="B66" t="str">
            <v>Transmission System coincident weather adjusted maximum demand 50% POE</v>
          </cell>
          <cell r="C66" t="str">
            <v>MW</v>
          </cell>
          <cell r="D66">
            <v>2734.838996</v>
          </cell>
        </row>
        <row r="67">
          <cell r="B67" t="str">
            <v>Transmission System non-coincident summated maximum demand</v>
          </cell>
          <cell r="C67" t="str">
            <v>MW</v>
          </cell>
          <cell r="D67">
            <v>3197.9988199999998</v>
          </cell>
        </row>
        <row r="68">
          <cell r="B68" t="str">
            <v>Transmission System non-coincident weather adjusted summated maximum demand 10% POE</v>
          </cell>
          <cell r="C68" t="str">
            <v>MW</v>
          </cell>
          <cell r="D68">
            <v>3285.0336579999998</v>
          </cell>
        </row>
        <row r="69">
          <cell r="B69" t="str">
            <v>Transmission System non-coincident weather adjusted summated maximum demand 50% POE</v>
          </cell>
          <cell r="C69" t="str">
            <v>MW</v>
          </cell>
          <cell r="D69">
            <v>3005.7247739999998</v>
          </cell>
        </row>
        <row r="70">
          <cell r="B70">
            <v>0</v>
          </cell>
          <cell r="C70">
            <v>0</v>
          </cell>
          <cell r="D70">
            <v>0</v>
          </cell>
        </row>
        <row r="71">
          <cell r="B71" t="str">
            <v>3.4.3.2 - Annual system maximum demand characteristics – MVA measure</v>
          </cell>
          <cell r="C71">
            <v>0</v>
          </cell>
          <cell r="D71">
            <v>0</v>
          </cell>
        </row>
        <row r="72">
          <cell r="B72" t="str">
            <v>Transmission System coincident maximum demand</v>
          </cell>
          <cell r="C72" t="str">
            <v>MVA</v>
          </cell>
          <cell r="D72">
            <v>2902.2119590000002</v>
          </cell>
        </row>
        <row r="73">
          <cell r="B73" t="str">
            <v>Transmission System coincident weather adjusted maximum demand 10% POE</v>
          </cell>
          <cell r="C73" t="str">
            <v>MVA</v>
          </cell>
          <cell r="D73">
            <v>3180.5034799999999</v>
          </cell>
        </row>
        <row r="74">
          <cell r="B74" t="str">
            <v>Transmission System coincident weather adjusted maximum demand 50% POE</v>
          </cell>
          <cell r="C74" t="str">
            <v>MVA</v>
          </cell>
          <cell r="D74">
            <v>2829.5072110000001</v>
          </cell>
        </row>
        <row r="75">
          <cell r="B75" t="str">
            <v>Transmission System non-coincident summated maximum demand</v>
          </cell>
          <cell r="C75" t="str">
            <v>MVA</v>
          </cell>
          <cell r="D75">
            <v>3271.5960879999998</v>
          </cell>
        </row>
        <row r="76">
          <cell r="B76" t="str">
            <v>Transmission System non-coincident weather adjusted summated maximum demand 10% POE</v>
          </cell>
          <cell r="C76" t="str">
            <v>MVA</v>
          </cell>
          <cell r="D76">
            <v>3359.9371420000002</v>
          </cell>
        </row>
        <row r="77">
          <cell r="B77" t="str">
            <v>Transmission System non-coincident weather adjusted summated maximum demand 50% POE</v>
          </cell>
          <cell r="C77" t="str">
            <v>MVA</v>
          </cell>
          <cell r="D77">
            <v>3077.0966469999998</v>
          </cell>
        </row>
        <row r="78">
          <cell r="B78">
            <v>0</v>
          </cell>
          <cell r="C78">
            <v>0</v>
          </cell>
          <cell r="D78">
            <v>0</v>
          </cell>
        </row>
        <row r="79">
          <cell r="B79" t="str">
            <v>3.4.3.3 - Power factor</v>
          </cell>
          <cell r="C79">
            <v>0</v>
          </cell>
          <cell r="D79">
            <v>0</v>
          </cell>
        </row>
        <row r="80">
          <cell r="B80" t="str">
            <v>Power factor conversion between MVA and MW</v>
          </cell>
          <cell r="C80">
            <v>0</v>
          </cell>
          <cell r="D80">
            <v>0</v>
          </cell>
        </row>
        <row r="81">
          <cell r="B81" t="str">
            <v>Average overall network power factor conversion between MVA and MW</v>
          </cell>
          <cell r="C81" t="str">
            <v>Factor</v>
          </cell>
          <cell r="D81">
            <v>0.97209999999999996</v>
          </cell>
        </row>
        <row r="82">
          <cell r="B82" t="str">
            <v>Average power factor conversion for 500 kV lines</v>
          </cell>
          <cell r="C82" t="str">
            <v>Factor</v>
          </cell>
          <cell r="D82">
            <v>0</v>
          </cell>
        </row>
        <row r="83">
          <cell r="B83" t="str">
            <v>Average power factor conversion for 330 kV lines</v>
          </cell>
          <cell r="C83" t="str">
            <v>Factor</v>
          </cell>
          <cell r="D83">
            <v>0</v>
          </cell>
        </row>
        <row r="84">
          <cell r="B84" t="str">
            <v>Average power factor conversion for  275 kV lines</v>
          </cell>
          <cell r="C84" t="str">
            <v>Factor</v>
          </cell>
          <cell r="D84">
            <v>0.98770000000000002</v>
          </cell>
        </row>
        <row r="85">
          <cell r="B85" t="str">
            <v>Average power factor conversion for  220 kV lines</v>
          </cell>
          <cell r="C85" t="str">
            <v>Factor</v>
          </cell>
          <cell r="D85">
            <v>0</v>
          </cell>
        </row>
        <row r="86">
          <cell r="B86" t="str">
            <v>Average power factor conversion for  132 kV lines</v>
          </cell>
          <cell r="C86" t="str">
            <v>Factor</v>
          </cell>
          <cell r="D86">
            <v>0.96009999999999995</v>
          </cell>
        </row>
        <row r="87">
          <cell r="B87" t="str">
            <v>Average power factor conversion for  110 kV lines</v>
          </cell>
          <cell r="C87" t="str">
            <v>Factor</v>
          </cell>
          <cell r="D87">
            <v>0</v>
          </cell>
        </row>
        <row r="88">
          <cell r="B88" t="str">
            <v>Average power factor conversion for  88 kV lines</v>
          </cell>
          <cell r="C88" t="str">
            <v>Factor</v>
          </cell>
          <cell r="D88">
            <v>0</v>
          </cell>
        </row>
        <row r="89">
          <cell r="B89" t="str">
            <v>Average power factor conversion for  66 kV lines</v>
          </cell>
          <cell r="C89" t="str">
            <v>Factor</v>
          </cell>
          <cell r="D89">
            <v>0.97409999999999997</v>
          </cell>
        </row>
        <row r="90">
          <cell r="B90" t="str">
            <v>Average power factor conversion for  33 kV lines</v>
          </cell>
          <cell r="C90" t="str">
            <v>Factor</v>
          </cell>
          <cell r="D90">
            <v>0</v>
          </cell>
        </row>
        <row r="91">
          <cell r="B91" t="str">
            <v>Average power factor conversion for  22 kV lines</v>
          </cell>
          <cell r="C91" t="str">
            <v>Factor</v>
          </cell>
          <cell r="D91">
            <v>0</v>
          </cell>
        </row>
        <row r="92">
          <cell r="B92" t="str">
            <v>Average power factor conversion for  11 kV lines</v>
          </cell>
          <cell r="C92" t="str">
            <v>Factor</v>
          </cell>
          <cell r="D92">
            <v>0</v>
          </cell>
        </row>
        <row r="93">
          <cell r="B93" t="str">
            <v>Average power factor conversion for  6.6 kV lines</v>
          </cell>
          <cell r="C93" t="str">
            <v>Factor</v>
          </cell>
          <cell r="D93">
            <v>0</v>
          </cell>
        </row>
      </sheetData>
      <sheetData sheetId="9">
        <row r="1">
          <cell r="B1" t="str">
            <v>REGULATORY REPORTING STATEMENT</v>
          </cell>
          <cell r="C1">
            <v>0</v>
          </cell>
          <cell r="D1">
            <v>0</v>
          </cell>
        </row>
        <row r="2">
          <cell r="B2" t="str">
            <v>ElectraNet</v>
          </cell>
          <cell r="C2">
            <v>0</v>
          </cell>
          <cell r="D2">
            <v>0</v>
          </cell>
        </row>
        <row r="3">
          <cell r="B3" t="str">
            <v>Benchmarking RIN response 2015-16</v>
          </cell>
          <cell r="C3">
            <v>0</v>
          </cell>
          <cell r="D3">
            <v>0</v>
          </cell>
        </row>
        <row r="4">
          <cell r="B4" t="str">
            <v>3.5 PHYSICAL ASSETS</v>
          </cell>
          <cell r="C4">
            <v>0</v>
          </cell>
          <cell r="D4">
            <v>0</v>
          </cell>
        </row>
        <row r="5">
          <cell r="B5">
            <v>0</v>
          </cell>
          <cell r="C5">
            <v>0</v>
          </cell>
          <cell r="D5">
            <v>0</v>
          </cell>
        </row>
        <row r="6">
          <cell r="B6" t="str">
            <v xml:space="preserve">There is ONE table on this worksheet. It has been sub-grouped for ease of navigation. See the Instructions sheet on how to group or ungroup tables. </v>
          </cell>
          <cell r="C6">
            <v>0</v>
          </cell>
          <cell r="D6">
            <v>0</v>
          </cell>
        </row>
        <row r="7">
          <cell r="B7">
            <v>0</v>
          </cell>
        </row>
        <row r="8">
          <cell r="B8" t="str">
            <v xml:space="preserve">3.5.1 - TRANSMISSION SYSTEM CAPACITIES </v>
          </cell>
          <cell r="C8">
            <v>0</v>
          </cell>
          <cell r="D8">
            <v>0</v>
          </cell>
        </row>
        <row r="9">
          <cell r="B9">
            <v>0</v>
          </cell>
          <cell r="C9">
            <v>0</v>
          </cell>
          <cell r="D9" t="str">
            <v>(0's)</v>
          </cell>
        </row>
        <row r="10">
          <cell r="B10">
            <v>0</v>
          </cell>
          <cell r="C10" t="str">
            <v>Unit</v>
          </cell>
          <cell r="D10" t="str">
            <v>2015-16</v>
          </cell>
        </row>
        <row r="11">
          <cell r="B11" t="str">
            <v>3.5.1.1 - Overhead network length of circuit at each voltage</v>
          </cell>
          <cell r="C11">
            <v>0</v>
          </cell>
          <cell r="D11">
            <v>0</v>
          </cell>
        </row>
        <row r="12">
          <cell r="B12" t="str">
            <v>500 kV</v>
          </cell>
          <cell r="C12" t="str">
            <v>km</v>
          </cell>
          <cell r="D12">
            <v>0</v>
          </cell>
        </row>
        <row r="13">
          <cell r="B13" t="str">
            <v>330 kV</v>
          </cell>
          <cell r="C13" t="str">
            <v>km</v>
          </cell>
          <cell r="D13">
            <v>0</v>
          </cell>
        </row>
        <row r="14">
          <cell r="B14" t="str">
            <v>275 kV</v>
          </cell>
          <cell r="C14" t="str">
            <v>km</v>
          </cell>
          <cell r="D14">
            <v>2613</v>
          </cell>
        </row>
        <row r="15">
          <cell r="B15" t="str">
            <v>220 kV</v>
          </cell>
          <cell r="C15" t="str">
            <v>km</v>
          </cell>
          <cell r="D15">
            <v>0</v>
          </cell>
        </row>
        <row r="16">
          <cell r="B16" t="str">
            <v>132 kV</v>
          </cell>
          <cell r="C16" t="str">
            <v>km</v>
          </cell>
          <cell r="D16">
            <v>2868</v>
          </cell>
        </row>
        <row r="17">
          <cell r="B17" t="str">
            <v>110 kV</v>
          </cell>
          <cell r="C17" t="str">
            <v>km</v>
          </cell>
          <cell r="D17">
            <v>0</v>
          </cell>
        </row>
        <row r="18">
          <cell r="B18" t="str">
            <v>88 kV</v>
          </cell>
          <cell r="C18" t="str">
            <v>km</v>
          </cell>
          <cell r="D18">
            <v>0</v>
          </cell>
        </row>
        <row r="19">
          <cell r="B19" t="str">
            <v>66 kV</v>
          </cell>
          <cell r="C19" t="str">
            <v>km</v>
          </cell>
          <cell r="D19">
            <v>16.16</v>
          </cell>
        </row>
        <row r="20">
          <cell r="B20" t="str">
            <v>33 kV</v>
          </cell>
          <cell r="C20" t="str">
            <v>km</v>
          </cell>
          <cell r="D20">
            <v>0</v>
          </cell>
        </row>
        <row r="21">
          <cell r="B21" t="str">
            <v>22 kV</v>
          </cell>
          <cell r="C21" t="str">
            <v>km</v>
          </cell>
          <cell r="D21">
            <v>0</v>
          </cell>
        </row>
        <row r="22">
          <cell r="B22" t="str">
            <v>11 kV</v>
          </cell>
          <cell r="C22" t="str">
            <v>km</v>
          </cell>
          <cell r="D22">
            <v>0</v>
          </cell>
        </row>
        <row r="23">
          <cell r="B23" t="str">
            <v>Total overhead circuit kilometres</v>
          </cell>
          <cell r="C23">
            <v>0</v>
          </cell>
          <cell r="D23">
            <v>5497.16</v>
          </cell>
        </row>
        <row r="25">
          <cell r="B25" t="str">
            <v>3.5.1.2 - Underground cable circuit length at each voltage</v>
          </cell>
          <cell r="C25">
            <v>0</v>
          </cell>
          <cell r="D25">
            <v>0</v>
          </cell>
        </row>
        <row r="26">
          <cell r="B26" t="str">
            <v>500 kV</v>
          </cell>
          <cell r="C26" t="str">
            <v>km</v>
          </cell>
          <cell r="D26">
            <v>0</v>
          </cell>
        </row>
        <row r="27">
          <cell r="B27" t="str">
            <v>330 kV</v>
          </cell>
          <cell r="C27" t="str">
            <v>km</v>
          </cell>
          <cell r="D27">
            <v>0</v>
          </cell>
        </row>
        <row r="28">
          <cell r="B28" t="str">
            <v>275 kV</v>
          </cell>
          <cell r="C28" t="str">
            <v>km</v>
          </cell>
          <cell r="D28">
            <v>26.27</v>
          </cell>
        </row>
        <row r="29">
          <cell r="B29" t="str">
            <v>220 kV</v>
          </cell>
          <cell r="C29" t="str">
            <v>km</v>
          </cell>
          <cell r="D29">
            <v>0</v>
          </cell>
        </row>
        <row r="30">
          <cell r="B30" t="str">
            <v>132 kV</v>
          </cell>
          <cell r="C30" t="str">
            <v>km</v>
          </cell>
          <cell r="D30">
            <v>0</v>
          </cell>
        </row>
        <row r="31">
          <cell r="B31" t="str">
            <v>110 kV</v>
          </cell>
          <cell r="C31" t="str">
            <v>km</v>
          </cell>
          <cell r="D31">
            <v>0</v>
          </cell>
        </row>
        <row r="32">
          <cell r="B32" t="str">
            <v>88 kV</v>
          </cell>
          <cell r="C32" t="str">
            <v>km</v>
          </cell>
          <cell r="D32">
            <v>0</v>
          </cell>
        </row>
        <row r="33">
          <cell r="B33" t="str">
            <v>66 kV</v>
          </cell>
          <cell r="C33" t="str">
            <v>km</v>
          </cell>
          <cell r="D33">
            <v>0.91900000000000004</v>
          </cell>
        </row>
        <row r="34">
          <cell r="B34" t="str">
            <v>33 kV</v>
          </cell>
          <cell r="C34" t="str">
            <v>km</v>
          </cell>
          <cell r="D34">
            <v>0</v>
          </cell>
        </row>
        <row r="35">
          <cell r="B35" t="str">
            <v>22 kV</v>
          </cell>
          <cell r="C35" t="str">
            <v>km</v>
          </cell>
          <cell r="D35">
            <v>0</v>
          </cell>
        </row>
        <row r="36">
          <cell r="B36" t="str">
            <v>11 kV</v>
          </cell>
          <cell r="C36" t="str">
            <v>km</v>
          </cell>
          <cell r="D36">
            <v>0</v>
          </cell>
        </row>
        <row r="37">
          <cell r="B37" t="str">
            <v>Total underground circuit kilometres</v>
          </cell>
          <cell r="C37">
            <v>0</v>
          </cell>
          <cell r="D37">
            <v>27.189</v>
          </cell>
        </row>
        <row r="39">
          <cell r="B39" t="str">
            <v>3.5.1.3 - Estimated overhead network weighted average MVA capacity by voltage class</v>
          </cell>
          <cell r="C39">
            <v>0</v>
          </cell>
          <cell r="D39">
            <v>0</v>
          </cell>
        </row>
        <row r="40">
          <cell r="B40" t="str">
            <v>500 kV</v>
          </cell>
          <cell r="C40" t="str">
            <v>MVA</v>
          </cell>
          <cell r="D40">
            <v>0</v>
          </cell>
        </row>
        <row r="41">
          <cell r="B41" t="str">
            <v>330 kV</v>
          </cell>
          <cell r="C41" t="str">
            <v>MVA</v>
          </cell>
          <cell r="D41">
            <v>0</v>
          </cell>
        </row>
        <row r="42">
          <cell r="B42" t="str">
            <v>275 kV</v>
          </cell>
          <cell r="C42" t="str">
            <v>MVA</v>
          </cell>
          <cell r="D42">
            <v>568.56987334886492</v>
          </cell>
        </row>
        <row r="43">
          <cell r="B43" t="str">
            <v>220 kV</v>
          </cell>
          <cell r="C43" t="str">
            <v>MVA</v>
          </cell>
          <cell r="D43">
            <v>0</v>
          </cell>
        </row>
        <row r="44">
          <cell r="B44" t="str">
            <v>132 kV</v>
          </cell>
          <cell r="C44" t="str">
            <v>MVA</v>
          </cell>
          <cell r="D44">
            <v>112.32804341462983</v>
          </cell>
        </row>
        <row r="45">
          <cell r="B45" t="str">
            <v>110 kV</v>
          </cell>
          <cell r="C45" t="str">
            <v>MVA</v>
          </cell>
          <cell r="D45">
            <v>0</v>
          </cell>
        </row>
        <row r="46">
          <cell r="B46" t="str">
            <v>88 kV</v>
          </cell>
          <cell r="C46" t="str">
            <v>MVA</v>
          </cell>
          <cell r="D46">
            <v>0</v>
          </cell>
        </row>
        <row r="47">
          <cell r="B47" t="str">
            <v>66 kV</v>
          </cell>
          <cell r="C47" t="str">
            <v>MVA</v>
          </cell>
          <cell r="D47">
            <v>108.97294361745088</v>
          </cell>
        </row>
        <row r="48">
          <cell r="B48" t="str">
            <v>33 kV</v>
          </cell>
          <cell r="C48" t="str">
            <v>MVA</v>
          </cell>
          <cell r="D48">
            <v>0</v>
          </cell>
        </row>
        <row r="49">
          <cell r="B49" t="str">
            <v>22 kV</v>
          </cell>
          <cell r="C49" t="str">
            <v>MVA</v>
          </cell>
          <cell r="D49">
            <v>0</v>
          </cell>
        </row>
        <row r="50">
          <cell r="B50" t="str">
            <v>11 kV</v>
          </cell>
          <cell r="C50" t="str">
            <v>MVA</v>
          </cell>
          <cell r="D50">
            <v>0</v>
          </cell>
        </row>
        <row r="52">
          <cell r="B52" t="str">
            <v>3.5.1.4 - Estimated underground network weighted average MVA capacity by voltage class</v>
          </cell>
          <cell r="C52">
            <v>0</v>
          </cell>
          <cell r="D52">
            <v>0</v>
          </cell>
        </row>
        <row r="53">
          <cell r="B53" t="str">
            <v>500 kV</v>
          </cell>
          <cell r="C53" t="str">
            <v>MVA</v>
          </cell>
          <cell r="D53">
            <v>0</v>
          </cell>
        </row>
        <row r="54">
          <cell r="B54" t="str">
            <v>330 kV</v>
          </cell>
          <cell r="C54" t="str">
            <v>MVA</v>
          </cell>
          <cell r="D54">
            <v>0</v>
          </cell>
        </row>
        <row r="55">
          <cell r="B55" t="str">
            <v>275 kV</v>
          </cell>
          <cell r="C55" t="str">
            <v>MVA</v>
          </cell>
          <cell r="D55">
            <v>660</v>
          </cell>
        </row>
        <row r="56">
          <cell r="B56" t="str">
            <v>220 kV</v>
          </cell>
          <cell r="C56" t="str">
            <v>MVA</v>
          </cell>
          <cell r="D56">
            <v>0</v>
          </cell>
        </row>
        <row r="57">
          <cell r="B57" t="str">
            <v>132 kV</v>
          </cell>
          <cell r="C57" t="str">
            <v>MVA</v>
          </cell>
          <cell r="D57">
            <v>0</v>
          </cell>
        </row>
        <row r="58">
          <cell r="B58" t="str">
            <v>110 kV</v>
          </cell>
          <cell r="C58" t="str">
            <v>MVA</v>
          </cell>
          <cell r="D58">
            <v>0</v>
          </cell>
        </row>
        <row r="59">
          <cell r="B59" t="str">
            <v>88 kV</v>
          </cell>
          <cell r="C59" t="str">
            <v>MVA</v>
          </cell>
          <cell r="D59">
            <v>0</v>
          </cell>
        </row>
        <row r="60">
          <cell r="B60" t="str">
            <v>66 kV</v>
          </cell>
          <cell r="C60" t="str">
            <v>MVA</v>
          </cell>
          <cell r="D60">
            <v>0</v>
          </cell>
        </row>
        <row r="61">
          <cell r="B61" t="str">
            <v>33 kV</v>
          </cell>
          <cell r="C61" t="str">
            <v>MVA</v>
          </cell>
          <cell r="D61">
            <v>0</v>
          </cell>
        </row>
        <row r="62">
          <cell r="B62" t="str">
            <v>22 kV</v>
          </cell>
          <cell r="C62" t="str">
            <v>MVA</v>
          </cell>
          <cell r="D62">
            <v>0</v>
          </cell>
        </row>
        <row r="63">
          <cell r="B63" t="str">
            <v>11 kV</v>
          </cell>
          <cell r="C63" t="str">
            <v>MVA</v>
          </cell>
          <cell r="D63">
            <v>0</v>
          </cell>
        </row>
        <row r="65">
          <cell r="B65" t="str">
            <v>3.5.1.5 - Installed transmission system transformer capacity</v>
          </cell>
          <cell r="C65">
            <v>0</v>
          </cell>
          <cell r="D65">
            <v>0</v>
          </cell>
        </row>
        <row r="66">
          <cell r="B66" t="str">
            <v>Transmission substations (eg 500 kV to 330 kV)</v>
          </cell>
          <cell r="C66" t="str">
            <v>MVA</v>
          </cell>
          <cell r="D66">
            <v>3680</v>
          </cell>
        </row>
        <row r="67">
          <cell r="B67" t="str">
            <v>Terminal points to DNSP systems</v>
          </cell>
          <cell r="C67" t="str">
            <v>MVA</v>
          </cell>
          <cell r="D67">
            <v>7537.6</v>
          </cell>
        </row>
        <row r="68">
          <cell r="B68" t="str">
            <v>Transformer capacity for directly connected end–users owned by the TNSP</v>
          </cell>
          <cell r="C68" t="str">
            <v>MVA</v>
          </cell>
          <cell r="D68">
            <v>330</v>
          </cell>
        </row>
        <row r="69">
          <cell r="B69" t="str">
            <v>Transformer capacity for directly connected end–users owned by the end–user</v>
          </cell>
          <cell r="C69" t="str">
            <v>MVA</v>
          </cell>
          <cell r="D69">
            <v>440</v>
          </cell>
        </row>
        <row r="70">
          <cell r="B70" t="str">
            <v>Interconnector capacity</v>
          </cell>
          <cell r="C70" t="str">
            <v>MVA</v>
          </cell>
          <cell r="D70">
            <v>870</v>
          </cell>
        </row>
        <row r="71">
          <cell r="B71" t="str">
            <v>Other</v>
          </cell>
          <cell r="C71" t="str">
            <v>MVA</v>
          </cell>
          <cell r="D71">
            <v>0</v>
          </cell>
        </row>
        <row r="73">
          <cell r="B73" t="str">
            <v>3.5.1.6 - Cold spare capacity</v>
          </cell>
          <cell r="C73">
            <v>0</v>
          </cell>
          <cell r="D73">
            <v>0</v>
          </cell>
        </row>
        <row r="74">
          <cell r="B74" t="str">
            <v>Cold spare capacity included in Table 3.5.1.5</v>
          </cell>
          <cell r="C74" t="str">
            <v>MVA</v>
          </cell>
          <cell r="D74">
            <v>747.6</v>
          </cell>
        </row>
      </sheetData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usiness &amp; other details"/>
      <sheetName val="3.1 Revenue"/>
      <sheetName val="3.2 Operating expenditure"/>
      <sheetName val="3.2.3 Provisions"/>
      <sheetName val="3.3 Assets (RAB)"/>
      <sheetName val="3.4 Operational data"/>
      <sheetName val="3.5 Physical assets"/>
      <sheetName val="3.6 Quality of services"/>
      <sheetName val="3.7 Operating environment"/>
      <sheetName val="Unlocked worksheet"/>
    </sheetNames>
    <sheetDataSet>
      <sheetData sheetId="0"/>
      <sheetData sheetId="1"/>
      <sheetData sheetId="2"/>
      <sheetData sheetId="3">
        <row r="105">
          <cell r="E105">
            <v>211260993.65965989</v>
          </cell>
        </row>
      </sheetData>
      <sheetData sheetId="4"/>
      <sheetData sheetId="5">
        <row r="1">
          <cell r="C1" t="str">
            <v>REGULATORY REPORTING STATEMENT</v>
          </cell>
          <cell r="D1">
            <v>0</v>
          </cell>
          <cell r="E1">
            <v>0</v>
          </cell>
        </row>
        <row r="2">
          <cell r="C2" t="str">
            <v>Australian Transmission Co.</v>
          </cell>
          <cell r="D2">
            <v>0</v>
          </cell>
          <cell r="E2">
            <v>0</v>
          </cell>
        </row>
        <row r="3">
          <cell r="C3" t="str">
            <v>Benchmarking RIN response 2014-15</v>
          </cell>
          <cell r="D3">
            <v>0</v>
          </cell>
          <cell r="E3">
            <v>0</v>
          </cell>
        </row>
        <row r="4">
          <cell r="C4" t="str">
            <v>3.3 ASSETS</v>
          </cell>
          <cell r="D4">
            <v>0</v>
          </cell>
          <cell r="E4">
            <v>0</v>
          </cell>
        </row>
        <row r="5">
          <cell r="C5">
            <v>0</v>
          </cell>
          <cell r="D5">
            <v>0</v>
          </cell>
          <cell r="E5">
            <v>0</v>
          </cell>
        </row>
        <row r="6">
          <cell r="C6">
            <v>0</v>
          </cell>
          <cell r="D6">
            <v>0</v>
          </cell>
          <cell r="E6">
            <v>0</v>
          </cell>
        </row>
        <row r="7">
          <cell r="C7">
            <v>0</v>
          </cell>
          <cell r="D7">
            <v>0</v>
          </cell>
          <cell r="E7" t="str">
            <v>Actual
($0's)</v>
          </cell>
        </row>
        <row r="8">
          <cell r="C8">
            <v>0</v>
          </cell>
          <cell r="D8">
            <v>0</v>
          </cell>
          <cell r="E8" t="str">
            <v>2014-15</v>
          </cell>
        </row>
        <row r="9">
          <cell r="C9">
            <v>0</v>
          </cell>
          <cell r="D9">
            <v>0</v>
          </cell>
          <cell r="E9">
            <v>0</v>
          </cell>
        </row>
        <row r="10">
          <cell r="C10" t="str">
            <v>TABLE 3.3.1 - REGULATORY ASSET BASE VALUES</v>
          </cell>
          <cell r="D10">
            <v>0</v>
          </cell>
          <cell r="E10">
            <v>0</v>
          </cell>
        </row>
        <row r="11">
          <cell r="C11" t="str">
            <v>For total asset base:</v>
          </cell>
          <cell r="D11">
            <v>0</v>
          </cell>
          <cell r="E11">
            <v>0</v>
          </cell>
        </row>
        <row r="12">
          <cell r="C12" t="str">
            <v>Opening value</v>
          </cell>
          <cell r="D12">
            <v>0</v>
          </cell>
          <cell r="E12">
            <v>6569026126.26085</v>
          </cell>
        </row>
        <row r="13">
          <cell r="C13" t="str">
            <v>Inflation addition</v>
          </cell>
          <cell r="D13">
            <v>0</v>
          </cell>
          <cell r="E13">
            <v>87368047.479269296</v>
          </cell>
        </row>
        <row r="14">
          <cell r="C14" t="str">
            <v>Straight line depreciation</v>
          </cell>
          <cell r="D14">
            <v>0</v>
          </cell>
          <cell r="E14">
            <v>-261726286.52177399</v>
          </cell>
        </row>
        <row r="15">
          <cell r="C15" t="str">
            <v>Regulatory depreciation</v>
          </cell>
          <cell r="D15">
            <v>0</v>
          </cell>
          <cell r="E15">
            <v>-174358239.0425047</v>
          </cell>
        </row>
        <row r="16">
          <cell r="C16" t="str">
            <v>Actual additions (recognised in RAB)</v>
          </cell>
          <cell r="D16">
            <v>0</v>
          </cell>
          <cell r="E16">
            <v>245700209.10001501</v>
          </cell>
        </row>
        <row r="17">
          <cell r="C17" t="str">
            <v xml:space="preserve">Disposals </v>
          </cell>
          <cell r="D17">
            <v>0</v>
          </cell>
          <cell r="E17">
            <v>-1367869.34299888</v>
          </cell>
        </row>
        <row r="18">
          <cell r="C18" t="str">
            <v xml:space="preserve">Closing value </v>
          </cell>
          <cell r="D18" t="str">
            <v>$0's</v>
          </cell>
          <cell r="E18">
            <v>6639000226.9753609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 t="str">
            <v>TABLE 3.3.2 - ASSET VALUE ROLL FORWARD</v>
          </cell>
          <cell r="D21">
            <v>0</v>
          </cell>
          <cell r="E21">
            <v>0</v>
          </cell>
        </row>
        <row r="22">
          <cell r="C22" t="str">
            <v>For overhead transmission assets:</v>
          </cell>
          <cell r="D22">
            <v>0</v>
          </cell>
          <cell r="E22">
            <v>0</v>
          </cell>
        </row>
        <row r="23">
          <cell r="C23" t="str">
            <v>Opening value</v>
          </cell>
          <cell r="D23">
            <v>0</v>
          </cell>
          <cell r="E23">
            <v>3393401069.7621198</v>
          </cell>
        </row>
        <row r="24">
          <cell r="C24" t="str">
            <v>Inflation addition</v>
          </cell>
          <cell r="D24">
            <v>0</v>
          </cell>
          <cell r="E24">
            <v>45132234.227836102</v>
          </cell>
        </row>
        <row r="25">
          <cell r="C25" t="str">
            <v>Straight line depreciation</v>
          </cell>
          <cell r="D25">
            <v>0</v>
          </cell>
          <cell r="E25">
            <v>-111435995.21522</v>
          </cell>
        </row>
        <row r="26">
          <cell r="C26" t="str">
            <v>Regulatory depreciation</v>
          </cell>
          <cell r="D26">
            <v>0</v>
          </cell>
          <cell r="E26">
            <v>-66303760.987383902</v>
          </cell>
        </row>
        <row r="27">
          <cell r="C27" t="str">
            <v>Actual additions (recognised in RAB)</v>
          </cell>
          <cell r="D27">
            <v>0</v>
          </cell>
          <cell r="E27">
            <v>34536352.483722404</v>
          </cell>
        </row>
        <row r="28">
          <cell r="C28" t="str">
            <v xml:space="preserve">Disposals </v>
          </cell>
          <cell r="D28">
            <v>0</v>
          </cell>
          <cell r="E28">
            <v>0</v>
          </cell>
        </row>
        <row r="29">
          <cell r="C29" t="str">
            <v xml:space="preserve">Closing value </v>
          </cell>
          <cell r="D29" t="str">
            <v>$0's</v>
          </cell>
          <cell r="E29">
            <v>3361633661.2584581</v>
          </cell>
        </row>
        <row r="30">
          <cell r="C30" t="str">
            <v>For underground transmission assets:</v>
          </cell>
          <cell r="D30">
            <v>0</v>
          </cell>
          <cell r="E30">
            <v>0</v>
          </cell>
        </row>
        <row r="31">
          <cell r="C31" t="str">
            <v>Opening value</v>
          </cell>
          <cell r="D31">
            <v>0</v>
          </cell>
          <cell r="E31">
            <v>48708714.551022202</v>
          </cell>
        </row>
        <row r="32">
          <cell r="C32" t="str">
            <v>Inflation addition</v>
          </cell>
          <cell r="D32">
            <v>0</v>
          </cell>
          <cell r="E32">
            <v>647825.90352859604</v>
          </cell>
        </row>
        <row r="33">
          <cell r="C33" t="str">
            <v>Straight line depreciation</v>
          </cell>
          <cell r="D33">
            <v>0</v>
          </cell>
          <cell r="E33">
            <v>-2041967.0516091899</v>
          </cell>
        </row>
        <row r="34">
          <cell r="C34" t="str">
            <v>Regulatory depreciation</v>
          </cell>
          <cell r="D34">
            <v>0</v>
          </cell>
          <cell r="E34">
            <v>-1394141.1480805939</v>
          </cell>
        </row>
        <row r="35">
          <cell r="C35" t="str">
            <v>Actual additions (recognised in RAB)</v>
          </cell>
          <cell r="D35">
            <v>0</v>
          </cell>
          <cell r="E35">
            <v>0</v>
          </cell>
        </row>
        <row r="36">
          <cell r="C36" t="str">
            <v xml:space="preserve">Disposals </v>
          </cell>
          <cell r="D36">
            <v>0</v>
          </cell>
          <cell r="E36">
            <v>0</v>
          </cell>
        </row>
        <row r="37">
          <cell r="C37" t="str">
            <v xml:space="preserve">Closing value </v>
          </cell>
          <cell r="D37" t="str">
            <v>$0's</v>
          </cell>
          <cell r="E37">
            <v>47314573.402941607</v>
          </cell>
        </row>
        <row r="38">
          <cell r="C38" t="str">
            <v>For transmission switchyards, substations</v>
          </cell>
          <cell r="D38">
            <v>0</v>
          </cell>
          <cell r="E38">
            <v>0</v>
          </cell>
        </row>
        <row r="39">
          <cell r="C39" t="str">
            <v>Opening value</v>
          </cell>
          <cell r="D39">
            <v>0</v>
          </cell>
          <cell r="E39">
            <v>2422218684.4793501</v>
          </cell>
        </row>
        <row r="40">
          <cell r="C40" t="str">
            <v>Inflation addition</v>
          </cell>
          <cell r="D40">
            <v>0</v>
          </cell>
          <cell r="E40">
            <v>32221309.033655498</v>
          </cell>
        </row>
        <row r="41">
          <cell r="C41" t="str">
            <v>Straight line depreciation</v>
          </cell>
          <cell r="D41">
            <v>0</v>
          </cell>
          <cell r="E41">
            <v>-112832328.371066</v>
          </cell>
        </row>
        <row r="42">
          <cell r="C42" t="str">
            <v>Regulatory depreciation</v>
          </cell>
          <cell r="D42">
            <v>0</v>
          </cell>
          <cell r="E42">
            <v>-80611019.33741051</v>
          </cell>
        </row>
        <row r="43">
          <cell r="C43" t="str">
            <v>Actual additions (recognised in RAB)</v>
          </cell>
          <cell r="D43">
            <v>0</v>
          </cell>
          <cell r="E43">
            <v>161063006.878355</v>
          </cell>
        </row>
        <row r="44">
          <cell r="C44" t="str">
            <v xml:space="preserve">Disposals </v>
          </cell>
          <cell r="D44">
            <v>0</v>
          </cell>
          <cell r="E44">
            <v>0</v>
          </cell>
        </row>
        <row r="45">
          <cell r="C45" t="str">
            <v xml:space="preserve">Closing value </v>
          </cell>
          <cell r="D45" t="str">
            <v>$0's</v>
          </cell>
          <cell r="E45">
            <v>2502670672.0202947</v>
          </cell>
        </row>
        <row r="46">
          <cell r="C46" t="str">
            <v>For easements:</v>
          </cell>
          <cell r="D46">
            <v>0</v>
          </cell>
          <cell r="E46">
            <v>0</v>
          </cell>
        </row>
        <row r="47">
          <cell r="C47" t="str">
            <v>Opening value</v>
          </cell>
          <cell r="D47">
            <v>0</v>
          </cell>
          <cell r="E47">
            <v>418601904.89205199</v>
          </cell>
        </row>
        <row r="48">
          <cell r="C48" t="str">
            <v>Inflation addition</v>
          </cell>
          <cell r="D48">
            <v>0</v>
          </cell>
          <cell r="E48">
            <v>5521685.4473858103</v>
          </cell>
        </row>
        <row r="49">
          <cell r="C49" t="str">
            <v>Straight line depreciation</v>
          </cell>
          <cell r="D49">
            <v>0</v>
          </cell>
          <cell r="E49">
            <v>0</v>
          </cell>
        </row>
        <row r="50">
          <cell r="C50" t="str">
            <v>Regulatory depreciation</v>
          </cell>
          <cell r="D50">
            <v>0</v>
          </cell>
          <cell r="E50">
            <v>5521685.4473858103</v>
          </cell>
        </row>
        <row r="51">
          <cell r="C51" t="str">
            <v>Actual additions (recognised in RAB)</v>
          </cell>
          <cell r="D51">
            <v>0</v>
          </cell>
          <cell r="E51">
            <v>3599895.2903481298</v>
          </cell>
        </row>
        <row r="52">
          <cell r="C52" t="str">
            <v xml:space="preserve">Disposals </v>
          </cell>
          <cell r="D52">
            <v>0</v>
          </cell>
          <cell r="E52">
            <v>-470768.68095192302</v>
          </cell>
        </row>
        <row r="53">
          <cell r="C53" t="str">
            <v xml:space="preserve">Closing value </v>
          </cell>
          <cell r="D53" t="str">
            <v>$0's</v>
          </cell>
          <cell r="E53">
            <v>427252716.948834</v>
          </cell>
        </row>
        <row r="54">
          <cell r="C54" t="str">
            <v>For “other” assets with long lives:</v>
          </cell>
          <cell r="D54">
            <v>0</v>
          </cell>
          <cell r="E54">
            <v>0</v>
          </cell>
        </row>
        <row r="55">
          <cell r="C55" t="str">
            <v>Opening value</v>
          </cell>
          <cell r="D55">
            <v>0</v>
          </cell>
          <cell r="E55">
            <v>215894244.41831499</v>
          </cell>
        </row>
        <row r="56">
          <cell r="C56" t="str">
            <v>Inflation addition</v>
          </cell>
          <cell r="D56">
            <v>0</v>
          </cell>
          <cell r="E56">
            <v>2911312.8083619801</v>
          </cell>
        </row>
        <row r="57">
          <cell r="C57" t="str">
            <v>Straight line depreciation</v>
          </cell>
          <cell r="D57">
            <v>0</v>
          </cell>
          <cell r="E57">
            <v>-13161046.585741401</v>
          </cell>
        </row>
        <row r="58">
          <cell r="C58" t="str">
            <v>Regulatory depreciation</v>
          </cell>
          <cell r="D58">
            <v>0</v>
          </cell>
          <cell r="E58">
            <v>-10249733.77737942</v>
          </cell>
        </row>
        <row r="59">
          <cell r="C59" t="str">
            <v>Actual additions (recognised in RAB)</v>
          </cell>
          <cell r="D59">
            <v>0</v>
          </cell>
          <cell r="E59">
            <v>37464601.3109084</v>
          </cell>
        </row>
        <row r="60">
          <cell r="C60" t="str">
            <v xml:space="preserve">Disposals </v>
          </cell>
          <cell r="D60">
            <v>0</v>
          </cell>
          <cell r="E60">
            <v>-78896.131561993097</v>
          </cell>
        </row>
        <row r="61">
          <cell r="C61" t="str">
            <v xml:space="preserve">Closing value </v>
          </cell>
          <cell r="D61" t="str">
            <v>$0's</v>
          </cell>
          <cell r="E61">
            <v>243030215.82028198</v>
          </cell>
        </row>
        <row r="62">
          <cell r="C62" t="str">
            <v>For “other” assets with short lives:</v>
          </cell>
          <cell r="D62">
            <v>0</v>
          </cell>
          <cell r="E62">
            <v>0</v>
          </cell>
        </row>
        <row r="63">
          <cell r="C63" t="str">
            <v>Opening value</v>
          </cell>
          <cell r="D63">
            <v>0</v>
          </cell>
          <cell r="E63">
            <v>70201508.157987803</v>
          </cell>
        </row>
        <row r="64">
          <cell r="C64" t="str">
            <v>Inflation addition</v>
          </cell>
          <cell r="D64">
            <v>0</v>
          </cell>
          <cell r="E64">
            <v>933680.05850123696</v>
          </cell>
        </row>
        <row r="65">
          <cell r="C65" t="str">
            <v>Straight line depreciation</v>
          </cell>
          <cell r="D65">
            <v>0</v>
          </cell>
          <cell r="E65">
            <v>-22254949.298137199</v>
          </cell>
        </row>
        <row r="66">
          <cell r="C66" t="str">
            <v>Regulatory depreciation</v>
          </cell>
          <cell r="D66">
            <v>0</v>
          </cell>
          <cell r="E66">
            <v>-21321269.239635963</v>
          </cell>
        </row>
        <row r="67">
          <cell r="C67" t="str">
            <v>Actual additions (recognised in RAB)</v>
          </cell>
          <cell r="D67">
            <v>0</v>
          </cell>
          <cell r="E67">
            <v>9036353.1366808005</v>
          </cell>
        </row>
        <row r="68">
          <cell r="C68" t="str">
            <v xml:space="preserve">Disposals </v>
          </cell>
          <cell r="D68">
            <v>0</v>
          </cell>
          <cell r="E68">
            <v>-818204.53048495902</v>
          </cell>
        </row>
        <row r="69">
          <cell r="C69" t="str">
            <v xml:space="preserve">Closing value </v>
          </cell>
          <cell r="D69" t="str">
            <v>$0's</v>
          </cell>
          <cell r="E69">
            <v>57098387.524547681</v>
          </cell>
        </row>
        <row r="70">
          <cell r="C70">
            <v>0</v>
          </cell>
          <cell r="D70">
            <v>0</v>
          </cell>
          <cell r="E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</row>
        <row r="72">
          <cell r="C72" t="str">
            <v>TABLE 3.3.3 - TOTAL DISAGGREGATED RAB ASSET VALUES</v>
          </cell>
          <cell r="D72">
            <v>0</v>
          </cell>
          <cell r="E72">
            <v>0</v>
          </cell>
        </row>
        <row r="73">
          <cell r="C73" t="str">
            <v>Overhead transmission assets (wires and towers/poles etc)</v>
          </cell>
          <cell r="D73">
            <v>0</v>
          </cell>
          <cell r="E73">
            <v>3377517365.5102901</v>
          </cell>
        </row>
        <row r="74">
          <cell r="C74" t="str">
            <v>Underground transmission assets (cables, ducts etc)</v>
          </cell>
          <cell r="D74">
            <v>0</v>
          </cell>
          <cell r="E74">
            <v>48011643.976981901</v>
          </cell>
        </row>
        <row r="75">
          <cell r="C75" t="str">
            <v>Substations, switchyards, Transformers etc with transmission function</v>
          </cell>
          <cell r="D75">
            <v>0</v>
          </cell>
          <cell r="E75">
            <v>2462444678.2498298</v>
          </cell>
        </row>
        <row r="76">
          <cell r="C76" t="str">
            <v>Easements</v>
          </cell>
          <cell r="D76">
            <v>0</v>
          </cell>
          <cell r="E76">
            <v>422927310.920443</v>
          </cell>
        </row>
        <row r="77">
          <cell r="C77" t="str">
            <v>Other assets with long lives (please specify)</v>
          </cell>
          <cell r="D77">
            <v>0</v>
          </cell>
          <cell r="E77">
            <v>229462230.11929899</v>
          </cell>
        </row>
        <row r="78">
          <cell r="C78" t="str">
            <v>Other assets with short lives (please specify)</v>
          </cell>
          <cell r="D78" t="str">
            <v>$0's</v>
          </cell>
          <cell r="E78">
            <v>63649947.841267698</v>
          </cell>
        </row>
        <row r="79">
          <cell r="C79">
            <v>0</v>
          </cell>
          <cell r="D79">
            <v>0</v>
          </cell>
          <cell r="E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</row>
        <row r="81">
          <cell r="C81" t="str">
            <v>TABLE 3.3.4 - ASSET LIVES</v>
          </cell>
          <cell r="D81">
            <v>0</v>
          </cell>
          <cell r="E81" t="str">
            <v>Service Life 
(Years)</v>
          </cell>
        </row>
        <row r="82">
          <cell r="C82" t="str">
            <v>3.3.4.1 Asset Lives – estimated service life of new assets</v>
          </cell>
          <cell r="D82">
            <v>0</v>
          </cell>
          <cell r="E82" t="str">
            <v>2014-15</v>
          </cell>
        </row>
        <row r="83">
          <cell r="C83" t="str">
            <v xml:space="preserve">Overhead transmission assets </v>
          </cell>
          <cell r="D83">
            <v>0</v>
          </cell>
          <cell r="E83">
            <v>49.676998364986524</v>
          </cell>
        </row>
        <row r="84">
          <cell r="C84" t="str">
            <v>Underground transmission assets</v>
          </cell>
          <cell r="D84">
            <v>0</v>
          </cell>
          <cell r="E84">
            <v>45</v>
          </cell>
        </row>
        <row r="85">
          <cell r="C85" t="str">
            <v>Switchyard, substation and transformer assets</v>
          </cell>
          <cell r="D85">
            <v>0</v>
          </cell>
          <cell r="E85">
            <v>34.874765150071568</v>
          </cell>
        </row>
        <row r="86">
          <cell r="C86" t="str">
            <v>“Other” assets with long lives</v>
          </cell>
          <cell r="D86">
            <v>0</v>
          </cell>
          <cell r="E86">
            <v>28.575100371026846</v>
          </cell>
        </row>
        <row r="87">
          <cell r="C87" t="str">
            <v>“Other assets with short lives</v>
          </cell>
          <cell r="D87">
            <v>0</v>
          </cell>
          <cell r="E87">
            <v>5.6582203053284426</v>
          </cell>
        </row>
        <row r="88">
          <cell r="C88">
            <v>0</v>
          </cell>
          <cell r="D88">
            <v>0</v>
          </cell>
          <cell r="E88">
            <v>0</v>
          </cell>
        </row>
        <row r="89">
          <cell r="C89" t="str">
            <v>3.3.4.2 Asset Lives – estimated residual service life</v>
          </cell>
          <cell r="D89">
            <v>0</v>
          </cell>
          <cell r="E89">
            <v>0</v>
          </cell>
        </row>
        <row r="90">
          <cell r="C90" t="str">
            <v xml:space="preserve">Overhead transmission assets </v>
          </cell>
          <cell r="D90">
            <v>0</v>
          </cell>
          <cell r="E90">
            <v>23.12377025160129</v>
          </cell>
        </row>
        <row r="91">
          <cell r="C91" t="str">
            <v>Underground transmission assets</v>
          </cell>
          <cell r="D91">
            <v>0</v>
          </cell>
          <cell r="E91">
            <v>25.327331486611268</v>
          </cell>
        </row>
        <row r="92">
          <cell r="C92" t="str">
            <v>Switchyard, substation and transformer assets</v>
          </cell>
          <cell r="D92">
            <v>0</v>
          </cell>
          <cell r="E92">
            <v>21.065400843881857</v>
          </cell>
        </row>
        <row r="93">
          <cell r="C93" t="str">
            <v>Other assets with long lives</v>
          </cell>
          <cell r="D93">
            <v>0</v>
          </cell>
          <cell r="E93">
            <v>22.387886011119537</v>
          </cell>
        </row>
        <row r="94">
          <cell r="C94" t="str">
            <v>Other assets with short lives</v>
          </cell>
          <cell r="D94">
            <v>0</v>
          </cell>
          <cell r="E94">
            <v>3.6845587063594971</v>
          </cell>
        </row>
        <row r="95">
          <cell r="C95">
            <v>0</v>
          </cell>
          <cell r="D95">
            <v>0</v>
          </cell>
          <cell r="E95">
            <v>0</v>
          </cell>
        </row>
      </sheetData>
      <sheetData sheetId="6">
        <row r="1">
          <cell r="C1" t="str">
            <v>REGULATORY REPORTING STATEMENT</v>
          </cell>
          <cell r="D1">
            <v>0</v>
          </cell>
          <cell r="E1">
            <v>0</v>
          </cell>
        </row>
        <row r="2">
          <cell r="C2" t="str">
            <v>Australian Transmission Co.</v>
          </cell>
          <cell r="D2">
            <v>0</v>
          </cell>
          <cell r="E2">
            <v>0</v>
          </cell>
        </row>
        <row r="3">
          <cell r="C3" t="str">
            <v>Benchmarking RIN response 2014-15</v>
          </cell>
          <cell r="D3">
            <v>0</v>
          </cell>
          <cell r="E3">
            <v>0</v>
          </cell>
        </row>
        <row r="4">
          <cell r="C4" t="str">
            <v>3.4 OPERATIONAL DATA</v>
          </cell>
          <cell r="D4">
            <v>0</v>
          </cell>
          <cell r="E4">
            <v>0</v>
          </cell>
        </row>
        <row r="5">
          <cell r="C5">
            <v>0</v>
          </cell>
          <cell r="D5">
            <v>0</v>
          </cell>
          <cell r="E5">
            <v>0</v>
          </cell>
        </row>
        <row r="6">
          <cell r="C6">
            <v>0</v>
          </cell>
          <cell r="D6">
            <v>0</v>
          </cell>
          <cell r="E6">
            <v>0</v>
          </cell>
        </row>
        <row r="7">
          <cell r="C7">
            <v>0</v>
          </cell>
          <cell r="D7">
            <v>0</v>
          </cell>
        </row>
        <row r="8">
          <cell r="C8">
            <v>0</v>
          </cell>
          <cell r="D8">
            <v>0</v>
          </cell>
          <cell r="E8" t="str">
            <v>Actual</v>
          </cell>
        </row>
        <row r="9">
          <cell r="C9">
            <v>0</v>
          </cell>
          <cell r="D9">
            <v>0</v>
          </cell>
          <cell r="E9" t="str">
            <v>2014-15</v>
          </cell>
        </row>
        <row r="10">
          <cell r="C10">
            <v>0</v>
          </cell>
          <cell r="D10" t="str">
            <v>Units</v>
          </cell>
        </row>
        <row r="11">
          <cell r="C11" t="str">
            <v>TABLE 3.4.1 - ENERGY DELIVERY</v>
          </cell>
          <cell r="D11">
            <v>0</v>
          </cell>
          <cell r="E11">
            <v>0</v>
          </cell>
        </row>
        <row r="12">
          <cell r="C12" t="str">
            <v>Energy Grouping by Downstream Connection type</v>
          </cell>
          <cell r="D12">
            <v>0</v>
          </cell>
          <cell r="E12">
            <v>0</v>
          </cell>
        </row>
        <row r="13">
          <cell r="C13" t="str">
            <v>To Other connected transmission networks</v>
          </cell>
          <cell r="D13" t="str">
            <v>GWh</v>
          </cell>
          <cell r="E13">
            <v>6105.3519999999999</v>
          </cell>
        </row>
        <row r="14">
          <cell r="C14" t="str">
            <v>To Distribution networks</v>
          </cell>
          <cell r="D14" t="str">
            <v>GWh</v>
          </cell>
          <cell r="E14">
            <v>33652.159325000044</v>
          </cell>
        </row>
        <row r="15">
          <cell r="C15" t="str">
            <v>To Directly connected end–users (330 kV)</v>
          </cell>
          <cell r="D15" t="str">
            <v>GWh</v>
          </cell>
          <cell r="E15">
            <v>0</v>
          </cell>
        </row>
        <row r="16">
          <cell r="C16" t="str">
            <v>To Directly connected end–users (275 kV)</v>
          </cell>
          <cell r="D16" t="str">
            <v>GWh</v>
          </cell>
          <cell r="E16">
            <v>6091.4769999999999</v>
          </cell>
        </row>
        <row r="17">
          <cell r="C17" t="str">
            <v>To Directly connected end–users (220 kV)</v>
          </cell>
          <cell r="D17" t="str">
            <v>GWh</v>
          </cell>
          <cell r="E17">
            <v>0</v>
          </cell>
        </row>
        <row r="18">
          <cell r="C18" t="str">
            <v>To Directly connected end–users (132 kV)</v>
          </cell>
          <cell r="D18" t="str">
            <v>GWh</v>
          </cell>
          <cell r="E18">
            <v>7039.8159999999998</v>
          </cell>
        </row>
        <row r="19">
          <cell r="C19" t="str">
            <v>To Directly connected end–users (110 kV)</v>
          </cell>
          <cell r="D19" t="str">
            <v>GWh</v>
          </cell>
          <cell r="E19">
            <v>0</v>
          </cell>
        </row>
        <row r="20">
          <cell r="C20" t="str">
            <v xml:space="preserve">To Directly connected end–users (44 kV) </v>
          </cell>
          <cell r="D20" t="str">
            <v>GWh</v>
          </cell>
          <cell r="E20">
            <v>0</v>
          </cell>
        </row>
        <row r="21">
          <cell r="C21" t="str">
            <v>To Directly connected end–users (33 kV)</v>
          </cell>
          <cell r="D21" t="str">
            <v>GWh</v>
          </cell>
          <cell r="E21">
            <v>0</v>
          </cell>
        </row>
        <row r="22">
          <cell r="C22" t="str">
            <v>To Directly connected end–users (22 kV)</v>
          </cell>
          <cell r="D22" t="str">
            <v>GWh</v>
          </cell>
          <cell r="E22">
            <v>0</v>
          </cell>
        </row>
        <row r="23">
          <cell r="C23" t="str">
            <v>To Directly connected end–users (11 kV)</v>
          </cell>
          <cell r="D23" t="str">
            <v>GWh</v>
          </cell>
          <cell r="E23">
            <v>0</v>
          </cell>
        </row>
        <row r="24">
          <cell r="C24" t="str">
            <v>To Directly connected end–users (6.6 kV)</v>
          </cell>
          <cell r="D24" t="str">
            <v>GWh</v>
          </cell>
          <cell r="E24">
            <v>0</v>
          </cell>
        </row>
        <row r="25">
          <cell r="C25" t="str">
            <v>Pumping and Power Station Auxillaries</v>
          </cell>
          <cell r="D25" t="str">
            <v>GWh</v>
          </cell>
          <cell r="E25">
            <v>198.75909999999999</v>
          </cell>
        </row>
        <row r="26">
          <cell r="C26" t="str">
            <v>Total energy transported</v>
          </cell>
          <cell r="D26" t="str">
            <v>GWh</v>
          </cell>
          <cell r="E26">
            <v>53087.563425000044</v>
          </cell>
        </row>
        <row r="27">
          <cell r="C27">
            <v>0</v>
          </cell>
          <cell r="D27">
            <v>0</v>
          </cell>
        </row>
        <row r="28">
          <cell r="C28">
            <v>0</v>
          </cell>
          <cell r="D28">
            <v>0</v>
          </cell>
        </row>
        <row r="29">
          <cell r="C29" t="str">
            <v>TABLE 3.4.2 -  CONNECTION POINTS</v>
          </cell>
          <cell r="D29">
            <v>0</v>
          </cell>
          <cell r="E29">
            <v>0</v>
          </cell>
        </row>
        <row r="30">
          <cell r="C30" t="str">
            <v>Number of entry points at each transmission voltage level</v>
          </cell>
          <cell r="D30">
            <v>0</v>
          </cell>
          <cell r="E30">
            <v>0</v>
          </cell>
        </row>
        <row r="31">
          <cell r="C31" t="str">
            <v>500kV</v>
          </cell>
          <cell r="D31" t="str">
            <v>number</v>
          </cell>
          <cell r="E31">
            <v>0</v>
          </cell>
        </row>
        <row r="32">
          <cell r="C32" t="str">
            <v>330kV</v>
          </cell>
          <cell r="D32" t="str">
            <v>number</v>
          </cell>
          <cell r="E32">
            <v>1</v>
          </cell>
        </row>
        <row r="33">
          <cell r="C33" t="str">
            <v>275kV</v>
          </cell>
          <cell r="D33" t="str">
            <v>number</v>
          </cell>
          <cell r="E33">
            <v>12.5</v>
          </cell>
        </row>
        <row r="34">
          <cell r="C34" t="str">
            <v>220kV</v>
          </cell>
          <cell r="D34" t="str">
            <v>number</v>
          </cell>
          <cell r="E34">
            <v>0</v>
          </cell>
        </row>
        <row r="35">
          <cell r="C35" t="str">
            <v>132 kV</v>
          </cell>
          <cell r="D35" t="str">
            <v>number</v>
          </cell>
          <cell r="E35">
            <v>10.5</v>
          </cell>
        </row>
        <row r="36">
          <cell r="C36" t="str">
            <v>110kV</v>
          </cell>
          <cell r="D36" t="str">
            <v>number</v>
          </cell>
          <cell r="E36">
            <v>1</v>
          </cell>
        </row>
        <row r="37">
          <cell r="C37" t="str">
            <v>66 kV</v>
          </cell>
          <cell r="D37" t="str">
            <v>number</v>
          </cell>
          <cell r="E37">
            <v>0</v>
          </cell>
        </row>
        <row r="38">
          <cell r="C38" t="str">
            <v>33 kV</v>
          </cell>
          <cell r="D38" t="str">
            <v>number</v>
          </cell>
          <cell r="E38">
            <v>0</v>
          </cell>
        </row>
        <row r="39">
          <cell r="C39" t="str">
            <v>22 kV</v>
          </cell>
          <cell r="D39" t="str">
            <v>number</v>
          </cell>
          <cell r="E39">
            <v>0</v>
          </cell>
        </row>
        <row r="40">
          <cell r="C40" t="str">
            <v>11 kV</v>
          </cell>
          <cell r="D40" t="str">
            <v>number</v>
          </cell>
          <cell r="E40">
            <v>0</v>
          </cell>
        </row>
        <row r="41">
          <cell r="C41" t="str">
            <v>6.6 kV</v>
          </cell>
          <cell r="D41" t="str">
            <v>number</v>
          </cell>
          <cell r="E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</row>
        <row r="43">
          <cell r="C43" t="str">
            <v xml:space="preserve">Number of exit points at each transmission voltage level </v>
          </cell>
          <cell r="D43">
            <v>0</v>
          </cell>
          <cell r="E43">
            <v>0</v>
          </cell>
        </row>
        <row r="44">
          <cell r="C44" t="str">
            <v>500kV</v>
          </cell>
          <cell r="D44" t="str">
            <v>number</v>
          </cell>
          <cell r="E44">
            <v>0</v>
          </cell>
        </row>
        <row r="45">
          <cell r="C45" t="str">
            <v>330kV</v>
          </cell>
          <cell r="D45" t="str">
            <v>number</v>
          </cell>
          <cell r="E45">
            <v>1</v>
          </cell>
        </row>
        <row r="46">
          <cell r="C46" t="str">
            <v>275kV</v>
          </cell>
          <cell r="D46" t="str">
            <v>number</v>
          </cell>
          <cell r="E46">
            <v>3.5</v>
          </cell>
        </row>
        <row r="47">
          <cell r="C47" t="str">
            <v>220kV</v>
          </cell>
          <cell r="D47" t="str">
            <v>number</v>
          </cell>
          <cell r="E47">
            <v>0</v>
          </cell>
        </row>
        <row r="48">
          <cell r="C48" t="str">
            <v>132 kV</v>
          </cell>
          <cell r="D48" t="str">
            <v>number</v>
          </cell>
          <cell r="E48">
            <v>49.5</v>
          </cell>
        </row>
        <row r="49">
          <cell r="C49" t="str">
            <v>110kV</v>
          </cell>
          <cell r="D49" t="str">
            <v>number</v>
          </cell>
          <cell r="E49">
            <v>17.5</v>
          </cell>
        </row>
        <row r="50">
          <cell r="C50" t="str">
            <v>66 kV</v>
          </cell>
          <cell r="D50" t="str">
            <v>number</v>
          </cell>
          <cell r="E50">
            <v>22.5</v>
          </cell>
        </row>
        <row r="51">
          <cell r="C51" t="str">
            <v>44 kV</v>
          </cell>
          <cell r="D51" t="str">
            <v>number</v>
          </cell>
          <cell r="E51">
            <v>0</v>
          </cell>
        </row>
        <row r="52">
          <cell r="C52" t="str">
            <v>33kV</v>
          </cell>
          <cell r="D52" t="str">
            <v>number</v>
          </cell>
          <cell r="E52">
            <v>14</v>
          </cell>
        </row>
        <row r="53">
          <cell r="C53" t="str">
            <v>22kV</v>
          </cell>
          <cell r="D53" t="str">
            <v>number</v>
          </cell>
          <cell r="E53">
            <v>7</v>
          </cell>
        </row>
        <row r="54">
          <cell r="C54" t="str">
            <v>11kV</v>
          </cell>
          <cell r="D54" t="str">
            <v>number</v>
          </cell>
          <cell r="E54">
            <v>4</v>
          </cell>
        </row>
        <row r="55">
          <cell r="C55" t="str">
            <v>6.6kV</v>
          </cell>
          <cell r="D55" t="str">
            <v>number</v>
          </cell>
          <cell r="E55">
            <v>0</v>
          </cell>
        </row>
        <row r="56">
          <cell r="C56">
            <v>0</v>
          </cell>
          <cell r="D56">
            <v>0</v>
          </cell>
        </row>
        <row r="57">
          <cell r="C57">
            <v>0</v>
          </cell>
          <cell r="D57">
            <v>0</v>
          </cell>
        </row>
        <row r="58">
          <cell r="C58" t="str">
            <v>TABLE 3.4.3 - SYSTEM DEMAND</v>
          </cell>
          <cell r="D58">
            <v>0</v>
          </cell>
          <cell r="E58">
            <v>0</v>
          </cell>
        </row>
        <row r="59">
          <cell r="C59" t="str">
            <v>Table 3.4.3.1 Annual system maximum demand characteristics – MW measure</v>
          </cell>
          <cell r="D59">
            <v>0</v>
          </cell>
          <cell r="E59">
            <v>0</v>
          </cell>
        </row>
        <row r="60">
          <cell r="C60" t="str">
            <v>Transmission System coincident maximum demand</v>
          </cell>
          <cell r="D60" t="str">
            <v>MW</v>
          </cell>
          <cell r="E60">
            <v>8105.0587999999998</v>
          </cell>
        </row>
        <row r="61">
          <cell r="C61" t="str">
            <v>Transmission System coincident weather adjusted maximum demand 10% POE</v>
          </cell>
          <cell r="D61" t="str">
            <v>MW</v>
          </cell>
          <cell r="E61">
            <v>8407.76</v>
          </cell>
        </row>
        <row r="62">
          <cell r="C62" t="str">
            <v>Transmission System coincident weather adjusted maximum demand 50% POE</v>
          </cell>
          <cell r="D62" t="str">
            <v>MW</v>
          </cell>
          <cell r="E62">
            <v>7863.1350000000002</v>
          </cell>
        </row>
        <row r="63">
          <cell r="C63" t="str">
            <v>Transmission System non-coincident summated maximum demand</v>
          </cell>
          <cell r="D63" t="str">
            <v>MW</v>
          </cell>
          <cell r="E63">
            <v>11413.174000000001</v>
          </cell>
        </row>
        <row r="64">
          <cell r="C64" t="str">
            <v>Transmission System non-coincident weather adjusted summated maximum demand 10% POE</v>
          </cell>
          <cell r="D64" t="str">
            <v>MW</v>
          </cell>
          <cell r="E64">
            <v>11862.593000000001</v>
          </cell>
        </row>
        <row r="65">
          <cell r="C65" t="str">
            <v>Transmission System non-coincident weather adjusted summated maximum demand 50% POE</v>
          </cell>
          <cell r="D65" t="str">
            <v>MW</v>
          </cell>
          <cell r="E65">
            <v>11194.901</v>
          </cell>
        </row>
        <row r="66">
          <cell r="C66">
            <v>0</v>
          </cell>
          <cell r="D66">
            <v>0</v>
          </cell>
          <cell r="E66">
            <v>0</v>
          </cell>
        </row>
        <row r="67">
          <cell r="C67" t="str">
            <v>Table 3.4.3.2 Annual system maximum demand characteristics – MVA measure</v>
          </cell>
          <cell r="D67">
            <v>0</v>
          </cell>
          <cell r="E67">
            <v>0</v>
          </cell>
        </row>
        <row r="68">
          <cell r="C68" t="str">
            <v>Transmission System coincident maximum demand</v>
          </cell>
          <cell r="D68" t="str">
            <v>MVA</v>
          </cell>
          <cell r="E68">
            <v>8628.2898699999987</v>
          </cell>
        </row>
        <row r="69">
          <cell r="C69" t="str">
            <v>Transmission System coincident weather adjusted maximum demand 10% POE</v>
          </cell>
          <cell r="D69" t="str">
            <v>MVA</v>
          </cell>
          <cell r="E69">
            <v>8940.5589999999993</v>
          </cell>
        </row>
        <row r="70">
          <cell r="C70" t="str">
            <v>Transmission System coincident weather adjusted maximum demand 50% POE</v>
          </cell>
          <cell r="D70" t="str">
            <v>MVA</v>
          </cell>
          <cell r="E70">
            <v>8378.7199999999993</v>
          </cell>
        </row>
        <row r="71">
          <cell r="C71" t="str">
            <v>Transmission System non-coincident summated maximum demand</v>
          </cell>
          <cell r="D71" t="str">
            <v>MVA</v>
          </cell>
          <cell r="E71">
            <v>11832.312</v>
          </cell>
        </row>
        <row r="72">
          <cell r="C72" t="str">
            <v>Transmission System non-coincident weather adjusted summated maximum demand 10% POE</v>
          </cell>
          <cell r="D72" t="str">
            <v>MVA</v>
          </cell>
          <cell r="E72">
            <v>12273.817999999999</v>
          </cell>
        </row>
        <row r="73">
          <cell r="C73" t="str">
            <v>Transmission System non-coincident weather adjusted summated maximum demand 50% POE</v>
          </cell>
          <cell r="D73" t="str">
            <v>MVA</v>
          </cell>
          <cell r="E73">
            <v>11589.096</v>
          </cell>
        </row>
        <row r="74">
          <cell r="C74">
            <v>0</v>
          </cell>
          <cell r="D74">
            <v>0</v>
          </cell>
          <cell r="E74">
            <v>0</v>
          </cell>
        </row>
        <row r="75">
          <cell r="C75" t="str">
            <v>Table 3.4.3.3 Power factor</v>
          </cell>
          <cell r="D75">
            <v>0</v>
          </cell>
          <cell r="E75">
            <v>0</v>
          </cell>
        </row>
        <row r="76">
          <cell r="C76" t="str">
            <v>Power factor conversion between MVA and MW</v>
          </cell>
          <cell r="D76">
            <v>0</v>
          </cell>
          <cell r="E76">
            <v>0</v>
          </cell>
        </row>
        <row r="77">
          <cell r="C77" t="str">
            <v>Average overall network power factor conversion between MVA and MW</v>
          </cell>
          <cell r="D77" t="str">
            <v>Factor</v>
          </cell>
          <cell r="E77">
            <v>0.99099999999999999</v>
          </cell>
        </row>
        <row r="78">
          <cell r="C78" t="str">
            <v>Average power factor conversion for 500 kV lines</v>
          </cell>
          <cell r="D78" t="str">
            <v>Factor</v>
          </cell>
          <cell r="E78">
            <v>0</v>
          </cell>
        </row>
        <row r="79">
          <cell r="C79" t="str">
            <v>Average power factor conversion for 330 kV lines</v>
          </cell>
          <cell r="D79" t="str">
            <v>Factor</v>
          </cell>
          <cell r="E79">
            <v>0.95899999999999996</v>
          </cell>
        </row>
        <row r="80">
          <cell r="C80" t="str">
            <v>Average power factor conversion for  275 kV lines</v>
          </cell>
          <cell r="D80" t="str">
            <v>Factor</v>
          </cell>
          <cell r="E80">
            <v>0.95499999999999996</v>
          </cell>
        </row>
        <row r="81">
          <cell r="C81" t="str">
            <v>Average power factor conversion for  220 kV lines</v>
          </cell>
          <cell r="D81" t="str">
            <v>Factor</v>
          </cell>
          <cell r="E81">
            <v>0</v>
          </cell>
        </row>
        <row r="82">
          <cell r="C82" t="str">
            <v>Average power factor conversion for  132 kV lines</v>
          </cell>
          <cell r="D82" t="str">
            <v>Factor</v>
          </cell>
          <cell r="E82">
            <v>0.99999000000000005</v>
          </cell>
        </row>
        <row r="83">
          <cell r="C83" t="str">
            <v>Average power factor conversion for  110 kV lines</v>
          </cell>
          <cell r="D83" t="str">
            <v>Factor</v>
          </cell>
          <cell r="E83">
            <v>0.98599999999999999</v>
          </cell>
        </row>
        <row r="84">
          <cell r="C84" t="str">
            <v>Average power factor conversion for  88 kV lines</v>
          </cell>
          <cell r="D84" t="str">
            <v>Factor</v>
          </cell>
          <cell r="E84">
            <v>0</v>
          </cell>
        </row>
        <row r="85">
          <cell r="C85" t="str">
            <v>Average power factor conversion for  66 kV lines</v>
          </cell>
          <cell r="D85" t="str">
            <v>Factor</v>
          </cell>
          <cell r="E85">
            <v>0.96199999999999997</v>
          </cell>
        </row>
        <row r="86">
          <cell r="C86" t="str">
            <v>Average power factor conversion for  33 kV lines</v>
          </cell>
          <cell r="D86" t="str">
            <v>Factor</v>
          </cell>
          <cell r="E86">
            <v>0.998</v>
          </cell>
        </row>
        <row r="87">
          <cell r="C87" t="str">
            <v>Average power factor conversion for  22 kV lines</v>
          </cell>
          <cell r="D87" t="str">
            <v>Factor</v>
          </cell>
          <cell r="E87">
            <v>0.998</v>
          </cell>
        </row>
        <row r="88">
          <cell r="C88" t="str">
            <v>Average power factor conversion for  11 kV lines</v>
          </cell>
          <cell r="D88" t="str">
            <v>Factor</v>
          </cell>
          <cell r="E88">
            <v>0.97299999999999998</v>
          </cell>
        </row>
        <row r="89">
          <cell r="C89" t="str">
            <v>Average power factor conversion for  6.6 kV lines</v>
          </cell>
          <cell r="D89" t="str">
            <v>Factor</v>
          </cell>
          <cell r="E89">
            <v>0</v>
          </cell>
        </row>
      </sheetData>
      <sheetData sheetId="7">
        <row r="1">
          <cell r="C1" t="str">
            <v>REGULATORY REPORTING STATEMENT</v>
          </cell>
          <cell r="D1">
            <v>0</v>
          </cell>
          <cell r="E1">
            <v>0</v>
          </cell>
        </row>
        <row r="2">
          <cell r="C2" t="str">
            <v>Australian Transmission Co.</v>
          </cell>
          <cell r="D2">
            <v>0</v>
          </cell>
          <cell r="E2">
            <v>0</v>
          </cell>
        </row>
        <row r="3">
          <cell r="C3" t="str">
            <v>Benchmarking RIN response 2014-15</v>
          </cell>
          <cell r="D3">
            <v>0</v>
          </cell>
          <cell r="E3">
            <v>0</v>
          </cell>
        </row>
        <row r="4">
          <cell r="C4" t="str">
            <v>3.5 PHYSICAL ASSETS</v>
          </cell>
          <cell r="D4">
            <v>0</v>
          </cell>
          <cell r="E4">
            <v>0</v>
          </cell>
        </row>
        <row r="5">
          <cell r="C5">
            <v>0</v>
          </cell>
          <cell r="D5">
            <v>0</v>
          </cell>
          <cell r="E5">
            <v>0</v>
          </cell>
        </row>
        <row r="6">
          <cell r="C6">
            <v>0</v>
          </cell>
          <cell r="D6">
            <v>0</v>
          </cell>
          <cell r="E6">
            <v>0</v>
          </cell>
        </row>
        <row r="7">
          <cell r="C7">
            <v>0</v>
          </cell>
          <cell r="D7">
            <v>0</v>
          </cell>
          <cell r="E7" t="str">
            <v>Actual</v>
          </cell>
        </row>
        <row r="8">
          <cell r="C8">
            <v>0</v>
          </cell>
          <cell r="D8">
            <v>0</v>
          </cell>
          <cell r="E8" t="str">
            <v>2014-15</v>
          </cell>
        </row>
        <row r="9">
          <cell r="C9">
            <v>0</v>
          </cell>
          <cell r="D9" t="str">
            <v>Unit</v>
          </cell>
        </row>
        <row r="10">
          <cell r="C10" t="str">
            <v xml:space="preserve">TABLE 3.5.1 - TRANSMISSION SYSTEM CAPACITIES </v>
          </cell>
          <cell r="D10">
            <v>0</v>
          </cell>
          <cell r="E10">
            <v>0</v>
          </cell>
        </row>
        <row r="11">
          <cell r="C11" t="str">
            <v>Table 3.5.1.1 Overhead network length of circuit at each voltage</v>
          </cell>
          <cell r="D11">
            <v>0</v>
          </cell>
          <cell r="E11">
            <v>0</v>
          </cell>
        </row>
        <row r="12">
          <cell r="C12" t="str">
            <v>500 kV</v>
          </cell>
          <cell r="D12" t="str">
            <v>km</v>
          </cell>
          <cell r="E12">
            <v>0</v>
          </cell>
        </row>
        <row r="13">
          <cell r="C13" t="str">
            <v>330 kV</v>
          </cell>
          <cell r="D13" t="str">
            <v>km</v>
          </cell>
          <cell r="E13">
            <v>604</v>
          </cell>
        </row>
        <row r="14">
          <cell r="C14" t="str">
            <v>275 kV</v>
          </cell>
          <cell r="D14" t="str">
            <v>km</v>
          </cell>
          <cell r="E14">
            <v>9367</v>
          </cell>
        </row>
        <row r="15">
          <cell r="C15" t="str">
            <v>220 kV</v>
          </cell>
          <cell r="D15" t="str">
            <v>km</v>
          </cell>
          <cell r="E15">
            <v>0</v>
          </cell>
        </row>
        <row r="16">
          <cell r="C16" t="str">
            <v>132 kV</v>
          </cell>
          <cell r="D16" t="str">
            <v>km</v>
          </cell>
          <cell r="E16">
            <v>4368</v>
          </cell>
        </row>
        <row r="17">
          <cell r="C17" t="str">
            <v>110 kV</v>
          </cell>
          <cell r="D17" t="str">
            <v>km</v>
          </cell>
          <cell r="E17">
            <v>393</v>
          </cell>
        </row>
        <row r="18">
          <cell r="C18" t="str">
            <v>88 kV</v>
          </cell>
          <cell r="D18" t="str">
            <v>km</v>
          </cell>
          <cell r="E18">
            <v>0</v>
          </cell>
        </row>
        <row r="19">
          <cell r="C19" t="str">
            <v>66 kV</v>
          </cell>
          <cell r="D19" t="str">
            <v>km</v>
          </cell>
          <cell r="E19">
            <v>1</v>
          </cell>
        </row>
        <row r="20">
          <cell r="C20" t="str">
            <v>33 kV</v>
          </cell>
          <cell r="D20" t="str">
            <v>km</v>
          </cell>
          <cell r="E20">
            <v>0</v>
          </cell>
        </row>
        <row r="21">
          <cell r="C21" t="str">
            <v>22 kV</v>
          </cell>
          <cell r="D21" t="str">
            <v>km</v>
          </cell>
          <cell r="E21">
            <v>0</v>
          </cell>
        </row>
        <row r="22">
          <cell r="C22" t="str">
            <v>11 kV</v>
          </cell>
          <cell r="D22" t="str">
            <v>km</v>
          </cell>
          <cell r="E22">
            <v>0</v>
          </cell>
        </row>
        <row r="23">
          <cell r="C23" t="str">
            <v>Total overhead circuit kilometres</v>
          </cell>
          <cell r="D23" t="str">
            <v>km</v>
          </cell>
          <cell r="E23">
            <v>14733</v>
          </cell>
        </row>
        <row r="24">
          <cell r="C24">
            <v>0</v>
          </cell>
          <cell r="D24">
            <v>0</v>
          </cell>
          <cell r="E24">
            <v>0</v>
          </cell>
        </row>
        <row r="25">
          <cell r="C25" t="str">
            <v>Table 3.5.1.2 Underground cable circuit length at each voltage</v>
          </cell>
          <cell r="D25">
            <v>0</v>
          </cell>
          <cell r="E25">
            <v>0</v>
          </cell>
        </row>
        <row r="26">
          <cell r="C26" t="str">
            <v>500 kV</v>
          </cell>
          <cell r="D26" t="str">
            <v>km</v>
          </cell>
          <cell r="E26">
            <v>0</v>
          </cell>
        </row>
        <row r="27">
          <cell r="C27" t="str">
            <v>330 kV</v>
          </cell>
          <cell r="D27" t="str">
            <v>km</v>
          </cell>
          <cell r="E27">
            <v>0</v>
          </cell>
        </row>
        <row r="28">
          <cell r="C28" t="str">
            <v>275 kV</v>
          </cell>
          <cell r="D28" t="str">
            <v>km</v>
          </cell>
          <cell r="E28">
            <v>9.4</v>
          </cell>
        </row>
        <row r="29">
          <cell r="C29" t="str">
            <v>220 kV</v>
          </cell>
          <cell r="D29" t="str">
            <v>km</v>
          </cell>
          <cell r="E29">
            <v>0</v>
          </cell>
        </row>
        <row r="30">
          <cell r="C30" t="str">
            <v>132 kV</v>
          </cell>
          <cell r="D30" t="str">
            <v>km</v>
          </cell>
          <cell r="E30">
            <v>3.2</v>
          </cell>
        </row>
        <row r="31">
          <cell r="C31" t="str">
            <v>110 kV</v>
          </cell>
          <cell r="D31" t="str">
            <v>km</v>
          </cell>
          <cell r="E31">
            <v>7.6</v>
          </cell>
        </row>
        <row r="32">
          <cell r="C32" t="str">
            <v>88 kV</v>
          </cell>
          <cell r="D32" t="str">
            <v>km</v>
          </cell>
          <cell r="E32">
            <v>0</v>
          </cell>
        </row>
        <row r="33">
          <cell r="C33" t="str">
            <v>66 kV</v>
          </cell>
          <cell r="D33" t="str">
            <v>km</v>
          </cell>
          <cell r="E33">
            <v>1.3</v>
          </cell>
        </row>
        <row r="34">
          <cell r="C34" t="str">
            <v>33 kV</v>
          </cell>
          <cell r="D34" t="str">
            <v>km</v>
          </cell>
          <cell r="E34">
            <v>0</v>
          </cell>
        </row>
        <row r="35">
          <cell r="C35" t="str">
            <v>22 kV</v>
          </cell>
          <cell r="D35" t="str">
            <v>km</v>
          </cell>
          <cell r="E35">
            <v>0</v>
          </cell>
        </row>
        <row r="36">
          <cell r="C36" t="str">
            <v>11 kV</v>
          </cell>
          <cell r="D36" t="str">
            <v>km</v>
          </cell>
          <cell r="E36">
            <v>0</v>
          </cell>
        </row>
        <row r="37">
          <cell r="C37" t="str">
            <v>Total underground circuit kilometres</v>
          </cell>
          <cell r="D37" t="str">
            <v>km</v>
          </cell>
          <cell r="E37">
            <v>21.500000000000004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 t="str">
            <v>Table 3.5.1.3 Estimated overhead network weighted average MVA capacity by voltage class</v>
          </cell>
          <cell r="D39">
            <v>0</v>
          </cell>
          <cell r="E39">
            <v>0</v>
          </cell>
        </row>
        <row r="40">
          <cell r="C40" t="str">
            <v>500 kV</v>
          </cell>
          <cell r="D40" t="str">
            <v>MVA</v>
          </cell>
          <cell r="E40">
            <v>0</v>
          </cell>
        </row>
        <row r="41">
          <cell r="C41" t="str">
            <v>330 kV</v>
          </cell>
          <cell r="D41" t="str">
            <v>MVA</v>
          </cell>
          <cell r="E41">
            <v>1237.5</v>
          </cell>
        </row>
        <row r="42">
          <cell r="C42" t="str">
            <v>275 kV</v>
          </cell>
          <cell r="D42" t="str">
            <v>MVA</v>
          </cell>
          <cell r="E42">
            <v>837.9</v>
          </cell>
        </row>
        <row r="43">
          <cell r="C43" t="str">
            <v>220 kV</v>
          </cell>
          <cell r="D43" t="str">
            <v>MVA</v>
          </cell>
          <cell r="E43">
            <v>0</v>
          </cell>
        </row>
        <row r="44">
          <cell r="C44" t="str">
            <v>132 kV</v>
          </cell>
          <cell r="D44" t="str">
            <v>MVA</v>
          </cell>
          <cell r="E44">
            <v>139.6</v>
          </cell>
        </row>
        <row r="45">
          <cell r="C45" t="str">
            <v>110 kV</v>
          </cell>
          <cell r="D45" t="str">
            <v>MVA</v>
          </cell>
          <cell r="E45">
            <v>158.80000000000001</v>
          </cell>
        </row>
        <row r="46">
          <cell r="C46" t="str">
            <v>88 kV</v>
          </cell>
          <cell r="D46" t="str">
            <v>MVA</v>
          </cell>
          <cell r="E46">
            <v>0</v>
          </cell>
        </row>
        <row r="47">
          <cell r="C47" t="str">
            <v>66 kV</v>
          </cell>
          <cell r="D47" t="str">
            <v>MVA</v>
          </cell>
          <cell r="E47">
            <v>57</v>
          </cell>
        </row>
        <row r="48">
          <cell r="C48" t="str">
            <v>33 kV</v>
          </cell>
          <cell r="D48" t="str">
            <v>MVA</v>
          </cell>
          <cell r="E48">
            <v>0</v>
          </cell>
        </row>
        <row r="49">
          <cell r="C49" t="str">
            <v>22 kV</v>
          </cell>
          <cell r="D49" t="str">
            <v>MVA</v>
          </cell>
          <cell r="E49">
            <v>0</v>
          </cell>
        </row>
        <row r="50">
          <cell r="C50" t="str">
            <v>11 kV</v>
          </cell>
          <cell r="D50" t="str">
            <v>MVA</v>
          </cell>
          <cell r="E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2">
          <cell r="C52" t="str">
            <v>Table 3.5.1.4 Estimated underground network weighted average MVA capacity by voltage class</v>
          </cell>
          <cell r="D52">
            <v>0</v>
          </cell>
          <cell r="E52">
            <v>0</v>
          </cell>
        </row>
        <row r="53">
          <cell r="C53" t="str">
            <v>500 kV</v>
          </cell>
          <cell r="D53" t="str">
            <v>MVA</v>
          </cell>
          <cell r="E53">
            <v>0</v>
          </cell>
        </row>
        <row r="54">
          <cell r="C54" t="str">
            <v>330 kV</v>
          </cell>
          <cell r="D54" t="str">
            <v>MVA</v>
          </cell>
          <cell r="E54">
            <v>0</v>
          </cell>
        </row>
        <row r="55">
          <cell r="C55" t="str">
            <v>275 kV</v>
          </cell>
          <cell r="D55" t="str">
            <v>MVA</v>
          </cell>
          <cell r="E55">
            <v>568.9</v>
          </cell>
        </row>
        <row r="56">
          <cell r="C56" t="str">
            <v>220 kV</v>
          </cell>
          <cell r="D56" t="str">
            <v>MVA</v>
          </cell>
          <cell r="E56">
            <v>0</v>
          </cell>
        </row>
        <row r="57">
          <cell r="C57" t="str">
            <v>132 kV</v>
          </cell>
          <cell r="D57" t="str">
            <v>MVA</v>
          </cell>
          <cell r="E57">
            <v>207.9</v>
          </cell>
        </row>
        <row r="58">
          <cell r="C58" t="str">
            <v>110 kV</v>
          </cell>
          <cell r="D58" t="str">
            <v>MVA</v>
          </cell>
          <cell r="E58">
            <v>200.8</v>
          </cell>
        </row>
        <row r="59">
          <cell r="C59" t="str">
            <v>88 kV</v>
          </cell>
          <cell r="D59" t="str">
            <v>MVA</v>
          </cell>
          <cell r="E59">
            <v>0</v>
          </cell>
        </row>
        <row r="60">
          <cell r="C60" t="str">
            <v>66 kV</v>
          </cell>
          <cell r="D60" t="str">
            <v>MVA</v>
          </cell>
          <cell r="E60">
            <v>57</v>
          </cell>
        </row>
        <row r="61">
          <cell r="C61" t="str">
            <v>33 kV</v>
          </cell>
          <cell r="D61" t="str">
            <v>MVA</v>
          </cell>
          <cell r="E61">
            <v>0</v>
          </cell>
        </row>
        <row r="62">
          <cell r="C62" t="str">
            <v>22 kV</v>
          </cell>
          <cell r="D62" t="str">
            <v>MVA</v>
          </cell>
          <cell r="E62">
            <v>0</v>
          </cell>
        </row>
        <row r="63">
          <cell r="C63" t="str">
            <v>11 kV</v>
          </cell>
          <cell r="D63">
            <v>0</v>
          </cell>
          <cell r="E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</row>
        <row r="65">
          <cell r="C65" t="str">
            <v>Table 3.5.1.5 Installed transmission system transformer capacity</v>
          </cell>
          <cell r="D65">
            <v>0</v>
          </cell>
          <cell r="E65">
            <v>0</v>
          </cell>
        </row>
        <row r="66">
          <cell r="C66" t="str">
            <v>Transmission substations (eg 500 kV to 330 kV)</v>
          </cell>
          <cell r="D66" t="str">
            <v>MVA</v>
          </cell>
          <cell r="E66">
            <v>9929</v>
          </cell>
        </row>
        <row r="67">
          <cell r="C67" t="str">
            <v>Terminal points to DNSP systems</v>
          </cell>
          <cell r="D67" t="str">
            <v>MVA</v>
          </cell>
          <cell r="E67">
            <v>23477</v>
          </cell>
        </row>
        <row r="68">
          <cell r="C68" t="str">
            <v>Transformer capacity for directly connected end–users owned by the TNSP</v>
          </cell>
          <cell r="D68" t="str">
            <v>MVA</v>
          </cell>
          <cell r="E68">
            <v>2197</v>
          </cell>
        </row>
        <row r="69">
          <cell r="C69" t="str">
            <v>Transformer capacity for directly connected end–users owned by the end–user</v>
          </cell>
          <cell r="D69" t="str">
            <v>MVA</v>
          </cell>
          <cell r="E69">
            <v>3393</v>
          </cell>
        </row>
        <row r="70">
          <cell r="C70" t="str">
            <v>Interconnector capacity</v>
          </cell>
          <cell r="D70" t="str">
            <v>MVA</v>
          </cell>
          <cell r="E70">
            <v>0</v>
          </cell>
        </row>
        <row r="71">
          <cell r="C71" t="str">
            <v>Other</v>
          </cell>
          <cell r="D71" t="str">
            <v>MVA</v>
          </cell>
          <cell r="E71">
            <v>3097</v>
          </cell>
        </row>
        <row r="72">
          <cell r="C72">
            <v>0</v>
          </cell>
          <cell r="D72">
            <v>0</v>
          </cell>
          <cell r="E72">
            <v>0</v>
          </cell>
        </row>
        <row r="73">
          <cell r="C73" t="str">
            <v>Table 3.5.1.6 Cold spare capacity</v>
          </cell>
          <cell r="D73">
            <v>0</v>
          </cell>
          <cell r="E73">
            <v>0</v>
          </cell>
        </row>
        <row r="74">
          <cell r="C74" t="str">
            <v>Cold spare capacity included in Table 3.5.1.5</v>
          </cell>
          <cell r="D74" t="str">
            <v>MVA</v>
          </cell>
          <cell r="E74">
            <v>2975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0</v>
          </cell>
        </row>
        <row r="82">
          <cell r="C82">
            <v>0</v>
          </cell>
        </row>
        <row r="83">
          <cell r="C83">
            <v>0</v>
          </cell>
        </row>
        <row r="84">
          <cell r="C84">
            <v>0</v>
          </cell>
        </row>
        <row r="85">
          <cell r="C85">
            <v>0</v>
          </cell>
        </row>
        <row r="86">
          <cell r="C86">
            <v>0</v>
          </cell>
        </row>
        <row r="87">
          <cell r="C87">
            <v>0</v>
          </cell>
        </row>
        <row r="88">
          <cell r="C88">
            <v>0</v>
          </cell>
        </row>
        <row r="89">
          <cell r="C89">
            <v>0</v>
          </cell>
        </row>
        <row r="90">
          <cell r="C90">
            <v>0</v>
          </cell>
        </row>
        <row r="91">
          <cell r="C91">
            <v>0</v>
          </cell>
        </row>
        <row r="92">
          <cell r="C92">
            <v>0</v>
          </cell>
        </row>
        <row r="93">
          <cell r="C93">
            <v>0</v>
          </cell>
        </row>
        <row r="94">
          <cell r="C94">
            <v>0</v>
          </cell>
        </row>
        <row r="95">
          <cell r="C95">
            <v>0</v>
          </cell>
        </row>
        <row r="96">
          <cell r="C96">
            <v>0</v>
          </cell>
        </row>
        <row r="97">
          <cell r="C97">
            <v>0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</sheetData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only"/>
      <sheetName val="Contents"/>
      <sheetName val="Business &amp; other details"/>
      <sheetName val="3.1 Revenue"/>
      <sheetName val="3.2 Operating expenditure"/>
      <sheetName val="3.2.3 Provisions"/>
      <sheetName val="3.3 Assets (RAB)"/>
      <sheetName val="3.4 Operational data"/>
      <sheetName val="3.5 Physical assets"/>
      <sheetName val="3.6 Quality of services"/>
      <sheetName val="3.7 Operating environment"/>
      <sheetName val="NSP Amendments"/>
    </sheetNames>
    <sheetDataSet>
      <sheetData sheetId="0"/>
      <sheetData sheetId="1"/>
      <sheetData sheetId="2"/>
      <sheetData sheetId="3"/>
      <sheetData sheetId="4">
        <row r="56">
          <cell r="C56">
            <v>217661000</v>
          </cell>
        </row>
      </sheetData>
      <sheetData sheetId="5"/>
      <sheetData sheetId="6">
        <row r="12">
          <cell r="C12">
            <v>6639000680.8040209</v>
          </cell>
        </row>
        <row r="14">
          <cell r="C14">
            <v>-277132678.85741115</v>
          </cell>
        </row>
        <row r="15">
          <cell r="C15">
            <v>124656920.09012517</v>
          </cell>
        </row>
        <row r="17">
          <cell r="C17">
            <v>6571136340.3310394</v>
          </cell>
        </row>
      </sheetData>
      <sheetData sheetId="7">
        <row r="1">
          <cell r="B1" t="str">
            <v>REGULATORY REPORTING STATEMENT</v>
          </cell>
          <cell r="C1">
            <v>0</v>
          </cell>
          <cell r="D1">
            <v>0</v>
          </cell>
        </row>
        <row r="2">
          <cell r="B2" t="str">
            <v>Queensland Electricity Transmission Corporation Limited trading as Powerlink Queensland</v>
          </cell>
          <cell r="C2">
            <v>0</v>
          </cell>
          <cell r="D2">
            <v>0</v>
          </cell>
        </row>
        <row r="3">
          <cell r="B3" t="str">
            <v>Benchmarking RIN response 2015-16</v>
          </cell>
          <cell r="C3">
            <v>0</v>
          </cell>
          <cell r="D3">
            <v>0</v>
          </cell>
        </row>
        <row r="4">
          <cell r="B4" t="str">
            <v>3.4 OPERATIONAL DATA</v>
          </cell>
          <cell r="C4">
            <v>0</v>
          </cell>
          <cell r="D4">
            <v>0</v>
          </cell>
        </row>
        <row r="5">
          <cell r="B5">
            <v>0</v>
          </cell>
          <cell r="C5">
            <v>0</v>
          </cell>
          <cell r="D5">
            <v>0</v>
          </cell>
        </row>
        <row r="6">
          <cell r="B6" t="str">
            <v xml:space="preserve">There are THREE tables on this worksheet. Each table has been grouped for ease of navigation. See the Instructions sheet on how to group or ungroup tables. </v>
          </cell>
          <cell r="C6">
            <v>0</v>
          </cell>
          <cell r="D6">
            <v>0</v>
          </cell>
        </row>
        <row r="7">
          <cell r="B7">
            <v>0</v>
          </cell>
          <cell r="C7">
            <v>0</v>
          </cell>
        </row>
        <row r="8">
          <cell r="B8" t="str">
            <v>3.4.1 - ENERGY DELIVERY</v>
          </cell>
          <cell r="C8">
            <v>0</v>
          </cell>
          <cell r="D8">
            <v>0</v>
          </cell>
        </row>
        <row r="9">
          <cell r="B9">
            <v>0</v>
          </cell>
          <cell r="C9">
            <v>0</v>
          </cell>
          <cell r="D9" t="str">
            <v>VOLUMES (0's)</v>
          </cell>
        </row>
        <row r="10">
          <cell r="B10">
            <v>0</v>
          </cell>
          <cell r="C10" t="str">
            <v>Units</v>
          </cell>
          <cell r="D10" t="str">
            <v>2015-16</v>
          </cell>
        </row>
        <row r="11">
          <cell r="B11" t="str">
            <v>Energy Grouping by Downstream Connection type</v>
          </cell>
          <cell r="C11">
            <v>0</v>
          </cell>
          <cell r="D11">
            <v>0</v>
          </cell>
        </row>
        <row r="12">
          <cell r="B12" t="str">
            <v>To Other connected transmission networks</v>
          </cell>
          <cell r="C12" t="str">
            <v>GWh</v>
          </cell>
          <cell r="D12">
            <v>3487.902591994</v>
          </cell>
        </row>
        <row r="13">
          <cell r="B13" t="str">
            <v>To Distribution networks</v>
          </cell>
          <cell r="C13" t="str">
            <v>GWh</v>
          </cell>
          <cell r="D13">
            <v>33564.568838573003</v>
          </cell>
        </row>
        <row r="14">
          <cell r="B14" t="str">
            <v>To Directly connected end–users (330 kV)</v>
          </cell>
          <cell r="C14" t="str">
            <v>GWh</v>
          </cell>
          <cell r="D14">
            <v>0</v>
          </cell>
        </row>
        <row r="15">
          <cell r="B15" t="str">
            <v>To Directly connected end–users (275 kV)</v>
          </cell>
          <cell r="C15" t="str">
            <v>GWh</v>
          </cell>
          <cell r="D15">
            <v>7287.0424650169998</v>
          </cell>
        </row>
        <row r="16">
          <cell r="B16" t="str">
            <v>To Directly connected end–users (220 kV)</v>
          </cell>
          <cell r="C16" t="str">
            <v>GWh</v>
          </cell>
          <cell r="D16">
            <v>0</v>
          </cell>
        </row>
        <row r="17">
          <cell r="B17" t="str">
            <v>To Directly connected end–users (132 kV)</v>
          </cell>
          <cell r="C17" t="str">
            <v>GWh</v>
          </cell>
          <cell r="D17">
            <v>8237.7206819790008</v>
          </cell>
        </row>
        <row r="18">
          <cell r="B18" t="str">
            <v>To Directly connected end–users (110 kV)</v>
          </cell>
          <cell r="C18" t="str">
            <v>GWh</v>
          </cell>
          <cell r="D18">
            <v>0</v>
          </cell>
        </row>
        <row r="19">
          <cell r="B19" t="str">
            <v xml:space="preserve">To Directly connected end–users (44 kV) </v>
          </cell>
          <cell r="C19" t="str">
            <v>GWh</v>
          </cell>
          <cell r="D19">
            <v>0</v>
          </cell>
        </row>
        <row r="20">
          <cell r="B20" t="str">
            <v>To Directly connected end–users (33 kV)</v>
          </cell>
          <cell r="C20" t="str">
            <v>GWh</v>
          </cell>
          <cell r="D20">
            <v>0</v>
          </cell>
        </row>
        <row r="21">
          <cell r="B21" t="str">
            <v>To Directly connected end–users (22 kV)</v>
          </cell>
          <cell r="C21" t="str">
            <v>GWh</v>
          </cell>
          <cell r="D21">
            <v>0</v>
          </cell>
        </row>
        <row r="22">
          <cell r="B22" t="str">
            <v>To Directly connected end–users (11 kV)</v>
          </cell>
          <cell r="C22" t="str">
            <v>GWh</v>
          </cell>
          <cell r="D22">
            <v>0</v>
          </cell>
        </row>
        <row r="23">
          <cell r="B23" t="str">
            <v>To Directly connected end–users (6.6 kV)</v>
          </cell>
          <cell r="C23" t="str">
            <v>GWh</v>
          </cell>
          <cell r="D23">
            <v>0</v>
          </cell>
        </row>
        <row r="24">
          <cell r="B24" t="str">
            <v>Pumping and Power Station Auxillaries</v>
          </cell>
          <cell r="C24" t="str">
            <v>GWh</v>
          </cell>
          <cell r="D24">
            <v>295.15300442699998</v>
          </cell>
        </row>
        <row r="25">
          <cell r="B25" t="str">
            <v>Total energy transported</v>
          </cell>
          <cell r="C25">
            <v>0</v>
          </cell>
          <cell r="D25">
            <v>52872.387581990006</v>
          </cell>
        </row>
        <row r="26">
          <cell r="B26">
            <v>0</v>
          </cell>
          <cell r="C26">
            <v>0</v>
          </cell>
        </row>
        <row r="27">
          <cell r="B27">
            <v>0</v>
          </cell>
          <cell r="C27">
            <v>0</v>
          </cell>
        </row>
        <row r="28">
          <cell r="B28" t="str">
            <v>3.4.2 -  CONNECTION POINTS</v>
          </cell>
          <cell r="C28">
            <v>0</v>
          </cell>
          <cell r="D28">
            <v>0</v>
          </cell>
        </row>
        <row r="29">
          <cell r="B29">
            <v>0</v>
          </cell>
          <cell r="C29">
            <v>0</v>
          </cell>
          <cell r="D29" t="str">
            <v>VOLUMES (0's)</v>
          </cell>
        </row>
        <row r="30">
          <cell r="B30">
            <v>0</v>
          </cell>
          <cell r="C30">
            <v>0</v>
          </cell>
          <cell r="D30" t="str">
            <v>2015-16</v>
          </cell>
        </row>
        <row r="31">
          <cell r="B31" t="str">
            <v>Number of entry points at each transmission voltage level</v>
          </cell>
          <cell r="C31">
            <v>0</v>
          </cell>
          <cell r="D31">
            <v>0</v>
          </cell>
        </row>
        <row r="32">
          <cell r="B32" t="str">
            <v>500kV</v>
          </cell>
          <cell r="C32">
            <v>0</v>
          </cell>
          <cell r="D32">
            <v>0</v>
          </cell>
        </row>
        <row r="33">
          <cell r="B33" t="str">
            <v>330kV</v>
          </cell>
          <cell r="C33">
            <v>0</v>
          </cell>
          <cell r="D33">
            <v>1</v>
          </cell>
        </row>
        <row r="34">
          <cell r="B34" t="str">
            <v>275kV</v>
          </cell>
          <cell r="C34">
            <v>0</v>
          </cell>
          <cell r="D34">
            <v>12</v>
          </cell>
        </row>
        <row r="35">
          <cell r="B35" t="str">
            <v>220kV</v>
          </cell>
          <cell r="C35">
            <v>0</v>
          </cell>
          <cell r="D35">
            <v>0</v>
          </cell>
        </row>
        <row r="36">
          <cell r="B36" t="str">
            <v>132 kV</v>
          </cell>
          <cell r="C36">
            <v>0</v>
          </cell>
          <cell r="D36">
            <v>9</v>
          </cell>
        </row>
        <row r="37">
          <cell r="B37" t="str">
            <v>110kV</v>
          </cell>
          <cell r="C37">
            <v>0</v>
          </cell>
          <cell r="D37">
            <v>1</v>
          </cell>
        </row>
        <row r="38">
          <cell r="B38" t="str">
            <v>66 kV</v>
          </cell>
          <cell r="C38">
            <v>0</v>
          </cell>
          <cell r="D38">
            <v>0</v>
          </cell>
        </row>
        <row r="39">
          <cell r="B39" t="str">
            <v>33 kV</v>
          </cell>
          <cell r="C39">
            <v>0</v>
          </cell>
          <cell r="D39">
            <v>0</v>
          </cell>
        </row>
        <row r="40">
          <cell r="B40" t="str">
            <v>22 kV</v>
          </cell>
          <cell r="C40">
            <v>0</v>
          </cell>
          <cell r="D40">
            <v>0</v>
          </cell>
        </row>
        <row r="41">
          <cell r="B41" t="str">
            <v>11 kV</v>
          </cell>
          <cell r="C41">
            <v>0</v>
          </cell>
          <cell r="D41">
            <v>0</v>
          </cell>
        </row>
        <row r="42">
          <cell r="B42" t="str">
            <v>6.6 kV</v>
          </cell>
          <cell r="C42">
            <v>0</v>
          </cell>
          <cell r="D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</row>
        <row r="44">
          <cell r="B44" t="str">
            <v xml:space="preserve">Number of exit points at each transmission voltage level </v>
          </cell>
          <cell r="C44">
            <v>0</v>
          </cell>
          <cell r="D44">
            <v>0</v>
          </cell>
        </row>
        <row r="45">
          <cell r="B45" t="str">
            <v>500kV</v>
          </cell>
          <cell r="C45">
            <v>0</v>
          </cell>
          <cell r="D45">
            <v>0</v>
          </cell>
        </row>
        <row r="46">
          <cell r="B46" t="str">
            <v>330kV</v>
          </cell>
          <cell r="C46">
            <v>0</v>
          </cell>
          <cell r="D46">
            <v>1</v>
          </cell>
        </row>
        <row r="47">
          <cell r="B47" t="str">
            <v>275kV</v>
          </cell>
          <cell r="C47">
            <v>0</v>
          </cell>
          <cell r="D47">
            <v>4.5</v>
          </cell>
        </row>
        <row r="48">
          <cell r="B48" t="str">
            <v>220kV</v>
          </cell>
          <cell r="C48">
            <v>0</v>
          </cell>
          <cell r="D48">
            <v>0</v>
          </cell>
        </row>
        <row r="49">
          <cell r="B49" t="str">
            <v>132 kV</v>
          </cell>
          <cell r="C49">
            <v>0</v>
          </cell>
          <cell r="D49">
            <v>52</v>
          </cell>
        </row>
        <row r="50">
          <cell r="B50" t="str">
            <v>110kV</v>
          </cell>
          <cell r="C50">
            <v>0</v>
          </cell>
          <cell r="D50">
            <v>17</v>
          </cell>
        </row>
        <row r="51">
          <cell r="B51" t="str">
            <v>66 kV</v>
          </cell>
          <cell r="C51">
            <v>0</v>
          </cell>
          <cell r="D51">
            <v>23</v>
          </cell>
        </row>
        <row r="52">
          <cell r="B52" t="str">
            <v>44 kV</v>
          </cell>
          <cell r="C52">
            <v>0</v>
          </cell>
          <cell r="D52">
            <v>0</v>
          </cell>
        </row>
        <row r="53">
          <cell r="B53" t="str">
            <v>33kV</v>
          </cell>
          <cell r="C53">
            <v>0</v>
          </cell>
          <cell r="D53">
            <v>14</v>
          </cell>
        </row>
        <row r="54">
          <cell r="B54" t="str">
            <v>22kV</v>
          </cell>
          <cell r="C54">
            <v>0</v>
          </cell>
          <cell r="D54">
            <v>7</v>
          </cell>
        </row>
        <row r="55">
          <cell r="B55" t="str">
            <v>11kV</v>
          </cell>
          <cell r="C55">
            <v>0</v>
          </cell>
          <cell r="D55">
            <v>4</v>
          </cell>
        </row>
        <row r="56">
          <cell r="B56" t="str">
            <v>6.6kV</v>
          </cell>
          <cell r="C56">
            <v>0</v>
          </cell>
          <cell r="D56">
            <v>0</v>
          </cell>
        </row>
        <row r="57">
          <cell r="B57">
            <v>0</v>
          </cell>
          <cell r="C57">
            <v>0</v>
          </cell>
        </row>
        <row r="58">
          <cell r="B58">
            <v>0</v>
          </cell>
          <cell r="C58">
            <v>0</v>
          </cell>
        </row>
        <row r="59">
          <cell r="B59">
            <v>0</v>
          </cell>
          <cell r="C59">
            <v>0</v>
          </cell>
        </row>
        <row r="60">
          <cell r="B60" t="str">
            <v>3.4.3 - SYSTEM DEMAND</v>
          </cell>
          <cell r="C60">
            <v>0</v>
          </cell>
          <cell r="D60">
            <v>0</v>
          </cell>
        </row>
        <row r="61">
          <cell r="B61">
            <v>0</v>
          </cell>
          <cell r="C61">
            <v>0</v>
          </cell>
          <cell r="D61" t="str">
            <v>VOLUMES (0's)</v>
          </cell>
        </row>
        <row r="62">
          <cell r="B62">
            <v>0</v>
          </cell>
          <cell r="C62" t="str">
            <v>Units</v>
          </cell>
          <cell r="D62" t="str">
            <v>2015-16</v>
          </cell>
        </row>
        <row r="63">
          <cell r="B63" t="str">
            <v>3.4.3.1 - Annual system maximum demand characteristics – MW measure</v>
          </cell>
          <cell r="C63">
            <v>0</v>
          </cell>
          <cell r="D63">
            <v>0</v>
          </cell>
        </row>
        <row r="64">
          <cell r="B64" t="str">
            <v>Transmission System coincident maximum demand</v>
          </cell>
          <cell r="C64" t="str">
            <v>MW</v>
          </cell>
          <cell r="D64">
            <v>8272.1218719999997</v>
          </cell>
        </row>
        <row r="65">
          <cell r="B65" t="str">
            <v>Transmission System coincident weather adjusted maximum demand 10% POE</v>
          </cell>
          <cell r="C65" t="str">
            <v>MW</v>
          </cell>
          <cell r="D65">
            <v>8555.484874591908</v>
          </cell>
        </row>
        <row r="66">
          <cell r="B66" t="str">
            <v>Transmission System coincident weather adjusted maximum demand 50% POE</v>
          </cell>
          <cell r="C66" t="str">
            <v>MW</v>
          </cell>
          <cell r="D66">
            <v>8057.1528636364528</v>
          </cell>
        </row>
        <row r="67">
          <cell r="B67" t="str">
            <v>Transmission System non-coincident summated maximum demand</v>
          </cell>
          <cell r="C67" t="str">
            <v>MW</v>
          </cell>
          <cell r="D67">
            <v>11615.752999999999</v>
          </cell>
        </row>
        <row r="68">
          <cell r="B68" t="str">
            <v>Transmission System non-coincident weather adjusted summated maximum demand 10% POE</v>
          </cell>
          <cell r="C68" t="str">
            <v>MW</v>
          </cell>
          <cell r="D68">
            <v>12051.59829335</v>
          </cell>
        </row>
        <row r="69">
          <cell r="B69" t="str">
            <v>Transmission System non-coincident weather adjusted summated maximum demand 50% POE</v>
          </cell>
          <cell r="C69" t="str">
            <v>MW</v>
          </cell>
          <cell r="D69">
            <v>11349.90030033</v>
          </cell>
        </row>
        <row r="70">
          <cell r="B70">
            <v>0</v>
          </cell>
          <cell r="C70">
            <v>0</v>
          </cell>
          <cell r="D70">
            <v>0</v>
          </cell>
        </row>
        <row r="71">
          <cell r="B71" t="str">
            <v>3.4.3.2 - Annual system maximum demand characteristics – MVA measure</v>
          </cell>
          <cell r="C71">
            <v>0</v>
          </cell>
          <cell r="D71">
            <v>0</v>
          </cell>
        </row>
        <row r="72">
          <cell r="B72" t="str">
            <v>Transmission System coincident maximum demand</v>
          </cell>
          <cell r="C72" t="str">
            <v>MVA</v>
          </cell>
          <cell r="D72">
            <v>8826.2209999999995</v>
          </cell>
        </row>
        <row r="73">
          <cell r="B73" t="str">
            <v>Transmission System coincident weather adjusted maximum demand 10% POE</v>
          </cell>
          <cell r="C73" t="str">
            <v>MVA</v>
          </cell>
          <cell r="D73">
            <v>9118.2143138858391</v>
          </cell>
        </row>
        <row r="74">
          <cell r="B74" t="str">
            <v>Transmission System coincident weather adjusted maximum demand 50% POE</v>
          </cell>
          <cell r="C74" t="str">
            <v>MVA</v>
          </cell>
          <cell r="D74">
            <v>8604.7163977072687</v>
          </cell>
        </row>
        <row r="75">
          <cell r="B75" t="str">
            <v>Transmission System non-coincident summated maximum demand</v>
          </cell>
          <cell r="C75" t="str">
            <v>MVA</v>
          </cell>
          <cell r="D75">
            <v>11995.302618000009</v>
          </cell>
        </row>
        <row r="76">
          <cell r="B76" t="str">
            <v>Transmission System non-coincident weather adjusted summated maximum demand 10% POE</v>
          </cell>
          <cell r="C76" t="str">
            <v>MVA</v>
          </cell>
          <cell r="D76">
            <v>12441.224108006181</v>
          </cell>
        </row>
        <row r="77">
          <cell r="B77" t="str">
            <v>Transmission System non-coincident weather adjusted summated maximum demand 50% POE</v>
          </cell>
          <cell r="C77" t="str">
            <v>MVA</v>
          </cell>
          <cell r="D77">
            <v>11725.419099919136</v>
          </cell>
        </row>
        <row r="78">
          <cell r="B78">
            <v>0</v>
          </cell>
          <cell r="C78">
            <v>0</v>
          </cell>
          <cell r="D78">
            <v>0</v>
          </cell>
        </row>
        <row r="79">
          <cell r="B79" t="str">
            <v>3.4.3.3 - Power factor</v>
          </cell>
          <cell r="C79">
            <v>0</v>
          </cell>
          <cell r="D79">
            <v>0</v>
          </cell>
        </row>
        <row r="80">
          <cell r="B80" t="str">
            <v>Power factor conversion between MVA and MW</v>
          </cell>
          <cell r="C80">
            <v>0</v>
          </cell>
          <cell r="D80">
            <v>0</v>
          </cell>
        </row>
        <row r="81">
          <cell r="B81" t="str">
            <v>Average overall network power factor conversion between MVA and MW</v>
          </cell>
          <cell r="C81" t="str">
            <v>Factor</v>
          </cell>
          <cell r="D81">
            <v>0.99325200000000002</v>
          </cell>
        </row>
        <row r="82">
          <cell r="B82" t="str">
            <v>Average power factor conversion for 500 kV lines</v>
          </cell>
          <cell r="C82" t="str">
            <v>Factor</v>
          </cell>
          <cell r="D82">
            <v>0</v>
          </cell>
        </row>
        <row r="83">
          <cell r="B83" t="str">
            <v>Average power factor conversion for 330 kV lines</v>
          </cell>
          <cell r="C83" t="str">
            <v>Factor</v>
          </cell>
          <cell r="D83">
            <v>0.93802600000000003</v>
          </cell>
        </row>
        <row r="84">
          <cell r="B84" t="str">
            <v>Average power factor conversion for  275 kV lines</v>
          </cell>
          <cell r="C84" t="str">
            <v>Factor</v>
          </cell>
          <cell r="D84">
            <v>0.99212500000000003</v>
          </cell>
        </row>
        <row r="85">
          <cell r="B85" t="str">
            <v>Average power factor conversion for  220 kV lines</v>
          </cell>
          <cell r="C85" t="str">
            <v>Factor</v>
          </cell>
          <cell r="D85">
            <v>0</v>
          </cell>
        </row>
        <row r="86">
          <cell r="B86" t="str">
            <v>Average power factor conversion for  132 kV lines</v>
          </cell>
          <cell r="C86" t="str">
            <v>Factor</v>
          </cell>
          <cell r="D86">
            <v>0.99999800000000005</v>
          </cell>
        </row>
        <row r="87">
          <cell r="B87" t="str">
            <v>Average power factor conversion for  110 kV lines</v>
          </cell>
          <cell r="C87" t="str">
            <v>Factor</v>
          </cell>
          <cell r="D87">
            <v>0.99247399999999997</v>
          </cell>
        </row>
        <row r="88">
          <cell r="B88" t="str">
            <v>Average power factor conversion for  88 kV lines</v>
          </cell>
          <cell r="C88" t="str">
            <v>Factor</v>
          </cell>
          <cell r="D88">
            <v>0</v>
          </cell>
        </row>
        <row r="89">
          <cell r="B89" t="str">
            <v>Average power factor conversion for  66 kV lines</v>
          </cell>
          <cell r="C89" t="str">
            <v>Factor</v>
          </cell>
          <cell r="D89">
            <v>0.97190600000000005</v>
          </cell>
        </row>
        <row r="90">
          <cell r="B90" t="str">
            <v>Average power factor conversion for  33 kV lines</v>
          </cell>
          <cell r="C90" t="str">
            <v>Factor</v>
          </cell>
          <cell r="D90">
            <v>0.99851699999999999</v>
          </cell>
        </row>
        <row r="91">
          <cell r="B91" t="str">
            <v>Average power factor conversion for  22 kV lines</v>
          </cell>
          <cell r="C91" t="str">
            <v>Factor</v>
          </cell>
          <cell r="D91">
            <v>0.99854399999999999</v>
          </cell>
        </row>
        <row r="92">
          <cell r="B92" t="str">
            <v>Average power factor conversion for  11 kV lines</v>
          </cell>
          <cell r="C92" t="str">
            <v>Factor</v>
          </cell>
          <cell r="D92">
            <v>0.97921199999999997</v>
          </cell>
        </row>
        <row r="93">
          <cell r="B93" t="str">
            <v>Average power factor conversion for  6.6 kV lines</v>
          </cell>
          <cell r="C93" t="str">
            <v>Factor</v>
          </cell>
          <cell r="D93">
            <v>0</v>
          </cell>
        </row>
      </sheetData>
      <sheetData sheetId="8">
        <row r="1">
          <cell r="B1" t="str">
            <v>REGULATORY REPORTING STATEMENT</v>
          </cell>
          <cell r="C1">
            <v>0</v>
          </cell>
          <cell r="D1">
            <v>0</v>
          </cell>
        </row>
        <row r="2">
          <cell r="B2" t="str">
            <v>Queensland Electricity Transmission Corporation Limited trading as Powerlink Queensland</v>
          </cell>
          <cell r="C2">
            <v>0</v>
          </cell>
          <cell r="D2">
            <v>0</v>
          </cell>
        </row>
        <row r="3">
          <cell r="B3" t="str">
            <v>Benchmarking RIN response 2015-16</v>
          </cell>
          <cell r="C3">
            <v>0</v>
          </cell>
          <cell r="D3">
            <v>0</v>
          </cell>
        </row>
        <row r="4">
          <cell r="B4" t="str">
            <v>3.5 PHYSICAL ASSETS</v>
          </cell>
          <cell r="C4">
            <v>0</v>
          </cell>
          <cell r="D4">
            <v>0</v>
          </cell>
        </row>
        <row r="5">
          <cell r="B5">
            <v>0</v>
          </cell>
          <cell r="C5">
            <v>0</v>
          </cell>
          <cell r="D5">
            <v>0</v>
          </cell>
        </row>
        <row r="6">
          <cell r="B6" t="str">
            <v xml:space="preserve">There is ONE table on this worksheet. It has been sub-grouped for ease of navigation. See the Instructions sheet on how to group or ungroup tables. </v>
          </cell>
          <cell r="C6">
            <v>0</v>
          </cell>
          <cell r="D6">
            <v>0</v>
          </cell>
        </row>
        <row r="7">
          <cell r="B7">
            <v>0</v>
          </cell>
        </row>
        <row r="8">
          <cell r="B8" t="str">
            <v xml:space="preserve">3.5.1 - TRANSMISSION SYSTEM CAPACITIES </v>
          </cell>
          <cell r="C8">
            <v>0</v>
          </cell>
          <cell r="D8">
            <v>0</v>
          </cell>
        </row>
        <row r="9">
          <cell r="B9">
            <v>0</v>
          </cell>
          <cell r="C9">
            <v>0</v>
          </cell>
          <cell r="D9" t="str">
            <v>(0's)</v>
          </cell>
        </row>
        <row r="10">
          <cell r="B10">
            <v>0</v>
          </cell>
          <cell r="C10" t="str">
            <v>Unit</v>
          </cell>
          <cell r="D10" t="str">
            <v>2015-16</v>
          </cell>
        </row>
        <row r="11">
          <cell r="B11" t="str">
            <v>3.5.1.1 - Overhead network length of circuit at each voltage</v>
          </cell>
          <cell r="C11">
            <v>0</v>
          </cell>
          <cell r="D11">
            <v>0</v>
          </cell>
        </row>
        <row r="12">
          <cell r="B12" t="str">
            <v>500 kV</v>
          </cell>
          <cell r="C12" t="str">
            <v>km</v>
          </cell>
          <cell r="D12">
            <v>0</v>
          </cell>
        </row>
        <row r="13">
          <cell r="B13" t="str">
            <v>330 kV</v>
          </cell>
          <cell r="C13" t="str">
            <v>km</v>
          </cell>
          <cell r="D13">
            <v>604</v>
          </cell>
        </row>
        <row r="14">
          <cell r="B14" t="str">
            <v>275 kV</v>
          </cell>
          <cell r="C14" t="str">
            <v>km</v>
          </cell>
          <cell r="D14">
            <v>9368</v>
          </cell>
        </row>
        <row r="15">
          <cell r="B15" t="str">
            <v>220 kV</v>
          </cell>
          <cell r="C15" t="str">
            <v>km</v>
          </cell>
          <cell r="D15">
            <v>0</v>
          </cell>
        </row>
        <row r="16">
          <cell r="B16" t="str">
            <v>132 kV</v>
          </cell>
          <cell r="C16" t="str">
            <v>km</v>
          </cell>
          <cell r="D16">
            <v>4368</v>
          </cell>
        </row>
        <row r="17">
          <cell r="B17" t="str">
            <v>110 kV</v>
          </cell>
          <cell r="C17" t="str">
            <v>km</v>
          </cell>
          <cell r="D17">
            <v>393</v>
          </cell>
        </row>
        <row r="18">
          <cell r="B18" t="str">
            <v>88 kV</v>
          </cell>
          <cell r="C18" t="str">
            <v>km</v>
          </cell>
          <cell r="D18">
            <v>0</v>
          </cell>
        </row>
        <row r="19">
          <cell r="B19" t="str">
            <v>66 kV</v>
          </cell>
          <cell r="C19" t="str">
            <v>km</v>
          </cell>
          <cell r="D19">
            <v>1</v>
          </cell>
        </row>
        <row r="20">
          <cell r="B20" t="str">
            <v>33 kV</v>
          </cell>
          <cell r="C20" t="str">
            <v>km</v>
          </cell>
          <cell r="D20">
            <v>0</v>
          </cell>
        </row>
        <row r="21">
          <cell r="B21" t="str">
            <v>22 kV</v>
          </cell>
          <cell r="C21" t="str">
            <v>km</v>
          </cell>
          <cell r="D21">
            <v>0</v>
          </cell>
        </row>
        <row r="22">
          <cell r="B22" t="str">
            <v>11 kV</v>
          </cell>
          <cell r="C22" t="str">
            <v>km</v>
          </cell>
          <cell r="D22">
            <v>0</v>
          </cell>
        </row>
        <row r="23">
          <cell r="B23" t="str">
            <v>Total overhead circuit kilometres</v>
          </cell>
          <cell r="C23">
            <v>0</v>
          </cell>
          <cell r="D23">
            <v>14734</v>
          </cell>
        </row>
        <row r="25">
          <cell r="B25" t="str">
            <v>3.5.1.2 - Underground cable circuit length at each voltage</v>
          </cell>
          <cell r="C25">
            <v>0</v>
          </cell>
          <cell r="D25">
            <v>0</v>
          </cell>
        </row>
        <row r="26">
          <cell r="B26" t="str">
            <v>500 kV</v>
          </cell>
          <cell r="C26" t="str">
            <v>km</v>
          </cell>
          <cell r="D26">
            <v>0</v>
          </cell>
        </row>
        <row r="27">
          <cell r="B27" t="str">
            <v>330 kV</v>
          </cell>
          <cell r="C27" t="str">
            <v>km</v>
          </cell>
          <cell r="D27">
            <v>0</v>
          </cell>
        </row>
        <row r="28">
          <cell r="B28" t="str">
            <v>275 kV</v>
          </cell>
          <cell r="C28" t="str">
            <v>km</v>
          </cell>
          <cell r="D28">
            <v>9.4</v>
          </cell>
        </row>
        <row r="29">
          <cell r="B29" t="str">
            <v>220 kV</v>
          </cell>
          <cell r="C29" t="str">
            <v>km</v>
          </cell>
          <cell r="D29">
            <v>0</v>
          </cell>
        </row>
        <row r="30">
          <cell r="B30" t="str">
            <v>132 kV</v>
          </cell>
          <cell r="C30" t="str">
            <v>km</v>
          </cell>
          <cell r="D30">
            <v>3.2</v>
          </cell>
        </row>
        <row r="31">
          <cell r="B31" t="str">
            <v>110 kV</v>
          </cell>
          <cell r="C31" t="str">
            <v>km</v>
          </cell>
          <cell r="D31">
            <v>7.6</v>
          </cell>
        </row>
        <row r="32">
          <cell r="B32" t="str">
            <v>88 kV</v>
          </cell>
          <cell r="C32" t="str">
            <v>km</v>
          </cell>
          <cell r="D32">
            <v>0</v>
          </cell>
        </row>
        <row r="33">
          <cell r="B33" t="str">
            <v>66 kV</v>
          </cell>
          <cell r="C33" t="str">
            <v>km</v>
          </cell>
          <cell r="D33">
            <v>1.3</v>
          </cell>
        </row>
        <row r="34">
          <cell r="B34" t="str">
            <v>33 kV</v>
          </cell>
          <cell r="C34" t="str">
            <v>km</v>
          </cell>
          <cell r="D34">
            <v>0</v>
          </cell>
        </row>
        <row r="35">
          <cell r="B35" t="str">
            <v>22 kV</v>
          </cell>
          <cell r="C35" t="str">
            <v>km</v>
          </cell>
          <cell r="D35">
            <v>0</v>
          </cell>
        </row>
        <row r="36">
          <cell r="B36" t="str">
            <v>11 kV</v>
          </cell>
          <cell r="C36" t="str">
            <v>km</v>
          </cell>
          <cell r="D36">
            <v>0</v>
          </cell>
        </row>
        <row r="37">
          <cell r="B37" t="str">
            <v>Total underground circuit kilometres</v>
          </cell>
          <cell r="C37">
            <v>0</v>
          </cell>
          <cell r="D37">
            <v>21.500000000000004</v>
          </cell>
        </row>
        <row r="39">
          <cell r="B39" t="str">
            <v>3.5.1.3 - Estimated overhead network weighted average MVA capacity by voltage class</v>
          </cell>
          <cell r="C39">
            <v>0</v>
          </cell>
          <cell r="D39">
            <v>0</v>
          </cell>
        </row>
        <row r="40">
          <cell r="B40" t="str">
            <v>500 kV</v>
          </cell>
          <cell r="C40" t="str">
            <v>MVA</v>
          </cell>
          <cell r="D40">
            <v>0</v>
          </cell>
        </row>
        <row r="41">
          <cell r="B41" t="str">
            <v>330 kV</v>
          </cell>
          <cell r="C41" t="str">
            <v>MVA</v>
          </cell>
          <cell r="D41">
            <v>1236.2</v>
          </cell>
        </row>
        <row r="42">
          <cell r="B42" t="str">
            <v>275 kV</v>
          </cell>
          <cell r="C42" t="str">
            <v>MVA</v>
          </cell>
          <cell r="D42">
            <v>826.9</v>
          </cell>
        </row>
        <row r="43">
          <cell r="B43" t="str">
            <v>220 kV</v>
          </cell>
          <cell r="C43" t="str">
            <v>MVA</v>
          </cell>
          <cell r="D43">
            <v>0</v>
          </cell>
        </row>
        <row r="44">
          <cell r="B44" t="str">
            <v>132 kV</v>
          </cell>
          <cell r="C44" t="str">
            <v>MVA</v>
          </cell>
          <cell r="D44">
            <v>139.19999999999999</v>
          </cell>
        </row>
        <row r="45">
          <cell r="B45" t="str">
            <v>110 kV</v>
          </cell>
          <cell r="C45" t="str">
            <v>MVA</v>
          </cell>
          <cell r="D45">
            <v>167.3</v>
          </cell>
        </row>
        <row r="46">
          <cell r="B46" t="str">
            <v>88 kV</v>
          </cell>
          <cell r="C46" t="str">
            <v>MVA</v>
          </cell>
          <cell r="D46">
            <v>0</v>
          </cell>
        </row>
        <row r="47">
          <cell r="B47" t="str">
            <v>66 kV</v>
          </cell>
          <cell r="C47" t="str">
            <v>MVA</v>
          </cell>
          <cell r="D47">
            <v>57</v>
          </cell>
        </row>
        <row r="48">
          <cell r="B48" t="str">
            <v>33 kV</v>
          </cell>
          <cell r="C48" t="str">
            <v>MVA</v>
          </cell>
          <cell r="D48">
            <v>0</v>
          </cell>
        </row>
        <row r="49">
          <cell r="B49" t="str">
            <v>22 kV</v>
          </cell>
          <cell r="C49" t="str">
            <v>MVA</v>
          </cell>
          <cell r="D49">
            <v>0</v>
          </cell>
        </row>
        <row r="50">
          <cell r="B50" t="str">
            <v>11 kV</v>
          </cell>
          <cell r="C50" t="str">
            <v>MVA</v>
          </cell>
          <cell r="D50">
            <v>0</v>
          </cell>
        </row>
        <row r="52">
          <cell r="B52" t="str">
            <v>3.5.1.4 - Estimated underground network weighted average MVA capacity by voltage class</v>
          </cell>
          <cell r="C52">
            <v>0</v>
          </cell>
          <cell r="D52">
            <v>0</v>
          </cell>
        </row>
        <row r="53">
          <cell r="B53" t="str">
            <v>500 kV</v>
          </cell>
          <cell r="C53" t="str">
            <v>MVA</v>
          </cell>
          <cell r="D53">
            <v>0</v>
          </cell>
        </row>
        <row r="54">
          <cell r="B54" t="str">
            <v>330 kV</v>
          </cell>
          <cell r="C54" t="str">
            <v>MVA</v>
          </cell>
          <cell r="D54">
            <v>0</v>
          </cell>
        </row>
        <row r="55">
          <cell r="B55" t="str">
            <v>275 kV</v>
          </cell>
          <cell r="C55" t="str">
            <v>MVA</v>
          </cell>
          <cell r="D55">
            <v>568.9</v>
          </cell>
        </row>
        <row r="56">
          <cell r="B56" t="str">
            <v>220 kV</v>
          </cell>
          <cell r="C56" t="str">
            <v>MVA</v>
          </cell>
          <cell r="D56">
            <v>0</v>
          </cell>
        </row>
        <row r="57">
          <cell r="B57" t="str">
            <v>132 kV</v>
          </cell>
          <cell r="C57" t="str">
            <v>MVA</v>
          </cell>
          <cell r="D57">
            <v>207.9</v>
          </cell>
        </row>
        <row r="58">
          <cell r="B58" t="str">
            <v>110 kV</v>
          </cell>
          <cell r="C58" t="str">
            <v>MVA</v>
          </cell>
          <cell r="D58">
            <v>200.8</v>
          </cell>
        </row>
        <row r="59">
          <cell r="B59" t="str">
            <v>88 kV</v>
          </cell>
          <cell r="C59" t="str">
            <v>MVA</v>
          </cell>
          <cell r="D59">
            <v>0</v>
          </cell>
        </row>
        <row r="60">
          <cell r="B60" t="str">
            <v>66 kV</v>
          </cell>
          <cell r="C60" t="str">
            <v>MVA</v>
          </cell>
          <cell r="D60">
            <v>57</v>
          </cell>
        </row>
        <row r="61">
          <cell r="B61" t="str">
            <v>33 kV</v>
          </cell>
          <cell r="C61" t="str">
            <v>MVA</v>
          </cell>
          <cell r="D61">
            <v>0</v>
          </cell>
        </row>
        <row r="62">
          <cell r="B62" t="str">
            <v>22 kV</v>
          </cell>
          <cell r="C62" t="str">
            <v>MVA</v>
          </cell>
          <cell r="D62">
            <v>0</v>
          </cell>
        </row>
        <row r="63">
          <cell r="B63" t="str">
            <v>11 kV</v>
          </cell>
          <cell r="C63" t="str">
            <v>MVA</v>
          </cell>
          <cell r="D63">
            <v>0</v>
          </cell>
        </row>
        <row r="65">
          <cell r="B65" t="str">
            <v>3.5.1.5 - Installed transmission system transformer capacity</v>
          </cell>
          <cell r="C65">
            <v>0</v>
          </cell>
          <cell r="D65">
            <v>0</v>
          </cell>
        </row>
        <row r="66">
          <cell r="B66" t="str">
            <v>Transmission substations (eg 500 kV to 330 kV)</v>
          </cell>
          <cell r="C66" t="str">
            <v>MVA</v>
          </cell>
          <cell r="D66">
            <v>10868</v>
          </cell>
        </row>
        <row r="67">
          <cell r="B67" t="str">
            <v>Terminal points to DNSP systems</v>
          </cell>
          <cell r="C67" t="str">
            <v>MVA</v>
          </cell>
          <cell r="D67">
            <v>23902</v>
          </cell>
        </row>
        <row r="68">
          <cell r="B68" t="str">
            <v>Transformer capacity for directly connected end–users owned by the TNSP</v>
          </cell>
          <cell r="C68" t="str">
            <v>MVA</v>
          </cell>
          <cell r="D68">
            <v>2197</v>
          </cell>
        </row>
        <row r="69">
          <cell r="B69" t="str">
            <v>Transformer capacity for directly connected end–users owned by the end–user</v>
          </cell>
          <cell r="C69" t="str">
            <v>MVA</v>
          </cell>
          <cell r="D69">
            <v>4213</v>
          </cell>
        </row>
        <row r="70">
          <cell r="B70" t="str">
            <v>Interconnector capacity</v>
          </cell>
          <cell r="C70" t="str">
            <v>MVA</v>
          </cell>
          <cell r="D70">
            <v>0</v>
          </cell>
        </row>
        <row r="71">
          <cell r="B71" t="str">
            <v>Other</v>
          </cell>
          <cell r="C71" t="str">
            <v>MVA</v>
          </cell>
          <cell r="D71">
            <v>3197</v>
          </cell>
        </row>
        <row r="73">
          <cell r="B73" t="str">
            <v>3.5.1.6 - Cold spare capacity</v>
          </cell>
          <cell r="C73">
            <v>0</v>
          </cell>
          <cell r="D73">
            <v>0</v>
          </cell>
        </row>
        <row r="74">
          <cell r="B74" t="str">
            <v>Cold spare capacity included in Table 3.5.1.5</v>
          </cell>
          <cell r="C74" t="str">
            <v>MVA</v>
          </cell>
          <cell r="D74">
            <v>2975</v>
          </cell>
        </row>
      </sheetData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usiness &amp; other details"/>
      <sheetName val="3.1 Revenue"/>
      <sheetName val="3.2 Operating expenditure"/>
      <sheetName val="3.2.3 Provisions"/>
      <sheetName val="3.3 Assets (RAB)"/>
      <sheetName val="3.4 Operational data"/>
      <sheetName val="3.5 Physical assets"/>
      <sheetName val="3.6 Quality of services"/>
      <sheetName val="3.7 Operating environment"/>
      <sheetName val="Unlocked worksheet"/>
      <sheetName val="23ANT2015"/>
    </sheetNames>
    <sheetDataSet>
      <sheetData sheetId="0"/>
      <sheetData sheetId="1"/>
      <sheetData sheetId="2"/>
      <sheetData sheetId="3">
        <row r="24">
          <cell r="E24">
            <v>103442005</v>
          </cell>
        </row>
        <row r="60">
          <cell r="E60">
            <v>188086981.81966683</v>
          </cell>
        </row>
      </sheetData>
      <sheetData sheetId="4"/>
      <sheetData sheetId="5">
        <row r="1">
          <cell r="C1" t="str">
            <v>REGULATORY REPORTING STATEMENT</v>
          </cell>
          <cell r="D1">
            <v>0</v>
          </cell>
          <cell r="E1">
            <v>0</v>
          </cell>
        </row>
        <row r="2">
          <cell r="C2" t="str">
            <v>AusNet (T)</v>
          </cell>
          <cell r="D2">
            <v>0</v>
          </cell>
          <cell r="E2">
            <v>0</v>
          </cell>
        </row>
        <row r="3">
          <cell r="C3" t="str">
            <v>Benchmarking RIN response 2014-15</v>
          </cell>
          <cell r="D3">
            <v>0</v>
          </cell>
          <cell r="E3">
            <v>0</v>
          </cell>
        </row>
        <row r="4">
          <cell r="C4" t="str">
            <v>3.3 ASSETS</v>
          </cell>
          <cell r="D4">
            <v>0</v>
          </cell>
          <cell r="E4">
            <v>0</v>
          </cell>
        </row>
        <row r="5">
          <cell r="C5">
            <v>0</v>
          </cell>
          <cell r="D5">
            <v>0</v>
          </cell>
          <cell r="E5">
            <v>0</v>
          </cell>
        </row>
        <row r="6">
          <cell r="C6">
            <v>0</v>
          </cell>
          <cell r="D6">
            <v>0</v>
          </cell>
          <cell r="E6">
            <v>0</v>
          </cell>
        </row>
        <row r="7">
          <cell r="C7">
            <v>0</v>
          </cell>
          <cell r="D7">
            <v>0</v>
          </cell>
          <cell r="E7" t="str">
            <v>Actual
($0's)</v>
          </cell>
        </row>
        <row r="8">
          <cell r="C8">
            <v>0</v>
          </cell>
          <cell r="D8">
            <v>0</v>
          </cell>
          <cell r="E8" t="str">
            <v>2014-15</v>
          </cell>
        </row>
        <row r="9">
          <cell r="C9">
            <v>0</v>
          </cell>
          <cell r="D9">
            <v>0</v>
          </cell>
          <cell r="E9">
            <v>0</v>
          </cell>
        </row>
        <row r="10">
          <cell r="C10" t="str">
            <v>TABLE 3.3.1 - REGULATORY ASSET BASE VALUES</v>
          </cell>
          <cell r="D10">
            <v>0</v>
          </cell>
          <cell r="E10">
            <v>0</v>
          </cell>
        </row>
        <row r="11">
          <cell r="C11" t="str">
            <v>For total asset base:</v>
          </cell>
          <cell r="D11">
            <v>0</v>
          </cell>
          <cell r="E11">
            <v>0</v>
          </cell>
        </row>
        <row r="12">
          <cell r="C12" t="str">
            <v>Opening value</v>
          </cell>
          <cell r="D12">
            <v>0</v>
          </cell>
          <cell r="E12">
            <v>2736994956.2066703</v>
          </cell>
        </row>
        <row r="13">
          <cell r="C13" t="str">
            <v>Inflation addition</v>
          </cell>
          <cell r="D13">
            <v>0</v>
          </cell>
          <cell r="E13">
            <v>59149203.375782549</v>
          </cell>
        </row>
        <row r="14">
          <cell r="C14" t="str">
            <v>Straight line depreciation</v>
          </cell>
          <cell r="D14">
            <v>0</v>
          </cell>
          <cell r="E14">
            <v>-145677735.98860696</v>
          </cell>
        </row>
        <row r="15">
          <cell r="C15" t="str">
            <v>Regulatory depreciation</v>
          </cell>
          <cell r="D15">
            <v>0</v>
          </cell>
          <cell r="E15">
            <v>-86528532.61282441</v>
          </cell>
        </row>
        <row r="16">
          <cell r="C16" t="str">
            <v>Actual additions (recognised in RAB)</v>
          </cell>
          <cell r="D16">
            <v>0</v>
          </cell>
          <cell r="E16">
            <v>192954250.26138401</v>
          </cell>
        </row>
        <row r="17">
          <cell r="C17" t="str">
            <v xml:space="preserve">Disposals </v>
          </cell>
          <cell r="D17">
            <v>0</v>
          </cell>
          <cell r="E17">
            <v>0</v>
          </cell>
        </row>
        <row r="18">
          <cell r="C18" t="str">
            <v xml:space="preserve">Closing value </v>
          </cell>
          <cell r="D18" t="str">
            <v>$0's</v>
          </cell>
          <cell r="E18">
            <v>2843420673.8552299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 t="str">
            <v>TABLE 3.3.2 - ASSET VALUE ROLL FORWARD</v>
          </cell>
          <cell r="D21">
            <v>0</v>
          </cell>
          <cell r="E21">
            <v>0</v>
          </cell>
        </row>
        <row r="22">
          <cell r="C22" t="str">
            <v>For overhead transmission assets:</v>
          </cell>
          <cell r="D22">
            <v>0</v>
          </cell>
          <cell r="E22">
            <v>0</v>
          </cell>
        </row>
        <row r="23">
          <cell r="C23" t="str">
            <v>Opening value</v>
          </cell>
          <cell r="D23">
            <v>0</v>
          </cell>
          <cell r="E23">
            <v>1077198525.24893</v>
          </cell>
        </row>
        <row r="24">
          <cell r="C24" t="str">
            <v>Inflation addition</v>
          </cell>
          <cell r="D24">
            <v>0</v>
          </cell>
          <cell r="E24">
            <v>23279339.4454582</v>
          </cell>
        </row>
        <row r="25">
          <cell r="C25" t="str">
            <v>Straight line depreciation</v>
          </cell>
          <cell r="D25">
            <v>0</v>
          </cell>
          <cell r="E25">
            <v>-44704315.255265303</v>
          </cell>
        </row>
        <row r="26">
          <cell r="C26" t="str">
            <v>Regulatory depreciation</v>
          </cell>
          <cell r="D26">
            <v>0</v>
          </cell>
          <cell r="E26">
            <v>-21424975.809807103</v>
          </cell>
        </row>
        <row r="27">
          <cell r="C27" t="str">
            <v>Actual additions (recognised in RAB)</v>
          </cell>
          <cell r="D27">
            <v>0</v>
          </cell>
          <cell r="E27">
            <v>25210545.3519141</v>
          </cell>
        </row>
        <row r="28">
          <cell r="C28" t="str">
            <v xml:space="preserve">Disposals </v>
          </cell>
          <cell r="D28">
            <v>0</v>
          </cell>
          <cell r="E28">
            <v>0</v>
          </cell>
        </row>
        <row r="29">
          <cell r="C29" t="str">
            <v xml:space="preserve">Closing value </v>
          </cell>
          <cell r="D29" t="str">
            <v>$0's</v>
          </cell>
          <cell r="E29">
            <v>1080984094.7910368</v>
          </cell>
        </row>
        <row r="30">
          <cell r="C30" t="str">
            <v>For underground transmission assets:</v>
          </cell>
          <cell r="D30">
            <v>0</v>
          </cell>
          <cell r="E30">
            <v>0</v>
          </cell>
        </row>
        <row r="31">
          <cell r="C31" t="str">
            <v>Opening value</v>
          </cell>
          <cell r="D31">
            <v>0</v>
          </cell>
          <cell r="E31">
            <v>35984150.463843502</v>
          </cell>
        </row>
        <row r="32">
          <cell r="C32" t="str">
            <v>Inflation addition</v>
          </cell>
          <cell r="D32">
            <v>0</v>
          </cell>
          <cell r="E32">
            <v>777653.54636989802</v>
          </cell>
        </row>
        <row r="33">
          <cell r="C33" t="str">
            <v>Straight line depreciation</v>
          </cell>
          <cell r="D33">
            <v>0</v>
          </cell>
          <cell r="E33">
            <v>-1493361.5009887</v>
          </cell>
        </row>
        <row r="34">
          <cell r="C34" t="str">
            <v>Regulatory depreciation</v>
          </cell>
          <cell r="D34">
            <v>0</v>
          </cell>
          <cell r="E34">
            <v>-715707.95461880194</v>
          </cell>
        </row>
        <row r="35">
          <cell r="C35" t="str">
            <v>Actual additions (recognised in RAB)</v>
          </cell>
          <cell r="D35">
            <v>0</v>
          </cell>
          <cell r="E35">
            <v>0</v>
          </cell>
        </row>
        <row r="36">
          <cell r="C36" t="str">
            <v xml:space="preserve">Disposals </v>
          </cell>
          <cell r="D36">
            <v>0</v>
          </cell>
          <cell r="E36">
            <v>0</v>
          </cell>
        </row>
        <row r="37">
          <cell r="C37" t="str">
            <v xml:space="preserve">Closing value </v>
          </cell>
          <cell r="D37" t="str">
            <v>$0's</v>
          </cell>
          <cell r="E37">
            <v>35268442.509224698</v>
          </cell>
        </row>
        <row r="38">
          <cell r="C38" t="str">
            <v>For transmission switchyards, substations</v>
          </cell>
          <cell r="D38">
            <v>0</v>
          </cell>
          <cell r="E38">
            <v>0</v>
          </cell>
        </row>
        <row r="39">
          <cell r="C39" t="str">
            <v>Opening value</v>
          </cell>
          <cell r="D39">
            <v>0</v>
          </cell>
          <cell r="E39">
            <v>1193424297.27878</v>
          </cell>
        </row>
        <row r="40">
          <cell r="C40" t="str">
            <v>Inflation addition</v>
          </cell>
          <cell r="D40">
            <v>0</v>
          </cell>
          <cell r="E40">
            <v>25791094.8331366</v>
          </cell>
        </row>
        <row r="41">
          <cell r="C41" t="str">
            <v>Straight line depreciation</v>
          </cell>
          <cell r="D41">
            <v>0</v>
          </cell>
          <cell r="E41">
            <v>-58704257.040862203</v>
          </cell>
        </row>
        <row r="42">
          <cell r="C42" t="str">
            <v>Regulatory depreciation</v>
          </cell>
          <cell r="D42">
            <v>0</v>
          </cell>
          <cell r="E42">
            <v>-32913162.207725603</v>
          </cell>
        </row>
        <row r="43">
          <cell r="C43" t="str">
            <v>Actual additions (recognised in RAB)</v>
          </cell>
          <cell r="D43">
            <v>0</v>
          </cell>
          <cell r="E43">
            <v>86230924.020260796</v>
          </cell>
        </row>
        <row r="44">
          <cell r="C44" t="str">
            <v xml:space="preserve">Disposals </v>
          </cell>
          <cell r="D44">
            <v>0</v>
          </cell>
          <cell r="E44">
            <v>0</v>
          </cell>
        </row>
        <row r="45">
          <cell r="C45" t="str">
            <v xml:space="preserve">Closing value </v>
          </cell>
          <cell r="D45" t="str">
            <v>$0's</v>
          </cell>
          <cell r="E45">
            <v>1246742059.0913153</v>
          </cell>
        </row>
        <row r="46">
          <cell r="C46" t="str">
            <v>For easements:</v>
          </cell>
          <cell r="D46">
            <v>0</v>
          </cell>
          <cell r="E46">
            <v>0</v>
          </cell>
        </row>
        <row r="47">
          <cell r="C47" t="str">
            <v>Opening value</v>
          </cell>
          <cell r="D47">
            <v>0</v>
          </cell>
          <cell r="E47">
            <v>128228293.05881599</v>
          </cell>
        </row>
        <row r="48">
          <cell r="C48" t="str">
            <v>Inflation addition</v>
          </cell>
          <cell r="D48">
            <v>0</v>
          </cell>
          <cell r="E48">
            <v>2771141.8932160572</v>
          </cell>
        </row>
        <row r="49">
          <cell r="C49" t="str">
            <v>Straight line depreciation</v>
          </cell>
          <cell r="D49">
            <v>0</v>
          </cell>
          <cell r="E49">
            <v>0</v>
          </cell>
        </row>
        <row r="50">
          <cell r="C50" t="str">
            <v>Regulatory depreciation</v>
          </cell>
          <cell r="D50">
            <v>0</v>
          </cell>
          <cell r="E50">
            <v>2771141.8932160572</v>
          </cell>
        </row>
        <row r="51">
          <cell r="C51" t="str">
            <v>Actual additions (recognised in RAB)</v>
          </cell>
          <cell r="D51">
            <v>0</v>
          </cell>
          <cell r="E51">
            <v>0</v>
          </cell>
        </row>
        <row r="52">
          <cell r="C52" t="str">
            <v xml:space="preserve">Disposals </v>
          </cell>
          <cell r="D52">
            <v>0</v>
          </cell>
          <cell r="E52">
            <v>0</v>
          </cell>
        </row>
        <row r="53">
          <cell r="C53" t="str">
            <v xml:space="preserve">Closing value </v>
          </cell>
          <cell r="D53" t="str">
            <v>$0's</v>
          </cell>
          <cell r="E53">
            <v>130999434.95203204</v>
          </cell>
        </row>
        <row r="54">
          <cell r="C54" t="str">
            <v>For “other” assets with long lives:</v>
          </cell>
          <cell r="D54">
            <v>0</v>
          </cell>
          <cell r="E54">
            <v>0</v>
          </cell>
        </row>
        <row r="55">
          <cell r="C55" t="str">
            <v>Opening value</v>
          </cell>
          <cell r="D55">
            <v>0</v>
          </cell>
          <cell r="E55">
            <v>240311016.92573857</v>
          </cell>
        </row>
        <row r="56">
          <cell r="C56" t="str">
            <v>Inflation addition</v>
          </cell>
          <cell r="D56">
            <v>0</v>
          </cell>
          <cell r="E56">
            <v>5193361.8589059319</v>
          </cell>
        </row>
        <row r="57">
          <cell r="C57" t="str">
            <v>Straight line depreciation</v>
          </cell>
          <cell r="D57">
            <v>0</v>
          </cell>
          <cell r="E57">
            <v>-26430361.203597628</v>
          </cell>
        </row>
        <row r="58">
          <cell r="C58" t="str">
            <v>Regulatory depreciation</v>
          </cell>
          <cell r="D58">
            <v>0</v>
          </cell>
          <cell r="E58">
            <v>-21236999.344691694</v>
          </cell>
        </row>
        <row r="59">
          <cell r="C59" t="str">
            <v>Actual additions (recognised in RAB)</v>
          </cell>
          <cell r="D59">
            <v>0</v>
          </cell>
          <cell r="E59">
            <v>65874519.639757887</v>
          </cell>
        </row>
        <row r="60">
          <cell r="C60" t="str">
            <v xml:space="preserve">Disposals </v>
          </cell>
          <cell r="D60">
            <v>0</v>
          </cell>
          <cell r="E60">
            <v>0</v>
          </cell>
        </row>
        <row r="61">
          <cell r="C61" t="str">
            <v xml:space="preserve">Closing value </v>
          </cell>
          <cell r="D61" t="str">
            <v>$0's</v>
          </cell>
          <cell r="E61">
            <v>284948537.22080475</v>
          </cell>
        </row>
        <row r="62">
          <cell r="C62" t="str">
            <v>For “other” assets with short lives:</v>
          </cell>
          <cell r="D62">
            <v>0</v>
          </cell>
          <cell r="E62">
            <v>0</v>
          </cell>
        </row>
        <row r="63">
          <cell r="C63" t="str">
            <v>Opening value</v>
          </cell>
          <cell r="D63">
            <v>0</v>
          </cell>
          <cell r="E63">
            <v>61848673.23056449</v>
          </cell>
        </row>
        <row r="64">
          <cell r="C64" t="str">
            <v>Inflation addition</v>
          </cell>
          <cell r="D64">
            <v>0</v>
          </cell>
          <cell r="E64">
            <v>1336611.7986958902</v>
          </cell>
        </row>
        <row r="65">
          <cell r="C65" t="str">
            <v>Straight line depreciation</v>
          </cell>
          <cell r="D65">
            <v>0</v>
          </cell>
          <cell r="E65">
            <v>-14345440.987893149</v>
          </cell>
        </row>
        <row r="66">
          <cell r="C66" t="str">
            <v>Regulatory depreciation</v>
          </cell>
          <cell r="D66">
            <v>0</v>
          </cell>
          <cell r="E66">
            <v>-13008829.189197259</v>
          </cell>
        </row>
        <row r="67">
          <cell r="C67" t="str">
            <v>Actual additions (recognised in RAB)</v>
          </cell>
          <cell r="D67">
            <v>0</v>
          </cell>
          <cell r="E67">
            <v>15638261.249451466</v>
          </cell>
        </row>
        <row r="68">
          <cell r="C68" t="str">
            <v xml:space="preserve">Disposals </v>
          </cell>
          <cell r="D68">
            <v>0</v>
          </cell>
          <cell r="E68">
            <v>0</v>
          </cell>
        </row>
        <row r="69">
          <cell r="C69" t="str">
            <v xml:space="preserve">Closing value </v>
          </cell>
          <cell r="D69" t="str">
            <v>$0's</v>
          </cell>
          <cell r="E69">
            <v>64478105.290818699</v>
          </cell>
        </row>
        <row r="70">
          <cell r="C70">
            <v>0</v>
          </cell>
          <cell r="D70">
            <v>0</v>
          </cell>
          <cell r="E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</row>
        <row r="72">
          <cell r="C72" t="str">
            <v>TABLE 3.3.3 - TOTAL DISAGGREGATED RAB ASSET VALUES</v>
          </cell>
          <cell r="D72">
            <v>0</v>
          </cell>
          <cell r="E72">
            <v>0</v>
          </cell>
        </row>
        <row r="73">
          <cell r="C73" t="str">
            <v>Overhead transmission assets (wires and towers/poles etc)</v>
          </cell>
          <cell r="D73">
            <v>0</v>
          </cell>
          <cell r="E73">
            <v>1079091310.01998</v>
          </cell>
        </row>
        <row r="74">
          <cell r="C74" t="str">
            <v>Underground transmission assets (cables, ducts etc)</v>
          </cell>
          <cell r="D74">
            <v>0</v>
          </cell>
          <cell r="E74">
            <v>35626296.486534096</v>
          </cell>
        </row>
        <row r="75">
          <cell r="C75" t="str">
            <v>Substations, switchyards, Transformers etc with transmission function</v>
          </cell>
          <cell r="D75">
            <v>0</v>
          </cell>
          <cell r="E75">
            <v>1220083178.1850455</v>
          </cell>
        </row>
        <row r="76">
          <cell r="C76" t="str">
            <v>Easements</v>
          </cell>
          <cell r="D76">
            <v>0</v>
          </cell>
          <cell r="E76">
            <v>129613864.00542401</v>
          </cell>
        </row>
        <row r="77">
          <cell r="C77" t="str">
            <v>Other assets with long lives (please specify)</v>
          </cell>
          <cell r="D77">
            <v>0</v>
          </cell>
          <cell r="E77">
            <v>262629777.07327169</v>
          </cell>
        </row>
        <row r="78">
          <cell r="C78" t="str">
            <v>Other assets with short lives (please specify)</v>
          </cell>
          <cell r="D78" t="str">
            <v>$0's</v>
          </cell>
          <cell r="E78">
            <v>63163389.260691591</v>
          </cell>
        </row>
        <row r="79">
          <cell r="C79">
            <v>0</v>
          </cell>
          <cell r="D79">
            <v>0</v>
          </cell>
          <cell r="E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</row>
        <row r="81">
          <cell r="C81" t="str">
            <v>TABLE 3.3.4 - ASSET LIVES</v>
          </cell>
          <cell r="D81">
            <v>0</v>
          </cell>
          <cell r="E81" t="str">
            <v>Service Life 
(Years)</v>
          </cell>
        </row>
        <row r="82">
          <cell r="C82" t="str">
            <v>3.3.4.1 Asset Lives – estimated service life of new assets</v>
          </cell>
          <cell r="D82">
            <v>0</v>
          </cell>
          <cell r="E82" t="str">
            <v>2014-15</v>
          </cell>
        </row>
        <row r="83">
          <cell r="C83" t="str">
            <v xml:space="preserve">Overhead transmission assets </v>
          </cell>
          <cell r="D83">
            <v>0</v>
          </cell>
          <cell r="E83">
            <v>68.599999999999994</v>
          </cell>
        </row>
        <row r="84">
          <cell r="C84" t="str">
            <v>Underground transmission assets</v>
          </cell>
          <cell r="D84">
            <v>0</v>
          </cell>
          <cell r="E84">
            <v>60</v>
          </cell>
        </row>
        <row r="85">
          <cell r="C85" t="str">
            <v>Switchyard, substation and transformer assets</v>
          </cell>
          <cell r="D85">
            <v>0</v>
          </cell>
          <cell r="E85">
            <v>40.6</v>
          </cell>
        </row>
        <row r="86">
          <cell r="C86" t="str">
            <v>“Other” assets with long lives</v>
          </cell>
          <cell r="D86">
            <v>0</v>
          </cell>
          <cell r="E86">
            <v>16.889143048543801</v>
          </cell>
        </row>
        <row r="87">
          <cell r="C87" t="str">
            <v>“Other assets with short lives</v>
          </cell>
          <cell r="D87">
            <v>0</v>
          </cell>
          <cell r="E87">
            <v>5.1858486889429303</v>
          </cell>
        </row>
        <row r="88">
          <cell r="C88">
            <v>0</v>
          </cell>
          <cell r="D88">
            <v>0</v>
          </cell>
          <cell r="E88">
            <v>0</v>
          </cell>
        </row>
        <row r="89">
          <cell r="C89" t="str">
            <v>3.3.4.2 Asset Lives – estimated residual service life</v>
          </cell>
          <cell r="D89">
            <v>0</v>
          </cell>
          <cell r="E89">
            <v>0</v>
          </cell>
        </row>
        <row r="90">
          <cell r="C90" t="str">
            <v xml:space="preserve">Overhead transmission assets </v>
          </cell>
          <cell r="D90">
            <v>0</v>
          </cell>
          <cell r="E90">
            <v>24.6</v>
          </cell>
        </row>
        <row r="91">
          <cell r="C91" t="str">
            <v>Underground transmission assets</v>
          </cell>
          <cell r="D91">
            <v>0</v>
          </cell>
          <cell r="E91">
            <v>38.9</v>
          </cell>
        </row>
        <row r="92">
          <cell r="C92" t="str">
            <v>Switchyard, substation and transformer assets</v>
          </cell>
          <cell r="D92">
            <v>0</v>
          </cell>
          <cell r="E92">
            <v>11.9</v>
          </cell>
        </row>
        <row r="93">
          <cell r="C93" t="str">
            <v>Other assets with long lives</v>
          </cell>
          <cell r="D93">
            <v>0</v>
          </cell>
          <cell r="E93">
            <v>12.9579099785528</v>
          </cell>
        </row>
        <row r="94">
          <cell r="C94" t="str">
            <v>Other assets with short lives</v>
          </cell>
          <cell r="D94">
            <v>0</v>
          </cell>
          <cell r="E94">
            <v>2.8585512539775202</v>
          </cell>
        </row>
        <row r="95">
          <cell r="C95">
            <v>0</v>
          </cell>
          <cell r="D95">
            <v>0</v>
          </cell>
          <cell r="E95">
            <v>0</v>
          </cell>
        </row>
      </sheetData>
      <sheetData sheetId="6"/>
      <sheetData sheetId="7">
        <row r="1">
          <cell r="C1" t="str">
            <v>REGULATORY REPORTING STATEMENT</v>
          </cell>
          <cell r="D1">
            <v>0</v>
          </cell>
          <cell r="E1">
            <v>0</v>
          </cell>
        </row>
        <row r="2">
          <cell r="C2" t="str">
            <v>AusNet (T)</v>
          </cell>
          <cell r="D2">
            <v>0</v>
          </cell>
          <cell r="E2">
            <v>0</v>
          </cell>
        </row>
        <row r="3">
          <cell r="C3" t="str">
            <v>Benchmarking RIN response 2014-15</v>
          </cell>
          <cell r="D3">
            <v>0</v>
          </cell>
          <cell r="E3">
            <v>0</v>
          </cell>
        </row>
        <row r="4">
          <cell r="C4" t="str">
            <v>3.5 PHYSICAL ASSETS</v>
          </cell>
          <cell r="D4">
            <v>0</v>
          </cell>
          <cell r="E4">
            <v>0</v>
          </cell>
        </row>
        <row r="5">
          <cell r="C5">
            <v>0</v>
          </cell>
          <cell r="D5">
            <v>0</v>
          </cell>
          <cell r="E5">
            <v>0</v>
          </cell>
        </row>
        <row r="6">
          <cell r="C6">
            <v>0</v>
          </cell>
          <cell r="D6">
            <v>0</v>
          </cell>
          <cell r="E6">
            <v>0</v>
          </cell>
        </row>
        <row r="7">
          <cell r="C7">
            <v>0</v>
          </cell>
          <cell r="D7">
            <v>0</v>
          </cell>
          <cell r="E7" t="str">
            <v>Actual</v>
          </cell>
        </row>
        <row r="8">
          <cell r="C8">
            <v>0</v>
          </cell>
          <cell r="D8">
            <v>0</v>
          </cell>
          <cell r="E8" t="str">
            <v>2014-15</v>
          </cell>
        </row>
        <row r="9">
          <cell r="C9">
            <v>0</v>
          </cell>
          <cell r="D9" t="str">
            <v>Unit</v>
          </cell>
        </row>
        <row r="10">
          <cell r="C10" t="str">
            <v xml:space="preserve">TABLE 3.5.1 - TRANSMISSION SYSTEM CAPACITIES </v>
          </cell>
          <cell r="D10">
            <v>0</v>
          </cell>
          <cell r="E10">
            <v>0</v>
          </cell>
        </row>
        <row r="11">
          <cell r="C11" t="str">
            <v>Table 3.5.1.1 Overhead network length of circuit at each voltage</v>
          </cell>
          <cell r="D11">
            <v>0</v>
          </cell>
          <cell r="E11">
            <v>0</v>
          </cell>
        </row>
        <row r="12">
          <cell r="C12" t="str">
            <v>500 kV</v>
          </cell>
          <cell r="D12" t="str">
            <v>km</v>
          </cell>
          <cell r="E12">
            <v>1519</v>
          </cell>
        </row>
        <row r="13">
          <cell r="C13" t="str">
            <v>330 kV</v>
          </cell>
          <cell r="D13" t="str">
            <v>km</v>
          </cell>
          <cell r="E13">
            <v>739</v>
          </cell>
        </row>
        <row r="14">
          <cell r="C14" t="str">
            <v>275 kV</v>
          </cell>
          <cell r="D14" t="str">
            <v>km</v>
          </cell>
          <cell r="E14">
            <v>157</v>
          </cell>
        </row>
        <row r="15">
          <cell r="C15" t="str">
            <v>220 kV</v>
          </cell>
          <cell r="D15" t="str">
            <v>km</v>
          </cell>
          <cell r="E15">
            <v>4006</v>
          </cell>
        </row>
        <row r="16">
          <cell r="C16" t="str">
            <v>132 kV</v>
          </cell>
          <cell r="D16" t="str">
            <v>km</v>
          </cell>
          <cell r="E16">
            <v>0</v>
          </cell>
        </row>
        <row r="17">
          <cell r="C17" t="str">
            <v>110 kV</v>
          </cell>
          <cell r="D17" t="str">
            <v>km</v>
          </cell>
          <cell r="E17">
            <v>0</v>
          </cell>
        </row>
        <row r="18">
          <cell r="C18" t="str">
            <v>88 kV</v>
          </cell>
          <cell r="D18" t="str">
            <v>km</v>
          </cell>
          <cell r="E18">
            <v>0</v>
          </cell>
        </row>
        <row r="19">
          <cell r="C19" t="str">
            <v>66 kV</v>
          </cell>
          <cell r="D19" t="str">
            <v>km</v>
          </cell>
          <cell r="E19">
            <v>141</v>
          </cell>
        </row>
        <row r="20">
          <cell r="C20" t="str">
            <v>33 kV</v>
          </cell>
          <cell r="D20" t="str">
            <v>km</v>
          </cell>
          <cell r="E20">
            <v>0</v>
          </cell>
        </row>
        <row r="21">
          <cell r="C21" t="str">
            <v>22 kV</v>
          </cell>
          <cell r="D21" t="str">
            <v>km</v>
          </cell>
          <cell r="E21">
            <v>0</v>
          </cell>
        </row>
        <row r="22">
          <cell r="C22" t="str">
            <v>11 kV</v>
          </cell>
          <cell r="D22" t="str">
            <v>km</v>
          </cell>
          <cell r="E22">
            <v>0</v>
          </cell>
        </row>
        <row r="23">
          <cell r="C23" t="str">
            <v>Total overhead circuit kilometres</v>
          </cell>
          <cell r="D23" t="str">
            <v>km</v>
          </cell>
          <cell r="E23">
            <v>6562</v>
          </cell>
        </row>
        <row r="24">
          <cell r="C24">
            <v>0</v>
          </cell>
          <cell r="D24">
            <v>0</v>
          </cell>
          <cell r="E24">
            <v>0</v>
          </cell>
        </row>
        <row r="25">
          <cell r="C25" t="str">
            <v>Table 3.5.1.2 Underground cable circuit length at each voltage</v>
          </cell>
          <cell r="D25">
            <v>0</v>
          </cell>
          <cell r="E25">
            <v>0</v>
          </cell>
        </row>
        <row r="26">
          <cell r="C26" t="str">
            <v>500 kV</v>
          </cell>
          <cell r="D26" t="str">
            <v>km</v>
          </cell>
          <cell r="E26">
            <v>0</v>
          </cell>
        </row>
        <row r="27">
          <cell r="C27" t="str">
            <v>330 kV</v>
          </cell>
          <cell r="D27" t="str">
            <v>km</v>
          </cell>
          <cell r="E27">
            <v>0</v>
          </cell>
        </row>
        <row r="28">
          <cell r="C28" t="str">
            <v>275 kV</v>
          </cell>
          <cell r="D28" t="str">
            <v>km</v>
          </cell>
          <cell r="E28">
            <v>0</v>
          </cell>
        </row>
        <row r="29">
          <cell r="C29" t="str">
            <v>220 kV</v>
          </cell>
          <cell r="D29" t="str">
            <v>km</v>
          </cell>
          <cell r="E29">
            <v>11.2</v>
          </cell>
        </row>
        <row r="30">
          <cell r="C30" t="str">
            <v>132 kV</v>
          </cell>
          <cell r="D30" t="str">
            <v>km</v>
          </cell>
          <cell r="E30">
            <v>0</v>
          </cell>
        </row>
        <row r="31">
          <cell r="C31" t="str">
            <v>110 kV</v>
          </cell>
          <cell r="D31" t="str">
            <v>km</v>
          </cell>
          <cell r="E31">
            <v>0</v>
          </cell>
        </row>
        <row r="32">
          <cell r="C32" t="str">
            <v>88 kV</v>
          </cell>
          <cell r="D32" t="str">
            <v>km</v>
          </cell>
          <cell r="E32">
            <v>0</v>
          </cell>
        </row>
        <row r="33">
          <cell r="C33" t="str">
            <v>66 kV</v>
          </cell>
          <cell r="D33" t="str">
            <v>km</v>
          </cell>
          <cell r="E33">
            <v>0</v>
          </cell>
        </row>
        <row r="34">
          <cell r="C34" t="str">
            <v>33 kV</v>
          </cell>
          <cell r="D34" t="str">
            <v>km</v>
          </cell>
          <cell r="E34">
            <v>0</v>
          </cell>
        </row>
        <row r="35">
          <cell r="C35" t="str">
            <v>22 kV</v>
          </cell>
          <cell r="D35" t="str">
            <v>km</v>
          </cell>
          <cell r="E35">
            <v>0</v>
          </cell>
        </row>
        <row r="36">
          <cell r="C36" t="str">
            <v>11 kV</v>
          </cell>
          <cell r="D36" t="str">
            <v>km</v>
          </cell>
          <cell r="E36">
            <v>0</v>
          </cell>
        </row>
        <row r="37">
          <cell r="C37" t="str">
            <v>Total underground circuit kilometres</v>
          </cell>
          <cell r="D37" t="str">
            <v>km</v>
          </cell>
          <cell r="E37">
            <v>11.2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 t="str">
            <v>Table 3.5.1.3 Estimated overhead network weighted average MVA capacity by voltage class</v>
          </cell>
          <cell r="D39">
            <v>0</v>
          </cell>
          <cell r="E39">
            <v>0</v>
          </cell>
        </row>
        <row r="40">
          <cell r="C40" t="str">
            <v>500 kV</v>
          </cell>
          <cell r="D40" t="str">
            <v>MVA</v>
          </cell>
          <cell r="E40">
            <v>3126.1517209253202</v>
          </cell>
        </row>
        <row r="41">
          <cell r="C41" t="str">
            <v>330 kV</v>
          </cell>
          <cell r="D41" t="str">
            <v>MVA</v>
          </cell>
          <cell r="E41">
            <v>931.31051505002597</v>
          </cell>
        </row>
        <row r="42">
          <cell r="C42" t="str">
            <v>275 kV</v>
          </cell>
          <cell r="D42" t="str">
            <v>MVA</v>
          </cell>
          <cell r="E42">
            <v>523.94536928958496</v>
          </cell>
        </row>
        <row r="43">
          <cell r="C43" t="str">
            <v>220 kV</v>
          </cell>
          <cell r="D43" t="str">
            <v>MVA</v>
          </cell>
          <cell r="E43">
            <v>380.777735687693</v>
          </cell>
        </row>
        <row r="44">
          <cell r="C44" t="str">
            <v>132 kV</v>
          </cell>
          <cell r="D44" t="str">
            <v>MVA</v>
          </cell>
          <cell r="E44">
            <v>0</v>
          </cell>
        </row>
        <row r="45">
          <cell r="C45" t="str">
            <v>110 kV</v>
          </cell>
          <cell r="D45" t="str">
            <v>MVA</v>
          </cell>
          <cell r="E45">
            <v>0</v>
          </cell>
        </row>
        <row r="46">
          <cell r="C46" t="str">
            <v>88 kV</v>
          </cell>
          <cell r="D46" t="str">
            <v>MVA</v>
          </cell>
          <cell r="E46">
            <v>0</v>
          </cell>
        </row>
        <row r="47">
          <cell r="C47" t="str">
            <v>66 kV</v>
          </cell>
          <cell r="D47" t="str">
            <v>MVA</v>
          </cell>
          <cell r="E47">
            <v>94.624083153853306</v>
          </cell>
        </row>
        <row r="48">
          <cell r="C48" t="str">
            <v>33 kV</v>
          </cell>
          <cell r="D48" t="str">
            <v>MVA</v>
          </cell>
          <cell r="E48">
            <v>0</v>
          </cell>
        </row>
        <row r="49">
          <cell r="C49" t="str">
            <v>22 kV</v>
          </cell>
          <cell r="D49" t="str">
            <v>MVA</v>
          </cell>
          <cell r="E49">
            <v>0</v>
          </cell>
        </row>
        <row r="50">
          <cell r="C50" t="str">
            <v>11 kV</v>
          </cell>
          <cell r="D50" t="str">
            <v>MVA</v>
          </cell>
          <cell r="E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2">
          <cell r="C52" t="str">
            <v>Table 3.5.1.4 Estimated underground network weighted average MVA capacity by voltage class</v>
          </cell>
          <cell r="D52">
            <v>0</v>
          </cell>
          <cell r="E52">
            <v>0</v>
          </cell>
        </row>
        <row r="53">
          <cell r="C53" t="str">
            <v>500 kV</v>
          </cell>
          <cell r="D53" t="str">
            <v>MVA</v>
          </cell>
          <cell r="E53">
            <v>0</v>
          </cell>
        </row>
        <row r="54">
          <cell r="C54" t="str">
            <v>330 kV</v>
          </cell>
          <cell r="D54" t="str">
            <v>MVA</v>
          </cell>
          <cell r="E54">
            <v>0</v>
          </cell>
        </row>
        <row r="55">
          <cell r="C55" t="str">
            <v>275 kV</v>
          </cell>
          <cell r="D55" t="str">
            <v>MVA</v>
          </cell>
          <cell r="E55">
            <v>0</v>
          </cell>
        </row>
        <row r="56">
          <cell r="C56" t="str">
            <v>220 kV</v>
          </cell>
          <cell r="D56" t="str">
            <v>MVA</v>
          </cell>
          <cell r="E56">
            <v>449.640389644881</v>
          </cell>
        </row>
        <row r="57">
          <cell r="C57" t="str">
            <v>132 kV</v>
          </cell>
          <cell r="D57" t="str">
            <v>MVA</v>
          </cell>
          <cell r="E57">
            <v>0</v>
          </cell>
        </row>
        <row r="58">
          <cell r="C58" t="str">
            <v>110 kV</v>
          </cell>
          <cell r="D58" t="str">
            <v>MVA</v>
          </cell>
          <cell r="E58">
            <v>0</v>
          </cell>
        </row>
        <row r="59">
          <cell r="C59" t="str">
            <v>88 kV</v>
          </cell>
          <cell r="D59" t="str">
            <v>MVA</v>
          </cell>
          <cell r="E59">
            <v>0</v>
          </cell>
        </row>
        <row r="60">
          <cell r="C60" t="str">
            <v>66 kV</v>
          </cell>
          <cell r="D60" t="str">
            <v>MVA</v>
          </cell>
          <cell r="E60">
            <v>0</v>
          </cell>
        </row>
        <row r="61">
          <cell r="C61" t="str">
            <v>33 kV</v>
          </cell>
          <cell r="D61" t="str">
            <v>MVA</v>
          </cell>
          <cell r="E61">
            <v>0</v>
          </cell>
        </row>
        <row r="62">
          <cell r="C62" t="str">
            <v>22 kV</v>
          </cell>
          <cell r="D62" t="str">
            <v>MVA</v>
          </cell>
          <cell r="E62">
            <v>0</v>
          </cell>
        </row>
        <row r="63">
          <cell r="C63" t="str">
            <v>11 kV</v>
          </cell>
          <cell r="D63">
            <v>0</v>
          </cell>
          <cell r="E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</row>
        <row r="65">
          <cell r="C65" t="str">
            <v>Table 3.5.1.5 Installed transmission system transformer capacity</v>
          </cell>
          <cell r="D65">
            <v>0</v>
          </cell>
          <cell r="E65">
            <v>0</v>
          </cell>
        </row>
        <row r="66">
          <cell r="C66" t="str">
            <v>Transmission substations (eg 500 kV to 330 kV)</v>
          </cell>
          <cell r="D66" t="str">
            <v>MVA</v>
          </cell>
          <cell r="E66">
            <v>10066</v>
          </cell>
        </row>
        <row r="67">
          <cell r="C67" t="str">
            <v>Terminal points to DNSP systems</v>
          </cell>
          <cell r="D67" t="str">
            <v>MVA</v>
          </cell>
          <cell r="E67">
            <v>14981.2</v>
          </cell>
        </row>
        <row r="68">
          <cell r="C68" t="str">
            <v>Transformer capacity for directly connected end–users owned by the TNSP</v>
          </cell>
          <cell r="D68" t="str">
            <v>MVA</v>
          </cell>
          <cell r="E68">
            <v>0</v>
          </cell>
        </row>
        <row r="69">
          <cell r="C69" t="str">
            <v>Transformer capacity for directly connected end–users owned by the end–user</v>
          </cell>
          <cell r="D69" t="str">
            <v>MVA</v>
          </cell>
          <cell r="E69">
            <v>2300.5</v>
          </cell>
        </row>
        <row r="70">
          <cell r="C70" t="str">
            <v>Interconnector capacity</v>
          </cell>
          <cell r="D70" t="str">
            <v>MVA</v>
          </cell>
          <cell r="E70">
            <v>740</v>
          </cell>
        </row>
        <row r="71">
          <cell r="C71" t="str">
            <v>Other</v>
          </cell>
          <cell r="D71" t="str">
            <v>MVA</v>
          </cell>
          <cell r="E71">
            <v>662</v>
          </cell>
        </row>
        <row r="72">
          <cell r="C72">
            <v>0</v>
          </cell>
          <cell r="D72">
            <v>0</v>
          </cell>
          <cell r="E72">
            <v>0</v>
          </cell>
        </row>
        <row r="73">
          <cell r="C73" t="str">
            <v>Table 3.5.1.6 Cold spare capacity</v>
          </cell>
          <cell r="D73">
            <v>0</v>
          </cell>
          <cell r="E73">
            <v>0</v>
          </cell>
        </row>
        <row r="74">
          <cell r="C74" t="str">
            <v>Cold spare capacity included in Table 3.5.1.5</v>
          </cell>
          <cell r="D74" t="str">
            <v>MVA</v>
          </cell>
          <cell r="E74">
            <v>2118.1999999999998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0</v>
          </cell>
        </row>
        <row r="82">
          <cell r="C82">
            <v>0</v>
          </cell>
        </row>
        <row r="83">
          <cell r="C83">
            <v>0</v>
          </cell>
        </row>
        <row r="84">
          <cell r="C84">
            <v>0</v>
          </cell>
        </row>
        <row r="85">
          <cell r="C85">
            <v>0</v>
          </cell>
        </row>
        <row r="86">
          <cell r="C86">
            <v>0</v>
          </cell>
        </row>
        <row r="87">
          <cell r="C87">
            <v>0</v>
          </cell>
        </row>
        <row r="88">
          <cell r="C88">
            <v>0</v>
          </cell>
        </row>
        <row r="89">
          <cell r="C89">
            <v>0</v>
          </cell>
        </row>
        <row r="90">
          <cell r="C90">
            <v>0</v>
          </cell>
        </row>
        <row r="91">
          <cell r="C91">
            <v>0</v>
          </cell>
        </row>
        <row r="92">
          <cell r="C92">
            <v>0</v>
          </cell>
        </row>
        <row r="93">
          <cell r="C93">
            <v>0</v>
          </cell>
        </row>
        <row r="94">
          <cell r="C94">
            <v>0</v>
          </cell>
        </row>
        <row r="95">
          <cell r="C95">
            <v>0</v>
          </cell>
        </row>
        <row r="96">
          <cell r="C96">
            <v>0</v>
          </cell>
        </row>
        <row r="97">
          <cell r="C97">
            <v>0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</sheetData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/>
  </sheetViews>
  <sheetFormatPr defaultColWidth="8.7109375" defaultRowHeight="15" x14ac:dyDescent="0.25"/>
  <cols>
    <col min="1" max="1" width="101.5703125" style="39" customWidth="1"/>
    <col min="2" max="9" width="8.7109375" style="39"/>
    <col min="10" max="16384" width="8.7109375" style="18"/>
  </cols>
  <sheetData>
    <row r="1" spans="1:9" ht="14.45" x14ac:dyDescent="0.35">
      <c r="A1" s="12" t="s">
        <v>94</v>
      </c>
    </row>
    <row r="2" spans="1:9" ht="14.45" x14ac:dyDescent="0.35">
      <c r="A2" s="40" t="s">
        <v>87</v>
      </c>
    </row>
    <row r="4" spans="1:9" ht="14.45" x14ac:dyDescent="0.35">
      <c r="A4" s="41" t="s">
        <v>88</v>
      </c>
    </row>
    <row r="5" spans="1:9" ht="14.45" x14ac:dyDescent="0.35">
      <c r="A5" s="39" t="s">
        <v>95</v>
      </c>
    </row>
    <row r="7" spans="1:9" ht="14.45" x14ac:dyDescent="0.35">
      <c r="A7" s="41" t="s">
        <v>89</v>
      </c>
    </row>
    <row r="8" spans="1:9" x14ac:dyDescent="0.25">
      <c r="A8" s="42" t="s">
        <v>90</v>
      </c>
    </row>
    <row r="9" spans="1:9" s="45" customFormat="1" ht="29.1" customHeight="1" x14ac:dyDescent="0.25">
      <c r="A9" s="43" t="s">
        <v>91</v>
      </c>
      <c r="B9" s="44"/>
      <c r="C9" s="44"/>
      <c r="D9" s="44"/>
      <c r="E9" s="44"/>
      <c r="F9" s="44"/>
      <c r="G9" s="44"/>
      <c r="H9" s="44"/>
      <c r="I9" s="44"/>
    </row>
    <row r="10" spans="1:9" ht="14.45" customHeight="1" x14ac:dyDescent="0.25">
      <c r="A10" s="43" t="s">
        <v>99</v>
      </c>
    </row>
    <row r="11" spans="1:9" s="45" customFormat="1" ht="14.45" customHeight="1" x14ac:dyDescent="0.25">
      <c r="A11" s="43" t="s">
        <v>98</v>
      </c>
      <c r="B11" s="44"/>
      <c r="C11" s="44"/>
      <c r="D11" s="44"/>
      <c r="E11" s="44"/>
      <c r="F11" s="44"/>
      <c r="G11" s="44"/>
      <c r="H11" s="44"/>
      <c r="I11" s="44"/>
    </row>
    <row r="12" spans="1:9" x14ac:dyDescent="0.25">
      <c r="A12" s="43" t="s">
        <v>97</v>
      </c>
    </row>
    <row r="13" spans="1:9" s="45" customFormat="1" ht="14.45" customHeight="1" x14ac:dyDescent="0.25">
      <c r="A13" s="43" t="s">
        <v>92</v>
      </c>
      <c r="B13" s="44"/>
      <c r="C13" s="44"/>
      <c r="D13" s="44"/>
      <c r="E13" s="44"/>
      <c r="F13" s="44"/>
      <c r="G13" s="44"/>
      <c r="H13" s="44"/>
      <c r="I13" s="44"/>
    </row>
    <row r="14" spans="1:9" x14ac:dyDescent="0.25">
      <c r="A14" s="42" t="s">
        <v>96</v>
      </c>
    </row>
    <row r="15" spans="1:9" s="39" customFormat="1" ht="14.45" x14ac:dyDescent="0.35"/>
    <row r="17" spans="1:1" s="39" customFormat="1" ht="14.45" x14ac:dyDescent="0.35">
      <c r="A17" s="46" t="s">
        <v>93</v>
      </c>
    </row>
    <row r="18" spans="1:1" s="39" customFormat="1" x14ac:dyDescent="0.25">
      <c r="A18" s="42" t="s">
        <v>102</v>
      </c>
    </row>
    <row r="19" spans="1:1" s="39" customFormat="1" x14ac:dyDescent="0.25">
      <c r="A19" s="42" t="s">
        <v>100</v>
      </c>
    </row>
    <row r="20" spans="1:1" s="39" customFormat="1" x14ac:dyDescent="0.25">
      <c r="A20" s="42" t="s">
        <v>109</v>
      </c>
    </row>
    <row r="21" spans="1:1" s="39" customFormat="1" x14ac:dyDescent="0.25">
      <c r="A21" s="42" t="s">
        <v>101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R51"/>
  <sheetViews>
    <sheetView topLeftCell="A18" zoomScaleNormal="100" workbookViewId="0">
      <selection activeCell="N47" sqref="N47:N51"/>
    </sheetView>
  </sheetViews>
  <sheetFormatPr defaultRowHeight="15" x14ac:dyDescent="0.25"/>
  <cols>
    <col min="1" max="1" width="32.28515625" customWidth="1"/>
    <col min="2" max="2" width="10" style="18" customWidth="1"/>
    <col min="3" max="12" width="12.28515625" customWidth="1"/>
    <col min="13" max="13" width="12.28515625" style="18" customWidth="1"/>
    <col min="14" max="14" width="12.28515625" customWidth="1"/>
  </cols>
  <sheetData>
    <row r="1" spans="1:96" x14ac:dyDescent="0.25">
      <c r="A1" s="35" t="s">
        <v>105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96" x14ac:dyDescent="0.25">
      <c r="A2" s="35" t="s">
        <v>54</v>
      </c>
      <c r="B2" s="34" t="s">
        <v>73</v>
      </c>
      <c r="C2" s="20">
        <v>2006</v>
      </c>
      <c r="D2" s="20">
        <v>2007</v>
      </c>
      <c r="E2" s="20">
        <v>2008</v>
      </c>
      <c r="F2" s="20">
        <v>2009</v>
      </c>
      <c r="G2" s="20">
        <v>2010</v>
      </c>
      <c r="H2" s="20">
        <v>2011</v>
      </c>
      <c r="I2" s="20">
        <v>2012</v>
      </c>
      <c r="J2" s="20">
        <v>2013</v>
      </c>
      <c r="K2" s="20">
        <v>2014</v>
      </c>
      <c r="L2" s="20">
        <v>2015</v>
      </c>
      <c r="M2" s="20">
        <v>2016</v>
      </c>
      <c r="N2" s="34"/>
      <c r="O2" s="34"/>
      <c r="P2" s="34"/>
      <c r="Q2" s="34"/>
    </row>
    <row r="3" spans="1:96" x14ac:dyDescent="0.25">
      <c r="A3" s="49" t="s">
        <v>39</v>
      </c>
      <c r="B3" s="49" t="s">
        <v>72</v>
      </c>
      <c r="C3" s="38">
        <f>'[4]SD 5. Operational data'!D17*1000</f>
        <v>15101074.258214997</v>
      </c>
      <c r="D3" s="38">
        <f>'[4]SD 5. Operational data'!E17*1000</f>
        <v>13989610</v>
      </c>
      <c r="E3" s="38">
        <f>'[4]SD 5. Operational data'!F17*1000</f>
        <v>13083325.236576969</v>
      </c>
      <c r="F3" s="38">
        <f>'[4]SD 5. Operational data'!G17*1000</f>
        <v>13513587.369959038</v>
      </c>
      <c r="G3" s="38">
        <f>'[4]SD 5. Operational data'!H17*1000</f>
        <v>13846707.414743055</v>
      </c>
      <c r="H3" s="38">
        <f>'[4]SD 5. Operational data'!I17*1000</f>
        <v>13881537.225071985</v>
      </c>
      <c r="I3" s="38">
        <f>'[4]SD 5. Operational data'!J17*1000</f>
        <v>14062879.897383038</v>
      </c>
      <c r="J3" s="38">
        <f>'[4]SD 5. Operational data'!K17*1000</f>
        <v>14283594.450350931</v>
      </c>
      <c r="K3" s="38">
        <f>'[4]SD 5. Operational data'!L17*1000</f>
        <v>13957000</v>
      </c>
      <c r="L3" s="38">
        <f>VLOOKUP(A2,'[5]3.4 Operational data'!$C:$E,3,FALSE)*1000</f>
        <v>13455329.989999998</v>
      </c>
      <c r="M3" s="38">
        <f>VLOOKUP(A2,'[6]3.4 Operational data'!$B:$D,3,FALSE)*1000</f>
        <v>14247978.656044956</v>
      </c>
      <c r="N3" s="34"/>
      <c r="O3" s="51"/>
      <c r="P3" s="51"/>
      <c r="Q3" s="51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</row>
    <row r="4" spans="1:96" x14ac:dyDescent="0.25">
      <c r="A4" s="49" t="s">
        <v>21</v>
      </c>
      <c r="B4" s="49" t="s">
        <v>72</v>
      </c>
      <c r="C4" s="38">
        <f>'[4]SD 5. Operational data'!M17*1000</f>
        <v>51045963.444256991</v>
      </c>
      <c r="D4" s="38">
        <f>'[4]SD 5. Operational data'!N17*1000</f>
        <v>51964465.679886967</v>
      </c>
      <c r="E4" s="38">
        <f>'[4]SD 5. Operational data'!O17*1000</f>
        <v>51187327.595034994</v>
      </c>
      <c r="F4" s="38">
        <f>'[4]SD 5. Operational data'!P17*1000</f>
        <v>52191948.260312036</v>
      </c>
      <c r="G4" s="38">
        <f>'[4]SD 5. Operational data'!Q17*1000</f>
        <v>52848520.626357004</v>
      </c>
      <c r="H4" s="38">
        <f>'[4]SD 5. Operational data'!R17*1000</f>
        <v>51917071.191967987</v>
      </c>
      <c r="I4" s="38">
        <f>'[4]SD 5. Operational data'!S17*1000</f>
        <v>50878576.976755999</v>
      </c>
      <c r="J4" s="38">
        <f>'[4]SD 5. Operational data'!T17*1000</f>
        <v>49333938.670690008</v>
      </c>
      <c r="K4" s="38">
        <f>'[4]SD 5. Operational data'!U17*1000</f>
        <v>47613581.421291001</v>
      </c>
      <c r="L4" s="38">
        <f>VLOOKUP(A2,'[7]3.4 Operational data'!$C:$E,3,FALSE)*1000</f>
        <v>53087563.425000042</v>
      </c>
      <c r="M4" s="38">
        <f>VLOOKUP(A2,'[8]3.4 Operational data'!$B:$D,3,FALSE)*1000</f>
        <v>52872387.581990004</v>
      </c>
      <c r="N4" s="34"/>
      <c r="O4" s="34"/>
      <c r="P4" s="34"/>
      <c r="Q4" s="34"/>
    </row>
    <row r="5" spans="1:96" x14ac:dyDescent="0.25">
      <c r="A5" s="49" t="s">
        <v>37</v>
      </c>
      <c r="B5" s="49" t="s">
        <v>72</v>
      </c>
      <c r="C5" s="38">
        <f>'[4]SD 5. Operational data'!V17*1000</f>
        <v>45186299.678676002</v>
      </c>
      <c r="D5" s="38">
        <f>'[4]SD 5. Operational data'!W17*1000</f>
        <v>45956437.073729999</v>
      </c>
      <c r="E5" s="38">
        <f>'[4]SD 5. Operational data'!X17*1000</f>
        <v>45046718.030759998</v>
      </c>
      <c r="F5" s="38">
        <f>'[4]SD 5. Operational data'!Y17*1000</f>
        <v>47419179.046665005</v>
      </c>
      <c r="G5" s="38">
        <f>'[4]SD 5. Operational data'!Z17*1000</f>
        <v>48976636.241105005</v>
      </c>
      <c r="H5" s="38">
        <f>'[4]SD 5. Operational data'!AA17*1000</f>
        <v>48047970.9925</v>
      </c>
      <c r="I5" s="38">
        <f>'[4]SD 5. Operational data'!AB17*1000</f>
        <v>47529361.264941998</v>
      </c>
      <c r="J5" s="38">
        <f>'[4]SD 5. Operational data'!AC17*1000</f>
        <v>49056428.480179004</v>
      </c>
      <c r="K5" s="38">
        <f>'[4]SD 5. Operational data'!AD17*1000</f>
        <v>48061000</v>
      </c>
      <c r="L5" s="38">
        <f>VLOOKUP(A2,'[16]5. Operational data'!$B:$M,12,FALSE)*1000</f>
        <v>47655016.950806007</v>
      </c>
      <c r="M5" s="38">
        <f>VLOOKUP(A2,'[17]5. Operational data'!$B:$N,13,FALSE)*1000</f>
        <v>49224072.375288002</v>
      </c>
      <c r="N5" s="34"/>
      <c r="O5" s="34"/>
      <c r="P5" s="34"/>
      <c r="Q5" s="34"/>
    </row>
    <row r="6" spans="1:96" x14ac:dyDescent="0.25">
      <c r="A6" s="49" t="s">
        <v>31</v>
      </c>
      <c r="B6" s="49" t="s">
        <v>72</v>
      </c>
      <c r="C6" s="38">
        <f>'[4]SD 5. Operational data'!AE17*1000</f>
        <v>10530108.800000003</v>
      </c>
      <c r="D6" s="38">
        <f>'[4]SD 5. Operational data'!AF17*1000</f>
        <v>12828493</v>
      </c>
      <c r="E6" s="38">
        <f>'[4]SD 5. Operational data'!AG17*1000</f>
        <v>13500337</v>
      </c>
      <c r="F6" s="38">
        <f>'[4]SD 5. Operational data'!AH17*1000</f>
        <v>13412711</v>
      </c>
      <c r="G6" s="38">
        <f>'[4]SD 5. Operational data'!AI17*1000</f>
        <v>13030212</v>
      </c>
      <c r="H6" s="38">
        <f>'[4]SD 5. Operational data'!AJ17*1000</f>
        <v>13108443</v>
      </c>
      <c r="I6" s="38">
        <f>'[4]SD 5. Operational data'!AK17*1000</f>
        <v>12589843</v>
      </c>
      <c r="J6" s="38">
        <f>'[4]SD 5. Operational data'!AL17*1000</f>
        <v>12866188</v>
      </c>
      <c r="K6" s="38">
        <f>'[4]SD 5. Operational data'!AM17*1000</f>
        <v>13359963.803999998</v>
      </c>
      <c r="L6" s="38">
        <f>VLOOKUP(A2,'[11]3.4 Operational data'!$C:$E,3,FALSE)*1000</f>
        <v>13109624.082295986</v>
      </c>
      <c r="M6" s="38">
        <f>VLOOKUP(A2,'[12]3.4 Operational data'!$B:$D,3,FALSE)*1000</f>
        <v>11654573.903348012</v>
      </c>
      <c r="N6" s="34"/>
      <c r="O6" s="34"/>
      <c r="P6" s="34"/>
      <c r="Q6" s="34"/>
    </row>
    <row r="7" spans="1:96" x14ac:dyDescent="0.25">
      <c r="A7" s="49" t="s">
        <v>40</v>
      </c>
      <c r="B7" s="49" t="s">
        <v>72</v>
      </c>
      <c r="C7" s="38">
        <f>'[4]SD 5. Operational data'!AN17*1000</f>
        <v>81500000</v>
      </c>
      <c r="D7" s="38">
        <f>'[4]SD 5. Operational data'!AO17*1000</f>
        <v>83000000</v>
      </c>
      <c r="E7" s="38">
        <f>'[4]SD 5. Operational data'!AP17*1000</f>
        <v>82500000</v>
      </c>
      <c r="F7" s="38">
        <f>'[4]SD 5. Operational data'!AQ17*1000</f>
        <v>81100000</v>
      </c>
      <c r="G7" s="38">
        <f>'[4]SD 5. Operational data'!AR17*1000</f>
        <v>80600000</v>
      </c>
      <c r="H7" s="38">
        <f>'[4]SD 5. Operational data'!AS17*1000</f>
        <v>79800000</v>
      </c>
      <c r="I7" s="38">
        <f>'[4]SD 5. Operational data'!AT17*1000</f>
        <v>76600000</v>
      </c>
      <c r="J7" s="38">
        <f>'[4]SD 5. Operational data'!AU17*1000</f>
        <v>71100000</v>
      </c>
      <c r="K7" s="38">
        <f>'[4]SD 5. Operational data'!AV17*1000</f>
        <v>67800000.346065998</v>
      </c>
      <c r="L7" s="38">
        <f>VLOOKUP(A2,'[13]3.4 Operational data'!$C:$E,3,FALSE)*1000</f>
        <v>74400000</v>
      </c>
      <c r="M7" s="38">
        <f>VLOOKUP(A2,'[14]3.4 Operational data'!$B:$D,3,FALSE)*1000</f>
        <v>72200000</v>
      </c>
      <c r="N7" s="34"/>
      <c r="O7" s="34"/>
      <c r="P7" s="34"/>
      <c r="Q7" s="34"/>
    </row>
    <row r="8" spans="1:96" x14ac:dyDescent="0.2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96" ht="45" x14ac:dyDescent="0.25">
      <c r="A9" s="53" t="s">
        <v>48</v>
      </c>
      <c r="B9" s="34" t="s">
        <v>75</v>
      </c>
      <c r="C9" s="20">
        <v>2006</v>
      </c>
      <c r="D9" s="20">
        <v>2007</v>
      </c>
      <c r="E9" s="20">
        <v>2008</v>
      </c>
      <c r="F9" s="20">
        <v>2009</v>
      </c>
      <c r="G9" s="20">
        <v>2010</v>
      </c>
      <c r="H9" s="20">
        <v>2011</v>
      </c>
      <c r="I9" s="20">
        <v>2012</v>
      </c>
      <c r="J9" s="20">
        <v>2013</v>
      </c>
      <c r="K9" s="20">
        <v>2014</v>
      </c>
      <c r="L9" s="20">
        <v>2015</v>
      </c>
      <c r="M9" s="20">
        <v>2016</v>
      </c>
      <c r="N9" s="34"/>
      <c r="O9" s="34"/>
      <c r="P9" s="34"/>
      <c r="Q9" s="34"/>
    </row>
    <row r="10" spans="1:96" x14ac:dyDescent="0.25">
      <c r="A10" s="49" t="s">
        <v>39</v>
      </c>
      <c r="B10" s="49" t="s">
        <v>74</v>
      </c>
      <c r="C10" s="38">
        <f>'[4]SD 5. Operational data'!D66</f>
        <v>3978.391944861738</v>
      </c>
      <c r="D10" s="38">
        <f>'[4]SD 5. Operational data'!E66</f>
        <v>3976.363032332024</v>
      </c>
      <c r="E10" s="38">
        <f>'[4]SD 5. Operational data'!F66</f>
        <v>4222.7950166755372</v>
      </c>
      <c r="F10" s="38">
        <f>'[4]SD 5. Operational data'!G66</f>
        <v>4265.2719150267712</v>
      </c>
      <c r="G10" s="38">
        <f>'[4]SD 5. Operational data'!H66</f>
        <v>4285.2901718002513</v>
      </c>
      <c r="H10" s="38">
        <f>'[4]SD 5. Operational data'!I66</f>
        <v>4376.4504351791684</v>
      </c>
      <c r="I10" s="38">
        <f>'[4]SD 5. Operational data'!J66</f>
        <v>4229.0017065495522</v>
      </c>
      <c r="J10" s="38">
        <f>'[4]SD 5. Operational data'!K66</f>
        <v>4403.3212738811562</v>
      </c>
      <c r="K10" s="38">
        <f>'[4]SD 5. Operational data'!L66</f>
        <v>3429.53</v>
      </c>
      <c r="L10" s="38">
        <f>'[5]3.4 Operational data'!$E$71</f>
        <v>3175.3143963269999</v>
      </c>
      <c r="M10" s="38">
        <f>'[6]3.4 Operational data'!$D$75</f>
        <v>3271.5960879999998</v>
      </c>
      <c r="N10" s="34"/>
      <c r="O10" s="60"/>
      <c r="P10" s="34"/>
      <c r="Q10" s="34"/>
    </row>
    <row r="11" spans="1:96" x14ac:dyDescent="0.25">
      <c r="A11" s="49" t="s">
        <v>21</v>
      </c>
      <c r="B11" s="49" t="s">
        <v>74</v>
      </c>
      <c r="C11" s="38">
        <f>'[4]SD 5. Operational data'!M66</f>
        <v>11030.569023</v>
      </c>
      <c r="D11" s="38">
        <f>'[4]SD 5. Operational data'!N66</f>
        <v>11737.383156999998</v>
      </c>
      <c r="E11" s="38">
        <f>'[4]SD 5. Operational data'!O66</f>
        <v>11612.320067000001</v>
      </c>
      <c r="F11" s="38">
        <f>'[4]SD 5. Operational data'!P66</f>
        <v>12068.720476999999</v>
      </c>
      <c r="G11" s="38">
        <f>'[4]SD 5. Operational data'!Q66</f>
        <v>12247.404947000005</v>
      </c>
      <c r="H11" s="38">
        <f>'[4]SD 5. Operational data'!R66</f>
        <v>11937.636665000005</v>
      </c>
      <c r="I11" s="38">
        <f>'[4]SD 5. Operational data'!S66</f>
        <v>11674.654921999996</v>
      </c>
      <c r="J11" s="38">
        <f>'[4]SD 5. Operational data'!T66</f>
        <v>11664.853734000002</v>
      </c>
      <c r="K11" s="38">
        <f>'[4]SD 5. Operational data'!U66</f>
        <v>11512.211092999996</v>
      </c>
      <c r="L11" s="38">
        <f>'[7]3.4 Operational data'!$E$71</f>
        <v>11832.312</v>
      </c>
      <c r="M11" s="38">
        <f>'[8]3.4 Operational data'!$D$75</f>
        <v>11995.302618000009</v>
      </c>
      <c r="N11" s="34"/>
      <c r="O11" s="34"/>
      <c r="P11" s="34"/>
      <c r="Q11" s="34"/>
    </row>
    <row r="12" spans="1:96" x14ac:dyDescent="0.25">
      <c r="A12" s="49" t="s">
        <v>37</v>
      </c>
      <c r="B12" s="49" t="s">
        <v>74</v>
      </c>
      <c r="C12" s="38">
        <f>'[4]SD 5. Operational data'!V66</f>
        <v>8046.7944919762931</v>
      </c>
      <c r="D12" s="38">
        <f>'[4]SD 5. Operational data'!W66</f>
        <v>9518.2214075162174</v>
      </c>
      <c r="E12" s="38">
        <f>'[4]SD 5. Operational data'!X66</f>
        <v>9821.7744475221989</v>
      </c>
      <c r="F12" s="38">
        <f>'[4]SD 5. Operational data'!Y66</f>
        <v>10238.839151920494</v>
      </c>
      <c r="G12" s="38">
        <f>'[4]SD 5. Operational data'!Z66</f>
        <v>9875.383784927044</v>
      </c>
      <c r="H12" s="38">
        <f>'[4]SD 5. Operational data'!AA66</f>
        <v>9612.8305056523277</v>
      </c>
      <c r="I12" s="38">
        <f>'[4]SD 5. Operational data'!AB66</f>
        <v>8932.6058819697173</v>
      </c>
      <c r="J12" s="38">
        <f>'[4]SD 5. Operational data'!AC66</f>
        <v>9569.9413842771264</v>
      </c>
      <c r="K12" s="38">
        <f>'[4]SD 5. Operational data'!AD66</f>
        <v>10258.200000000001</v>
      </c>
      <c r="L12" s="38">
        <f>'[16]5. Operational data'!$M$19</f>
        <v>9098.1233667172328</v>
      </c>
      <c r="M12" s="38">
        <f>'[17]5. Operational data'!$N$19</f>
        <v>9677.5927963400009</v>
      </c>
      <c r="N12" s="34"/>
      <c r="O12" s="34"/>
      <c r="P12" s="34"/>
      <c r="Q12" s="34"/>
    </row>
    <row r="13" spans="1:96" x14ac:dyDescent="0.25">
      <c r="A13" s="49" t="s">
        <v>31</v>
      </c>
      <c r="B13" s="49" t="s">
        <v>74</v>
      </c>
      <c r="C13" s="38">
        <f>'[4]SD 5. Operational data'!AE66</f>
        <v>2684.2440000000001</v>
      </c>
      <c r="D13" s="38">
        <f>'[4]SD 5. Operational data'!AF66</f>
        <v>2690.61</v>
      </c>
      <c r="E13" s="38">
        <f>'[4]SD 5. Operational data'!AG66</f>
        <v>2624.2620000000002</v>
      </c>
      <c r="F13" s="38">
        <f>'[4]SD 5. Operational data'!AH66</f>
        <v>2656.152</v>
      </c>
      <c r="G13" s="38">
        <f>'[4]SD 5. Operational data'!AI66</f>
        <v>2634.4740000000002</v>
      </c>
      <c r="H13" s="38">
        <f>'[4]SD 5. Operational data'!AJ66</f>
        <v>2597.712</v>
      </c>
      <c r="I13" s="38">
        <f>'[4]SD 5. Operational data'!AK66</f>
        <v>2589.395</v>
      </c>
      <c r="J13" s="38">
        <f>'[4]SD 5. Operational data'!AL66</f>
        <v>2544.7469999999998</v>
      </c>
      <c r="K13" s="38">
        <f>'[4]SD 5. Operational data'!AM66</f>
        <v>2509</v>
      </c>
      <c r="L13" s="38">
        <f>'[11]3.4 Operational data'!$E$71</f>
        <v>2504.8915876265355</v>
      </c>
      <c r="M13" s="38">
        <f>'[12]3.4 Operational data'!$D$75</f>
        <v>2519.5</v>
      </c>
      <c r="N13" s="34"/>
      <c r="O13" s="34"/>
      <c r="P13" s="34"/>
      <c r="Q13" s="34"/>
    </row>
    <row r="14" spans="1:96" x14ac:dyDescent="0.25">
      <c r="A14" s="49" t="s">
        <v>40</v>
      </c>
      <c r="B14" s="49" t="s">
        <v>74</v>
      </c>
      <c r="C14" s="38">
        <f>'[4]SD 5. Operational data'!AN66</f>
        <v>18200</v>
      </c>
      <c r="D14" s="38">
        <f>'[4]SD 5. Operational data'!AO66</f>
        <v>18600</v>
      </c>
      <c r="E14" s="38">
        <f>'[4]SD 5. Operational data'!AP66</f>
        <v>18600</v>
      </c>
      <c r="F14" s="38">
        <f>'[4]SD 5. Operational data'!AQ66</f>
        <v>18700</v>
      </c>
      <c r="G14" s="38">
        <f>'[4]SD 5. Operational data'!AR66</f>
        <v>18900</v>
      </c>
      <c r="H14" s="38">
        <f>'[4]SD 5. Operational data'!AS66</f>
        <v>19400</v>
      </c>
      <c r="I14" s="38">
        <f>'[4]SD 5. Operational data'!AT66</f>
        <v>18000</v>
      </c>
      <c r="J14" s="38">
        <f>'[4]SD 5. Operational data'!AU66</f>
        <v>17400</v>
      </c>
      <c r="K14" s="38">
        <f>'[4]SD 5. Operational data'!AV66</f>
        <v>17000</v>
      </c>
      <c r="L14" s="38">
        <f>'[13]3.4 Operational data'!$E$62</f>
        <v>16500</v>
      </c>
      <c r="M14" s="38">
        <f>'[14]3.4 Operational data'!$D$75</f>
        <v>18000</v>
      </c>
      <c r="N14" s="34"/>
      <c r="O14" s="34"/>
      <c r="P14" s="34"/>
      <c r="Q14" s="34"/>
    </row>
    <row r="15" spans="1:96" x14ac:dyDescent="0.25">
      <c r="A15" s="34"/>
      <c r="B15" s="34"/>
      <c r="C15" s="34"/>
      <c r="D15" s="47">
        <f>(D10-C10)/C10</f>
        <v>-5.0998306799169473E-4</v>
      </c>
      <c r="E15" s="47">
        <f t="shared" ref="E15:M15" si="0">(E10-D10)/D10</f>
        <v>6.197421672512328E-2</v>
      </c>
      <c r="F15" s="47">
        <f t="shared" si="0"/>
        <v>1.0058953414384444E-2</v>
      </c>
      <c r="G15" s="47">
        <f t="shared" si="0"/>
        <v>4.6933131514909328E-3</v>
      </c>
      <c r="H15" s="47">
        <f t="shared" si="0"/>
        <v>2.1272833279483764E-2</v>
      </c>
      <c r="I15" s="47">
        <f t="shared" si="0"/>
        <v>-3.3691396901100693E-2</v>
      </c>
      <c r="J15" s="47">
        <f t="shared" si="0"/>
        <v>4.1220027663179074E-2</v>
      </c>
      <c r="K15" s="47">
        <f t="shared" si="0"/>
        <v>-0.2211492674080629</v>
      </c>
      <c r="L15" s="47">
        <f t="shared" si="0"/>
        <v>-7.4125493485404773E-2</v>
      </c>
      <c r="M15" s="47">
        <f t="shared" si="0"/>
        <v>3.0321939705993312E-2</v>
      </c>
      <c r="N15" s="34"/>
      <c r="O15" s="34"/>
      <c r="P15" s="34"/>
      <c r="Q15" s="34"/>
    </row>
    <row r="16" spans="1:96" x14ac:dyDescent="0.25">
      <c r="A16" s="35" t="s">
        <v>49</v>
      </c>
      <c r="B16" s="35"/>
      <c r="C16" s="20">
        <v>2006</v>
      </c>
      <c r="D16" s="20">
        <v>2007</v>
      </c>
      <c r="E16" s="20">
        <v>2008</v>
      </c>
      <c r="F16" s="20">
        <v>2009</v>
      </c>
      <c r="G16" s="20">
        <v>2010</v>
      </c>
      <c r="H16" s="20">
        <v>2011</v>
      </c>
      <c r="I16" s="20">
        <v>2012</v>
      </c>
      <c r="J16" s="20">
        <v>2013</v>
      </c>
      <c r="K16" s="20">
        <v>2014</v>
      </c>
      <c r="L16" s="20">
        <v>2015</v>
      </c>
      <c r="M16" s="20">
        <v>2016</v>
      </c>
      <c r="N16" s="34"/>
      <c r="O16" s="34"/>
      <c r="P16" s="34"/>
      <c r="Q16" s="34"/>
    </row>
    <row r="17" spans="1:39" x14ac:dyDescent="0.25">
      <c r="A17" s="49" t="s">
        <v>39</v>
      </c>
      <c r="B17" s="49" t="s">
        <v>76</v>
      </c>
      <c r="C17" s="37">
        <f>'[18]Connection output'!B3</f>
        <v>5875.1</v>
      </c>
      <c r="D17" s="37">
        <f>'[18]Connection output'!C3</f>
        <v>5974.1</v>
      </c>
      <c r="E17" s="37">
        <f>'[18]Connection output'!D3</f>
        <v>6007.1</v>
      </c>
      <c r="F17" s="37">
        <f>'[18]Connection output'!E3</f>
        <v>6546.1</v>
      </c>
      <c r="G17" s="37">
        <f>'[18]Connection output'!F3</f>
        <v>6953.1</v>
      </c>
      <c r="H17" s="37">
        <f>'[18]Connection output'!G3</f>
        <v>7052.1</v>
      </c>
      <c r="I17" s="37">
        <f>'[18]Connection output'!H3</f>
        <v>7129.1</v>
      </c>
      <c r="J17" s="37">
        <f>'[18]Connection output'!I3</f>
        <v>7129.1</v>
      </c>
      <c r="K17" s="37">
        <f>'[18]Connection output'!J3</f>
        <v>7195.1</v>
      </c>
      <c r="L17" s="37">
        <f>'[18]Connection output'!K3</f>
        <v>7470.1</v>
      </c>
      <c r="M17" s="37">
        <f>'[18]Connection output'!L3</f>
        <v>7470.1</v>
      </c>
      <c r="N17" s="34"/>
      <c r="O17" s="60"/>
      <c r="P17" s="60"/>
      <c r="Q17" s="60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1:39" x14ac:dyDescent="0.25">
      <c r="A18" s="49" t="s">
        <v>21</v>
      </c>
      <c r="B18" s="49" t="s">
        <v>76</v>
      </c>
      <c r="C18" s="37">
        <f>'[18]Connection output'!B4</f>
        <v>12468.5</v>
      </c>
      <c r="D18" s="37">
        <f>'[18]Connection output'!C4</f>
        <v>12694</v>
      </c>
      <c r="E18" s="37">
        <f>'[18]Connection output'!D4</f>
        <v>13117.5</v>
      </c>
      <c r="F18" s="37">
        <f>'[18]Connection output'!E4</f>
        <v>13898.5</v>
      </c>
      <c r="G18" s="37">
        <f>'[18]Connection output'!F4</f>
        <v>14580.5</v>
      </c>
      <c r="H18" s="37">
        <f>'[18]Connection output'!G4</f>
        <v>15009.5</v>
      </c>
      <c r="I18" s="37">
        <f>'[18]Connection output'!H4</f>
        <v>15356</v>
      </c>
      <c r="J18" s="37">
        <f>'[18]Connection output'!I4</f>
        <v>16214</v>
      </c>
      <c r="K18" s="37">
        <f>'[18]Connection output'!J4</f>
        <v>17050</v>
      </c>
      <c r="L18" s="37">
        <f>'[18]Connection output'!K4</f>
        <v>17160</v>
      </c>
      <c r="M18" s="37">
        <f>'[18]Connection output'!L4</f>
        <v>17407.5</v>
      </c>
      <c r="N18" s="34"/>
      <c r="O18" s="34"/>
      <c r="P18" s="34"/>
      <c r="Q18" s="34"/>
    </row>
    <row r="19" spans="1:39" x14ac:dyDescent="0.25">
      <c r="A19" s="49" t="s">
        <v>37</v>
      </c>
      <c r="B19" s="49" t="s">
        <v>76</v>
      </c>
      <c r="C19" s="37">
        <f>'[18]Connection output'!B5</f>
        <v>7330</v>
      </c>
      <c r="D19" s="37">
        <f>'[18]Connection output'!C5</f>
        <v>7264</v>
      </c>
      <c r="E19" s="37">
        <f>'[18]Connection output'!D5</f>
        <v>7544</v>
      </c>
      <c r="F19" s="37">
        <f>'[18]Connection output'!E5</f>
        <v>8336</v>
      </c>
      <c r="G19" s="37">
        <f>'[18]Connection output'!F5</f>
        <v>8402</v>
      </c>
      <c r="H19" s="37">
        <f>'[18]Connection output'!G5</f>
        <v>8424</v>
      </c>
      <c r="I19" s="37">
        <f>'[18]Connection output'!H5</f>
        <v>9144</v>
      </c>
      <c r="J19" s="37">
        <f>'[18]Connection output'!I5</f>
        <v>10210</v>
      </c>
      <c r="K19" s="37">
        <f>'[18]Connection output'!J5</f>
        <v>10260</v>
      </c>
      <c r="L19" s="37">
        <f>'[18]Connection output'!K5</f>
        <v>9320</v>
      </c>
      <c r="M19" s="37">
        <f>'[18]Connection output'!L5</f>
        <v>9320</v>
      </c>
      <c r="N19" s="34"/>
      <c r="O19" s="34"/>
      <c r="P19" s="34"/>
      <c r="Q19" s="34"/>
    </row>
    <row r="20" spans="1:39" x14ac:dyDescent="0.25">
      <c r="A20" s="49" t="s">
        <v>31</v>
      </c>
      <c r="B20" s="49" t="s">
        <v>76</v>
      </c>
      <c r="C20" s="37">
        <f>'[18]Connection output'!B6</f>
        <v>5893.8</v>
      </c>
      <c r="D20" s="37">
        <f>'[18]Connection output'!C6</f>
        <v>5882.8</v>
      </c>
      <c r="E20" s="37">
        <f>'[18]Connection output'!D6</f>
        <v>5860.8</v>
      </c>
      <c r="F20" s="37">
        <f>'[18]Connection output'!E6</f>
        <v>5970.8</v>
      </c>
      <c r="G20" s="37">
        <f>'[18]Connection output'!F6</f>
        <v>5860.8</v>
      </c>
      <c r="H20" s="37">
        <f>'[18]Connection output'!G6</f>
        <v>5893.8</v>
      </c>
      <c r="I20" s="37">
        <f>'[18]Connection output'!H6</f>
        <v>5948.8</v>
      </c>
      <c r="J20" s="37">
        <f>'[18]Connection output'!I6</f>
        <v>6058.8</v>
      </c>
      <c r="K20" s="37">
        <f>'[18]Connection output'!J6</f>
        <v>6058.8</v>
      </c>
      <c r="L20" s="37">
        <f>'[18]Connection output'!K6</f>
        <v>6058.8</v>
      </c>
      <c r="M20" s="37">
        <f>'[18]Connection output'!L6</f>
        <v>6058.8</v>
      </c>
      <c r="N20" s="34"/>
      <c r="O20" s="34"/>
      <c r="P20" s="34"/>
      <c r="Q20" s="34"/>
    </row>
    <row r="21" spans="1:39" x14ac:dyDescent="0.25">
      <c r="A21" s="49" t="s">
        <v>40</v>
      </c>
      <c r="B21" s="49" t="s">
        <v>76</v>
      </c>
      <c r="C21" s="37">
        <f>'[18]Connection output'!B7</f>
        <v>14481</v>
      </c>
      <c r="D21" s="37">
        <f>'[18]Connection output'!C7</f>
        <v>14481</v>
      </c>
      <c r="E21" s="37">
        <f>'[18]Connection output'!D7</f>
        <v>15108</v>
      </c>
      <c r="F21" s="37">
        <f>'[18]Connection output'!E7</f>
        <v>15883.5</v>
      </c>
      <c r="G21" s="37">
        <f>'[18]Connection output'!F7</f>
        <v>16348</v>
      </c>
      <c r="H21" s="37">
        <f>'[18]Connection output'!G7</f>
        <v>16895</v>
      </c>
      <c r="I21" s="37">
        <f>'[18]Connection output'!H7</f>
        <v>17192</v>
      </c>
      <c r="J21" s="37">
        <f>'[18]Connection output'!I7</f>
        <v>17456</v>
      </c>
      <c r="K21" s="37">
        <f>'[18]Connection output'!J7</f>
        <v>17621</v>
      </c>
      <c r="L21" s="37">
        <f>'[18]Connection output'!K7</f>
        <v>17720</v>
      </c>
      <c r="M21" s="37">
        <f>'[18]Connection output'!L7</f>
        <v>18182</v>
      </c>
      <c r="N21" s="34"/>
      <c r="O21" s="34"/>
      <c r="P21" s="34"/>
      <c r="Q21" s="34"/>
    </row>
    <row r="22" spans="1:39" x14ac:dyDescent="0.2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39" ht="30" x14ac:dyDescent="0.25">
      <c r="A23" s="35" t="s">
        <v>41</v>
      </c>
      <c r="B23" s="35"/>
      <c r="C23" s="53" t="s">
        <v>38</v>
      </c>
      <c r="D23" s="53" t="s">
        <v>22</v>
      </c>
      <c r="E23" s="53" t="s">
        <v>19</v>
      </c>
      <c r="F23" s="53" t="s">
        <v>25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39" s="18" customFormat="1" x14ac:dyDescent="0.25">
      <c r="A24" s="35"/>
      <c r="B24" s="35"/>
      <c r="C24" s="53" t="str">
        <f>$B$32</f>
        <v>km</v>
      </c>
      <c r="D24" s="53" t="str">
        <f>$B$3</f>
        <v>MWh</v>
      </c>
      <c r="E24" s="53" t="str">
        <f>$B$10</f>
        <v>MVA</v>
      </c>
      <c r="F24" s="53" t="str">
        <f>$B$17</f>
        <v>kV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39" x14ac:dyDescent="0.25">
      <c r="A25" s="49" t="s">
        <v>39</v>
      </c>
      <c r="B25" s="49"/>
      <c r="C25" s="38">
        <f>ROUND(AVERAGE(I32:M32),0)</f>
        <v>5526</v>
      </c>
      <c r="D25" s="38">
        <f>ROUND(AVERAGE(I3:M3),0)</f>
        <v>14001357</v>
      </c>
      <c r="E25" s="38">
        <f>ROUND(AVERAGE(I10:M10),0)</f>
        <v>3702</v>
      </c>
      <c r="F25" s="38">
        <f>ROUND(AVERAGE(I17:M17),0)</f>
        <v>7279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39" x14ac:dyDescent="0.25">
      <c r="A26" s="49" t="s">
        <v>21</v>
      </c>
      <c r="B26" s="49"/>
      <c r="C26" s="38">
        <f>ROUND(AVERAGE(I33:M33),0)</f>
        <v>14460</v>
      </c>
      <c r="D26" s="38">
        <f>ROUND(AVERAGE(I4:M4),0)</f>
        <v>50757210</v>
      </c>
      <c r="E26" s="38">
        <f>ROUND(AVERAGE(I11:M11),0)</f>
        <v>11736</v>
      </c>
      <c r="F26" s="38">
        <f>ROUND(AVERAGE(I18:M18),0)</f>
        <v>16638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39" x14ac:dyDescent="0.25">
      <c r="A27" s="49" t="s">
        <v>37</v>
      </c>
      <c r="B27" s="49"/>
      <c r="C27" s="38">
        <f>ROUND(AVERAGE(I34:M34),0)</f>
        <v>6570</v>
      </c>
      <c r="D27" s="38">
        <f>ROUND(AVERAGE(I5:M5),0)</f>
        <v>48305176</v>
      </c>
      <c r="E27" s="38">
        <f>ROUND(AVERAGE(I12:M12),0)</f>
        <v>9507</v>
      </c>
      <c r="F27" s="38">
        <f>ROUND(AVERAGE(I19:M19),0)</f>
        <v>9651</v>
      </c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39" x14ac:dyDescent="0.25">
      <c r="A28" s="49" t="s">
        <v>31</v>
      </c>
      <c r="B28" s="49"/>
      <c r="C28" s="38">
        <f>ROUND(AVERAGE(I35:M35),0)</f>
        <v>3526</v>
      </c>
      <c r="D28" s="38">
        <f>ROUND(AVERAGE(I6:M6),0)</f>
        <v>12716039</v>
      </c>
      <c r="E28" s="38">
        <f>ROUND(AVERAGE(I13:M13),0)</f>
        <v>2534</v>
      </c>
      <c r="F28" s="38">
        <f>ROUND(AVERAGE(I20:M20),0)</f>
        <v>6037</v>
      </c>
      <c r="G28" s="34"/>
      <c r="H28" s="34"/>
      <c r="I28" s="34"/>
      <c r="J28" s="34"/>
      <c r="K28" s="34"/>
      <c r="L28" s="34" t="s">
        <v>42</v>
      </c>
      <c r="M28" s="34"/>
      <c r="N28" s="34"/>
      <c r="O28" s="34"/>
      <c r="P28" s="34"/>
      <c r="Q28" s="34"/>
    </row>
    <row r="29" spans="1:39" x14ac:dyDescent="0.25">
      <c r="A29" s="49" t="s">
        <v>40</v>
      </c>
      <c r="B29" s="49"/>
      <c r="C29" s="38">
        <f>ROUND(AVERAGE(I36:M36),0)</f>
        <v>12917</v>
      </c>
      <c r="D29" s="38">
        <f>ROUND(AVERAGE(I7:M7),0)</f>
        <v>72420000</v>
      </c>
      <c r="E29" s="38">
        <f>ROUND(AVERAGE(I14:M14),0)</f>
        <v>17380</v>
      </c>
      <c r="F29" s="38">
        <f>ROUND(AVERAGE(I21:M21),0)</f>
        <v>17634</v>
      </c>
      <c r="G29" s="34"/>
      <c r="H29" s="34"/>
      <c r="I29" s="34"/>
      <c r="J29" s="34"/>
      <c r="K29" s="34"/>
      <c r="L29" s="34" t="s">
        <v>43</v>
      </c>
      <c r="M29" s="34"/>
      <c r="N29" s="34"/>
      <c r="O29" s="34"/>
      <c r="P29" s="34"/>
      <c r="Q29" s="34"/>
    </row>
    <row r="30" spans="1:39" x14ac:dyDescent="0.2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</row>
    <row r="31" spans="1:39" s="18" customFormat="1" x14ac:dyDescent="0.25">
      <c r="A31" s="35" t="s">
        <v>50</v>
      </c>
      <c r="B31" s="36" t="s">
        <v>78</v>
      </c>
      <c r="C31" s="20">
        <v>2006</v>
      </c>
      <c r="D31" s="20">
        <v>2007</v>
      </c>
      <c r="E31" s="20">
        <v>2008</v>
      </c>
      <c r="F31" s="20">
        <v>2009</v>
      </c>
      <c r="G31" s="20">
        <v>2010</v>
      </c>
      <c r="H31" s="20">
        <v>2011</v>
      </c>
      <c r="I31" s="20">
        <v>2012</v>
      </c>
      <c r="J31" s="20">
        <v>2013</v>
      </c>
      <c r="K31" s="20">
        <v>2014</v>
      </c>
      <c r="L31" s="20">
        <v>2015</v>
      </c>
      <c r="M31" s="20">
        <v>2016</v>
      </c>
      <c r="N31" s="34"/>
      <c r="O31" s="34"/>
      <c r="P31" s="34"/>
      <c r="Q31" s="34"/>
    </row>
    <row r="32" spans="1:39" x14ac:dyDescent="0.25">
      <c r="A32" s="49" t="s">
        <v>39</v>
      </c>
      <c r="B32" s="49" t="s">
        <v>77</v>
      </c>
      <c r="C32" s="38">
        <f>'[4]SD 6. Physical assets'!D22+'[4]SD 6. Physical assets'!D36</f>
        <v>5600.5389999999998</v>
      </c>
      <c r="D32" s="38">
        <f>'[4]SD 6. Physical assets'!E22+'[4]SD 6. Physical assets'!E36</f>
        <v>5518.6689999999999</v>
      </c>
      <c r="E32" s="38">
        <f>'[4]SD 6. Physical assets'!F22+'[4]SD 6. Physical assets'!F36</f>
        <v>5518.6689999999999</v>
      </c>
      <c r="F32" s="38">
        <f>'[4]SD 6. Physical assets'!G22+'[4]SD 6. Physical assets'!G36</f>
        <v>5503.6689999999999</v>
      </c>
      <c r="G32" s="38">
        <f>'[4]SD 6. Physical assets'!H22+'[4]SD 6. Physical assets'!H36</f>
        <v>5501.6689999999999</v>
      </c>
      <c r="H32" s="38">
        <f>'[4]SD 6. Physical assets'!I22+'[4]SD 6. Physical assets'!I36</f>
        <v>5504.6689999999999</v>
      </c>
      <c r="I32" s="38">
        <f>'[4]SD 6. Physical assets'!J22+'[4]SD 6. Physical assets'!J36</f>
        <v>5526.0690000000004</v>
      </c>
      <c r="J32" s="38">
        <f>'[4]SD 6. Physical assets'!K22+'[4]SD 6. Physical assets'!K36</f>
        <v>5527.3490000000002</v>
      </c>
      <c r="K32" s="38">
        <f>'[4]SD 6. Physical assets'!L22+'[4]SD 6. Physical assets'!L36</f>
        <v>5529.4030540000012</v>
      </c>
      <c r="L32" s="38">
        <f>VLOOKUP(L28,'[5]3.5 Physical assets'!$C:$E,3,FALSE)+VLOOKUP(L29,'[5]3.5 Physical assets'!$C:$E,3,FALSE)</f>
        <v>5521.3490000000002</v>
      </c>
      <c r="M32" s="38">
        <f>VLOOKUP(L28,'[6]3.5 Physical assets'!$B:$D,3,FALSE)+VLOOKUP(L29,'[6]3.5 Physical assets'!$B:$D,3,FALSE)</f>
        <v>5524.3490000000002</v>
      </c>
      <c r="N32" s="34"/>
      <c r="O32" s="34"/>
      <c r="P32" s="34"/>
      <c r="Q32" s="34"/>
      <c r="AL32" s="21"/>
    </row>
    <row r="33" spans="1:17" x14ac:dyDescent="0.25">
      <c r="A33" s="49" t="s">
        <v>21</v>
      </c>
      <c r="B33" s="49" t="s">
        <v>77</v>
      </c>
      <c r="C33" s="38">
        <f>'[4]SD 6. Physical assets'!M22+'[4]SD 6. Physical assets'!M36</f>
        <v>11700.8</v>
      </c>
      <c r="D33" s="38">
        <f>'[4]SD 6. Physical assets'!N22+'[4]SD 6. Physical assets'!N36</f>
        <v>11892.8</v>
      </c>
      <c r="E33" s="38">
        <f>'[4]SD 6. Physical assets'!O22+'[4]SD 6. Physical assets'!O36</f>
        <v>12428.8</v>
      </c>
      <c r="F33" s="38">
        <f>'[4]SD 6. Physical assets'!P22+'[4]SD 6. Physical assets'!P36</f>
        <v>12865.1</v>
      </c>
      <c r="G33" s="38">
        <f>'[4]SD 6. Physical assets'!Q22+'[4]SD 6. Physical assets'!Q36</f>
        <v>13321.1</v>
      </c>
      <c r="H33" s="38">
        <f>'[4]SD 6. Physical assets'!R22+'[4]SD 6. Physical assets'!R36</f>
        <v>13738.4</v>
      </c>
      <c r="I33" s="38">
        <f>'[4]SD 6. Physical assets'!S22+'[4]SD 6. Physical assets'!S36</f>
        <v>13702.4</v>
      </c>
      <c r="J33" s="38">
        <f>'[4]SD 6. Physical assets'!T22+'[4]SD 6. Physical assets'!T36</f>
        <v>14313.5</v>
      </c>
      <c r="K33" s="38">
        <f>'[4]SD 6. Physical assets'!U22+'[4]SD 6. Physical assets'!U36</f>
        <v>14772.5</v>
      </c>
      <c r="L33" s="38">
        <f>VLOOKUP(L28,'[7]3.5 Physical assets'!$C:$E,3,FALSE)+VLOOKUP(L29,'[7]3.5 Physical assets'!$C:$E,3,FALSE)</f>
        <v>14754.5</v>
      </c>
      <c r="M33" s="38">
        <f>VLOOKUP(L28,'[8]3.5 Physical assets'!$B:$D,3,FALSE)+VLOOKUP(L29,'[8]3.5 Physical assets'!$B:$D,3,FALSE)</f>
        <v>14755.5</v>
      </c>
      <c r="N33" s="34"/>
      <c r="O33" s="34"/>
      <c r="P33" s="34"/>
      <c r="Q33" s="34"/>
    </row>
    <row r="34" spans="1:17" x14ac:dyDescent="0.25">
      <c r="A34" s="49" t="s">
        <v>37</v>
      </c>
      <c r="B34" s="49" t="s">
        <v>77</v>
      </c>
      <c r="C34" s="38">
        <f>'[4]SD 6. Physical assets'!V22+'[4]SD 6. Physical assets'!V36</f>
        <v>6573</v>
      </c>
      <c r="D34" s="38">
        <f>'[4]SD 6. Physical assets'!W22+'[4]SD 6. Physical assets'!W36</f>
        <v>6573</v>
      </c>
      <c r="E34" s="38">
        <f>'[4]SD 6. Physical assets'!X22+'[4]SD 6. Physical assets'!X36</f>
        <v>6573</v>
      </c>
      <c r="F34" s="38">
        <f>'[4]SD 6. Physical assets'!Y22+'[4]SD 6. Physical assets'!Y36</f>
        <v>6573</v>
      </c>
      <c r="G34" s="38">
        <f>'[4]SD 6. Physical assets'!Z22+'[4]SD 6. Physical assets'!Z36</f>
        <v>6573</v>
      </c>
      <c r="H34" s="38">
        <f>'[4]SD 6. Physical assets'!AA22+'[4]SD 6. Physical assets'!AA36</f>
        <v>6573</v>
      </c>
      <c r="I34" s="38">
        <f>'[4]SD 6. Physical assets'!AB22+'[4]SD 6. Physical assets'!AB36</f>
        <v>6573</v>
      </c>
      <c r="J34" s="38">
        <f>'[4]SD 6. Physical assets'!AC22+'[4]SD 6. Physical assets'!AC36</f>
        <v>6573</v>
      </c>
      <c r="K34" s="38">
        <f>'[4]SD 6. Physical assets'!AD22+'[4]SD 6. Physical assets'!AD36</f>
        <v>6573</v>
      </c>
      <c r="L34" s="38">
        <f>VLOOKUP(L28,'[9]3.5 Physical assets'!$C:$E,3,FALSE)+VLOOKUP(L29,'[9]3.5 Physical assets'!$C:$E,3,FALSE)</f>
        <v>6573.2</v>
      </c>
      <c r="M34" s="38">
        <f>VLOOKUP(L28,'[10]3.5 Physical assets'!$B:$D,3,FALSE)+VLOOKUP(L29,'[10]3.5 Physical assets'!$B:$D,3,FALSE)</f>
        <v>6558.8447567553731</v>
      </c>
      <c r="N34" s="34"/>
      <c r="O34" s="34"/>
      <c r="P34" s="34"/>
      <c r="Q34" s="34"/>
    </row>
    <row r="35" spans="1:17" x14ac:dyDescent="0.25">
      <c r="A35" s="49" t="s">
        <v>31</v>
      </c>
      <c r="B35" s="49" t="s">
        <v>77</v>
      </c>
      <c r="C35" s="38">
        <f>'[4]SD 6. Physical assets'!AE22+'[4]SD 6. Physical assets'!AE36</f>
        <v>3581.3</v>
      </c>
      <c r="D35" s="38">
        <f>'[4]SD 6. Physical assets'!AF22+'[4]SD 6. Physical assets'!AF36</f>
        <v>3622.3</v>
      </c>
      <c r="E35" s="38">
        <f>'[4]SD 6. Physical assets'!AG22+'[4]SD 6. Physical assets'!AG36</f>
        <v>3622.3</v>
      </c>
      <c r="F35" s="38">
        <f>'[4]SD 6. Physical assets'!AH22+'[4]SD 6. Physical assets'!AH36</f>
        <v>3520.3</v>
      </c>
      <c r="G35" s="38">
        <f>'[4]SD 6. Physical assets'!AI22+'[4]SD 6. Physical assets'!AI36</f>
        <v>3481.3</v>
      </c>
      <c r="H35" s="38">
        <f>'[4]SD 6. Physical assets'!AJ22+'[4]SD 6. Physical assets'!AJ36</f>
        <v>3493.3</v>
      </c>
      <c r="I35" s="38">
        <f>'[4]SD 6. Physical assets'!AK22+'[4]SD 6. Physical assets'!AK36</f>
        <v>3493.3</v>
      </c>
      <c r="J35" s="38">
        <f>'[4]SD 6. Physical assets'!AL22+'[4]SD 6. Physical assets'!AL36</f>
        <v>3503.19</v>
      </c>
      <c r="K35" s="38">
        <f>'[4]SD 6. Physical assets'!AM22+'[4]SD 6. Physical assets'!AM36</f>
        <v>3503.8</v>
      </c>
      <c r="L35" s="38">
        <f>VLOOKUP(L28,'[11]3.5 Physical assets'!$C:$E,3,FALSE)+VLOOKUP(L29,'[11]3.5 Physical assets'!$C:$E,3,FALSE)</f>
        <v>3563.7000000000003</v>
      </c>
      <c r="M35" s="38">
        <f>VLOOKUP(L28,'[12]3.5 Physical assets'!$B:$D,3,FALSE)+VLOOKUP(L29,'[12]3.5 Physical assets'!$B:$D,3,FALSE)</f>
        <v>3563.7000000000003</v>
      </c>
      <c r="N35" s="34"/>
      <c r="O35" s="34"/>
      <c r="P35" s="34"/>
      <c r="Q35" s="34"/>
    </row>
    <row r="36" spans="1:17" x14ac:dyDescent="0.25">
      <c r="A36" s="49" t="s">
        <v>40</v>
      </c>
      <c r="B36" s="49" t="s">
        <v>77</v>
      </c>
      <c r="C36" s="38">
        <f>'[4]SD 6. Physical assets'!AN22+'[4]SD 6. Physical assets'!AN36</f>
        <v>12517.231000000002</v>
      </c>
      <c r="D36" s="38">
        <f>'[4]SD 6. Physical assets'!AO22+'[4]SD 6. Physical assets'!AO36</f>
        <v>12526.494000000004</v>
      </c>
      <c r="E36" s="38">
        <f>'[4]SD 6. Physical assets'!AP22+'[4]SD 6. Physical assets'!AP36</f>
        <v>12523.514000000005</v>
      </c>
      <c r="F36" s="38">
        <f>'[4]SD 6. Physical assets'!AQ22+'[4]SD 6. Physical assets'!AQ36</f>
        <v>12523.349000000004</v>
      </c>
      <c r="G36" s="38">
        <f>'[4]SD 6. Physical assets'!AR22+'[4]SD 6. Physical assets'!AR36</f>
        <v>12682.458999999999</v>
      </c>
      <c r="H36" s="38">
        <f>'[4]SD 6. Physical assets'!AS22+'[4]SD 6. Physical assets'!AS36</f>
        <v>12681.863000000001</v>
      </c>
      <c r="I36" s="38">
        <f>'[4]SD 6. Physical assets'!AT22+'[4]SD 6. Physical assets'!AT36</f>
        <v>12697.207</v>
      </c>
      <c r="J36" s="38">
        <f>'[4]SD 6. Physical assets'!AU22+'[4]SD 6. Physical assets'!AU36</f>
        <v>12893.617000000002</v>
      </c>
      <c r="K36" s="38">
        <f>'[4]SD 6. Physical assets'!AV22+'[4]SD 6. Physical assets'!AV36</f>
        <v>12929.666000000003</v>
      </c>
      <c r="L36" s="38">
        <f>VLOOKUP(L28,'[13]3.5 Physical assets'!$C:$E,3,FALSE)+VLOOKUP(L29,'[13]3.5 Physical assets'!$C:$E,3,FALSE)</f>
        <v>13024.7646976</v>
      </c>
      <c r="M36" s="38">
        <f>VLOOKUP(L28,'[14]3.5 Physical assets'!$B:$D,3,FALSE)+VLOOKUP(L29,'[14]3.5 Physical assets'!$B:$D,3,FALSE)</f>
        <v>13039.195</v>
      </c>
      <c r="N36" s="34"/>
      <c r="O36" s="34"/>
      <c r="P36" s="34"/>
      <c r="Q36" s="34"/>
    </row>
    <row r="37" spans="1:17" s="18" customFormat="1" x14ac:dyDescent="0.25">
      <c r="A37" s="24"/>
      <c r="B37" s="24"/>
      <c r="C37" s="57"/>
      <c r="D37" s="57"/>
      <c r="E37" s="57"/>
      <c r="F37" s="57"/>
      <c r="G37" s="57"/>
      <c r="H37" s="57"/>
      <c r="I37" s="57"/>
      <c r="J37" s="57"/>
      <c r="K37" s="57"/>
      <c r="L37" s="34"/>
      <c r="M37" s="34"/>
      <c r="N37" s="34"/>
      <c r="O37" s="34"/>
      <c r="P37" s="34"/>
      <c r="Q37" s="34"/>
    </row>
    <row r="38" spans="1:17" x14ac:dyDescent="0.25">
      <c r="A38" s="35" t="s">
        <v>51</v>
      </c>
      <c r="B38" s="35"/>
      <c r="C38" s="20">
        <v>2006</v>
      </c>
      <c r="D38" s="20">
        <v>2007</v>
      </c>
      <c r="E38" s="20">
        <v>2008</v>
      </c>
      <c r="F38" s="20">
        <v>2009</v>
      </c>
      <c r="G38" s="20">
        <v>2010</v>
      </c>
      <c r="H38" s="20">
        <v>2011</v>
      </c>
      <c r="I38" s="20">
        <v>2012</v>
      </c>
      <c r="J38" s="20">
        <v>2013</v>
      </c>
      <c r="K38" s="20">
        <v>2014</v>
      </c>
      <c r="L38" s="20">
        <v>2015</v>
      </c>
      <c r="M38" s="20">
        <v>2016</v>
      </c>
      <c r="N38" s="20" t="s">
        <v>110</v>
      </c>
      <c r="O38" s="34"/>
      <c r="P38" s="34"/>
      <c r="Q38" s="34"/>
    </row>
    <row r="39" spans="1:17" x14ac:dyDescent="0.25">
      <c r="A39" s="49" t="s">
        <v>39</v>
      </c>
      <c r="B39" s="49" t="s">
        <v>79</v>
      </c>
      <c r="C39" s="61">
        <f>C47/C32</f>
        <v>139.06500785013728</v>
      </c>
      <c r="D39" s="61">
        <f t="shared" ref="D39:M39" si="1">D47/D32</f>
        <v>141.23441721183133</v>
      </c>
      <c r="E39" s="61">
        <f t="shared" si="1"/>
        <v>141.53956325338592</v>
      </c>
      <c r="F39" s="61">
        <f t="shared" si="1"/>
        <v>147.98618884965649</v>
      </c>
      <c r="G39" s="61">
        <f t="shared" si="1"/>
        <v>150.31147820779478</v>
      </c>
      <c r="H39" s="61">
        <f t="shared" si="1"/>
        <v>151.88106678167208</v>
      </c>
      <c r="I39" s="61">
        <f t="shared" si="1"/>
        <v>152.75831698807957</v>
      </c>
      <c r="J39" s="61">
        <f t="shared" si="1"/>
        <v>153.37660060908041</v>
      </c>
      <c r="K39" s="61">
        <f t="shared" si="1"/>
        <v>154.04312032992917</v>
      </c>
      <c r="L39" s="61">
        <f t="shared" si="1"/>
        <v>154.6612974474173</v>
      </c>
      <c r="M39" s="61">
        <f t="shared" si="1"/>
        <v>155.42944517082464</v>
      </c>
      <c r="N39" s="61">
        <f>AVERAGE(I39:M39)</f>
        <v>154.05375610906623</v>
      </c>
      <c r="O39" s="34"/>
      <c r="P39" s="34"/>
      <c r="Q39" s="34"/>
    </row>
    <row r="40" spans="1:17" x14ac:dyDescent="0.25">
      <c r="A40" s="49" t="s">
        <v>21</v>
      </c>
      <c r="B40" s="49" t="s">
        <v>79</v>
      </c>
      <c r="C40" s="61">
        <f t="shared" ref="C40:M40" si="2">C48/C33</f>
        <v>156.92889053577127</v>
      </c>
      <c r="D40" s="61">
        <f t="shared" si="2"/>
        <v>157.34091018655548</v>
      </c>
      <c r="E40" s="61">
        <f t="shared" si="2"/>
        <v>153.79537391649504</v>
      </c>
      <c r="F40" s="61">
        <f t="shared" si="2"/>
        <v>151.62351503939598</v>
      </c>
      <c r="G40" s="61">
        <f t="shared" si="2"/>
        <v>148.97525980086729</v>
      </c>
      <c r="H40" s="61">
        <f t="shared" si="2"/>
        <v>146.70722209282013</v>
      </c>
      <c r="I40" s="61">
        <f t="shared" si="2"/>
        <v>149.10734615833724</v>
      </c>
      <c r="J40" s="61">
        <f t="shared" si="2"/>
        <v>144.62867223250777</v>
      </c>
      <c r="K40" s="61">
        <f t="shared" si="2"/>
        <v>142.04860382467422</v>
      </c>
      <c r="L40" s="61">
        <f t="shared" si="2"/>
        <v>144.05649123996068</v>
      </c>
      <c r="M40" s="61">
        <f t="shared" si="2"/>
        <v>146.44542712886721</v>
      </c>
      <c r="N40" s="61">
        <f>AVERAGE(I40:M40)</f>
        <v>145.25730811686941</v>
      </c>
      <c r="O40" s="34"/>
      <c r="P40" s="34"/>
      <c r="Q40" s="34"/>
    </row>
    <row r="41" spans="1:17" x14ac:dyDescent="0.25">
      <c r="A41" s="49" t="s">
        <v>37</v>
      </c>
      <c r="B41" s="49" t="s">
        <v>79</v>
      </c>
      <c r="C41" s="61">
        <f t="shared" ref="C41:M41" si="3">C49/C34</f>
        <v>375.81766552187315</v>
      </c>
      <c r="D41" s="61">
        <f t="shared" si="3"/>
        <v>381.82365499478556</v>
      </c>
      <c r="E41" s="61">
        <f t="shared" si="3"/>
        <v>387.30902721270365</v>
      </c>
      <c r="F41" s="61">
        <f t="shared" si="3"/>
        <v>392.35752717249187</v>
      </c>
      <c r="G41" s="61">
        <f t="shared" si="3"/>
        <v>397.76512389576959</v>
      </c>
      <c r="H41" s="61">
        <f t="shared" si="3"/>
        <v>403.90292398193304</v>
      </c>
      <c r="I41" s="61">
        <f t="shared" si="3"/>
        <v>410.1399262896137</v>
      </c>
      <c r="J41" s="61">
        <f t="shared" si="3"/>
        <v>415.83663967225237</v>
      </c>
      <c r="K41" s="61">
        <f t="shared" si="3"/>
        <v>418.87021007272483</v>
      </c>
      <c r="L41" s="61">
        <f t="shared" si="3"/>
        <v>425.58543532378758</v>
      </c>
      <c r="M41" s="61">
        <f t="shared" si="3"/>
        <v>433.85521468077837</v>
      </c>
      <c r="N41" s="61">
        <f>AVERAGE(I41:M41)</f>
        <v>420.85748520783136</v>
      </c>
      <c r="O41" s="34"/>
      <c r="P41" s="34"/>
      <c r="Q41" s="34"/>
    </row>
    <row r="42" spans="1:17" x14ac:dyDescent="0.25">
      <c r="A42" s="49" t="s">
        <v>31</v>
      </c>
      <c r="B42" s="49" t="s">
        <v>79</v>
      </c>
      <c r="C42" s="61">
        <f t="shared" ref="C42:M42" si="4">C50/C35</f>
        <v>69.986464189347814</v>
      </c>
      <c r="D42" s="61">
        <f t="shared" si="4"/>
        <v>70.530984583485761</v>
      </c>
      <c r="E42" s="61">
        <f t="shared" si="4"/>
        <v>71.894724194917927</v>
      </c>
      <c r="F42" s="61">
        <f t="shared" si="4"/>
        <v>75.409519141901541</v>
      </c>
      <c r="G42" s="61">
        <f t="shared" si="4"/>
        <v>77.731313596032152</v>
      </c>
      <c r="H42" s="61">
        <f t="shared" si="4"/>
        <v>78.966020668136139</v>
      </c>
      <c r="I42" s="61">
        <f t="shared" si="4"/>
        <v>79.693126842813385</v>
      </c>
      <c r="J42" s="61">
        <f t="shared" si="4"/>
        <v>79.889472166796551</v>
      </c>
      <c r="K42" s="61">
        <f t="shared" si="4"/>
        <v>80.127290370454929</v>
      </c>
      <c r="L42" s="61">
        <f t="shared" si="4"/>
        <v>79.428403064230992</v>
      </c>
      <c r="M42" s="61">
        <f t="shared" si="4"/>
        <v>80.064259056598473</v>
      </c>
      <c r="N42" s="61">
        <f>AVERAGE(I42:M42)</f>
        <v>79.840510300178863</v>
      </c>
      <c r="O42" s="34"/>
      <c r="P42" s="34"/>
      <c r="Q42" s="34"/>
    </row>
    <row r="43" spans="1:17" x14ac:dyDescent="0.25">
      <c r="A43" s="49" t="s">
        <v>40</v>
      </c>
      <c r="B43" s="49" t="s">
        <v>79</v>
      </c>
      <c r="C43" s="61">
        <f t="shared" ref="C43:M43" si="5">C51/C36</f>
        <v>267.57361858241273</v>
      </c>
      <c r="D43" s="61">
        <f t="shared" si="5"/>
        <v>270.05851001080197</v>
      </c>
      <c r="E43" s="61">
        <f t="shared" si="5"/>
        <v>272.87010153830755</v>
      </c>
      <c r="F43" s="61">
        <f t="shared" si="5"/>
        <v>275.27941669569532</v>
      </c>
      <c r="G43" s="61">
        <f t="shared" si="5"/>
        <v>273.84884845451137</v>
      </c>
      <c r="H43" s="61">
        <f t="shared" si="5"/>
        <v>276.55051704944276</v>
      </c>
      <c r="I43" s="61">
        <f t="shared" si="5"/>
        <v>278.56332407540111</v>
      </c>
      <c r="J43" s="61">
        <f t="shared" si="5"/>
        <v>277.34159653563489</v>
      </c>
      <c r="K43" s="61">
        <f t="shared" si="5"/>
        <v>280.29563950066455</v>
      </c>
      <c r="L43" s="61">
        <f t="shared" si="5"/>
        <v>282.09668929197869</v>
      </c>
      <c r="M43" s="61">
        <f t="shared" si="5"/>
        <v>285.34447261954938</v>
      </c>
      <c r="N43" s="61">
        <f>AVERAGE(I43:M43)</f>
        <v>280.72834440464572</v>
      </c>
      <c r="O43" s="34"/>
      <c r="P43" s="34"/>
      <c r="Q43" s="34"/>
    </row>
    <row r="44" spans="1:17" x14ac:dyDescent="0.25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</row>
    <row r="45" spans="1:17" x14ac:dyDescent="0.25">
      <c r="A45" s="35" t="s">
        <v>120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</row>
    <row r="46" spans="1:17" x14ac:dyDescent="0.25">
      <c r="B46" s="35"/>
      <c r="C46" s="20">
        <v>2006</v>
      </c>
      <c r="D46" s="20">
        <v>2007</v>
      </c>
      <c r="E46" s="20">
        <v>2008</v>
      </c>
      <c r="F46" s="20">
        <v>2009</v>
      </c>
      <c r="G46" s="20">
        <v>2010</v>
      </c>
      <c r="H46" s="20">
        <v>2011</v>
      </c>
      <c r="I46" s="20">
        <v>2012</v>
      </c>
      <c r="J46" s="20">
        <v>2013</v>
      </c>
      <c r="K46" s="20">
        <v>2014</v>
      </c>
      <c r="L46" s="20">
        <v>2015</v>
      </c>
      <c r="M46" s="20">
        <v>2016</v>
      </c>
      <c r="N46" s="20" t="s">
        <v>110</v>
      </c>
      <c r="O46" s="34"/>
      <c r="P46" s="34"/>
      <c r="Q46" s="34"/>
    </row>
    <row r="47" spans="1:17" x14ac:dyDescent="0.25">
      <c r="A47" s="49" t="s">
        <v>39</v>
      </c>
      <c r="B47" s="49" t="s">
        <v>121</v>
      </c>
      <c r="C47" s="61">
        <f>'[19]Extracted Data'!D$107</f>
        <v>778839</v>
      </c>
      <c r="D47" s="61">
        <f>'[19]Extracted Data'!E$107</f>
        <v>779426</v>
      </c>
      <c r="E47" s="61">
        <f>'[19]Extracted Data'!F$107</f>
        <v>781110</v>
      </c>
      <c r="F47" s="61">
        <f>'[19]Extracted Data'!G$107</f>
        <v>814467</v>
      </c>
      <c r="G47" s="61">
        <f>'[19]Extracted Data'!H$107</f>
        <v>826964</v>
      </c>
      <c r="H47" s="61">
        <f>'[19]Extracted Data'!I$107</f>
        <v>836055</v>
      </c>
      <c r="I47" s="61">
        <f>'[19]Extracted Data'!J$107</f>
        <v>844153</v>
      </c>
      <c r="J47" s="61">
        <f>'[19]Extracted Data'!K$107</f>
        <v>847766</v>
      </c>
      <c r="K47" s="61">
        <f>'[19]Extracted Data'!L$107</f>
        <v>851766.5</v>
      </c>
      <c r="L47" s="61">
        <f>'[19]Extracted Data'!M$107</f>
        <v>853939</v>
      </c>
      <c r="M47" s="61">
        <f>'[19]Extracted Data'!N$107</f>
        <v>858646.5</v>
      </c>
      <c r="N47" s="61">
        <f>AVERAGE(I47:M47)</f>
        <v>851254.2</v>
      </c>
      <c r="O47" s="34"/>
      <c r="P47" s="34"/>
      <c r="Q47" s="34"/>
    </row>
    <row r="48" spans="1:17" x14ac:dyDescent="0.25">
      <c r="A48" s="49" t="s">
        <v>21</v>
      </c>
      <c r="B48" s="49" t="s">
        <v>121</v>
      </c>
      <c r="C48" s="61">
        <f>'[19]Extracted Data'!O$107</f>
        <v>1836193.5623809525</v>
      </c>
      <c r="D48" s="61">
        <f>'[19]Extracted Data'!P$107</f>
        <v>1871223.9766666668</v>
      </c>
      <c r="E48" s="61">
        <f>'[19]Extracted Data'!Q$107</f>
        <v>1911491.9433333334</v>
      </c>
      <c r="F48" s="61">
        <f>'[19]Extracted Data'!R$107</f>
        <v>1950651.6833333333</v>
      </c>
      <c r="G48" s="61">
        <f>'[19]Extracted Data'!S$107</f>
        <v>1984514.3333333333</v>
      </c>
      <c r="H48" s="61">
        <f>'[19]Extracted Data'!T$107</f>
        <v>2015522.5</v>
      </c>
      <c r="I48" s="61">
        <f>'[19]Extracted Data'!U$107</f>
        <v>2043128.5</v>
      </c>
      <c r="J48" s="61">
        <f>'[19]Extracted Data'!V$107</f>
        <v>2070142.5</v>
      </c>
      <c r="K48" s="61">
        <f>'[19]Extracted Data'!W$107</f>
        <v>2098413</v>
      </c>
      <c r="L48" s="61">
        <f>'[19]Extracted Data'!X$107</f>
        <v>2125481.5</v>
      </c>
      <c r="M48" s="61">
        <f>'[19]Extracted Data'!Y$107</f>
        <v>2160875.5</v>
      </c>
      <c r="N48" s="61">
        <f>AVERAGE(I48:M48)</f>
        <v>2099608.2000000002</v>
      </c>
      <c r="O48" s="34"/>
      <c r="P48" s="34"/>
      <c r="Q48" s="34"/>
    </row>
    <row r="49" spans="1:17" x14ac:dyDescent="0.25">
      <c r="A49" s="49" t="s">
        <v>37</v>
      </c>
      <c r="B49" s="49" t="s">
        <v>121</v>
      </c>
      <c r="C49" s="61">
        <f>'[19]Extracted Data'!Z$107</f>
        <v>2470249.5154752722</v>
      </c>
      <c r="D49" s="61">
        <f>'[19]Extracted Data'!AA$107</f>
        <v>2509726.8842807254</v>
      </c>
      <c r="E49" s="61">
        <f>'[19]Extracted Data'!AB$107</f>
        <v>2545782.2358691012</v>
      </c>
      <c r="F49" s="61">
        <f>'[19]Extracted Data'!AC$107</f>
        <v>2578966.0261047892</v>
      </c>
      <c r="G49" s="61">
        <f>'[19]Extracted Data'!AD$107</f>
        <v>2614510.1593668936</v>
      </c>
      <c r="H49" s="61">
        <f>'[19]Extracted Data'!AE$107</f>
        <v>2654853.9193332461</v>
      </c>
      <c r="I49" s="61">
        <f>'[19]Extracted Data'!AF$107</f>
        <v>2695849.7355016307</v>
      </c>
      <c r="J49" s="61">
        <f>'[19]Extracted Data'!AG$107</f>
        <v>2733294.232565715</v>
      </c>
      <c r="K49" s="61">
        <f>'[19]Extracted Data'!AH$107</f>
        <v>2753233.8908080203</v>
      </c>
      <c r="L49" s="61">
        <f>'[19]Extracted Data'!AI$107</f>
        <v>2797458.1834703204</v>
      </c>
      <c r="M49" s="61">
        <f>'[19]Extracted Data'!AJ$107</f>
        <v>2845589</v>
      </c>
      <c r="N49" s="61">
        <f>AVERAGE(I49:M49)</f>
        <v>2765085.0084691374</v>
      </c>
      <c r="O49" s="34"/>
      <c r="P49" s="34"/>
      <c r="Q49" s="34"/>
    </row>
    <row r="50" spans="1:17" x14ac:dyDescent="0.25">
      <c r="A50" s="49" t="s">
        <v>31</v>
      </c>
      <c r="B50" s="49" t="s">
        <v>121</v>
      </c>
      <c r="C50" s="61">
        <f>'[19]Extracted Data'!AK$107</f>
        <v>250642.52420131132</v>
      </c>
      <c r="D50" s="61">
        <f>'[19]Extracted Data'!AL$107</f>
        <v>255484.38545676047</v>
      </c>
      <c r="E50" s="61">
        <f>'[19]Extracted Data'!AM$107</f>
        <v>260424.25945125124</v>
      </c>
      <c r="F50" s="61">
        <f>'[19]Extracted Data'!AN$107</f>
        <v>265464.13023523602</v>
      </c>
      <c r="G50" s="61">
        <f>'[19]Extracted Data'!AO$107</f>
        <v>270606.02202186675</v>
      </c>
      <c r="H50" s="61">
        <f>'[19]Extracted Data'!AP$107</f>
        <v>275852</v>
      </c>
      <c r="I50" s="61">
        <f>'[19]Extracted Data'!AQ$107</f>
        <v>278392</v>
      </c>
      <c r="J50" s="61">
        <f>'[19]Extracted Data'!AR$107</f>
        <v>279868</v>
      </c>
      <c r="K50" s="61">
        <f>'[19]Extracted Data'!AS$107</f>
        <v>280750</v>
      </c>
      <c r="L50" s="61">
        <f>'[19]Extracted Data'!AT$107</f>
        <v>283059</v>
      </c>
      <c r="M50" s="61">
        <f>'[19]Extracted Data'!AU$107</f>
        <v>285325</v>
      </c>
      <c r="N50" s="61">
        <f>AVERAGE(I50:M50)</f>
        <v>281478.8</v>
      </c>
      <c r="O50" s="34"/>
      <c r="P50" s="34"/>
      <c r="Q50" s="34"/>
    </row>
    <row r="51" spans="1:17" x14ac:dyDescent="0.25">
      <c r="A51" s="49" t="s">
        <v>40</v>
      </c>
      <c r="B51" s="49" t="s">
        <v>121</v>
      </c>
      <c r="C51" s="61">
        <f>'[19]Extracted Data'!AV$107</f>
        <v>3349280.793301953</v>
      </c>
      <c r="D51" s="61">
        <f>'[19]Extracted Data'!AW$107</f>
        <v>3382886.3052992523</v>
      </c>
      <c r="E51" s="61">
        <f>'[19]Extracted Data'!AX$107</f>
        <v>3417292.5367964176</v>
      </c>
      <c r="F51" s="61">
        <f>'[19]Extracted Data'!AY$107</f>
        <v>3447420.2077966202</v>
      </c>
      <c r="G51" s="61">
        <f>'[19]Extracted Data'!AZ$107</f>
        <v>3473076.7927215537</v>
      </c>
      <c r="H51" s="61">
        <f>'[19]Extracted Data'!BA$107</f>
        <v>3507175.7698001973</v>
      </c>
      <c r="I51" s="61">
        <f>'[19]Extracted Data'!BB$107</f>
        <v>3536976.1883934513</v>
      </c>
      <c r="J51" s="61">
        <f>'[19]Extracted Data'!BC$107</f>
        <v>3575936.3238990037</v>
      </c>
      <c r="K51" s="61">
        <f>'[19]Extracted Data'!BD$107</f>
        <v>3624129</v>
      </c>
      <c r="L51" s="61">
        <f>'[19]Extracted Data'!BE$107</f>
        <v>3674243</v>
      </c>
      <c r="M51" s="61">
        <f>'[19]Extracted Data'!BF$107</f>
        <v>3720662.2206584653</v>
      </c>
      <c r="N51" s="61">
        <f>AVERAGE(I51:M51)</f>
        <v>3626389.3465901846</v>
      </c>
      <c r="O51" s="34"/>
      <c r="P51" s="34"/>
      <c r="Q51" s="34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data'!C36:L36</xm:f>
              <xm:sqref>N36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data'!C35:L35</xm:f>
              <xm:sqref>N35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data'!C34:L34</xm:f>
              <xm:sqref>N34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data'!C33:L33</xm:f>
              <xm:sqref>N33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data'!C32:L32</xm:f>
              <xm:sqref>N32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data'!C21:L21</xm:f>
              <xm:sqref>N21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data'!C20:L20</xm:f>
              <xm:sqref>N20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data'!C19:L19</xm:f>
              <xm:sqref>N19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data'!C18:L18</xm:f>
              <xm:sqref>N18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data'!C17:L17</xm:f>
              <xm:sqref>N17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data'!C14:L14</xm:f>
              <xm:sqref>N14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data'!C13:L13</xm:f>
              <xm:sqref>N13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data'!C12:L12</xm:f>
              <xm:sqref>N12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data'!C11:L11</xm:f>
              <xm:sqref>N11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data'!C10:L10</xm:f>
              <xm:sqref>N10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data'!C7:L7</xm:f>
              <xm:sqref>N7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data'!C6:L6</xm:f>
              <xm:sqref>N6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data'!C5:L5</xm:f>
              <xm:sqref>N5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data'!C4:L4</xm:f>
              <xm:sqref>N4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data'!C3:L3</xm:f>
              <xm:sqref>N3</xm:sqref>
            </x14:sparkline>
          </x14:sparklines>
        </x14:sparklineGroup>
      </x14:sparklineGroup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4"/>
  <sheetViews>
    <sheetView zoomScale="85" zoomScaleNormal="85" workbookViewId="0">
      <selection activeCell="M24" sqref="M24"/>
    </sheetView>
  </sheetViews>
  <sheetFormatPr defaultRowHeight="15" x14ac:dyDescent="0.25"/>
  <sheetData>
    <row r="1" spans="1:47" ht="14.45" x14ac:dyDescent="0.35">
      <c r="A1" s="12" t="s">
        <v>106</v>
      </c>
    </row>
    <row r="2" spans="1:47" ht="26.25" x14ac:dyDescent="0.4">
      <c r="B2" s="22" t="s">
        <v>111</v>
      </c>
      <c r="M2" s="62" t="s">
        <v>112</v>
      </c>
      <c r="X2" s="22" t="s">
        <v>113</v>
      </c>
      <c r="AC2" s="11"/>
      <c r="AU2" s="11"/>
    </row>
    <row r="22" spans="2:13" s="18" customFormat="1" x14ac:dyDescent="0.25"/>
    <row r="24" spans="2:13" ht="26.25" x14ac:dyDescent="0.4">
      <c r="B24" s="22" t="s">
        <v>114</v>
      </c>
      <c r="L24" s="11"/>
      <c r="M24" s="22" t="s">
        <v>59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D13" sqref="D13"/>
    </sheetView>
  </sheetViews>
  <sheetFormatPr defaultRowHeight="15" x14ac:dyDescent="0.25"/>
  <cols>
    <col min="1" max="1" width="17.5703125" customWidth="1"/>
    <col min="2" max="6" width="20" customWidth="1"/>
    <col min="7" max="7" width="19.140625" customWidth="1"/>
    <col min="8" max="9" width="17.85546875" customWidth="1"/>
  </cols>
  <sheetData>
    <row r="1" spans="1:9" ht="14.45" x14ac:dyDescent="0.35">
      <c r="A1" s="35" t="s">
        <v>67</v>
      </c>
      <c r="B1" s="34"/>
      <c r="C1" s="34"/>
      <c r="D1" s="34"/>
      <c r="E1" s="34"/>
      <c r="F1" s="34"/>
      <c r="G1" s="34"/>
      <c r="H1" s="2"/>
      <c r="I1" s="2"/>
    </row>
    <row r="2" spans="1:9" x14ac:dyDescent="0.25">
      <c r="A2" s="35" t="s">
        <v>58</v>
      </c>
      <c r="B2" s="34"/>
      <c r="C2" s="34"/>
      <c r="D2" s="34"/>
      <c r="E2" s="34"/>
      <c r="F2" s="34"/>
      <c r="G2" s="34"/>
      <c r="H2" s="2"/>
      <c r="I2" s="2"/>
    </row>
    <row r="3" spans="1:9" x14ac:dyDescent="0.25">
      <c r="A3" s="34"/>
      <c r="B3" s="34" t="str">
        <f>'Physical data'!C23</f>
        <v>Circuit line length</v>
      </c>
      <c r="C3" s="34" t="str">
        <f>'Physical data'!D23</f>
        <v>Energy transported</v>
      </c>
      <c r="D3" s="34" t="str">
        <f>'Physical data'!E23</f>
        <v>Maximum demand</v>
      </c>
      <c r="E3" s="34" t="str">
        <f>'Physical data'!F23</f>
        <v>Entry/exit points</v>
      </c>
      <c r="F3" s="34"/>
      <c r="G3" s="34"/>
      <c r="H3" s="2"/>
      <c r="I3" s="2"/>
    </row>
    <row r="4" spans="1:9" s="18" customFormat="1" ht="14.45" x14ac:dyDescent="0.35">
      <c r="A4" s="34"/>
      <c r="B4" s="63" t="str">
        <f>'Physical data'!C24</f>
        <v>km</v>
      </c>
      <c r="C4" s="64" t="s">
        <v>81</v>
      </c>
      <c r="D4" s="63" t="str">
        <f>'Physical data'!E24</f>
        <v>MVA</v>
      </c>
      <c r="E4" s="63" t="str">
        <f>'Physical data'!F24</f>
        <v>kV</v>
      </c>
      <c r="F4" s="34"/>
      <c r="G4" s="34"/>
    </row>
    <row r="5" spans="1:9" x14ac:dyDescent="0.25">
      <c r="A5" s="34" t="str">
        <f>'Physical data'!A25</f>
        <v>ElectraNet</v>
      </c>
      <c r="B5" s="63">
        <f>'Physical data'!C25</f>
        <v>5526</v>
      </c>
      <c r="C5" s="63">
        <f>'Physical data'!D25/1000</f>
        <v>14001.357</v>
      </c>
      <c r="D5" s="63">
        <f>'Physical data'!E25</f>
        <v>3702</v>
      </c>
      <c r="E5" s="63">
        <f>'Physical data'!F25</f>
        <v>7279</v>
      </c>
      <c r="F5" s="34"/>
      <c r="G5" s="34"/>
      <c r="H5" s="2"/>
      <c r="I5" s="2"/>
    </row>
    <row r="6" spans="1:9" x14ac:dyDescent="0.25">
      <c r="A6" s="34" t="str">
        <f>'Physical data'!A26</f>
        <v>Powerlink</v>
      </c>
      <c r="B6" s="63">
        <f>'Physical data'!C26</f>
        <v>14460</v>
      </c>
      <c r="C6" s="63">
        <f>'Physical data'!D26/1000</f>
        <v>50757.21</v>
      </c>
      <c r="D6" s="63">
        <f>'Physical data'!E26</f>
        <v>11736</v>
      </c>
      <c r="E6" s="63">
        <f>'Physical data'!F26</f>
        <v>16638</v>
      </c>
      <c r="F6" s="34"/>
      <c r="G6" s="34"/>
      <c r="H6" s="2"/>
      <c r="I6" s="2"/>
    </row>
    <row r="7" spans="1:9" x14ac:dyDescent="0.25">
      <c r="A7" s="34" t="str">
        <f>'Physical data'!A27</f>
        <v>AusNet Services</v>
      </c>
      <c r="B7" s="63">
        <f>'Physical data'!C27</f>
        <v>6570</v>
      </c>
      <c r="C7" s="63">
        <f>'Physical data'!D27/1000</f>
        <v>48305.175999999999</v>
      </c>
      <c r="D7" s="63">
        <f>'Physical data'!E27</f>
        <v>9507</v>
      </c>
      <c r="E7" s="63">
        <f>'Physical data'!F27</f>
        <v>9651</v>
      </c>
      <c r="F7" s="34"/>
      <c r="G7" s="34"/>
      <c r="H7" s="2"/>
      <c r="I7" s="2"/>
    </row>
    <row r="8" spans="1:9" x14ac:dyDescent="0.25">
      <c r="A8" s="34" t="str">
        <f>'Physical data'!A28</f>
        <v>TasNetworks</v>
      </c>
      <c r="B8" s="63">
        <f>'Physical data'!C28</f>
        <v>3526</v>
      </c>
      <c r="C8" s="63">
        <f>'Physical data'!D28/1000</f>
        <v>12716.039000000001</v>
      </c>
      <c r="D8" s="63">
        <f>'Physical data'!E28</f>
        <v>2534</v>
      </c>
      <c r="E8" s="63">
        <f>'Physical data'!F28</f>
        <v>6037</v>
      </c>
      <c r="F8" s="34"/>
      <c r="G8" s="34"/>
      <c r="H8" s="2"/>
      <c r="I8" s="2"/>
    </row>
    <row r="9" spans="1:9" x14ac:dyDescent="0.25">
      <c r="A9" s="34" t="str">
        <f>'Physical data'!A29</f>
        <v>TransGrid</v>
      </c>
      <c r="B9" s="63">
        <f>'Physical data'!C29</f>
        <v>12917</v>
      </c>
      <c r="C9" s="63">
        <f>'Physical data'!D29/1000</f>
        <v>72420</v>
      </c>
      <c r="D9" s="63">
        <f>'Physical data'!E29</f>
        <v>17380</v>
      </c>
      <c r="E9" s="63">
        <f>'Physical data'!F29</f>
        <v>17634</v>
      </c>
      <c r="F9" s="34"/>
      <c r="G9" s="34"/>
      <c r="H9" s="2"/>
      <c r="I9" s="2"/>
    </row>
    <row r="10" spans="1:9" x14ac:dyDescent="0.25">
      <c r="A10" s="34"/>
      <c r="B10" s="34"/>
      <c r="C10" s="34"/>
      <c r="D10" s="34"/>
      <c r="E10" s="34"/>
      <c r="F10" s="34"/>
      <c r="G10" s="34"/>
      <c r="H10" s="2"/>
      <c r="I10" s="2"/>
    </row>
    <row r="11" spans="1:9" x14ac:dyDescent="0.25">
      <c r="A11" s="35" t="s">
        <v>57</v>
      </c>
      <c r="B11" s="34"/>
      <c r="C11" s="34"/>
      <c r="D11" s="34"/>
      <c r="E11" s="34"/>
      <c r="F11" s="34"/>
      <c r="G11" s="34"/>
      <c r="H11" s="2"/>
      <c r="I11" s="2"/>
    </row>
    <row r="12" spans="1:9" x14ac:dyDescent="0.25">
      <c r="A12" s="34"/>
      <c r="B12" s="34" t="s">
        <v>26</v>
      </c>
      <c r="C12" s="34" t="s">
        <v>27</v>
      </c>
      <c r="D12" s="34" t="s">
        <v>29</v>
      </c>
      <c r="E12" s="34" t="s">
        <v>23</v>
      </c>
      <c r="F12" s="34" t="s">
        <v>30</v>
      </c>
      <c r="G12" s="34"/>
    </row>
    <row r="13" spans="1:9" s="18" customFormat="1" x14ac:dyDescent="0.25">
      <c r="A13" s="34"/>
      <c r="B13" s="34" t="str">
        <f>Opex!$B$15</f>
        <v>$'000 2016</v>
      </c>
      <c r="C13" s="34" t="str">
        <f>Capex!$B$15</f>
        <v>$'000 2016</v>
      </c>
      <c r="D13" s="34" t="str">
        <f>RAB!$B$15</f>
        <v>$'000 2016</v>
      </c>
      <c r="E13" s="34" t="str">
        <f>Depreciation!$B$15</f>
        <v>$'000 2016</v>
      </c>
      <c r="F13" s="34" t="str">
        <f>'Asset cost and Total user cost'!$B$7</f>
        <v>$'000 2016</v>
      </c>
      <c r="G13" s="34"/>
    </row>
    <row r="14" spans="1:9" x14ac:dyDescent="0.25">
      <c r="A14" s="34" t="s">
        <v>39</v>
      </c>
      <c r="B14" s="51">
        <f>AVERAGE(Opex!I15:M15)</f>
        <v>80481.970274137901</v>
      </c>
      <c r="C14" s="51">
        <f>AVERAGE(Capex!I15:M15)</f>
        <v>205628.22477275765</v>
      </c>
      <c r="D14" s="51">
        <f>AVERAGE(RAB!I15:M15)</f>
        <v>1932850.7176375196</v>
      </c>
      <c r="E14" s="51">
        <f>ABS(AVERAGE(Depreciation!I15:M15))</f>
        <v>83647.750975305127</v>
      </c>
      <c r="F14" s="51">
        <f>AVERAGE('Asset cost and Total user cost'!I7:N7)</f>
        <v>194396.66707366373</v>
      </c>
      <c r="G14" s="34"/>
    </row>
    <row r="15" spans="1:9" x14ac:dyDescent="0.25">
      <c r="A15" s="34" t="s">
        <v>21</v>
      </c>
      <c r="B15" s="51">
        <f>AVERAGE(Opex!I16:M16)</f>
        <v>197231.14802859109</v>
      </c>
      <c r="C15" s="51">
        <f>AVERAGE(Capex!I16:M16)</f>
        <v>420383.75687405636</v>
      </c>
      <c r="D15" s="51">
        <f>AVERAGE(RAB!I16:M16)</f>
        <v>6489028.0502004083</v>
      </c>
      <c r="E15" s="51">
        <f>ABS(AVERAGE(Depreciation!I16:M16))</f>
        <v>254910.25861113548</v>
      </c>
      <c r="F15" s="51">
        <f>AVERAGE('Asset cost and Total user cost'!I8:N8)</f>
        <v>626720.05050749774</v>
      </c>
      <c r="G15" s="34"/>
    </row>
    <row r="16" spans="1:9" x14ac:dyDescent="0.25">
      <c r="A16" s="34" t="s">
        <v>37</v>
      </c>
      <c r="B16" s="51">
        <f>AVERAGE(Opex!I17:M17)</f>
        <v>85700.086131880191</v>
      </c>
      <c r="C16" s="51">
        <f>AVERAGE(Capex!I17:M17)</f>
        <v>167725.54956707839</v>
      </c>
      <c r="D16" s="51">
        <f>AVERAGE(RAB!I17:M17)</f>
        <v>2700592.2481792076</v>
      </c>
      <c r="E16" s="51">
        <f>ABS(AVERAGE(Depreciation!I17:M17))</f>
        <v>143459.23587387922</v>
      </c>
      <c r="F16" s="51">
        <f>AVERAGE('Asset cost and Total user cost'!I9:N9)</f>
        <v>298198.37924396049</v>
      </c>
      <c r="G16" s="34"/>
    </row>
    <row r="17" spans="1:7" x14ac:dyDescent="0.25">
      <c r="A17" s="34" t="s">
        <v>31</v>
      </c>
      <c r="B17" s="51">
        <f>AVERAGE(Opex!I18:M18)</f>
        <v>44410.926387758569</v>
      </c>
      <c r="C17" s="51">
        <f>AVERAGE(Capex!I18:M18)</f>
        <v>90271.138122622477</v>
      </c>
      <c r="D17" s="51">
        <f>AVERAGE(RAB!I18:M18)</f>
        <v>1352973.481401721</v>
      </c>
      <c r="E17" s="51">
        <f>ABS(AVERAGE(Depreciation!I18:M18))</f>
        <v>59363.567281397212</v>
      </c>
      <c r="F17" s="51">
        <f>AVERAGE('Asset cost and Total user cost'!I10:N10)</f>
        <v>136886.54678920415</v>
      </c>
      <c r="G17" s="34"/>
    </row>
    <row r="18" spans="1:7" x14ac:dyDescent="0.25">
      <c r="A18" s="34" t="s">
        <v>40</v>
      </c>
      <c r="B18" s="51">
        <f>AVERAGE(Opex!I19:M19)</f>
        <v>170381.97354125307</v>
      </c>
      <c r="C18" s="51">
        <f>AVERAGE(Capex!I19:M19)</f>
        <v>407427.68834946165</v>
      </c>
      <c r="D18" s="51">
        <f>AVERAGE(RAB!I19:M19)</f>
        <v>5791951.6756107407</v>
      </c>
      <c r="E18" s="51">
        <f>ABS(AVERAGE(Depreciation!I19:M19))</f>
        <v>233853.31305204923</v>
      </c>
      <c r="F18" s="51">
        <f>AVERAGE('Asset cost and Total user cost'!I11:N11)</f>
        <v>565721.86571088806</v>
      </c>
      <c r="G18" s="34"/>
    </row>
    <row r="19" spans="1:7" x14ac:dyDescent="0.25">
      <c r="A19" s="34"/>
      <c r="B19" s="34"/>
      <c r="C19" s="34"/>
      <c r="D19" s="34"/>
      <c r="E19" s="34"/>
      <c r="F19" s="34"/>
      <c r="G19" s="34"/>
    </row>
    <row r="20" spans="1:7" ht="14.45" x14ac:dyDescent="0.35">
      <c r="A20" s="34"/>
      <c r="B20" s="34"/>
      <c r="C20" s="34"/>
      <c r="D20" s="34"/>
      <c r="E20" s="34"/>
      <c r="F20" s="34"/>
      <c r="G20" s="34"/>
    </row>
    <row r="21" spans="1:7" ht="14.45" x14ac:dyDescent="0.35">
      <c r="A21" s="34"/>
      <c r="B21" s="34"/>
      <c r="C21" s="34"/>
      <c r="D21" s="34"/>
      <c r="E21" s="34"/>
      <c r="F21" s="34"/>
      <c r="G21" s="34"/>
    </row>
    <row r="22" spans="1:7" ht="14.45" x14ac:dyDescent="0.35">
      <c r="E22" s="2"/>
    </row>
    <row r="23" spans="1:7" ht="14.45" x14ac:dyDescent="0.35">
      <c r="E23" s="2"/>
    </row>
    <row r="24" spans="1:7" ht="14.45" x14ac:dyDescent="0.35">
      <c r="E24" s="2"/>
    </row>
    <row r="25" spans="1:7" ht="14.45" x14ac:dyDescent="0.35">
      <c r="E25" s="2"/>
    </row>
    <row r="26" spans="1:7" ht="14.45" x14ac:dyDescent="0.35">
      <c r="E26" s="2"/>
    </row>
    <row r="27" spans="1:7" ht="14.45" x14ac:dyDescent="0.35">
      <c r="E27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9"/>
  <sheetViews>
    <sheetView tabSelected="1" topLeftCell="A16" zoomScaleNormal="100" workbookViewId="0">
      <selection activeCell="P28" sqref="P28"/>
    </sheetView>
  </sheetViews>
  <sheetFormatPr defaultRowHeight="15" x14ac:dyDescent="0.25"/>
  <cols>
    <col min="21" max="21" width="9.140625" customWidth="1"/>
  </cols>
  <sheetData>
    <row r="1" spans="1:1" ht="14.45" x14ac:dyDescent="0.35">
      <c r="A1" s="12" t="s">
        <v>108</v>
      </c>
    </row>
    <row r="2" spans="1:1" ht="21" x14ac:dyDescent="0.35">
      <c r="A2" s="22" t="s">
        <v>115</v>
      </c>
    </row>
    <row r="20" spans="1:16" s="18" customFormat="1" x14ac:dyDescent="0.25"/>
    <row r="21" spans="1:16" s="18" customFormat="1" x14ac:dyDescent="0.25"/>
    <row r="22" spans="1:16" s="18" customFormat="1" x14ac:dyDescent="0.25"/>
    <row r="23" spans="1:16" s="18" customFormat="1" x14ac:dyDescent="0.25"/>
    <row r="24" spans="1:16" s="18" customFormat="1" x14ac:dyDescent="0.25"/>
    <row r="25" spans="1:16" s="18" customFormat="1" x14ac:dyDescent="0.25"/>
    <row r="26" spans="1:16" s="18" customFormat="1" x14ac:dyDescent="0.25"/>
    <row r="27" spans="1:16" ht="21" x14ac:dyDescent="0.35">
      <c r="A27" s="22" t="s">
        <v>116</v>
      </c>
      <c r="P27" s="22" t="s">
        <v>125</v>
      </c>
    </row>
    <row r="31" spans="1:16" s="18" customFormat="1" x14ac:dyDescent="0.25"/>
    <row r="32" spans="1:16" s="18" customFormat="1" x14ac:dyDescent="0.25"/>
    <row r="33" s="18" customFormat="1" x14ac:dyDescent="0.25"/>
    <row r="34" s="18" customFormat="1" x14ac:dyDescent="0.25"/>
    <row r="35" s="18" customFormat="1" x14ac:dyDescent="0.25"/>
    <row r="36" s="18" customFormat="1" x14ac:dyDescent="0.25"/>
    <row r="37" s="18" customFormat="1" x14ac:dyDescent="0.25"/>
    <row r="38" s="18" customFormat="1" x14ac:dyDescent="0.25"/>
    <row r="39" s="18" customFormat="1" x14ac:dyDescent="0.25"/>
    <row r="40" s="18" customFormat="1" x14ac:dyDescent="0.25"/>
    <row r="41" s="18" customFormat="1" x14ac:dyDescent="0.25"/>
    <row r="50" spans="1:16" s="18" customFormat="1" x14ac:dyDescent="0.25"/>
    <row r="51" spans="1:16" s="18" customFormat="1" x14ac:dyDescent="0.25"/>
    <row r="53" spans="1:16" ht="26.25" x14ac:dyDescent="0.4">
      <c r="A53" s="22" t="s">
        <v>123</v>
      </c>
      <c r="J53" s="11"/>
      <c r="P53" s="22" t="s">
        <v>124</v>
      </c>
    </row>
    <row r="59" spans="1:16" s="18" customFormat="1" x14ac:dyDescent="0.25"/>
    <row r="60" spans="1:16" s="18" customFormat="1" x14ac:dyDescent="0.25"/>
    <row r="61" spans="1:16" s="18" customFormat="1" x14ac:dyDescent="0.25"/>
    <row r="62" spans="1:16" s="18" customFormat="1" x14ac:dyDescent="0.25"/>
    <row r="63" spans="1:16" s="18" customFormat="1" x14ac:dyDescent="0.25"/>
    <row r="64" spans="1:16" s="18" customFormat="1" x14ac:dyDescent="0.25"/>
    <row r="65" spans="1:16" s="18" customFormat="1" x14ac:dyDescent="0.25"/>
    <row r="66" spans="1:16" s="18" customFormat="1" x14ac:dyDescent="0.25"/>
    <row r="67" spans="1:16" s="18" customFormat="1" x14ac:dyDescent="0.25"/>
    <row r="74" spans="1:16" s="18" customFormat="1" x14ac:dyDescent="0.25"/>
    <row r="75" spans="1:16" s="18" customFormat="1" x14ac:dyDescent="0.25"/>
    <row r="76" spans="1:16" ht="21" x14ac:dyDescent="0.35">
      <c r="P76" s="22" t="s">
        <v>60</v>
      </c>
    </row>
    <row r="78" spans="1:16" ht="26.25" x14ac:dyDescent="0.4">
      <c r="A78" s="22" t="s">
        <v>119</v>
      </c>
      <c r="B78" s="2"/>
      <c r="K78" s="11"/>
    </row>
    <row r="98" s="18" customFormat="1" x14ac:dyDescent="0.25"/>
    <row r="99" s="18" customFormat="1" x14ac:dyDescent="0.25"/>
  </sheetData>
  <pageMargins left="0.7" right="0.7" top="0.75" bottom="0.75" header="0.3" footer="0.3"/>
  <pageSetup paperSize="9" scale="5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4"/>
  <sheetViews>
    <sheetView topLeftCell="A13" zoomScale="90" zoomScaleNormal="90" workbookViewId="0">
      <pane xSplit="1" topLeftCell="B1" activePane="topRight" state="frozen"/>
      <selection pane="topRight" activeCell="A34" sqref="A34:A44"/>
    </sheetView>
  </sheetViews>
  <sheetFormatPr defaultColWidth="9.140625" defaultRowHeight="15" x14ac:dyDescent="0.25"/>
  <cols>
    <col min="1" max="1" width="38.5703125" style="2" customWidth="1"/>
    <col min="2" max="2" width="16.7109375" style="18" customWidth="1"/>
    <col min="3" max="5" width="20.7109375" style="2" customWidth="1"/>
    <col min="6" max="11" width="15.7109375" style="2" customWidth="1"/>
    <col min="12" max="13" width="15.7109375" style="18" customWidth="1"/>
    <col min="14" max="14" width="15.7109375" style="2" customWidth="1"/>
    <col min="15" max="22" width="25.42578125" style="2" customWidth="1"/>
    <col min="23" max="23" width="14.7109375" style="2" customWidth="1"/>
    <col min="24" max="24" width="14.5703125" style="2" customWidth="1"/>
    <col min="25" max="25" width="19.85546875" style="2" customWidth="1"/>
    <col min="26" max="27" width="21" style="2" customWidth="1"/>
    <col min="28" max="28" width="12.85546875" style="2" customWidth="1"/>
    <col min="29" max="29" width="16" style="2" customWidth="1"/>
    <col min="30" max="30" width="21.28515625" style="2" customWidth="1"/>
    <col min="31" max="32" width="18.5703125" style="2" customWidth="1"/>
    <col min="33" max="16384" width="9.140625" style="2"/>
  </cols>
  <sheetData>
    <row r="1" spans="1:22" x14ac:dyDescent="0.25">
      <c r="A1" s="35" t="s">
        <v>107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2" s="17" customFormat="1" ht="30" x14ac:dyDescent="0.25">
      <c r="A2" s="35" t="s">
        <v>46</v>
      </c>
      <c r="B2" s="35"/>
      <c r="C2" s="53" t="s">
        <v>86</v>
      </c>
      <c r="D2" s="53" t="s">
        <v>35</v>
      </c>
      <c r="E2" s="53" t="s">
        <v>28</v>
      </c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</row>
    <row r="3" spans="1:22" s="17" customFormat="1" x14ac:dyDescent="0.25">
      <c r="A3" s="35"/>
      <c r="B3" s="35"/>
      <c r="C3" s="53" t="str">
        <f>B13</f>
        <v>$ 2015/MVA</v>
      </c>
      <c r="D3" s="53" t="str">
        <f>B21</f>
        <v>$ 2015/MWh</v>
      </c>
      <c r="E3" s="53" t="str">
        <f>B29</f>
        <v>$ 2015/kV</v>
      </c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</row>
    <row r="4" spans="1:22" x14ac:dyDescent="0.25">
      <c r="A4" s="49" t="s">
        <v>39</v>
      </c>
      <c r="B4" s="49"/>
      <c r="C4" s="38">
        <f>N13</f>
        <v>76252.299013409967</v>
      </c>
      <c r="D4" s="38">
        <f>N21</f>
        <v>19.648108770583654</v>
      </c>
      <c r="E4" s="38">
        <f>N29</f>
        <v>322.78667366302824</v>
      </c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</row>
    <row r="5" spans="1:22" x14ac:dyDescent="0.25">
      <c r="A5" s="49" t="s">
        <v>21</v>
      </c>
      <c r="B5" s="49"/>
      <c r="C5" s="38">
        <f t="shared" ref="C5:C8" si="0">N14</f>
        <v>70177.945426765786</v>
      </c>
      <c r="D5" s="38">
        <f>N22</f>
        <v>16.233866228874643</v>
      </c>
      <c r="E5" s="38">
        <f>N30</f>
        <v>392.13500953183836</v>
      </c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</row>
    <row r="6" spans="1:22" x14ac:dyDescent="0.25">
      <c r="A6" s="49" t="s">
        <v>37</v>
      </c>
      <c r="B6" s="49"/>
      <c r="C6" s="38">
        <f t="shared" si="0"/>
        <v>40472.904833627632</v>
      </c>
      <c r="D6" s="38">
        <f>N23</f>
        <v>7.9470564053412573</v>
      </c>
      <c r="E6" s="38">
        <f>N31</f>
        <v>138.75238675763191</v>
      </c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</row>
    <row r="7" spans="1:22" x14ac:dyDescent="0.25">
      <c r="A7" s="49" t="s">
        <v>31</v>
      </c>
      <c r="B7" s="49"/>
      <c r="C7" s="38">
        <f t="shared" si="0"/>
        <v>71563.326905369759</v>
      </c>
      <c r="D7" s="38">
        <f>N24</f>
        <v>14.279572059579928</v>
      </c>
      <c r="E7" s="38">
        <f>N32</f>
        <v>644.25985141228296</v>
      </c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</row>
    <row r="8" spans="1:22" x14ac:dyDescent="0.25">
      <c r="A8" s="49" t="s">
        <v>40</v>
      </c>
      <c r="B8" s="49"/>
      <c r="C8" s="38">
        <f t="shared" si="0"/>
        <v>42432.662438327105</v>
      </c>
      <c r="D8" s="38">
        <f>N25</f>
        <v>10.188901227861745</v>
      </c>
      <c r="E8" s="38">
        <f>N33</f>
        <v>202.83135139015454</v>
      </c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</row>
    <row r="9" spans="1:22" x14ac:dyDescent="0.2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</row>
    <row r="10" spans="1:22" x14ac:dyDescent="0.25">
      <c r="A10" s="15" t="s">
        <v>34</v>
      </c>
      <c r="B10" s="15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</row>
    <row r="11" spans="1:22" x14ac:dyDescent="0.25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</row>
    <row r="12" spans="1:22" s="12" customFormat="1" ht="30" x14ac:dyDescent="0.25">
      <c r="A12" s="54" t="s">
        <v>52</v>
      </c>
      <c r="B12" s="54"/>
      <c r="C12" s="55">
        <v>2006</v>
      </c>
      <c r="D12" s="55">
        <v>2007</v>
      </c>
      <c r="E12" s="55">
        <v>2008</v>
      </c>
      <c r="F12" s="55">
        <v>2009</v>
      </c>
      <c r="G12" s="55">
        <v>2010</v>
      </c>
      <c r="H12" s="55">
        <v>2011</v>
      </c>
      <c r="I12" s="55">
        <v>2012</v>
      </c>
      <c r="J12" s="55">
        <v>2013</v>
      </c>
      <c r="K12" s="55">
        <v>2014</v>
      </c>
      <c r="L12" s="55">
        <v>2015</v>
      </c>
      <c r="M12" s="55">
        <v>2016</v>
      </c>
      <c r="N12" s="55" t="s">
        <v>24</v>
      </c>
      <c r="O12" s="35"/>
      <c r="P12" s="35"/>
      <c r="Q12" s="35"/>
      <c r="R12" s="35"/>
      <c r="S12" s="35"/>
      <c r="T12" s="35"/>
      <c r="U12" s="35"/>
      <c r="V12" s="35"/>
    </row>
    <row r="13" spans="1:22" x14ac:dyDescent="0.25">
      <c r="A13" s="49" t="s">
        <v>39</v>
      </c>
      <c r="B13" s="49" t="s">
        <v>85</v>
      </c>
      <c r="C13" s="38">
        <f>C53/'Physical data'!C10</f>
        <v>50154.22718926525</v>
      </c>
      <c r="D13" s="38">
        <f>D53/'Physical data'!D10</f>
        <v>52814.772101981194</v>
      </c>
      <c r="E13" s="38">
        <f>E53/'Physical data'!E10</f>
        <v>48323.146486935846</v>
      </c>
      <c r="F13" s="38">
        <f>F53/'Physical data'!F10</f>
        <v>51108.676423265773</v>
      </c>
      <c r="G13" s="38">
        <f>G53/'Physical data'!G10</f>
        <v>52210.06591607161</v>
      </c>
      <c r="H13" s="38">
        <f>H53/'Physical data'!H10</f>
        <v>52914.415055546349</v>
      </c>
      <c r="I13" s="38">
        <f>I53/'Physical data'!I10</f>
        <v>58775.804614242872</v>
      </c>
      <c r="J13" s="38">
        <f>J53/'Physical data'!J10</f>
        <v>59263.052296791888</v>
      </c>
      <c r="K13" s="38">
        <f>K53/'Physical data'!K10</f>
        <v>79130.98350405792</v>
      </c>
      <c r="L13" s="38">
        <f>L53/'Physical data'!L10</f>
        <v>91187.318263198918</v>
      </c>
      <c r="M13" s="38">
        <f>M53/'Physical data'!M10</f>
        <v>92904.336388758296</v>
      </c>
      <c r="N13" s="38">
        <f>AVERAGE(I13:M13)</f>
        <v>76252.299013409967</v>
      </c>
      <c r="O13" s="34"/>
      <c r="P13" s="34"/>
      <c r="Q13" s="34"/>
      <c r="R13" s="34"/>
      <c r="S13" s="34"/>
      <c r="T13" s="34"/>
      <c r="U13" s="34"/>
      <c r="V13" s="34"/>
    </row>
    <row r="14" spans="1:22" x14ac:dyDescent="0.25">
      <c r="A14" s="49" t="s">
        <v>21</v>
      </c>
      <c r="B14" s="49" t="s">
        <v>85</v>
      </c>
      <c r="C14" s="38">
        <f>C54/'Physical data'!C11</f>
        <v>49718.130922024153</v>
      </c>
      <c r="D14" s="38">
        <f>D54/'Physical data'!D11</f>
        <v>48360.24390518546</v>
      </c>
      <c r="E14" s="38">
        <f>E54/'Physical data'!E11</f>
        <v>53749.788034554054</v>
      </c>
      <c r="F14" s="38">
        <f>F54/'Physical data'!F11</f>
        <v>55761.969616468195</v>
      </c>
      <c r="G14" s="38">
        <f>G54/'Physical data'!G11</f>
        <v>58300.789609219843</v>
      </c>
      <c r="H14" s="38">
        <f>H54/'Physical data'!H11</f>
        <v>62072.190182173392</v>
      </c>
      <c r="I14" s="38">
        <f>I54/'Physical data'!I11</f>
        <v>66014.546389141193</v>
      </c>
      <c r="J14" s="38">
        <f>J54/'Physical data'!J11</f>
        <v>65909.105041045885</v>
      </c>
      <c r="K14" s="38">
        <f>K54/'Physical data'!K11</f>
        <v>70842.755484407433</v>
      </c>
      <c r="L14" s="38">
        <f>L54/'Physical data'!L11</f>
        <v>74249.259222386579</v>
      </c>
      <c r="M14" s="38">
        <f>M54/'Physical data'!M11</f>
        <v>73874.060996847809</v>
      </c>
      <c r="N14" s="38">
        <f t="shared" ref="N14:N17" si="1">AVERAGE(I14:M14)</f>
        <v>70177.945426765786</v>
      </c>
      <c r="O14" s="34"/>
      <c r="P14" s="34"/>
      <c r="Q14" s="34"/>
      <c r="R14" s="34"/>
      <c r="S14" s="34"/>
      <c r="T14" s="34"/>
      <c r="U14" s="34"/>
      <c r="V14" s="34"/>
    </row>
    <row r="15" spans="1:22" x14ac:dyDescent="0.25">
      <c r="A15" s="49" t="s">
        <v>37</v>
      </c>
      <c r="B15" s="49" t="s">
        <v>85</v>
      </c>
      <c r="C15" s="38">
        <f>C55/'Physical data'!C12</f>
        <v>42015.997093964979</v>
      </c>
      <c r="D15" s="38">
        <f>D55/'Physical data'!D12</f>
        <v>35203.490289527712</v>
      </c>
      <c r="E15" s="38">
        <f>E55/'Physical data'!E12</f>
        <v>35092.462928912581</v>
      </c>
      <c r="F15" s="38">
        <f>F55/'Physical data'!F12</f>
        <v>35891.778397852671</v>
      </c>
      <c r="G15" s="38">
        <f>G55/'Physical data'!G12</f>
        <v>37867.331918641015</v>
      </c>
      <c r="H15" s="38">
        <f>H55/'Physical data'!H12</f>
        <v>38174.453446745603</v>
      </c>
      <c r="I15" s="38">
        <f>I55/'Physical data'!I12</f>
        <v>40456.430685935229</v>
      </c>
      <c r="J15" s="38">
        <f>J55/'Physical data'!J12</f>
        <v>38571.166015072333</v>
      </c>
      <c r="K15" s="38">
        <f>K55/'Physical data'!K12</f>
        <v>36299.117524507783</v>
      </c>
      <c r="L15" s="38">
        <f>L55/'Physical data'!L12</f>
        <v>44338.683463447269</v>
      </c>
      <c r="M15" s="38">
        <f>M55/'Physical data'!M12</f>
        <v>42699.12647917556</v>
      </c>
      <c r="N15" s="38">
        <f t="shared" si="1"/>
        <v>40472.904833627632</v>
      </c>
      <c r="O15" s="34"/>
      <c r="P15" s="34"/>
      <c r="Q15" s="34"/>
      <c r="R15" s="34"/>
      <c r="S15" s="34"/>
      <c r="T15" s="34"/>
      <c r="U15" s="34"/>
      <c r="V15" s="34"/>
    </row>
    <row r="16" spans="1:22" x14ac:dyDescent="0.25">
      <c r="A16" s="49" t="s">
        <v>31</v>
      </c>
      <c r="B16" s="49" t="s">
        <v>85</v>
      </c>
      <c r="C16" s="38">
        <f>C56/'Physical data'!C13</f>
        <v>52680.363301730089</v>
      </c>
      <c r="D16" s="38">
        <f>D56/'Physical data'!D13</f>
        <v>53487.556891456741</v>
      </c>
      <c r="E16" s="38">
        <f>E56/'Physical data'!E13</f>
        <v>60807.526135054308</v>
      </c>
      <c r="F16" s="38">
        <f>F56/'Physical data'!F13</f>
        <v>61121.648601183311</v>
      </c>
      <c r="G16" s="38">
        <f>G56/'Physical data'!G13</f>
        <v>65938.307239027505</v>
      </c>
      <c r="H16" s="38">
        <f>H56/'Physical data'!H13</f>
        <v>69257.23079560195</v>
      </c>
      <c r="I16" s="38">
        <f>I56/'Physical data'!I13</f>
        <v>71132.594469279036</v>
      </c>
      <c r="J16" s="38">
        <f>J56/'Physical data'!J13</f>
        <v>71446.006287625874</v>
      </c>
      <c r="K16" s="38">
        <f>K56/'Physical data'!K13</f>
        <v>76191.118633185732</v>
      </c>
      <c r="L16" s="38">
        <f>L56/'Physical data'!L13</f>
        <v>68949.865690871025</v>
      </c>
      <c r="M16" s="38">
        <f>M56/'Physical data'!M13</f>
        <v>70097.049445887082</v>
      </c>
      <c r="N16" s="38">
        <f t="shared" si="1"/>
        <v>71563.326905369759</v>
      </c>
      <c r="O16" s="34"/>
      <c r="P16" s="34"/>
      <c r="Q16" s="34"/>
      <c r="R16" s="34"/>
      <c r="S16" s="34"/>
      <c r="T16" s="34"/>
      <c r="U16" s="34"/>
      <c r="V16" s="34"/>
    </row>
    <row r="17" spans="1:31" x14ac:dyDescent="0.25">
      <c r="A17" s="49" t="s">
        <v>40</v>
      </c>
      <c r="B17" s="49" t="s">
        <v>85</v>
      </c>
      <c r="C17" s="38">
        <f>C57/'Physical data'!C14</f>
        <v>30571.622690099084</v>
      </c>
      <c r="D17" s="38">
        <f>D57/'Physical data'!D14</f>
        <v>30305.86755635195</v>
      </c>
      <c r="E17" s="38">
        <f>E57/'Physical data'!E14</f>
        <v>30697.189481600144</v>
      </c>
      <c r="F17" s="38">
        <f>F57/'Physical data'!F14</f>
        <v>32297.445608079473</v>
      </c>
      <c r="G17" s="38">
        <f>G57/'Physical data'!G14</f>
        <v>35113.296692492913</v>
      </c>
      <c r="H17" s="38">
        <f>H57/'Physical data'!H14</f>
        <v>33982.159936462311</v>
      </c>
      <c r="I17" s="38">
        <f>I57/'Physical data'!I14</f>
        <v>37630.343257552748</v>
      </c>
      <c r="J17" s="38">
        <f>J57/'Physical data'!J14</f>
        <v>39462.531276210873</v>
      </c>
      <c r="K17" s="38">
        <f>K57/'Physical data'!K14</f>
        <v>44298.3560242616</v>
      </c>
      <c r="L17" s="38">
        <f>L57/'Physical data'!L14</f>
        <v>46963.032265830676</v>
      </c>
      <c r="M17" s="38">
        <f>M57/'Physical data'!M14</f>
        <v>43809.049367779633</v>
      </c>
      <c r="N17" s="38">
        <f t="shared" si="1"/>
        <v>42432.662438327105</v>
      </c>
      <c r="O17" s="34"/>
      <c r="P17" s="34"/>
      <c r="Q17" s="34"/>
      <c r="R17" s="34"/>
      <c r="S17" s="34"/>
      <c r="T17" s="34"/>
      <c r="U17" s="34"/>
      <c r="V17" s="34"/>
    </row>
    <row r="18" spans="1:31" x14ac:dyDescent="0.2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</row>
    <row r="19" spans="1:31" x14ac:dyDescent="0.2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24"/>
      <c r="W19" s="14"/>
      <c r="X19" s="14"/>
      <c r="Y19" s="14"/>
      <c r="Z19" s="14"/>
      <c r="AA19" s="14"/>
      <c r="AB19" s="14"/>
      <c r="AC19" s="14"/>
      <c r="AD19" s="14"/>
      <c r="AE19" s="14"/>
    </row>
    <row r="20" spans="1:31" s="12" customFormat="1" ht="30" x14ac:dyDescent="0.25">
      <c r="A20" s="54" t="s">
        <v>61</v>
      </c>
      <c r="B20" s="54"/>
      <c r="C20" s="55">
        <v>2006</v>
      </c>
      <c r="D20" s="55">
        <v>2007</v>
      </c>
      <c r="E20" s="55">
        <v>2008</v>
      </c>
      <c r="F20" s="55">
        <v>2009</v>
      </c>
      <c r="G20" s="55">
        <v>2010</v>
      </c>
      <c r="H20" s="55">
        <v>2011</v>
      </c>
      <c r="I20" s="55">
        <v>2012</v>
      </c>
      <c r="J20" s="55">
        <v>2013</v>
      </c>
      <c r="K20" s="55">
        <v>2014</v>
      </c>
      <c r="L20" s="55">
        <v>2015</v>
      </c>
      <c r="M20" s="55">
        <v>2016</v>
      </c>
      <c r="N20" s="55" t="s">
        <v>24</v>
      </c>
      <c r="O20" s="35"/>
      <c r="P20" s="35"/>
      <c r="Q20" s="35"/>
      <c r="R20" s="35"/>
      <c r="S20" s="35"/>
      <c r="T20" s="35"/>
      <c r="U20" s="35"/>
      <c r="V20" s="35"/>
    </row>
    <row r="21" spans="1:31" x14ac:dyDescent="0.25">
      <c r="A21" s="49" t="s">
        <v>39</v>
      </c>
      <c r="B21" s="49" t="s">
        <v>84</v>
      </c>
      <c r="C21" s="56">
        <f>C53/'Physical data'!C3</f>
        <v>13.213177422923552</v>
      </c>
      <c r="D21" s="56">
        <f>D53/'Physical data'!D3</f>
        <v>15.011905789179165</v>
      </c>
      <c r="E21" s="56">
        <f>E53/'Physical data'!E3</f>
        <v>15.596856187953577</v>
      </c>
      <c r="F21" s="56">
        <f>F53/'Physical data'!F3</f>
        <v>16.131349596107075</v>
      </c>
      <c r="G21" s="56">
        <f>G53/'Physical data'!G3</f>
        <v>16.158013283429856</v>
      </c>
      <c r="H21" s="56">
        <f>H53/'Physical data'!H3</f>
        <v>16.682396988341907</v>
      </c>
      <c r="I21" s="56">
        <f>I53/'Physical data'!I3</f>
        <v>17.675112056081147</v>
      </c>
      <c r="J21" s="56">
        <f>J53/'Physical data'!J3</f>
        <v>18.269509109955436</v>
      </c>
      <c r="K21" s="56">
        <f>K53/'Physical data'!K3</f>
        <v>19.44415575386342</v>
      </c>
      <c r="L21" s="56">
        <f>L53/'Physical data'!L3</f>
        <v>21.519234731424635</v>
      </c>
      <c r="M21" s="56">
        <f>M53/'Physical data'!M3</f>
        <v>21.332532201593622</v>
      </c>
      <c r="N21" s="38">
        <f t="shared" ref="N21:N25" si="2">AVERAGE(I21:M21)</f>
        <v>19.648108770583654</v>
      </c>
      <c r="O21" s="34"/>
      <c r="P21" s="34"/>
      <c r="Q21" s="34"/>
      <c r="R21" s="34"/>
      <c r="S21" s="34"/>
      <c r="T21" s="34"/>
      <c r="U21" s="34"/>
      <c r="V21" s="34"/>
    </row>
    <row r="22" spans="1:31" x14ac:dyDescent="0.25">
      <c r="A22" s="49" t="s">
        <v>21</v>
      </c>
      <c r="B22" s="49" t="s">
        <v>84</v>
      </c>
      <c r="C22" s="56">
        <f>C54/'Physical data'!C4</f>
        <v>10.743636476345886</v>
      </c>
      <c r="D22" s="56">
        <f>D54/'Physical data'!D4</f>
        <v>10.92328584263373</v>
      </c>
      <c r="E22" s="56">
        <f>E54/'Physical data'!E4</f>
        <v>12.193637986508014</v>
      </c>
      <c r="F22" s="56">
        <f>F54/'Physical data'!F4</f>
        <v>12.894242253452486</v>
      </c>
      <c r="G22" s="56">
        <f>G54/'Physical data'!G4</f>
        <v>13.510943553599825</v>
      </c>
      <c r="H22" s="56">
        <f>H54/'Physical data'!H4</f>
        <v>14.272670556774488</v>
      </c>
      <c r="I22" s="56">
        <f>I54/'Physical data'!I4</f>
        <v>15.147771315964263</v>
      </c>
      <c r="J22" s="56">
        <f>J54/'Physical data'!J4</f>
        <v>15.583999387817162</v>
      </c>
      <c r="K22" s="56">
        <f>K54/'Physical data'!K4</f>
        <v>17.128658067750294</v>
      </c>
      <c r="L22" s="56">
        <f>L54/'Physical data'!L4</f>
        <v>16.548892889562008</v>
      </c>
      <c r="M22" s="56">
        <f>M54/'Physical data'!M4</f>
        <v>16.760009483279482</v>
      </c>
      <c r="N22" s="38">
        <f t="shared" si="2"/>
        <v>16.233866228874643</v>
      </c>
      <c r="O22" s="34"/>
      <c r="P22" s="34"/>
      <c r="Q22" s="34"/>
      <c r="R22" s="34"/>
      <c r="S22" s="34"/>
      <c r="T22" s="34"/>
      <c r="U22" s="34"/>
      <c r="V22" s="34"/>
    </row>
    <row r="23" spans="1:31" x14ac:dyDescent="0.25">
      <c r="A23" s="49" t="s">
        <v>37</v>
      </c>
      <c r="B23" s="49" t="s">
        <v>84</v>
      </c>
      <c r="C23" s="56">
        <f>C55/'Physical data'!C5</f>
        <v>7.4822257275950461</v>
      </c>
      <c r="D23" s="56">
        <f>D55/'Physical data'!D5</f>
        <v>7.2911356107849814</v>
      </c>
      <c r="E23" s="56">
        <f>E55/'Physical data'!E5</f>
        <v>7.6513955014537727</v>
      </c>
      <c r="F23" s="56">
        <f>F55/'Physical data'!F5</f>
        <v>7.7498209222547425</v>
      </c>
      <c r="G23" s="56">
        <f>G55/'Physical data'!G5</f>
        <v>7.6353638042203089</v>
      </c>
      <c r="H23" s="56">
        <f>H55/'Physical data'!H5</f>
        <v>7.6374619583158205</v>
      </c>
      <c r="I23" s="56">
        <f>I55/'Physical data'!I5</f>
        <v>7.6033285760825642</v>
      </c>
      <c r="J23" s="56">
        <f>J55/'Physical data'!J5</f>
        <v>7.5244735363604125</v>
      </c>
      <c r="K23" s="56">
        <f>K55/'Physical data'!K5</f>
        <v>7.7477290815818591</v>
      </c>
      <c r="L23" s="56">
        <f>L55/'Physical data'!L5</f>
        <v>8.464980979540826</v>
      </c>
      <c r="M23" s="56">
        <f>M55/'Physical data'!M5</f>
        <v>8.3947698531406267</v>
      </c>
      <c r="N23" s="38">
        <f t="shared" si="2"/>
        <v>7.9470564053412573</v>
      </c>
      <c r="O23" s="34"/>
      <c r="P23" s="34"/>
      <c r="Q23" s="34"/>
      <c r="R23" s="34"/>
      <c r="S23" s="34"/>
      <c r="T23" s="34"/>
      <c r="U23" s="34"/>
      <c r="V23" s="34"/>
    </row>
    <row r="24" spans="1:31" x14ac:dyDescent="0.25">
      <c r="A24" s="49" t="s">
        <v>31</v>
      </c>
      <c r="B24" s="49" t="s">
        <v>84</v>
      </c>
      <c r="C24" s="56">
        <f>C56/'Physical data'!C6</f>
        <v>13.42882127775253</v>
      </c>
      <c r="D24" s="56">
        <f>D56/'Physical data'!D6</f>
        <v>11.21832123599572</v>
      </c>
      <c r="E24" s="56">
        <f>E56/'Physical data'!E6</f>
        <v>11.820066428729142</v>
      </c>
      <c r="F24" s="56">
        <f>F56/'Physical data'!F6</f>
        <v>12.104069727240843</v>
      </c>
      <c r="G24" s="56">
        <f>G56/'Physical data'!G6</f>
        <v>13.331537201791479</v>
      </c>
      <c r="H24" s="56">
        <f>H56/'Physical data'!H6</f>
        <v>13.724768038775064</v>
      </c>
      <c r="I24" s="56">
        <f>I56/'Physical data'!I6</f>
        <v>14.630077949008481</v>
      </c>
      <c r="J24" s="56">
        <f>J56/'Physical data'!J6</f>
        <v>14.130992813288371</v>
      </c>
      <c r="K24" s="56">
        <f>K56/'Physical data'!K6</f>
        <v>14.308685222143213</v>
      </c>
      <c r="L24" s="56">
        <f>L56/'Physical data'!L6</f>
        <v>13.174438675955839</v>
      </c>
      <c r="M24" s="56">
        <f>M56/'Physical data'!M6</f>
        <v>15.153665637503732</v>
      </c>
      <c r="N24" s="38">
        <f t="shared" si="2"/>
        <v>14.279572059579928</v>
      </c>
      <c r="O24" s="34"/>
      <c r="P24" s="34"/>
      <c r="Q24" s="34"/>
      <c r="R24" s="34"/>
      <c r="S24" s="34"/>
      <c r="T24" s="34"/>
      <c r="U24" s="34"/>
      <c r="V24" s="34"/>
    </row>
    <row r="25" spans="1:31" x14ac:dyDescent="0.25">
      <c r="A25" s="49" t="s">
        <v>40</v>
      </c>
      <c r="B25" s="49" t="s">
        <v>84</v>
      </c>
      <c r="C25" s="56">
        <f>C57/'Physical data'!C7</f>
        <v>6.8270372142307156</v>
      </c>
      <c r="D25" s="56">
        <f>D57/'Physical data'!D7</f>
        <v>6.7914353800981475</v>
      </c>
      <c r="E25" s="56">
        <f>E57/'Physical data'!E7</f>
        <v>6.9208209013062145</v>
      </c>
      <c r="F25" s="56">
        <f>F57/'Physical data'!F7</f>
        <v>7.4471298751058708</v>
      </c>
      <c r="G25" s="56">
        <f>G57/'Physical data'!G7</f>
        <v>8.233763120199951</v>
      </c>
      <c r="H25" s="56">
        <f>H57/'Physical data'!H7</f>
        <v>8.2613271023479804</v>
      </c>
      <c r="I25" s="56">
        <f>I57/'Physical data'!I7</f>
        <v>8.8426394077800197</v>
      </c>
      <c r="J25" s="56">
        <f>J57/'Physical data'!J7</f>
        <v>9.6574971055705934</v>
      </c>
      <c r="K25" s="56">
        <f>K57/'Physical data'!K7</f>
        <v>11.10725735351922</v>
      </c>
      <c r="L25" s="56">
        <f>L57/'Physical data'!L7</f>
        <v>10.415188607341481</v>
      </c>
      <c r="M25" s="56">
        <f>M57/'Physical data'!M7</f>
        <v>10.921923665097415</v>
      </c>
      <c r="N25" s="38">
        <f t="shared" si="2"/>
        <v>10.188901227861745</v>
      </c>
      <c r="O25" s="34"/>
      <c r="P25" s="34"/>
      <c r="Q25" s="34"/>
      <c r="R25" s="34"/>
      <c r="S25" s="34"/>
      <c r="T25" s="34"/>
      <c r="U25" s="34"/>
      <c r="V25" s="34"/>
    </row>
    <row r="26" spans="1:31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</row>
    <row r="27" spans="1:31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</row>
    <row r="28" spans="1:31" s="12" customFormat="1" ht="30" x14ac:dyDescent="0.25">
      <c r="A28" s="54" t="s">
        <v>122</v>
      </c>
      <c r="B28" s="54"/>
      <c r="C28" s="55">
        <v>2006</v>
      </c>
      <c r="D28" s="55">
        <v>2007</v>
      </c>
      <c r="E28" s="55">
        <v>2008</v>
      </c>
      <c r="F28" s="55">
        <v>2009</v>
      </c>
      <c r="G28" s="55">
        <v>2010</v>
      </c>
      <c r="H28" s="55">
        <v>2011</v>
      </c>
      <c r="I28" s="55">
        <v>2012</v>
      </c>
      <c r="J28" s="55">
        <v>2013</v>
      </c>
      <c r="K28" s="55">
        <v>2014</v>
      </c>
      <c r="L28" s="55">
        <v>2015</v>
      </c>
      <c r="M28" s="55">
        <v>2016</v>
      </c>
      <c r="N28" s="55" t="s">
        <v>24</v>
      </c>
      <c r="O28" s="35"/>
      <c r="P28" s="35"/>
      <c r="Q28" s="35"/>
      <c r="R28" s="35"/>
      <c r="S28" s="35"/>
      <c r="T28" s="35"/>
      <c r="U28" s="35"/>
      <c r="V28" s="35"/>
    </row>
    <row r="29" spans="1:31" x14ac:dyDescent="0.25">
      <c r="A29" s="49" t="s">
        <v>39</v>
      </c>
      <c r="B29" s="49" t="s">
        <v>83</v>
      </c>
      <c r="C29" s="38">
        <f>C53/'Physical data'!C47</f>
        <v>256.19309440145963</v>
      </c>
      <c r="D29" s="38">
        <f>D53/'Physical data'!D47</f>
        <v>269.44277884925413</v>
      </c>
      <c r="E29" s="38">
        <f>E53/'Physical data'!E47</f>
        <v>261.24200455136241</v>
      </c>
      <c r="F29" s="38">
        <f>F53/'Physical data'!F47</f>
        <v>267.65038014105716</v>
      </c>
      <c r="G29" s="38">
        <f>G53/'Physical data'!G47</f>
        <v>270.55020815801527</v>
      </c>
      <c r="H29" s="38">
        <f>H53/'Physical data'!H47</f>
        <v>276.98813450920926</v>
      </c>
      <c r="I29" s="38">
        <f>I53/'Physical data'!I47</f>
        <v>294.45251988378425</v>
      </c>
      <c r="J29" s="38">
        <f>J53/'Physical data'!J47</f>
        <v>307.81401817670826</v>
      </c>
      <c r="K29" s="38">
        <f>K53/'Physical data'!K47</f>
        <v>318.61088908365349</v>
      </c>
      <c r="L29" s="38">
        <f>L53/'Physical data'!L47</f>
        <v>339.07387347759908</v>
      </c>
      <c r="M29" s="38">
        <f>M53/'Physical data'!M47</f>
        <v>353.98206769339612</v>
      </c>
      <c r="N29" s="38">
        <f t="shared" ref="N29:N33" si="3">AVERAGE(I29:M29)</f>
        <v>322.78667366302824</v>
      </c>
      <c r="O29" s="66">
        <f>M29/C29-1</f>
        <v>0.38170026994833539</v>
      </c>
      <c r="P29" s="34">
        <f>M29/L29-1</f>
        <v>4.3967392895524648E-2</v>
      </c>
      <c r="Q29" s="34"/>
      <c r="R29" s="34"/>
      <c r="S29" s="34"/>
      <c r="T29" s="34"/>
      <c r="U29" s="34"/>
      <c r="V29" s="34"/>
    </row>
    <row r="30" spans="1:31" x14ac:dyDescent="0.25">
      <c r="A30" s="49" t="s">
        <v>21</v>
      </c>
      <c r="B30" s="49" t="s">
        <v>83</v>
      </c>
      <c r="C30" s="38">
        <f>C54/'Physical data'!C48</f>
        <v>298.67182091566349</v>
      </c>
      <c r="D30" s="38">
        <f>D54/'Physical data'!D48</f>
        <v>303.3430093666708</v>
      </c>
      <c r="E30" s="38">
        <f>E54/'Physical data'!E48</f>
        <v>326.53014540161479</v>
      </c>
      <c r="F30" s="38">
        <f>F54/'Physical data'!F48</f>
        <v>345.00040693996175</v>
      </c>
      <c r="G30" s="38">
        <f>G54/'Physical data'!G48</f>
        <v>359.80258095421442</v>
      </c>
      <c r="H30" s="38">
        <f>H54/'Physical data'!H48</f>
        <v>367.64424777970299</v>
      </c>
      <c r="I30" s="38">
        <f>I54/'Physical data'!I48</f>
        <v>377.21418350612032</v>
      </c>
      <c r="J30" s="38">
        <f>J54/'Physical data'!J48</f>
        <v>371.38509549107971</v>
      </c>
      <c r="K30" s="38">
        <f>K54/'Physical data'!K48</f>
        <v>388.65407121776389</v>
      </c>
      <c r="L30" s="38">
        <f>L54/'Physical data'!L48</f>
        <v>413.337119560041</v>
      </c>
      <c r="M30" s="38">
        <f>M54/'Physical data'!M48</f>
        <v>410.08457788418673</v>
      </c>
      <c r="N30" s="38">
        <f t="shared" si="3"/>
        <v>392.13500953183836</v>
      </c>
      <c r="O30" s="66">
        <f t="shared" ref="O30:O33" si="4">M30/C30-1</f>
        <v>0.37302734696214634</v>
      </c>
      <c r="P30" s="34"/>
      <c r="Q30" s="34"/>
      <c r="R30" s="34"/>
      <c r="S30" s="34"/>
      <c r="T30" s="34"/>
      <c r="U30" s="34"/>
      <c r="V30" s="34"/>
    </row>
    <row r="31" spans="1:31" x14ac:dyDescent="0.25">
      <c r="A31" s="49" t="s">
        <v>37</v>
      </c>
      <c r="B31" s="49" t="s">
        <v>83</v>
      </c>
      <c r="C31" s="38">
        <f>C55/'Physical data'!C49</f>
        <v>136.86637397257442</v>
      </c>
      <c r="D31" s="38">
        <f>D55/'Physical data'!D49</f>
        <v>133.51038991204916</v>
      </c>
      <c r="E31" s="38">
        <f>E55/'Physical data'!E49</f>
        <v>135.38874254032459</v>
      </c>
      <c r="F31" s="38">
        <f>F55/'Physical data'!F49</f>
        <v>142.49514812222509</v>
      </c>
      <c r="G31" s="38">
        <f>G55/'Physical data'!G49</f>
        <v>143.03040065384607</v>
      </c>
      <c r="H31" s="38">
        <f>H55/'Physical data'!H49</f>
        <v>138.22400846885097</v>
      </c>
      <c r="I31" s="38">
        <f>I55/'Physical data'!I49</f>
        <v>134.0509991894786</v>
      </c>
      <c r="J31" s="38">
        <f>J55/'Physical data'!J49</f>
        <v>135.04722378204102</v>
      </c>
      <c r="K31" s="38">
        <f>K55/'Physical data'!K49</f>
        <v>135.24590432839119</v>
      </c>
      <c r="L31" s="38">
        <f>L55/'Physical data'!L49</f>
        <v>144.20190959488863</v>
      </c>
      <c r="M31" s="38">
        <f>M55/'Physical data'!M49</f>
        <v>145.21589689336022</v>
      </c>
      <c r="N31" s="38">
        <f t="shared" si="3"/>
        <v>138.75238675763191</v>
      </c>
      <c r="O31" s="66">
        <f t="shared" si="4"/>
        <v>6.1004925303704605E-2</v>
      </c>
      <c r="P31" s="34"/>
      <c r="Q31" s="34"/>
      <c r="R31" s="34"/>
      <c r="S31" s="34"/>
      <c r="T31" s="34"/>
      <c r="U31" s="34"/>
      <c r="V31" s="34"/>
    </row>
    <row r="32" spans="1:31" x14ac:dyDescent="0.25">
      <c r="A32" s="49" t="s">
        <v>31</v>
      </c>
      <c r="B32" s="49" t="s">
        <v>83</v>
      </c>
      <c r="C32" s="38">
        <f>C56/'Physical data'!C50</f>
        <v>564.17780486807499</v>
      </c>
      <c r="D32" s="38">
        <f>D56/'Physical data'!D50</f>
        <v>563.29922155684631</v>
      </c>
      <c r="E32" s="38">
        <f>E56/'Physical data'!E50</f>
        <v>612.74967426796388</v>
      </c>
      <c r="F32" s="38">
        <f>F56/'Physical data'!F50</f>
        <v>611.56431579463595</v>
      </c>
      <c r="G32" s="38">
        <f>G56/'Physical data'!G50</f>
        <v>641.93972745807048</v>
      </c>
      <c r="H32" s="38">
        <f>H56/'Physical data'!H50</f>
        <v>652.19878603201983</v>
      </c>
      <c r="I32" s="38">
        <f>I56/'Physical data'!I50</f>
        <v>661.62240457979681</v>
      </c>
      <c r="J32" s="38">
        <f>J56/'Physical data'!J50</f>
        <v>649.63486415887883</v>
      </c>
      <c r="K32" s="38">
        <f>K56/'Physical data'!K50</f>
        <v>680.90299786522883</v>
      </c>
      <c r="L32" s="38">
        <f>L56/'Physical data'!L50</f>
        <v>610.16232847937113</v>
      </c>
      <c r="M32" s="38">
        <f>M56/'Physical data'!M50</f>
        <v>618.97666197813896</v>
      </c>
      <c r="N32" s="38">
        <f t="shared" si="3"/>
        <v>644.25985141228296</v>
      </c>
      <c r="O32" s="66">
        <f t="shared" si="4"/>
        <v>9.7130473118980598E-2</v>
      </c>
      <c r="P32" s="34"/>
      <c r="Q32" s="34"/>
      <c r="R32" s="34"/>
      <c r="S32" s="34"/>
      <c r="T32" s="34"/>
      <c r="U32" s="34"/>
      <c r="V32" s="34"/>
    </row>
    <row r="33" spans="1:22" x14ac:dyDescent="0.25">
      <c r="A33" s="49" t="s">
        <v>40</v>
      </c>
      <c r="B33" s="49" t="s">
        <v>83</v>
      </c>
      <c r="C33" s="38">
        <f>C57/'Physical data'!C51</f>
        <v>166.12627226493669</v>
      </c>
      <c r="D33" s="38">
        <f>D57/'Physical data'!D51</f>
        <v>166.62964275953755</v>
      </c>
      <c r="E33" s="38">
        <f>E57/'Physical data'!E51</f>
        <v>167.08189837707701</v>
      </c>
      <c r="F33" s="38">
        <f>F57/'Physical data'!F51</f>
        <v>175.19251975873919</v>
      </c>
      <c r="G33" s="38">
        <f>G57/'Physical data'!G51</f>
        <v>191.08166824266416</v>
      </c>
      <c r="H33" s="38">
        <f>H57/'Physical data'!H51</f>
        <v>187.97287220221821</v>
      </c>
      <c r="I33" s="38">
        <f>I57/'Physical data'!I51</f>
        <v>191.50430835770214</v>
      </c>
      <c r="J33" s="38">
        <f>J57/'Physical data'!J51</f>
        <v>192.01909150814691</v>
      </c>
      <c r="K33" s="38">
        <f>K57/'Physical data'!K51</f>
        <v>207.79394232723152</v>
      </c>
      <c r="L33" s="38">
        <f>L57/'Physical data'!L51</f>
        <v>210.89787267369255</v>
      </c>
      <c r="M33" s="38">
        <f>M57/'Physical data'!M51</f>
        <v>211.94154208399956</v>
      </c>
      <c r="N33" s="38">
        <f t="shared" si="3"/>
        <v>202.83135139015454</v>
      </c>
      <c r="O33" s="66">
        <f t="shared" si="4"/>
        <v>0.27578581758577658</v>
      </c>
      <c r="P33" s="34"/>
      <c r="Q33" s="34"/>
      <c r="R33" s="34"/>
      <c r="S33" s="34"/>
      <c r="T33" s="34"/>
      <c r="U33" s="34"/>
      <c r="V33" s="34"/>
    </row>
    <row r="34" spans="1:22" ht="15" customHeight="1" x14ac:dyDescent="0.25">
      <c r="A34" s="24"/>
      <c r="B34" s="24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34"/>
      <c r="P34" s="34"/>
      <c r="Q34" s="34"/>
      <c r="R34" s="34"/>
      <c r="S34" s="34"/>
      <c r="T34" s="34"/>
      <c r="U34" s="34"/>
      <c r="V34" s="34"/>
    </row>
    <row r="35" spans="1:22" ht="15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</row>
    <row r="36" spans="1:22" s="12" customFormat="1" ht="15" customHeight="1" x14ac:dyDescent="0.25">
      <c r="A36" s="55"/>
      <c r="B36" s="55"/>
      <c r="C36" s="55" t="s">
        <v>26</v>
      </c>
      <c r="D36" s="55" t="s">
        <v>23</v>
      </c>
      <c r="E36" s="55" t="s">
        <v>36</v>
      </c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</row>
    <row r="37" spans="1:22" ht="15" customHeight="1" x14ac:dyDescent="0.25">
      <c r="A37" s="49" t="s">
        <v>39</v>
      </c>
      <c r="B37" s="49"/>
      <c r="C37" s="38">
        <f>AVERAGE(Opex!H15:L15)</f>
        <v>77823.536442687677</v>
      </c>
      <c r="D37" s="38">
        <f>ABS(AVERAGE(Depreciation!H15:L15))</f>
        <v>78547.830260193892</v>
      </c>
      <c r="E37" s="38">
        <f>AVERAGE(RAB!H15:L15)*'Asset cost and Total user cost'!$B$2</f>
        <v>104033.64090679998</v>
      </c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</row>
    <row r="38" spans="1:22" ht="15" customHeight="1" x14ac:dyDescent="0.25">
      <c r="A38" s="49" t="s">
        <v>21</v>
      </c>
      <c r="B38" s="49"/>
      <c r="C38" s="38">
        <f>AVERAGE(Opex!H16:L16)</f>
        <v>187345.75617637538</v>
      </c>
      <c r="D38" s="38">
        <f>ABS(AVERAGE(Depreciation!H16:L16))</f>
        <v>246319.90990812081</v>
      </c>
      <c r="E38" s="38">
        <f>AVERAGE(RAB!H16:L16)*'Asset cost and Total user cost'!$B$2</f>
        <v>361256.23967514985</v>
      </c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</row>
    <row r="39" spans="1:22" ht="15" customHeight="1" x14ac:dyDescent="0.25">
      <c r="A39" s="49" t="s">
        <v>37</v>
      </c>
      <c r="B39" s="49"/>
      <c r="C39" s="38">
        <f>AVERAGE(Opex!H17:L17)</f>
        <v>84611.662269400927</v>
      </c>
      <c r="D39" s="38">
        <f>ABS(AVERAGE(Depreciation!H17:L17))</f>
        <v>139475.41014195728</v>
      </c>
      <c r="E39" s="38">
        <f>AVERAGE(RAB!H17:L17)*'Asset cost and Total user cost'!$B$2</f>
        <v>150559.35132540271</v>
      </c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</row>
    <row r="40" spans="1:22" ht="15" customHeight="1" x14ac:dyDescent="0.25">
      <c r="A40" s="49" t="s">
        <v>31</v>
      </c>
      <c r="B40" s="49"/>
      <c r="C40" s="38">
        <f>AVERAGE(Opex!H18:L18)</f>
        <v>47349.588038999471</v>
      </c>
      <c r="D40" s="38">
        <f>ABS(AVERAGE(Depreciation!H18:L18))</f>
        <v>60065.710902720013</v>
      </c>
      <c r="E40" s="38">
        <f>AVERAGE(RAB!H18:L18)*'Asset cost and Total user cost'!$B$2</f>
        <v>74542.338924361684</v>
      </c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</row>
    <row r="41" spans="1:22" ht="15" customHeight="1" x14ac:dyDescent="0.25">
      <c r="A41" s="49" t="s">
        <v>40</v>
      </c>
      <c r="B41" s="49"/>
      <c r="C41" s="38">
        <f>AVERAGE(Opex!H19:L19)</f>
        <v>167253.65582951269</v>
      </c>
      <c r="D41" s="38">
        <f>ABS(AVERAGE(Depreciation!H19:L19))</f>
        <v>221961.46896186966</v>
      </c>
      <c r="E41" s="38">
        <f>AVERAGE(RAB!H19:L19)*'Asset cost and Total user cost'!$B$2</f>
        <v>321026.91729022592</v>
      </c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</row>
    <row r="42" spans="1:22" ht="15" customHeight="1" x14ac:dyDescent="0.25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</row>
    <row r="43" spans="1:22" ht="15" customHeight="1" x14ac:dyDescent="0.25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</row>
    <row r="44" spans="1:22" s="12" customFormat="1" ht="15" customHeight="1" x14ac:dyDescent="0.25">
      <c r="A44" s="54" t="s">
        <v>53</v>
      </c>
      <c r="B44" s="54"/>
      <c r="C44" s="55">
        <v>2006</v>
      </c>
      <c r="D44" s="55">
        <v>2007</v>
      </c>
      <c r="E44" s="55">
        <v>2008</v>
      </c>
      <c r="F44" s="55">
        <v>2009</v>
      </c>
      <c r="G44" s="55">
        <v>2010</v>
      </c>
      <c r="H44" s="55">
        <v>2011</v>
      </c>
      <c r="I44" s="55">
        <v>2012</v>
      </c>
      <c r="J44" s="55">
        <v>2013</v>
      </c>
      <c r="K44" s="55">
        <v>2014</v>
      </c>
      <c r="L44" s="55">
        <v>2015</v>
      </c>
      <c r="M44" s="55">
        <v>2016</v>
      </c>
      <c r="N44" s="55" t="s">
        <v>24</v>
      </c>
      <c r="O44" s="35"/>
      <c r="P44" s="35"/>
      <c r="Q44" s="35"/>
      <c r="R44" s="35"/>
      <c r="S44" s="35"/>
      <c r="T44" s="35"/>
      <c r="U44" s="35"/>
      <c r="V44" s="35"/>
    </row>
    <row r="45" spans="1:22" x14ac:dyDescent="0.25">
      <c r="A45" s="49" t="s">
        <v>39</v>
      </c>
      <c r="B45" s="49" t="s">
        <v>82</v>
      </c>
      <c r="C45" s="38">
        <f>C53/'Physical data'!C32</f>
        <v>35627.49468408995</v>
      </c>
      <c r="D45" s="38">
        <f>D53/'Physical data'!D32</f>
        <v>38054.593842710761</v>
      </c>
      <c r="E45" s="38">
        <f>E53/'Physical data'!E32</f>
        <v>36976.079227638889</v>
      </c>
      <c r="F45" s="38">
        <f>F53/'Physical data'!F32</f>
        <v>39608.559701236831</v>
      </c>
      <c r="G45" s="38">
        <f>G53/'Physical data'!G32</f>
        <v>40666.801717657851</v>
      </c>
      <c r="H45" s="38">
        <f>H53/'Physical data'!H32</f>
        <v>42069.253355123983</v>
      </c>
      <c r="I45" s="38">
        <f>I53/'Physical data'!I32</f>
        <v>44980.071370345926</v>
      </c>
      <c r="J45" s="38">
        <f>J53/'Physical data'!J32</f>
        <v>47211.467727765194</v>
      </c>
      <c r="K45" s="38">
        <f>K53/'Physical data'!K32</f>
        <v>49079.81552553895</v>
      </c>
      <c r="L45" s="38">
        <f>L53/'Physical data'!L32</f>
        <v>52441.605202566883</v>
      </c>
      <c r="M45" s="38">
        <f>M53/'Physical data'!M32</f>
        <v>55019.236382005853</v>
      </c>
      <c r="N45" s="38">
        <f t="shared" ref="N45:N49" si="5">AVERAGE(I45:M45)</f>
        <v>49746.439241644563</v>
      </c>
      <c r="O45" s="34"/>
      <c r="P45" s="34"/>
      <c r="Q45" s="34"/>
      <c r="R45" s="34"/>
      <c r="S45" s="34"/>
      <c r="T45" s="34"/>
      <c r="U45" s="34"/>
      <c r="V45" s="34"/>
    </row>
    <row r="46" spans="1:22" x14ac:dyDescent="0.25">
      <c r="A46" s="49" t="s">
        <v>21</v>
      </c>
      <c r="B46" s="49" t="s">
        <v>82</v>
      </c>
      <c r="C46" s="38">
        <f>C54/'Physical data'!C33</f>
        <v>46870.237490593645</v>
      </c>
      <c r="D46" s="38">
        <f>D54/'Physical data'!D33</f>
        <v>47728.265192480801</v>
      </c>
      <c r="E46" s="38">
        <f>E54/'Physical data'!E33</f>
        <v>50218.825807048837</v>
      </c>
      <c r="F46" s="38">
        <f>F54/'Physical data'!F33</f>
        <v>52310.174390259031</v>
      </c>
      <c r="G46" s="38">
        <f>G54/'Physical data'!G33</f>
        <v>53601.682974676682</v>
      </c>
      <c r="H46" s="38">
        <f>H54/'Physical data'!H33</f>
        <v>53936.066310164686</v>
      </c>
      <c r="I46" s="38">
        <f>I54/'Physical data'!I33</f>
        <v>56245.405835881626</v>
      </c>
      <c r="J46" s="38">
        <f>J54/'Physical data'!J33</f>
        <v>53712.933247817964</v>
      </c>
      <c r="K46" s="38">
        <f>K54/'Physical data'!K33</f>
        <v>55207.768187258866</v>
      </c>
      <c r="L46" s="38">
        <f>L54/'Physical data'!L33</f>
        <v>59543.895143051632</v>
      </c>
      <c r="M46" s="38">
        <f>M54/'Physical data'!M33</f>
        <v>60055.011167210934</v>
      </c>
      <c r="N46" s="38">
        <f t="shared" si="5"/>
        <v>56953.002716244198</v>
      </c>
      <c r="O46" s="34"/>
      <c r="P46" s="34"/>
      <c r="Q46" s="34"/>
      <c r="R46" s="34"/>
      <c r="S46" s="34"/>
      <c r="T46" s="34"/>
      <c r="U46" s="34"/>
      <c r="V46" s="34"/>
    </row>
    <row r="47" spans="1:22" x14ac:dyDescent="0.25">
      <c r="A47" s="49" t="s">
        <v>37</v>
      </c>
      <c r="B47" s="49" t="s">
        <v>82</v>
      </c>
      <c r="C47" s="38">
        <f>C55/'Physical data'!C34</f>
        <v>51436.801154816574</v>
      </c>
      <c r="D47" s="38">
        <f>D55/'Physical data'!D34</f>
        <v>50977.425055997555</v>
      </c>
      <c r="E47" s="38">
        <f>E55/'Physical data'!E34</f>
        <v>52437.2821688443</v>
      </c>
      <c r="F47" s="38">
        <f>F55/'Physical data'!F34</f>
        <v>55909.04395131419</v>
      </c>
      <c r="G47" s="38">
        <f>G55/'Physical data'!G34</f>
        <v>56892.505036938652</v>
      </c>
      <c r="H47" s="38">
        <f>H55/'Physical data'!H34</f>
        <v>55829.081185072384</v>
      </c>
      <c r="I47" s="38">
        <f>I55/'Physical data'!I34</f>
        <v>54979.666926621816</v>
      </c>
      <c r="J47" s="38">
        <f>J55/'Physical data'!J34</f>
        <v>56157.583734590626</v>
      </c>
      <c r="K47" s="38">
        <f>K55/'Physical data'!K34</f>
        <v>56650.480357508859</v>
      </c>
      <c r="L47" s="38">
        <f>L55/'Physical data'!L34</f>
        <v>61370.232469462142</v>
      </c>
      <c r="M47" s="38">
        <f>M55/'Physical data'!M34</f>
        <v>63002.674121730575</v>
      </c>
      <c r="N47" s="38">
        <f t="shared" si="5"/>
        <v>58432.127521982802</v>
      </c>
      <c r="O47" s="34"/>
      <c r="P47" s="34"/>
      <c r="Q47" s="34"/>
      <c r="R47" s="34"/>
      <c r="S47" s="34"/>
      <c r="T47" s="34"/>
      <c r="U47" s="34"/>
      <c r="V47" s="34"/>
    </row>
    <row r="48" spans="1:22" x14ac:dyDescent="0.25">
      <c r="A48" s="49" t="s">
        <v>31</v>
      </c>
      <c r="B48" s="49" t="s">
        <v>82</v>
      </c>
      <c r="C48" s="38">
        <f>C56/'Physical data'!C35</f>
        <v>39484.809736824391</v>
      </c>
      <c r="D48" s="38">
        <f>D56/'Physical data'!D35</f>
        <v>39730.048711515454</v>
      </c>
      <c r="E48" s="38">
        <f>E56/'Physical data'!E35</f>
        <v>44053.468832021063</v>
      </c>
      <c r="F48" s="38">
        <f>F56/'Physical data'!F35</f>
        <v>46117.770978419525</v>
      </c>
      <c r="G48" s="38">
        <f>G56/'Physical data'!G35</f>
        <v>49898.818264794689</v>
      </c>
      <c r="H48" s="38">
        <f>H56/'Physical data'!H35</f>
        <v>51501.542817537775</v>
      </c>
      <c r="I48" s="38">
        <f>I56/'Physical data'!I35</f>
        <v>52726.758210224936</v>
      </c>
      <c r="J48" s="38">
        <f>J56/'Physical data'!J35</f>
        <v>51898.986398801404</v>
      </c>
      <c r="K48" s="38">
        <f>K56/'Physical data'!K35</f>
        <v>54558.912224060441</v>
      </c>
      <c r="L48" s="38">
        <f>L56/'Physical data'!L35</f>
        <v>48464.219361069197</v>
      </c>
      <c r="M48" s="38">
        <f>M56/'Physical data'!M35</f>
        <v>49557.907814606304</v>
      </c>
      <c r="N48" s="38">
        <f t="shared" si="5"/>
        <v>51441.356801752452</v>
      </c>
      <c r="O48" s="34"/>
      <c r="P48" s="34"/>
      <c r="Q48" s="34"/>
      <c r="R48" s="34"/>
      <c r="S48" s="34"/>
      <c r="T48" s="34"/>
      <c r="U48" s="34"/>
      <c r="V48" s="34"/>
    </row>
    <row r="49" spans="1:22" x14ac:dyDescent="0.25">
      <c r="A49" s="49" t="s">
        <v>40</v>
      </c>
      <c r="B49" s="49" t="s">
        <v>82</v>
      </c>
      <c r="C49" s="38">
        <f>C57/'Physical data'!C36</f>
        <v>44451.007811536212</v>
      </c>
      <c r="D49" s="38">
        <f>D57/'Physical data'!D36</f>
        <v>44999.753047272927</v>
      </c>
      <c r="E49" s="38">
        <f>E57/'Physical data'!E36</f>
        <v>45591.654575366185</v>
      </c>
      <c r="F49" s="38">
        <f>F57/'Physical data'!F36</f>
        <v>48226.8946486348</v>
      </c>
      <c r="G49" s="38">
        <f>G57/'Physical data'!G36</f>
        <v>52327.494809020558</v>
      </c>
      <c r="H49" s="38">
        <f>H57/'Physical data'!H36</f>
        <v>51983.994998792266</v>
      </c>
      <c r="I49" s="38">
        <f>I57/'Physical data'!I36</f>
        <v>53346.076710882124</v>
      </c>
      <c r="J49" s="38">
        <f>J57/'Physical data'!J36</f>
        <v>53254.881404191634</v>
      </c>
      <c r="K49" s="38">
        <f>K57/'Physical data'!K36</f>
        <v>58243.735948975562</v>
      </c>
      <c r="L49" s="38">
        <f>L57/'Physical data'!L36</f>
        <v>59493.591659969934</v>
      </c>
      <c r="M49" s="38">
        <f>M57/'Physical data'!M36</f>
        <v>60476.347552132887</v>
      </c>
      <c r="N49" s="38">
        <f t="shared" si="5"/>
        <v>56962.92665523044</v>
      </c>
      <c r="O49" s="34"/>
      <c r="P49" s="34"/>
      <c r="Q49" s="34"/>
      <c r="R49" s="34"/>
      <c r="S49" s="34"/>
      <c r="T49" s="34"/>
      <c r="U49" s="34"/>
      <c r="V49" s="34"/>
    </row>
    <row r="50" spans="1:22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</row>
    <row r="51" spans="1:22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</row>
    <row r="52" spans="1:22" x14ac:dyDescent="0.25">
      <c r="A52" s="54" t="s">
        <v>47</v>
      </c>
      <c r="B52" s="54"/>
      <c r="C52" s="55">
        <v>2006</v>
      </c>
      <c r="D52" s="55">
        <v>2007</v>
      </c>
      <c r="E52" s="55">
        <v>2008</v>
      </c>
      <c r="F52" s="55">
        <v>2009</v>
      </c>
      <c r="G52" s="55">
        <v>2010</v>
      </c>
      <c r="H52" s="55">
        <v>2011</v>
      </c>
      <c r="I52" s="55">
        <v>2012</v>
      </c>
      <c r="J52" s="55">
        <v>2013</v>
      </c>
      <c r="K52" s="55">
        <v>2014</v>
      </c>
      <c r="L52" s="55">
        <v>2015</v>
      </c>
      <c r="M52" s="55">
        <v>2016</v>
      </c>
      <c r="N52" s="55" t="s">
        <v>24</v>
      </c>
      <c r="O52" s="34"/>
      <c r="P52" s="34"/>
      <c r="Q52" s="34"/>
      <c r="R52" s="34"/>
      <c r="S52" s="34"/>
      <c r="T52" s="34"/>
      <c r="U52" s="34"/>
      <c r="V52" s="34"/>
    </row>
    <row r="53" spans="1:22" x14ac:dyDescent="0.25">
      <c r="A53" s="49" t="s">
        <v>39</v>
      </c>
      <c r="B53" s="52" t="s">
        <v>80</v>
      </c>
      <c r="C53" s="56">
        <f>'Asset cost and Total user cost'!C15</f>
        <v>199533173.45053843</v>
      </c>
      <c r="D53" s="56">
        <f>'Asset cost and Total user cost'!D15</f>
        <v>210010707.34735873</v>
      </c>
      <c r="E53" s="56">
        <f>'Asset cost and Total user cost'!E15</f>
        <v>204058742.17511469</v>
      </c>
      <c r="F53" s="56">
        <f>'Asset cost and Total user cost'!F15</f>
        <v>217992402.16234639</v>
      </c>
      <c r="G53" s="56">
        <f>'Asset cost and Total user cost'!G15</f>
        <v>223735282.33918494</v>
      </c>
      <c r="H53" s="56">
        <f>'Asset cost and Total user cost'!H15</f>
        <v>231577314.79709697</v>
      </c>
      <c r="I53" s="56">
        <f>'Asset cost and Total user cost'!I15</f>
        <v>248562978.01745614</v>
      </c>
      <c r="J53" s="56">
        <f>'Asset cost and Total user cost'!J15</f>
        <v>260954258.93359524</v>
      </c>
      <c r="K53" s="56">
        <f>'Asset cost and Total user cost'!K15</f>
        <v>271382081.85667175</v>
      </c>
      <c r="L53" s="56">
        <f>'Asset cost and Total user cost'!L15</f>
        <v>289548404.44358748</v>
      </c>
      <c r="M53" s="56">
        <f>'Asset cost and Total user cost'!M15</f>
        <v>303945463.48769766</v>
      </c>
      <c r="N53" s="38">
        <f t="shared" ref="N53:N57" si="6">AVERAGE(I53:M53)</f>
        <v>274878637.34780163</v>
      </c>
      <c r="O53" s="34"/>
      <c r="P53" s="34"/>
      <c r="Q53" s="34"/>
      <c r="R53" s="34"/>
      <c r="S53" s="34"/>
      <c r="T53" s="34"/>
      <c r="U53" s="34"/>
      <c r="V53" s="34"/>
    </row>
    <row r="54" spans="1:22" x14ac:dyDescent="0.25">
      <c r="A54" s="49" t="s">
        <v>21</v>
      </c>
      <c r="B54" s="52" t="s">
        <v>80</v>
      </c>
      <c r="C54" s="56">
        <f>'Asset cost and Total user cost'!C16</f>
        <v>548419274.82993805</v>
      </c>
      <c r="D54" s="56">
        <f>'Asset cost and Total user cost'!D16</f>
        <v>567622712.28113568</v>
      </c>
      <c r="E54" s="56">
        <f>'Asset cost and Total user cost'!E16</f>
        <v>624159742.19064856</v>
      </c>
      <c r="F54" s="56">
        <f>'Asset cost and Total user cost'!F16</f>
        <v>672975624.54812145</v>
      </c>
      <c r="G54" s="56">
        <f>'Asset cost and Total user cost'!G16</f>
        <v>714033379.07396555</v>
      </c>
      <c r="H54" s="56">
        <f>'Asset cost and Total user cost'!H16</f>
        <v>740995253.39556646</v>
      </c>
      <c r="I54" s="56">
        <f>'Asset cost and Total user cost'!I16</f>
        <v>770697048.92558432</v>
      </c>
      <c r="J54" s="56">
        <f>'Asset cost and Total user cost'!J16</f>
        <v>768820070.04264247</v>
      </c>
      <c r="K54" s="56">
        <f>'Asset cost and Total user cost'!K16</f>
        <v>815556755.54628158</v>
      </c>
      <c r="L54" s="56">
        <f>'Asset cost and Total user cost'!L16</f>
        <v>878540400.88815534</v>
      </c>
      <c r="M54" s="56">
        <f>'Asset cost and Total user cost'!M16</f>
        <v>886141717.27778089</v>
      </c>
      <c r="N54" s="38">
        <f t="shared" si="6"/>
        <v>823951198.53608894</v>
      </c>
      <c r="O54" s="34"/>
      <c r="P54" s="34"/>
      <c r="Q54" s="34"/>
      <c r="R54" s="34"/>
      <c r="S54" s="34"/>
      <c r="T54" s="34"/>
      <c r="U54" s="34"/>
      <c r="V54" s="34"/>
    </row>
    <row r="55" spans="1:22" x14ac:dyDescent="0.25">
      <c r="A55" s="49" t="s">
        <v>37</v>
      </c>
      <c r="B55" s="52" t="s">
        <v>80</v>
      </c>
      <c r="C55" s="56">
        <f>'Asset cost and Total user cost'!C17</f>
        <v>338094093.99060935</v>
      </c>
      <c r="D55" s="56">
        <f>'Asset cost and Total user cost'!D17</f>
        <v>335074614.89307195</v>
      </c>
      <c r="E55" s="56">
        <f>'Asset cost and Total user cost'!E17</f>
        <v>344670255.6958136</v>
      </c>
      <c r="F55" s="56">
        <f>'Asset cost and Total user cost'!F17</f>
        <v>367490145.89198816</v>
      </c>
      <c r="G55" s="56">
        <f>'Asset cost and Total user cost'!G17</f>
        <v>373954435.60779774</v>
      </c>
      <c r="H55" s="56">
        <f>'Asset cost and Total user cost'!H17</f>
        <v>366964550.62948078</v>
      </c>
      <c r="I55" s="56">
        <f>'Asset cost and Total user cost'!I17</f>
        <v>361381350.70868522</v>
      </c>
      <c r="J55" s="56">
        <f>'Asset cost and Total user cost'!J17</f>
        <v>369123797.88746417</v>
      </c>
      <c r="K55" s="56">
        <f>'Asset cost and Total user cost'!K17</f>
        <v>372363607.38990575</v>
      </c>
      <c r="L55" s="56">
        <f>'Asset cost and Total user cost'!L17</f>
        <v>403398812.06826854</v>
      </c>
      <c r="M55" s="56">
        <f>'Asset cost and Total user cost'!M17</f>
        <v>413224758.82488</v>
      </c>
      <c r="N55" s="38">
        <f t="shared" si="6"/>
        <v>383898465.37584078</v>
      </c>
      <c r="O55" s="34"/>
      <c r="P55" s="34"/>
      <c r="Q55" s="34"/>
      <c r="R55" s="34"/>
      <c r="S55" s="34"/>
      <c r="T55" s="34"/>
      <c r="U55" s="34"/>
      <c r="V55" s="34"/>
    </row>
    <row r="56" spans="1:22" x14ac:dyDescent="0.25">
      <c r="A56" s="49" t="s">
        <v>31</v>
      </c>
      <c r="B56" s="52" t="s">
        <v>80</v>
      </c>
      <c r="C56" s="56">
        <f>'Asset cost and Total user cost'!C18</f>
        <v>141406949.11048919</v>
      </c>
      <c r="D56" s="56">
        <f>'Asset cost and Total user cost'!D18</f>
        <v>143914155.44772243</v>
      </c>
      <c r="E56" s="56">
        <f>'Asset cost and Total user cost'!E18</f>
        <v>159574880.1502299</v>
      </c>
      <c r="F56" s="56">
        <f>'Asset cost and Total user cost'!F18</f>
        <v>162348389.17533025</v>
      </c>
      <c r="G56" s="56">
        <f>'Asset cost and Total user cost'!G18</f>
        <v>173712756.02522975</v>
      </c>
      <c r="H56" s="56">
        <f>'Asset cost and Total user cost'!H18</f>
        <v>179910339.52450472</v>
      </c>
      <c r="I56" s="56">
        <f>'Asset cost and Total user cost'!I18</f>
        <v>184190384.45577878</v>
      </c>
      <c r="J56" s="56">
        <f>'Asset cost and Total user cost'!J18</f>
        <v>181812010.16241708</v>
      </c>
      <c r="K56" s="56">
        <f>'Asset cost and Total user cost'!K18</f>
        <v>191163516.65066299</v>
      </c>
      <c r="L56" s="56">
        <f>'Asset cost and Total user cost'!L18</f>
        <v>172711938.53704232</v>
      </c>
      <c r="M56" s="56">
        <f>'Asset cost and Total user cost'!M18</f>
        <v>176609516.0789125</v>
      </c>
      <c r="N56" s="38">
        <f t="shared" si="6"/>
        <v>181297473.17696276</v>
      </c>
      <c r="O56" s="34"/>
      <c r="P56" s="34"/>
      <c r="Q56" s="34"/>
      <c r="R56" s="34"/>
      <c r="S56" s="34"/>
      <c r="T56" s="34"/>
      <c r="U56" s="34"/>
      <c r="V56" s="34"/>
    </row>
    <row r="57" spans="1:22" x14ac:dyDescent="0.25">
      <c r="A57" s="49" t="s">
        <v>40</v>
      </c>
      <c r="B57" s="52" t="s">
        <v>80</v>
      </c>
      <c r="C57" s="56">
        <f>'Asset cost and Total user cost'!C19</f>
        <v>556403532.95980334</v>
      </c>
      <c r="D57" s="56">
        <f>'Asset cost and Total user cost'!D19</f>
        <v>563689136.54814625</v>
      </c>
      <c r="E57" s="56">
        <f>'Asset cost and Total user cost'!E19</f>
        <v>570967724.35776269</v>
      </c>
      <c r="F57" s="56">
        <f>'Asset cost and Total user cost'!F19</f>
        <v>603962232.87108612</v>
      </c>
      <c r="G57" s="56">
        <f>'Asset cost and Total user cost'!G19</f>
        <v>663641307.48811603</v>
      </c>
      <c r="H57" s="56">
        <f>'Asset cost and Total user cost'!H19</f>
        <v>659253902.76736879</v>
      </c>
      <c r="I57" s="56">
        <f>'Asset cost and Total user cost'!I19</f>
        <v>677346178.63594949</v>
      </c>
      <c r="J57" s="56">
        <f>'Asset cost and Total user cost'!J19</f>
        <v>686648044.20606923</v>
      </c>
      <c r="K57" s="56">
        <f>'Asset cost and Total user cost'!K19</f>
        <v>753072052.41244721</v>
      </c>
      <c r="L57" s="56">
        <f>'Asset cost and Total user cost'!L19</f>
        <v>774890032.38620615</v>
      </c>
      <c r="M57" s="56">
        <f>'Asset cost and Total user cost'!M19</f>
        <v>788562888.62003338</v>
      </c>
      <c r="N57" s="38">
        <f t="shared" si="6"/>
        <v>736103839.252141</v>
      </c>
      <c r="O57" s="34"/>
      <c r="P57" s="34"/>
      <c r="Q57" s="34"/>
      <c r="R57" s="34"/>
      <c r="S57" s="34"/>
      <c r="T57" s="34"/>
      <c r="U57" s="34"/>
      <c r="V57" s="34"/>
    </row>
    <row r="58" spans="1:22" x14ac:dyDescent="0.2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</row>
    <row r="59" spans="1:22" x14ac:dyDescent="0.2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</row>
    <row r="60" spans="1:22" x14ac:dyDescent="0.2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</row>
    <row r="61" spans="1:22" x14ac:dyDescent="0.2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</row>
    <row r="62" spans="1:22" x14ac:dyDescent="0.25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</row>
    <row r="63" spans="1:22" x14ac:dyDescent="0.2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</row>
    <row r="64" spans="1:22" x14ac:dyDescent="0.25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</row>
    <row r="65" spans="1:22" x14ac:dyDescent="0.2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</row>
    <row r="66" spans="1:22" x14ac:dyDescent="0.25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</row>
    <row r="67" spans="1:22" x14ac:dyDescent="0.25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</row>
    <row r="68" spans="1:22" x14ac:dyDescent="0.2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</row>
    <row r="69" spans="1:22" x14ac:dyDescent="0.25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</row>
    <row r="70" spans="1:22" x14ac:dyDescent="0.2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</row>
    <row r="71" spans="1:22" x14ac:dyDescent="0.2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</row>
    <row r="72" spans="1:22" x14ac:dyDescent="0.25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</row>
    <row r="73" spans="1:22" x14ac:dyDescent="0.25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</row>
    <row r="74" spans="1:22" x14ac:dyDescent="0.25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</row>
    <row r="75" spans="1:22" x14ac:dyDescent="0.25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</row>
    <row r="76" spans="1:22" x14ac:dyDescent="0.25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</row>
    <row r="77" spans="1:22" x14ac:dyDescent="0.25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</row>
    <row r="78" spans="1:22" x14ac:dyDescent="0.25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</row>
    <row r="79" spans="1:22" x14ac:dyDescent="0.25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</row>
    <row r="80" spans="1:22" x14ac:dyDescent="0.2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</row>
    <row r="81" spans="1:22" x14ac:dyDescent="0.25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</row>
    <row r="82" spans="1:22" x14ac:dyDescent="0.25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</row>
    <row r="83" spans="1:22" x14ac:dyDescent="0.25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</row>
    <row r="84" spans="1:22" x14ac:dyDescent="0.25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</row>
    <row r="85" spans="1:22" x14ac:dyDescent="0.25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</row>
    <row r="86" spans="1:22" x14ac:dyDescent="0.25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</row>
    <row r="87" spans="1:22" x14ac:dyDescent="0.25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</row>
    <row r="88" spans="1:22" x14ac:dyDescent="0.25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</row>
    <row r="89" spans="1:22" x14ac:dyDescent="0.25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</row>
    <row r="90" spans="1:22" x14ac:dyDescent="0.25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</row>
    <row r="91" spans="1:22" x14ac:dyDescent="0.25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</row>
    <row r="92" spans="1:22" x14ac:dyDescent="0.25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</row>
    <row r="93" spans="1:22" x14ac:dyDescent="0.25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</row>
    <row r="94" spans="1:22" x14ac:dyDescent="0.25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</row>
    <row r="95" spans="1:22" x14ac:dyDescent="0.25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</row>
    <row r="96" spans="1:22" x14ac:dyDescent="0.25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</row>
    <row r="97" spans="1:22" x14ac:dyDescent="0.25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</row>
    <row r="98" spans="1:22" x14ac:dyDescent="0.25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</row>
    <row r="99" spans="1:22" x14ac:dyDescent="0.25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</row>
    <row r="100" spans="1:22" x14ac:dyDescent="0.25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</row>
    <row r="101" spans="1:22" x14ac:dyDescent="0.25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</row>
    <row r="102" spans="1:22" x14ac:dyDescent="0.25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</row>
    <row r="103" spans="1:22" x14ac:dyDescent="0.25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</row>
    <row r="104" spans="1:22" x14ac:dyDescent="0.25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workbookViewId="0">
      <selection activeCell="H33" sqref="H33"/>
    </sheetView>
  </sheetViews>
  <sheetFormatPr defaultColWidth="9.140625" defaultRowHeight="15" x14ac:dyDescent="0.25"/>
  <cols>
    <col min="1" max="1" width="46.42578125" style="2" bestFit="1" customWidth="1"/>
    <col min="2" max="11" width="14" style="2" customWidth="1"/>
    <col min="12" max="12" width="12.28515625" style="2" customWidth="1"/>
    <col min="13" max="13" width="14.140625" style="18" customWidth="1"/>
    <col min="14" max="16384" width="9.140625" style="2"/>
  </cols>
  <sheetData>
    <row r="1" spans="1:16" x14ac:dyDescent="0.25">
      <c r="A1" s="35" t="s">
        <v>103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x14ac:dyDescent="0.25">
      <c r="A2" s="34" t="s">
        <v>33</v>
      </c>
      <c r="B2" s="50">
        <f>AVERAGE([3]WACC!$C$22:$L$22)</f>
        <v>5.7298225407559966E-2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6" x14ac:dyDescent="0.25">
      <c r="A5" s="15" t="s">
        <v>56</v>
      </c>
      <c r="B5" s="35" t="str">
        <f>IF(Depreciation!A14=RAB!A14,"valid","invalid")</f>
        <v>valid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x14ac:dyDescent="0.25">
      <c r="A6" s="35" t="str">
        <f>Depreciation!A14</f>
        <v>Real $2016</v>
      </c>
      <c r="B6" s="35"/>
      <c r="C6" s="34">
        <v>2006</v>
      </c>
      <c r="D6" s="34">
        <v>2007</v>
      </c>
      <c r="E6" s="34">
        <v>2008</v>
      </c>
      <c r="F6" s="34">
        <v>2009</v>
      </c>
      <c r="G6" s="34">
        <v>2010</v>
      </c>
      <c r="H6" s="34">
        <v>2011</v>
      </c>
      <c r="I6" s="34">
        <v>2012</v>
      </c>
      <c r="J6" s="34">
        <v>2013</v>
      </c>
      <c r="K6" s="34">
        <v>2014</v>
      </c>
      <c r="L6" s="34">
        <v>2015</v>
      </c>
      <c r="M6" s="34">
        <v>2016</v>
      </c>
      <c r="N6" s="34"/>
      <c r="O6" s="34"/>
      <c r="P6" s="34"/>
    </row>
    <row r="7" spans="1:16" x14ac:dyDescent="0.25">
      <c r="A7" s="49" t="s">
        <v>39</v>
      </c>
      <c r="B7" s="49" t="s">
        <v>117</v>
      </c>
      <c r="C7" s="38">
        <f>RAB!C15*'Asset cost and Total user cost'!$B$2-Depreciation!C15</f>
        <v>135960.2617560277</v>
      </c>
      <c r="D7" s="38">
        <f>RAB!D15*'Asset cost and Total user cost'!$B$2-Depreciation!D15</f>
        <v>142778.60573073055</v>
      </c>
      <c r="E7" s="38">
        <f>RAB!E15*'Asset cost and Total user cost'!$B$2-Depreciation!E15</f>
        <v>143015.98168128752</v>
      </c>
      <c r="F7" s="38">
        <f>RAB!F15*'Asset cost and Total user cost'!$B$2-Depreciation!F15</f>
        <v>152691.21168615593</v>
      </c>
      <c r="G7" s="38">
        <f>RAB!G15*'Asset cost and Total user cost'!$B$2-Depreciation!G15</f>
        <v>156583.95678245113</v>
      </c>
      <c r="H7" s="38">
        <f>RAB!H15*'Asset cost and Total user cost'!$B$2-Depreciation!H15</f>
        <v>158505.07537501235</v>
      </c>
      <c r="I7" s="38">
        <f>RAB!I15*'Asset cost and Total user cost'!$B$2-Depreciation!I15</f>
        <v>168560.57320783689</v>
      </c>
      <c r="J7" s="38">
        <f>RAB!J15*'Asset cost and Total user cost'!$B$2-Depreciation!J15</f>
        <v>184895.72952183054</v>
      </c>
      <c r="K7" s="38">
        <f>RAB!K15*'Asset cost and Total user cost'!$B$2-Depreciation!K15</f>
        <v>193542.44387957256</v>
      </c>
      <c r="L7" s="38">
        <f>RAB!L15*'Asset cost and Total user cost'!$B$2-Depreciation!L15</f>
        <v>207403.53385071689</v>
      </c>
      <c r="M7" s="38">
        <f>RAB!M15*'Asset cost and Total user cost'!$B$2-Depreciation!M15</f>
        <v>217581.05490836184</v>
      </c>
      <c r="N7" s="38"/>
      <c r="O7" s="34"/>
      <c r="P7" s="34"/>
    </row>
    <row r="8" spans="1:16" x14ac:dyDescent="0.25">
      <c r="A8" s="49" t="s">
        <v>21</v>
      </c>
      <c r="B8" s="49" t="s">
        <v>117</v>
      </c>
      <c r="C8" s="38">
        <f>RAB!C16*'Asset cost and Total user cost'!$B$2-Depreciation!C16</f>
        <v>392501.49440034374</v>
      </c>
      <c r="D8" s="38">
        <f>RAB!D16*'Asset cost and Total user cost'!$B$2-Depreciation!D16</f>
        <v>404699.50211947289</v>
      </c>
      <c r="E8" s="38">
        <f>RAB!E16*'Asset cost and Total user cost'!$B$2-Depreciation!E16</f>
        <v>446243.69280793256</v>
      </c>
      <c r="F8" s="38">
        <f>RAB!F16*'Asset cost and Total user cost'!$B$2-Depreciation!F16</f>
        <v>502980.38645288337</v>
      </c>
      <c r="G8" s="38">
        <f>RAB!G16*'Asset cost and Total user cost'!$B$2-Depreciation!G16</f>
        <v>536841.22636982985</v>
      </c>
      <c r="H8" s="38">
        <f>RAB!H16*'Asset cost and Total user cost'!$B$2-Depreciation!H16</f>
        <v>569548.50416956027</v>
      </c>
      <c r="I8" s="38">
        <f>RAB!I16*'Asset cost and Total user cost'!$B$2-Depreciation!I16</f>
        <v>593921.09702177672</v>
      </c>
      <c r="J8" s="38">
        <f>RAB!J16*'Asset cost and Total user cost'!$B$2-Depreciation!J16</f>
        <v>588314.81871028943</v>
      </c>
      <c r="K8" s="38">
        <f>RAB!K16*'Asset cost and Total user cost'!$B$2-Depreciation!K16</f>
        <v>625555.07630633318</v>
      </c>
      <c r="L8" s="38">
        <f>RAB!L16*'Asset cost and Total user cost'!$B$2-Depreciation!L16</f>
        <v>660541.25170839368</v>
      </c>
      <c r="M8" s="38">
        <f>RAB!M16*'Asset cost and Total user cost'!$B$2-Depreciation!M16</f>
        <v>665268.00879069604</v>
      </c>
      <c r="N8" s="38"/>
      <c r="O8" s="34"/>
      <c r="P8" s="34"/>
    </row>
    <row r="9" spans="1:16" x14ac:dyDescent="0.25">
      <c r="A9" s="49" t="s">
        <v>37</v>
      </c>
      <c r="B9" s="49" t="s">
        <v>117</v>
      </c>
      <c r="C9" s="38">
        <f>RAB!C17*'Asset cost and Total user cost'!$B$2-Depreciation!C17</f>
        <v>256629.96069042513</v>
      </c>
      <c r="D9" s="38">
        <f>RAB!D17*'Asset cost and Total user cost'!$B$2-Depreciation!D17</f>
        <v>256643.98784610382</v>
      </c>
      <c r="E9" s="38">
        <f>RAB!E17*'Asset cost and Total user cost'!$B$2-Depreciation!E17</f>
        <v>272080.98225300497</v>
      </c>
      <c r="F9" s="38">
        <f>RAB!F17*'Asset cost and Total user cost'!$B$2-Depreciation!F17</f>
        <v>275419.44459748984</v>
      </c>
      <c r="G9" s="38">
        <f>RAB!G17*'Asset cost and Total user cost'!$B$2-Depreciation!G17</f>
        <v>280063.46652464208</v>
      </c>
      <c r="H9" s="38">
        <f>RAB!H17*'Asset cost and Total user cost'!$B$2-Depreciation!H17</f>
        <v>281361.04710616474</v>
      </c>
      <c r="I9" s="38">
        <f>RAB!I17*'Asset cost and Total user cost'!$B$2-Depreciation!I17</f>
        <v>281204.92215157102</v>
      </c>
      <c r="J9" s="38">
        <f>RAB!J17*'Asset cost and Total user cost'!$B$2-Depreciation!J17</f>
        <v>286861.7220524936</v>
      </c>
      <c r="K9" s="38">
        <f>RAB!K17*'Asset cost and Total user cost'!$B$2-Depreciation!K17</f>
        <v>284856.20856510033</v>
      </c>
      <c r="L9" s="38">
        <f>RAB!L17*'Asset cost and Total user cost'!$B$2-Depreciation!L17</f>
        <v>315889.90746147017</v>
      </c>
      <c r="M9" s="38">
        <f>RAB!M17*'Asset cost and Total user cost'!$B$2-Depreciation!M17</f>
        <v>322179.13598916761</v>
      </c>
      <c r="N9" s="38"/>
      <c r="O9" s="34"/>
      <c r="P9" s="34"/>
    </row>
    <row r="10" spans="1:16" x14ac:dyDescent="0.25">
      <c r="A10" s="49" t="s">
        <v>31</v>
      </c>
      <c r="B10" s="49" t="s">
        <v>117</v>
      </c>
      <c r="C10" s="38">
        <f>RAB!C18*'Asset cost and Total user cost'!$B$2-Depreciation!C18</f>
        <v>94904.976795453389</v>
      </c>
      <c r="D10" s="38">
        <f>RAB!D18*'Asset cost and Total user cost'!$B$2-Depreciation!D18</f>
        <v>96082.415955805584</v>
      </c>
      <c r="E10" s="38">
        <f>RAB!E18*'Asset cost and Total user cost'!$B$2-Depreciation!E18</f>
        <v>102372.25545887186</v>
      </c>
      <c r="F10" s="38">
        <f>RAB!F18*'Asset cost and Total user cost'!$B$2-Depreciation!F18</f>
        <v>106821.4356039017</v>
      </c>
      <c r="G10" s="38">
        <f>RAB!G18*'Asset cost and Total user cost'!$B$2-Depreciation!G18</f>
        <v>117978.44128503886</v>
      </c>
      <c r="H10" s="38">
        <f>RAB!H18*'Asset cost and Total user cost'!$B$2-Depreciation!H18</f>
        <v>127058.59979282258</v>
      </c>
      <c r="I10" s="38">
        <f>RAB!I18*'Asset cost and Total user cost'!$B$2-Depreciation!I18</f>
        <v>132471.49267221164</v>
      </c>
      <c r="J10" s="38">
        <f>RAB!J18*'Asset cost and Total user cost'!$B$2-Depreciation!J18</f>
        <v>133307.85202516217</v>
      </c>
      <c r="K10" s="38">
        <f>RAB!K18*'Asset cost and Total user cost'!$B$2-Depreciation!K18</f>
        <v>143303.0204674569</v>
      </c>
      <c r="L10" s="38">
        <f>RAB!L18*'Asset cost and Total user cost'!$B$2-Depreciation!L18</f>
        <v>136899.28417775527</v>
      </c>
      <c r="M10" s="38">
        <f>RAB!M18*'Asset cost and Total user cost'!$B$2-Depreciation!M18</f>
        <v>138451.08460343484</v>
      </c>
      <c r="N10" s="38"/>
      <c r="O10" s="34"/>
      <c r="P10" s="34"/>
    </row>
    <row r="11" spans="1:16" x14ac:dyDescent="0.25">
      <c r="A11" s="49" t="s">
        <v>40</v>
      </c>
      <c r="B11" s="49" t="s">
        <v>117</v>
      </c>
      <c r="C11" s="38">
        <f>RAB!C19*'Asset cost and Total user cost'!$B$2-Depreciation!C19</f>
        <v>397927.39930825203</v>
      </c>
      <c r="D11" s="38">
        <f>RAB!D19*'Asset cost and Total user cost'!$B$2-Depreciation!D19</f>
        <v>407339.25202158734</v>
      </c>
      <c r="E11" s="38">
        <f>RAB!E19*'Asset cost and Total user cost'!$B$2-Depreciation!E19</f>
        <v>423177.60090097261</v>
      </c>
      <c r="F11" s="38">
        <f>RAB!F19*'Asset cost and Total user cost'!$B$2-Depreciation!F19</f>
        <v>456176.51858537178</v>
      </c>
      <c r="G11" s="38">
        <f>RAB!G19*'Asset cost and Total user cost'!$B$2-Depreciation!G19</f>
        <v>496553.29052098969</v>
      </c>
      <c r="H11" s="38">
        <f>RAB!H19*'Asset cost and Total user cost'!$B$2-Depreciation!H19</f>
        <v>502858.64992939157</v>
      </c>
      <c r="I11" s="38">
        <f>RAB!I19*'Asset cost and Total user cost'!$B$2-Depreciation!I19</f>
        <v>509689.86601069907</v>
      </c>
      <c r="J11" s="38">
        <f>RAB!J19*'Asset cost and Total user cost'!$B$2-Depreciation!J19</f>
        <v>532378.43636293197</v>
      </c>
      <c r="K11" s="38">
        <f>RAB!K19*'Asset cost and Total user cost'!$B$2-Depreciation!K19</f>
        <v>568719.18981702731</v>
      </c>
      <c r="L11" s="38">
        <f>RAB!L19*'Asset cost and Total user cost'!$B$2-Depreciation!L19</f>
        <v>601295.7891404276</v>
      </c>
      <c r="M11" s="38">
        <f>RAB!M19*'Asset cost and Total user cost'!$B$2-Depreciation!M19</f>
        <v>616526.04722335446</v>
      </c>
      <c r="N11" s="38"/>
      <c r="O11" s="34"/>
      <c r="P11" s="34"/>
    </row>
    <row r="12" spans="1:16" x14ac:dyDescent="0.25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</row>
    <row r="13" spans="1:16" x14ac:dyDescent="0.25">
      <c r="A13" s="15" t="s">
        <v>47</v>
      </c>
      <c r="B13" s="15"/>
      <c r="C13" s="35" t="str">
        <f>IF(A6=A14,"valid","invalid")</f>
        <v>valid</v>
      </c>
      <c r="D13" s="51"/>
      <c r="E13" s="51"/>
      <c r="F13" s="51"/>
      <c r="G13" s="51"/>
      <c r="H13" s="51"/>
      <c r="I13" s="51"/>
      <c r="J13" s="51"/>
      <c r="K13" s="51"/>
      <c r="L13" s="34"/>
      <c r="M13" s="34"/>
      <c r="N13" s="34"/>
      <c r="O13" s="34"/>
      <c r="P13" s="34"/>
    </row>
    <row r="14" spans="1:16" x14ac:dyDescent="0.25">
      <c r="A14" s="35" t="str">
        <f>Opex!A14</f>
        <v>Real $2016</v>
      </c>
      <c r="B14" s="35"/>
      <c r="C14" s="34">
        <v>2006</v>
      </c>
      <c r="D14" s="34">
        <v>2007</v>
      </c>
      <c r="E14" s="34">
        <v>2008</v>
      </c>
      <c r="F14" s="34">
        <v>2009</v>
      </c>
      <c r="G14" s="34">
        <v>2010</v>
      </c>
      <c r="H14" s="34">
        <v>2011</v>
      </c>
      <c r="I14" s="34">
        <v>2012</v>
      </c>
      <c r="J14" s="34">
        <v>2013</v>
      </c>
      <c r="K14" s="34">
        <v>2014</v>
      </c>
      <c r="L14" s="34">
        <v>2015</v>
      </c>
      <c r="M14" s="34">
        <v>2016</v>
      </c>
      <c r="N14" s="34"/>
      <c r="O14" s="34"/>
      <c r="P14" s="34"/>
    </row>
    <row r="15" spans="1:16" x14ac:dyDescent="0.25">
      <c r="A15" s="49" t="s">
        <v>39</v>
      </c>
      <c r="B15" s="52" t="s">
        <v>118</v>
      </c>
      <c r="C15" s="38">
        <f>(C7+Opex!C15)*1000</f>
        <v>199533173.45053843</v>
      </c>
      <c r="D15" s="38">
        <f>(D7+Opex!D15)*1000</f>
        <v>210010707.34735873</v>
      </c>
      <c r="E15" s="38">
        <f>(E7+Opex!E15)*1000</f>
        <v>204058742.17511469</v>
      </c>
      <c r="F15" s="38">
        <f>(F7+Opex!F15)*1000</f>
        <v>217992402.16234639</v>
      </c>
      <c r="G15" s="38">
        <f>(G7+Opex!G15)*1000</f>
        <v>223735282.33918494</v>
      </c>
      <c r="H15" s="38">
        <f>(H7+Opex!H15)*1000</f>
        <v>231577314.79709697</v>
      </c>
      <c r="I15" s="38">
        <f>(I7+Opex!I15)*1000</f>
        <v>248562978.01745614</v>
      </c>
      <c r="J15" s="38">
        <f>(J7+Opex!J15)*1000</f>
        <v>260954258.93359524</v>
      </c>
      <c r="K15" s="38">
        <f>(K7+Opex!K15)*1000</f>
        <v>271382081.85667175</v>
      </c>
      <c r="L15" s="38">
        <f>(L7+Opex!L15)*1000</f>
        <v>289548404.44358748</v>
      </c>
      <c r="M15" s="38">
        <f>(M7+Opex!M15)*1000</f>
        <v>303945463.48769766</v>
      </c>
      <c r="N15" s="34"/>
      <c r="O15" s="34"/>
      <c r="P15" s="34"/>
    </row>
    <row r="16" spans="1:16" x14ac:dyDescent="0.25">
      <c r="A16" s="49" t="s">
        <v>21</v>
      </c>
      <c r="B16" s="52" t="s">
        <v>118</v>
      </c>
      <c r="C16" s="38">
        <f>(C8+Opex!C16)*1000</f>
        <v>548419274.82993805</v>
      </c>
      <c r="D16" s="38">
        <f>(D8+Opex!D16)*1000</f>
        <v>567622712.28113568</v>
      </c>
      <c r="E16" s="38">
        <f>(E8+Opex!E16)*1000</f>
        <v>624159742.19064856</v>
      </c>
      <c r="F16" s="38">
        <f>(F8+Opex!F16)*1000</f>
        <v>672975624.54812145</v>
      </c>
      <c r="G16" s="38">
        <f>(G8+Opex!G16)*1000</f>
        <v>714033379.07396555</v>
      </c>
      <c r="H16" s="38">
        <f>(H8+Opex!H16)*1000</f>
        <v>740995253.39556646</v>
      </c>
      <c r="I16" s="38">
        <f>(I8+Opex!I16)*1000</f>
        <v>770697048.92558432</v>
      </c>
      <c r="J16" s="38">
        <f>(J8+Opex!J16)*1000</f>
        <v>768820070.04264247</v>
      </c>
      <c r="K16" s="38">
        <f>(K8+Opex!K16)*1000</f>
        <v>815556755.54628158</v>
      </c>
      <c r="L16" s="38">
        <f>(L8+Opex!L16)*1000</f>
        <v>878540400.88815534</v>
      </c>
      <c r="M16" s="38">
        <f>(M8+Opex!M16)*1000</f>
        <v>886141717.27778089</v>
      </c>
      <c r="N16" s="34"/>
      <c r="O16" s="34"/>
      <c r="P16" s="34"/>
    </row>
    <row r="17" spans="1:16" x14ac:dyDescent="0.25">
      <c r="A17" s="49" t="s">
        <v>37</v>
      </c>
      <c r="B17" s="52" t="s">
        <v>118</v>
      </c>
      <c r="C17" s="38">
        <f>(C9+Opex!C17)*1000</f>
        <v>338094093.99060935</v>
      </c>
      <c r="D17" s="38">
        <f>(D9+Opex!D17)*1000</f>
        <v>335074614.89307195</v>
      </c>
      <c r="E17" s="38">
        <f>(E9+Opex!E17)*1000</f>
        <v>344670255.6958136</v>
      </c>
      <c r="F17" s="38">
        <f>(F9+Opex!F17)*1000</f>
        <v>367490145.89198816</v>
      </c>
      <c r="G17" s="38">
        <f>(G9+Opex!G17)*1000</f>
        <v>373954435.60779774</v>
      </c>
      <c r="H17" s="38">
        <f>(H9+Opex!H17)*1000</f>
        <v>366964550.62948078</v>
      </c>
      <c r="I17" s="38">
        <f>(I9+Opex!I17)*1000</f>
        <v>361381350.70868522</v>
      </c>
      <c r="J17" s="38">
        <f>(J9+Opex!J17)*1000</f>
        <v>369123797.88746417</v>
      </c>
      <c r="K17" s="38">
        <f>(K9+Opex!K17)*1000</f>
        <v>372363607.38990575</v>
      </c>
      <c r="L17" s="38">
        <f>(L9+Opex!L17)*1000</f>
        <v>403398812.06826854</v>
      </c>
      <c r="M17" s="38">
        <f>(M9+Opex!M17)*1000</f>
        <v>413224758.82488</v>
      </c>
      <c r="N17" s="34"/>
      <c r="O17" s="34"/>
      <c r="P17" s="34"/>
    </row>
    <row r="18" spans="1:16" x14ac:dyDescent="0.25">
      <c r="A18" s="49" t="s">
        <v>31</v>
      </c>
      <c r="B18" s="52" t="s">
        <v>118</v>
      </c>
      <c r="C18" s="38">
        <f>(C10+Opex!C18)*1000</f>
        <v>141406949.11048919</v>
      </c>
      <c r="D18" s="38">
        <f>(D10+Opex!D18)*1000</f>
        <v>143914155.44772243</v>
      </c>
      <c r="E18" s="38">
        <f>(E10+Opex!E18)*1000</f>
        <v>159574880.1502299</v>
      </c>
      <c r="F18" s="38">
        <f>(F10+Opex!F18)*1000</f>
        <v>162348389.17533025</v>
      </c>
      <c r="G18" s="38">
        <f>(G10+Opex!G18)*1000</f>
        <v>173712756.02522975</v>
      </c>
      <c r="H18" s="38">
        <f>(H10+Opex!H18)*1000</f>
        <v>179910339.52450472</v>
      </c>
      <c r="I18" s="38">
        <f>(I10+Opex!I18)*1000</f>
        <v>184190384.45577878</v>
      </c>
      <c r="J18" s="38">
        <f>(J10+Opex!J18)*1000</f>
        <v>181812010.16241708</v>
      </c>
      <c r="K18" s="38">
        <f>(K10+Opex!K18)*1000</f>
        <v>191163516.65066299</v>
      </c>
      <c r="L18" s="38">
        <f>(L10+Opex!L18)*1000</f>
        <v>172711938.53704232</v>
      </c>
      <c r="M18" s="38">
        <f>(M10+Opex!M18)*1000</f>
        <v>176609516.0789125</v>
      </c>
      <c r="N18" s="34"/>
      <c r="O18" s="34"/>
      <c r="P18" s="34"/>
    </row>
    <row r="19" spans="1:16" x14ac:dyDescent="0.25">
      <c r="A19" s="49" t="s">
        <v>40</v>
      </c>
      <c r="B19" s="52" t="s">
        <v>118</v>
      </c>
      <c r="C19" s="38">
        <f>(C11+Opex!C19)*1000</f>
        <v>556403532.95980334</v>
      </c>
      <c r="D19" s="38">
        <f>(D11+Opex!D19)*1000</f>
        <v>563689136.54814625</v>
      </c>
      <c r="E19" s="38">
        <f>(E11+Opex!E19)*1000</f>
        <v>570967724.35776269</v>
      </c>
      <c r="F19" s="38">
        <f>(F11+Opex!F19)*1000</f>
        <v>603962232.87108612</v>
      </c>
      <c r="G19" s="38">
        <f>(G11+Opex!G19)*1000</f>
        <v>663641307.48811603</v>
      </c>
      <c r="H19" s="38">
        <f>(H11+Opex!H19)*1000</f>
        <v>659253902.76736879</v>
      </c>
      <c r="I19" s="38">
        <f>(I11+Opex!I19)*1000</f>
        <v>677346178.63594949</v>
      </c>
      <c r="J19" s="38">
        <f>(J11+Opex!J19)*1000</f>
        <v>686648044.20606923</v>
      </c>
      <c r="K19" s="38">
        <f>(K11+Opex!K19)*1000</f>
        <v>753072052.41244721</v>
      </c>
      <c r="L19" s="38">
        <f>(L11+Opex!L19)*1000</f>
        <v>774890032.38620615</v>
      </c>
      <c r="M19" s="38">
        <f>(M11+Opex!M19)*1000</f>
        <v>788562888.62003338</v>
      </c>
      <c r="N19" s="34"/>
      <c r="O19" s="34"/>
      <c r="P19" s="34"/>
    </row>
    <row r="20" spans="1:16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</row>
    <row r="21" spans="1:16" x14ac:dyDescent="0.25">
      <c r="A21" s="24"/>
      <c r="B21" s="34"/>
      <c r="C21" s="47"/>
      <c r="D21" s="47"/>
      <c r="E21" s="47"/>
      <c r="F21" s="47"/>
      <c r="G21" s="47"/>
      <c r="H21" s="47"/>
      <c r="I21" s="47"/>
      <c r="J21" s="47"/>
      <c r="K21" s="47"/>
      <c r="L21" s="34"/>
      <c r="M21" s="34"/>
      <c r="N21" s="34"/>
      <c r="O21" s="34"/>
      <c r="P21" s="34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'Asset cost and Total user cost'!C15:L15</xm:f>
              <xm:sqref>N15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'Asset cost and Total user cost'!C16:L16</xm:f>
              <xm:sqref>N16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'Asset cost and Total user cost'!C17:L17</xm:f>
              <xm:sqref>N17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'Asset cost and Total user cost'!C18:L18</xm:f>
              <xm:sqref>N18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'Asset cost and Total user cost'!C19:L19</xm:f>
              <xm:sqref>N19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T22"/>
  <sheetViews>
    <sheetView workbookViewId="0">
      <selection activeCell="A14" sqref="A14"/>
    </sheetView>
  </sheetViews>
  <sheetFormatPr defaultColWidth="9.140625" defaultRowHeight="15" x14ac:dyDescent="0.25"/>
  <cols>
    <col min="1" max="1" width="23.5703125" style="2" customWidth="1"/>
    <col min="2" max="12" width="12.28515625" style="2" customWidth="1"/>
    <col min="13" max="13" width="12.28515625" style="18" customWidth="1"/>
    <col min="14" max="16384" width="9.140625" style="2"/>
  </cols>
  <sheetData>
    <row r="1" spans="1:72" x14ac:dyDescent="0.25">
      <c r="A1" s="35" t="s">
        <v>26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1:72" x14ac:dyDescent="0.25">
      <c r="A2" s="34"/>
      <c r="B2" s="35" t="str">
        <f>"Real $"&amp;Real_year&amp;""</f>
        <v>Real $2016</v>
      </c>
      <c r="C2" s="34">
        <v>2006</v>
      </c>
      <c r="D2" s="34">
        <v>2007</v>
      </c>
      <c r="E2" s="34">
        <v>2008</v>
      </c>
      <c r="F2" s="34">
        <v>2009</v>
      </c>
      <c r="G2" s="34">
        <v>2010</v>
      </c>
      <c r="H2" s="34">
        <v>2011</v>
      </c>
      <c r="I2" s="34">
        <v>2012</v>
      </c>
      <c r="J2" s="34">
        <v>2013</v>
      </c>
      <c r="K2" s="34">
        <v>2014</v>
      </c>
      <c r="L2" s="34">
        <v>2015</v>
      </c>
      <c r="M2" s="34">
        <v>2016</v>
      </c>
      <c r="N2" s="34"/>
      <c r="O2" s="34"/>
      <c r="P2" s="34"/>
      <c r="Q2" s="34"/>
      <c r="R2" s="34"/>
      <c r="S2" s="34"/>
      <c r="T2" s="34"/>
    </row>
    <row r="3" spans="1:72" x14ac:dyDescent="0.25">
      <c r="A3" s="34" t="s">
        <v>65</v>
      </c>
      <c r="B3" s="34"/>
      <c r="C3" s="48">
        <f>CPI!F12</f>
        <v>1.3189448441247003</v>
      </c>
      <c r="D3" s="48">
        <f>CPI!G12</f>
        <v>1.2687427912341407</v>
      </c>
      <c r="E3" s="48">
        <f>CPI!H12</f>
        <v>1.245753114382786</v>
      </c>
      <c r="F3" s="48">
        <f>CPI!I12</f>
        <v>1.1866235167206041</v>
      </c>
      <c r="G3" s="48">
        <f>CPI!J12</f>
        <v>1.1727078891257996</v>
      </c>
      <c r="H3" s="48">
        <f>CPI!K12</f>
        <v>1.1398963730569949</v>
      </c>
      <c r="I3" s="48">
        <f>CPI!L12</f>
        <v>1.1022044088176353</v>
      </c>
      <c r="J3" s="48">
        <f>CPI!M12</f>
        <v>1.0805500982318272</v>
      </c>
      <c r="K3" s="48">
        <f>CPI!N12</f>
        <v>1.0576923076923077</v>
      </c>
      <c r="L3" s="48">
        <f>CPI!O12</f>
        <v>1.0338345864661653</v>
      </c>
      <c r="M3" s="48">
        <f>CPI!P12</f>
        <v>1.0185185185185186</v>
      </c>
      <c r="N3" s="34"/>
      <c r="O3" s="34"/>
      <c r="P3" s="34"/>
      <c r="Q3" s="34"/>
      <c r="R3" s="34"/>
      <c r="S3" s="34"/>
      <c r="T3" s="34"/>
    </row>
    <row r="4" spans="1:72" x14ac:dyDescent="0.25">
      <c r="A4" s="34" t="s">
        <v>64</v>
      </c>
      <c r="B4" s="34"/>
      <c r="C4" s="48">
        <f>CPI!F11</f>
        <v>1.3126491646778042</v>
      </c>
      <c r="D4" s="48">
        <f>CPI!G11</f>
        <v>1.2702078521939955</v>
      </c>
      <c r="E4" s="48">
        <f>CPI!H11</f>
        <v>1.2345679012345681</v>
      </c>
      <c r="F4" s="48">
        <f>CPI!I11</f>
        <v>1.1904761904761905</v>
      </c>
      <c r="G4" s="48">
        <f>CPI!J11</f>
        <v>1.166489925768823</v>
      </c>
      <c r="H4" s="48">
        <f>CPI!K11</f>
        <v>1.1351909184726521</v>
      </c>
      <c r="I4" s="48">
        <f>CPI!L11</f>
        <v>1.1022044088176353</v>
      </c>
      <c r="J4" s="48">
        <f>CPI!M11</f>
        <v>1.0784313725490196</v>
      </c>
      <c r="K4" s="48">
        <f>CPI!N11</f>
        <v>1.0496183206106871</v>
      </c>
      <c r="L4" s="48">
        <f>CPI!O11</f>
        <v>1.0318949343339587</v>
      </c>
      <c r="M4" s="48">
        <f>CPI!P11</f>
        <v>1.014760147601476</v>
      </c>
      <c r="N4" s="34"/>
      <c r="O4" s="34"/>
      <c r="P4" s="34"/>
      <c r="Q4" s="34"/>
      <c r="R4" s="34"/>
      <c r="S4" s="34"/>
      <c r="T4" s="34"/>
    </row>
    <row r="5" spans="1:72" x14ac:dyDescent="0.25">
      <c r="A5" s="34"/>
      <c r="B5" s="24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34"/>
      <c r="O5" s="34"/>
      <c r="P5" s="34"/>
      <c r="Q5" s="34"/>
      <c r="R5" s="34"/>
      <c r="S5" s="34"/>
      <c r="T5" s="34"/>
    </row>
    <row r="6" spans="1:72" x14ac:dyDescent="0.25">
      <c r="A6" s="35" t="s">
        <v>55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</row>
    <row r="7" spans="1:72" x14ac:dyDescent="0.25">
      <c r="A7" s="35" t="s">
        <v>69</v>
      </c>
      <c r="B7" s="35"/>
      <c r="C7" s="34">
        <v>2006</v>
      </c>
      <c r="D7" s="34">
        <v>2007</v>
      </c>
      <c r="E7" s="34">
        <v>2008</v>
      </c>
      <c r="F7" s="34">
        <v>2009</v>
      </c>
      <c r="G7" s="34">
        <v>2010</v>
      </c>
      <c r="H7" s="34">
        <v>2011</v>
      </c>
      <c r="I7" s="34">
        <v>2012</v>
      </c>
      <c r="J7" s="34">
        <v>2013</v>
      </c>
      <c r="K7" s="34">
        <v>2014</v>
      </c>
      <c r="L7" s="34">
        <v>2015</v>
      </c>
      <c r="M7" s="34">
        <v>2016</v>
      </c>
      <c r="N7" s="34"/>
      <c r="O7" s="34"/>
      <c r="P7" s="34"/>
      <c r="Q7" s="34"/>
      <c r="R7" s="34"/>
      <c r="S7" s="34"/>
      <c r="T7" s="34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</row>
    <row r="8" spans="1:72" x14ac:dyDescent="0.25">
      <c r="A8" s="49" t="s">
        <v>39</v>
      </c>
      <c r="B8" s="49" t="s">
        <v>70</v>
      </c>
      <c r="C8" s="38">
        <f>'[4]SD 3. Opex'!D14</f>
        <v>48431</v>
      </c>
      <c r="D8" s="38">
        <f>'[4]SD 3. Opex'!E14</f>
        <v>52930</v>
      </c>
      <c r="E8" s="38">
        <f>'[4]SD 3. Opex'!F14</f>
        <v>49444.635999999999</v>
      </c>
      <c r="F8" s="38">
        <f>'[4]SD 3. Opex'!G14</f>
        <v>54853</v>
      </c>
      <c r="G8" s="38">
        <f>'[4]SD 3. Opex'!H14</f>
        <v>57567</v>
      </c>
      <c r="H8" s="38">
        <f>'[4]SD 3. Opex'!I14</f>
        <v>64370</v>
      </c>
      <c r="I8" s="38">
        <f>'[4]SD 3. Opex'!J14</f>
        <v>72584</v>
      </c>
      <c r="J8" s="38">
        <f>'[4]SD 3. Opex'!K14</f>
        <v>70527</v>
      </c>
      <c r="K8" s="38">
        <f>'[4]SD 3. Opex'!L14</f>
        <v>74159.945999999996</v>
      </c>
      <c r="L8" s="38">
        <f>'[5]3.2 Operating expenditure'!$E$105</f>
        <v>79605.847320000015</v>
      </c>
      <c r="M8" s="38">
        <f>'[6]3.2 Operating expenditure'!$C$56</f>
        <v>85108199</v>
      </c>
      <c r="N8" s="34"/>
      <c r="O8" s="34"/>
      <c r="P8" s="34"/>
      <c r="Q8" s="34"/>
      <c r="R8" s="34"/>
      <c r="S8" s="34"/>
      <c r="T8" s="34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BM8" s="18"/>
      <c r="BN8" s="18"/>
      <c r="BO8" s="18"/>
      <c r="BP8" s="18"/>
      <c r="BQ8" s="18"/>
      <c r="BR8" s="18"/>
      <c r="BS8" s="18"/>
      <c r="BT8" s="18"/>
    </row>
    <row r="9" spans="1:72" x14ac:dyDescent="0.25">
      <c r="A9" s="49" t="s">
        <v>21</v>
      </c>
      <c r="B9" s="49" t="s">
        <v>70</v>
      </c>
      <c r="C9" s="38">
        <f>'[4]SD 3. Opex'!M14</f>
        <v>118781</v>
      </c>
      <c r="D9" s="38">
        <f>'[4]SD 3. Opex'!N14</f>
        <v>128265</v>
      </c>
      <c r="E9" s="38">
        <f>'[4]SD 3. Opex'!O14</f>
        <v>144112</v>
      </c>
      <c r="F9" s="38">
        <f>'[4]SD 3. Opex'!P14</f>
        <v>142796</v>
      </c>
      <c r="G9" s="38">
        <f>'[4]SD 3. Opex'!Q14</f>
        <v>151902</v>
      </c>
      <c r="H9" s="38">
        <f>'[4]SD 3. Opex'!R14</f>
        <v>151029</v>
      </c>
      <c r="I9" s="38">
        <f>'[4]SD 3. Opex'!S14</f>
        <v>160384</v>
      </c>
      <c r="J9" s="38">
        <f>'[4]SD 3. Opex'!T14</f>
        <v>167377.59669000003</v>
      </c>
      <c r="K9" s="38">
        <f>'[4]SD 3. Opex'!U14</f>
        <v>181019.7816758781</v>
      </c>
      <c r="L9" s="38">
        <f>'[7]3.2 Operating expenditure'!$E$105/1000</f>
        <v>211260.9936596599</v>
      </c>
      <c r="M9" s="38">
        <f>'[8]3.2 Operating expenditure'!$C$56/1000</f>
        <v>217661</v>
      </c>
      <c r="N9" s="34"/>
      <c r="O9" s="34"/>
      <c r="P9" s="34"/>
      <c r="Q9" s="34"/>
      <c r="R9" s="34"/>
      <c r="S9" s="34"/>
      <c r="T9" s="34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</row>
    <row r="10" spans="1:72" x14ac:dyDescent="0.25">
      <c r="A10" s="49" t="s">
        <v>37</v>
      </c>
      <c r="B10" s="49" t="s">
        <v>70</v>
      </c>
      <c r="C10" s="38">
        <f>'[4]SD 3. Opex'!V14</f>
        <v>61764.624702139656</v>
      </c>
      <c r="D10" s="38">
        <f>'[4]SD 3. Opex'!W14</f>
        <v>61817.594227019435</v>
      </c>
      <c r="E10" s="38">
        <f>'[4]SD 3. Opex'!X14</f>
        <v>58269.389500000005</v>
      </c>
      <c r="F10" s="38">
        <f>'[4]SD 3. Opex'!Y14</f>
        <v>77590.490999999995</v>
      </c>
      <c r="G10" s="38">
        <f>'[4]SD 3. Opex'!Z14</f>
        <v>80063.390000000014</v>
      </c>
      <c r="H10" s="38">
        <f>'[4]SD 3. Opex'!AA14</f>
        <v>75097.619000000006</v>
      </c>
      <c r="I10" s="38">
        <f>'[4]SD 3. Opex'!AB14</f>
        <v>72741.886999999988</v>
      </c>
      <c r="J10" s="38">
        <f>'[4]SD 3. Opex'!AC14</f>
        <v>76129.812000000005</v>
      </c>
      <c r="K10" s="38">
        <f>'[4]SD 3. Opex'!AD14</f>
        <v>82734.26797981601</v>
      </c>
      <c r="L10" s="38">
        <f>('[9]3.2 Operating expenditure'!$E$60-'[9]3.2 Operating expenditure'!$E$24)/1000</f>
        <v>84644.97681966683</v>
      </c>
      <c r="M10" s="38">
        <f>('[10]3.2 Operating expenditure'!$C$56-'[10]3.2 Operating expenditure'!$C$20)/1000</f>
        <v>89390.247875063069</v>
      </c>
      <c r="N10" s="34"/>
      <c r="O10" s="34"/>
      <c r="P10" s="34"/>
      <c r="Q10" s="34"/>
      <c r="R10" s="34"/>
      <c r="S10" s="34"/>
      <c r="T10" s="34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</row>
    <row r="11" spans="1:72" x14ac:dyDescent="0.25">
      <c r="A11" s="49" t="s">
        <v>31</v>
      </c>
      <c r="B11" s="49" t="s">
        <v>70</v>
      </c>
      <c r="C11" s="38">
        <f>'[4]SD 3. Opex'!AE14</f>
        <v>35426.048000000003</v>
      </c>
      <c r="D11" s="38">
        <f>'[4]SD 3. Opex'!AF14</f>
        <v>37656.624000000003</v>
      </c>
      <c r="E11" s="38">
        <f>'[4]SD 3. Opex'!AG14</f>
        <v>46334.126000000004</v>
      </c>
      <c r="F11" s="38">
        <f>'[4]SD 3. Opex'!AH14</f>
        <v>46642.640999999996</v>
      </c>
      <c r="G11" s="38">
        <f>'[4]SD 3. Opex'!AI14</f>
        <v>47779.507999999994</v>
      </c>
      <c r="H11" s="38">
        <f>'[4]SD 3. Opex'!AJ14</f>
        <v>46557.578000000001</v>
      </c>
      <c r="I11" s="38">
        <f>'[4]SD 3. Opex'!AK14</f>
        <v>46923.140000000007</v>
      </c>
      <c r="J11" s="38">
        <f>'[4]SD 3. Opex'!AL14</f>
        <v>44976.582999999999</v>
      </c>
      <c r="K11" s="38">
        <f>'[4]SD 3. Opex'!AM14</f>
        <v>45598</v>
      </c>
      <c r="L11" s="38">
        <f>'[11]3.2 Operating expenditure'!$E$60/1000</f>
        <v>34705.717769999996</v>
      </c>
      <c r="M11" s="38">
        <f>'[12]3.2 Operating expenditure'!$C$56/1000</f>
        <v>37603.399744925264</v>
      </c>
      <c r="N11" s="34"/>
      <c r="O11" s="34"/>
      <c r="P11" s="34"/>
      <c r="Q11" s="34"/>
      <c r="R11" s="34"/>
      <c r="S11" s="34"/>
      <c r="T11" s="34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</row>
    <row r="12" spans="1:72" x14ac:dyDescent="0.25">
      <c r="A12" s="49" t="s">
        <v>40</v>
      </c>
      <c r="B12" s="49" t="s">
        <v>70</v>
      </c>
      <c r="C12" s="38">
        <f>'[4]SD 3. Opex'!AN14</f>
        <v>120730</v>
      </c>
      <c r="D12" s="38">
        <f>'[4]SD 3. Opex'!AO14</f>
        <v>123090</v>
      </c>
      <c r="E12" s="38">
        <f>'[4]SD 3. Opex'!AP14</f>
        <v>119710</v>
      </c>
      <c r="F12" s="38">
        <f>'[4]SD 3. Opex'!AQ14</f>
        <v>124140</v>
      </c>
      <c r="G12" s="38">
        <f>'[4]SD 3. Opex'!AR14</f>
        <v>143240</v>
      </c>
      <c r="H12" s="38">
        <f>'[4]SD 3. Opex'!AS14</f>
        <v>137770</v>
      </c>
      <c r="I12" s="38">
        <f>'[4]SD 3. Opex'!AT14</f>
        <v>152110</v>
      </c>
      <c r="J12" s="38">
        <f>'[4]SD 3. Opex'!AU14</f>
        <v>143050</v>
      </c>
      <c r="K12" s="38">
        <f>'[4]SD 3. Opex'!AV14</f>
        <v>175638</v>
      </c>
      <c r="L12" s="38">
        <f>'[13]3.2 Operating expenditure'!$E$60/1000</f>
        <v>168228.603</v>
      </c>
      <c r="M12" s="38">
        <f>'[14]3.2 Operating expenditure'!$C$56/1000</f>
        <v>169534.48734000002</v>
      </c>
      <c r="N12" s="34"/>
      <c r="O12" s="34"/>
      <c r="P12" s="34"/>
      <c r="Q12" s="34"/>
      <c r="R12" s="34"/>
      <c r="S12" s="34"/>
      <c r="T12" s="34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</row>
    <row r="13" spans="1:72" x14ac:dyDescent="0.25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</row>
    <row r="14" spans="1:72" x14ac:dyDescent="0.25">
      <c r="A14" s="35" t="str">
        <f>CONCATENATE(B2)</f>
        <v>Real $2016</v>
      </c>
      <c r="B14" s="35"/>
      <c r="C14" s="34">
        <v>2006</v>
      </c>
      <c r="D14" s="34">
        <v>2007</v>
      </c>
      <c r="E14" s="34">
        <v>2008</v>
      </c>
      <c r="F14" s="34">
        <v>2009</v>
      </c>
      <c r="G14" s="34">
        <v>2010</v>
      </c>
      <c r="H14" s="34">
        <v>2011</v>
      </c>
      <c r="I14" s="34">
        <v>2012</v>
      </c>
      <c r="J14" s="34">
        <v>2013</v>
      </c>
      <c r="K14" s="34">
        <v>2014</v>
      </c>
      <c r="L14" s="34">
        <v>2015</v>
      </c>
      <c r="M14" s="34">
        <v>2016</v>
      </c>
      <c r="N14" s="34"/>
      <c r="O14" s="34"/>
      <c r="P14" s="34"/>
      <c r="Q14" s="34"/>
      <c r="R14" s="34"/>
      <c r="S14" s="34"/>
      <c r="T14" s="34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</row>
    <row r="15" spans="1:72" x14ac:dyDescent="0.25">
      <c r="A15" s="49" t="s">
        <v>39</v>
      </c>
      <c r="B15" s="49" t="s">
        <v>117</v>
      </c>
      <c r="C15" s="38">
        <f t="shared" ref="C15:L15" si="0">C8*C$4</f>
        <v>63572.911694510738</v>
      </c>
      <c r="D15" s="38">
        <f t="shared" si="0"/>
        <v>67232.101616628177</v>
      </c>
      <c r="E15" s="38">
        <f t="shared" si="0"/>
        <v>61042.760493827169</v>
      </c>
      <c r="F15" s="38">
        <f t="shared" si="0"/>
        <v>65301.190476190473</v>
      </c>
      <c r="G15" s="38">
        <f t="shared" si="0"/>
        <v>67151.325556733835</v>
      </c>
      <c r="H15" s="38">
        <f t="shared" si="0"/>
        <v>73072.239422084618</v>
      </c>
      <c r="I15" s="38">
        <f t="shared" si="0"/>
        <v>80002.404809619242</v>
      </c>
      <c r="J15" s="38">
        <f t="shared" si="0"/>
        <v>76058.529411764699</v>
      </c>
      <c r="K15" s="38">
        <f t="shared" si="0"/>
        <v>77839.637977099235</v>
      </c>
      <c r="L15" s="38">
        <f t="shared" si="0"/>
        <v>82144.87059287056</v>
      </c>
      <c r="M15" s="38">
        <f>M8*M$4/1000</f>
        <v>86364.408579335795</v>
      </c>
      <c r="N15" s="34"/>
      <c r="O15" s="34"/>
      <c r="P15" s="34"/>
      <c r="Q15" s="34"/>
      <c r="R15" s="34"/>
      <c r="S15" s="34"/>
      <c r="T15" s="34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</row>
    <row r="16" spans="1:72" x14ac:dyDescent="0.25">
      <c r="A16" s="49" t="s">
        <v>21</v>
      </c>
      <c r="B16" s="49" t="s">
        <v>117</v>
      </c>
      <c r="C16" s="38">
        <f t="shared" ref="C16:L16" si="1">C9*C$4</f>
        <v>155917.78042959428</v>
      </c>
      <c r="D16" s="38">
        <f t="shared" si="1"/>
        <v>162923.21016166284</v>
      </c>
      <c r="E16" s="38">
        <f t="shared" si="1"/>
        <v>177916.04938271607</v>
      </c>
      <c r="F16" s="38">
        <f t="shared" si="1"/>
        <v>169995.23809523811</v>
      </c>
      <c r="G16" s="38">
        <f t="shared" si="1"/>
        <v>177192.15270413575</v>
      </c>
      <c r="H16" s="38">
        <f t="shared" si="1"/>
        <v>171446.74922600618</v>
      </c>
      <c r="I16" s="38">
        <f t="shared" si="1"/>
        <v>176775.95190380761</v>
      </c>
      <c r="J16" s="38">
        <f t="shared" si="1"/>
        <v>180505.25133235296</v>
      </c>
      <c r="K16" s="38">
        <f t="shared" si="1"/>
        <v>190001.6792399484</v>
      </c>
      <c r="L16" s="38">
        <f t="shared" si="1"/>
        <v>217999.14917976162</v>
      </c>
      <c r="M16" s="38">
        <f t="shared" ref="M16" si="2">M9*M$4</f>
        <v>220873.70848708486</v>
      </c>
      <c r="N16" s="34"/>
      <c r="O16" s="34"/>
      <c r="P16" s="34"/>
      <c r="Q16" s="34"/>
      <c r="R16" s="34"/>
      <c r="S16" s="34"/>
      <c r="T16" s="34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</row>
    <row r="17" spans="1:38" x14ac:dyDescent="0.25">
      <c r="A17" s="49" t="s">
        <v>37</v>
      </c>
      <c r="B17" s="49" t="s">
        <v>117</v>
      </c>
      <c r="C17" s="38">
        <f t="shared" ref="C17:L17" si="3">C10*C$3</f>
        <v>81464.133300184199</v>
      </c>
      <c r="D17" s="38">
        <f t="shared" si="3"/>
        <v>78430.627046968133</v>
      </c>
      <c r="E17" s="38">
        <f t="shared" si="3"/>
        <v>72589.273442808611</v>
      </c>
      <c r="F17" s="38">
        <f t="shared" si="3"/>
        <v>92070.701294498373</v>
      </c>
      <c r="G17" s="38">
        <f t="shared" si="3"/>
        <v>93890.969083155665</v>
      </c>
      <c r="H17" s="38">
        <f t="shared" si="3"/>
        <v>85603.503523316074</v>
      </c>
      <c r="I17" s="38">
        <f t="shared" si="3"/>
        <v>80176.42855711421</v>
      </c>
      <c r="J17" s="38">
        <f t="shared" si="3"/>
        <v>82262.075834970543</v>
      </c>
      <c r="K17" s="38">
        <f t="shared" si="3"/>
        <v>87507.398824805394</v>
      </c>
      <c r="L17" s="38">
        <f t="shared" si="3"/>
        <v>87508.904606798402</v>
      </c>
      <c r="M17" s="38">
        <f t="shared" ref="M17" si="4">M10*M$3</f>
        <v>91045.622835712391</v>
      </c>
      <c r="N17" s="34"/>
      <c r="O17" s="34"/>
      <c r="P17" s="34"/>
      <c r="Q17" s="34"/>
      <c r="R17" s="34"/>
      <c r="S17" s="34"/>
      <c r="T17" s="34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</row>
    <row r="18" spans="1:38" x14ac:dyDescent="0.25">
      <c r="A18" s="49" t="s">
        <v>31</v>
      </c>
      <c r="B18" s="49" t="s">
        <v>117</v>
      </c>
      <c r="C18" s="38">
        <f t="shared" ref="C18:L18" si="5">C11*C$4</f>
        <v>46501.972315035804</v>
      </c>
      <c r="D18" s="38">
        <f t="shared" si="5"/>
        <v>47831.739491916866</v>
      </c>
      <c r="E18" s="38">
        <f t="shared" si="5"/>
        <v>57202.62469135804</v>
      </c>
      <c r="F18" s="38">
        <f t="shared" si="5"/>
        <v>55526.953571428567</v>
      </c>
      <c r="G18" s="38">
        <f t="shared" si="5"/>
        <v>55734.314740190879</v>
      </c>
      <c r="H18" s="38">
        <f t="shared" si="5"/>
        <v>52851.739731682144</v>
      </c>
      <c r="I18" s="38">
        <f t="shared" si="5"/>
        <v>51718.891783567138</v>
      </c>
      <c r="J18" s="38">
        <f t="shared" si="5"/>
        <v>48504.158137254897</v>
      </c>
      <c r="K18" s="38">
        <f t="shared" si="5"/>
        <v>47860.496183206109</v>
      </c>
      <c r="L18" s="38">
        <f t="shared" si="5"/>
        <v>35812.654359287051</v>
      </c>
      <c r="M18" s="38">
        <f t="shared" ref="M18" si="6">M11*M$4</f>
        <v>38158.431475477664</v>
      </c>
      <c r="N18" s="34"/>
      <c r="O18" s="34"/>
      <c r="P18" s="34"/>
      <c r="Q18" s="34"/>
      <c r="R18" s="34"/>
      <c r="S18" s="34"/>
      <c r="T18" s="34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</row>
    <row r="19" spans="1:38" x14ac:dyDescent="0.25">
      <c r="A19" s="49" t="s">
        <v>40</v>
      </c>
      <c r="B19" s="49" t="s">
        <v>117</v>
      </c>
      <c r="C19" s="38">
        <f t="shared" ref="C19:L19" si="7">C12*C$4</f>
        <v>158476.1336515513</v>
      </c>
      <c r="D19" s="38">
        <f t="shared" si="7"/>
        <v>156349.88452655889</v>
      </c>
      <c r="E19" s="38">
        <f t="shared" si="7"/>
        <v>147790.12345679014</v>
      </c>
      <c r="F19" s="38">
        <f t="shared" si="7"/>
        <v>147785.71428571429</v>
      </c>
      <c r="G19" s="38">
        <f t="shared" si="7"/>
        <v>167088.01696712623</v>
      </c>
      <c r="H19" s="38">
        <f t="shared" si="7"/>
        <v>156395.25283797728</v>
      </c>
      <c r="I19" s="38">
        <f t="shared" si="7"/>
        <v>167656.31262525049</v>
      </c>
      <c r="J19" s="38">
        <f t="shared" si="7"/>
        <v>154269.60784313726</v>
      </c>
      <c r="K19" s="38">
        <f t="shared" si="7"/>
        <v>184352.86259541987</v>
      </c>
      <c r="L19" s="38">
        <f t="shared" si="7"/>
        <v>173594.24324577861</v>
      </c>
      <c r="M19" s="38">
        <f t="shared" ref="M19" si="8">M12*M$4</f>
        <v>172036.841396679</v>
      </c>
      <c r="N19" s="34"/>
      <c r="O19" s="34"/>
      <c r="P19" s="34"/>
      <c r="Q19" s="34"/>
      <c r="R19" s="34"/>
      <c r="S19" s="34"/>
      <c r="T19" s="34"/>
    </row>
    <row r="20" spans="1:38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</row>
    <row r="21" spans="1:38" x14ac:dyDescent="0.25">
      <c r="A21" s="24"/>
      <c r="B21" s="34"/>
      <c r="C21" s="47"/>
      <c r="D21" s="47"/>
      <c r="E21" s="47"/>
      <c r="F21" s="47"/>
      <c r="G21" s="47"/>
      <c r="H21" s="47"/>
      <c r="I21" s="47"/>
      <c r="J21" s="47"/>
      <c r="K21" s="47"/>
      <c r="L21" s="34"/>
      <c r="M21" s="34"/>
      <c r="N21" s="34"/>
      <c r="O21" s="34"/>
      <c r="P21" s="34"/>
      <c r="Q21" s="34"/>
      <c r="R21" s="34"/>
      <c r="S21" s="34"/>
      <c r="T21" s="34"/>
    </row>
    <row r="22" spans="1:38" x14ac:dyDescent="0.2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Opex!C8:L8</xm:f>
              <xm:sqref>N8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Opex!C9:L9</xm:f>
              <xm:sqref>N9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Opex!C10:L10</xm:f>
              <xm:sqref>N10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Opex!C11:L11</xm:f>
              <xm:sqref>N11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Opex!C12:L12</xm:f>
              <xm:sqref>N12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26"/>
  <sheetViews>
    <sheetView workbookViewId="0">
      <selection activeCell="B16" sqref="B15:B19"/>
    </sheetView>
  </sheetViews>
  <sheetFormatPr defaultColWidth="9.140625" defaultRowHeight="15" x14ac:dyDescent="0.25"/>
  <cols>
    <col min="1" max="1" width="45.85546875" style="2" customWidth="1"/>
    <col min="2" max="2" width="11.7109375" style="2" customWidth="1"/>
    <col min="3" max="12" width="12" style="2" customWidth="1"/>
    <col min="13" max="13" width="14.140625" style="18" customWidth="1"/>
    <col min="14" max="16384" width="9.140625" style="2"/>
  </cols>
  <sheetData>
    <row r="1" spans="1:18" x14ac:dyDescent="0.25">
      <c r="A1" s="35" t="s">
        <v>29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8" x14ac:dyDescent="0.25">
      <c r="A2" s="35" t="s">
        <v>45</v>
      </c>
      <c r="B2" s="35" t="str">
        <f>"Real $"&amp;Real_year&amp;""</f>
        <v>Real $2016</v>
      </c>
      <c r="C2" s="34">
        <v>2006</v>
      </c>
      <c r="D2" s="34">
        <v>2007</v>
      </c>
      <c r="E2" s="34">
        <v>2008</v>
      </c>
      <c r="F2" s="34">
        <v>2009</v>
      </c>
      <c r="G2" s="34">
        <v>2010</v>
      </c>
      <c r="H2" s="34">
        <v>2011</v>
      </c>
      <c r="I2" s="34">
        <v>2012</v>
      </c>
      <c r="J2" s="34">
        <v>2013</v>
      </c>
      <c r="K2" s="34">
        <v>2014</v>
      </c>
      <c r="L2" s="34">
        <v>2015</v>
      </c>
      <c r="M2" s="34">
        <v>2016</v>
      </c>
    </row>
    <row r="3" spans="1:18" x14ac:dyDescent="0.25">
      <c r="A3" s="34" t="s">
        <v>65</v>
      </c>
      <c r="B3" s="34"/>
      <c r="C3" s="48">
        <f>CPI!F12</f>
        <v>1.3189448441247003</v>
      </c>
      <c r="D3" s="48">
        <f>CPI!G12</f>
        <v>1.2687427912341407</v>
      </c>
      <c r="E3" s="48">
        <f>CPI!H12</f>
        <v>1.245753114382786</v>
      </c>
      <c r="F3" s="48">
        <f>CPI!I12</f>
        <v>1.1866235167206041</v>
      </c>
      <c r="G3" s="48">
        <f>CPI!J12</f>
        <v>1.1727078891257996</v>
      </c>
      <c r="H3" s="48">
        <f>CPI!K12</f>
        <v>1.1398963730569949</v>
      </c>
      <c r="I3" s="48">
        <f>CPI!L12</f>
        <v>1.1022044088176353</v>
      </c>
      <c r="J3" s="48">
        <f>CPI!M12</f>
        <v>1.0805500982318272</v>
      </c>
      <c r="K3" s="48">
        <f>CPI!N12</f>
        <v>1.0576923076923077</v>
      </c>
      <c r="L3" s="48">
        <f>CPI!O12</f>
        <v>1.0338345864661653</v>
      </c>
      <c r="M3" s="48">
        <f>CPI!P12</f>
        <v>1.0185185185185186</v>
      </c>
    </row>
    <row r="4" spans="1:18" x14ac:dyDescent="0.25">
      <c r="A4" s="34" t="s">
        <v>64</v>
      </c>
      <c r="B4" s="34"/>
      <c r="C4" s="48">
        <f>CPI!F11</f>
        <v>1.3126491646778042</v>
      </c>
      <c r="D4" s="48">
        <f>CPI!G11</f>
        <v>1.2702078521939955</v>
      </c>
      <c r="E4" s="48">
        <f>CPI!H11</f>
        <v>1.2345679012345681</v>
      </c>
      <c r="F4" s="48">
        <f>CPI!I11</f>
        <v>1.1904761904761905</v>
      </c>
      <c r="G4" s="48">
        <f>CPI!J11</f>
        <v>1.166489925768823</v>
      </c>
      <c r="H4" s="48">
        <f>CPI!K11</f>
        <v>1.1351909184726521</v>
      </c>
      <c r="I4" s="48">
        <f>CPI!L11</f>
        <v>1.1022044088176353</v>
      </c>
      <c r="J4" s="48">
        <f>CPI!M11</f>
        <v>1.0784313725490196</v>
      </c>
      <c r="K4" s="48">
        <f>CPI!N11</f>
        <v>1.0496183206106871</v>
      </c>
      <c r="L4" s="48">
        <f>CPI!O11</f>
        <v>1.0318949343339587</v>
      </c>
      <c r="M4" s="48">
        <f>CPI!P11</f>
        <v>1.014760147601476</v>
      </c>
    </row>
    <row r="5" spans="1:18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8" x14ac:dyDescent="0.25">
      <c r="A6" s="35" t="s">
        <v>32</v>
      </c>
      <c r="B6" s="36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8" x14ac:dyDescent="0.25">
      <c r="A7" s="35" t="s">
        <v>69</v>
      </c>
      <c r="B7" s="36"/>
      <c r="C7" s="34">
        <v>2006</v>
      </c>
      <c r="D7" s="34">
        <v>2007</v>
      </c>
      <c r="E7" s="34">
        <v>2008</v>
      </c>
      <c r="F7" s="34">
        <v>2009</v>
      </c>
      <c r="G7" s="34">
        <v>2010</v>
      </c>
      <c r="H7" s="34">
        <v>2011</v>
      </c>
      <c r="I7" s="34">
        <v>2012</v>
      </c>
      <c r="J7" s="34">
        <v>2013</v>
      </c>
      <c r="K7" s="34">
        <v>2014</v>
      </c>
      <c r="L7" s="34">
        <v>2015</v>
      </c>
      <c r="M7" s="34">
        <v>2015</v>
      </c>
      <c r="N7" s="34"/>
    </row>
    <row r="8" spans="1:18" x14ac:dyDescent="0.25">
      <c r="A8" s="49" t="s">
        <v>39</v>
      </c>
      <c r="B8" s="49" t="s">
        <v>18</v>
      </c>
      <c r="C8" s="38">
        <f>('[4]SD 4. Assets (RAB)'!D11+'[4]SD 4. Assets (RAB)'!D17)/2</f>
        <v>1008498.0744489165</v>
      </c>
      <c r="D8" s="38">
        <f>('[4]SD 4. Assets (RAB)'!E11+'[4]SD 4. Assets (RAB)'!E17)/2</f>
        <v>1072410.1977797956</v>
      </c>
      <c r="E8" s="38">
        <f>('[4]SD 4. Assets (RAB)'!F11+'[4]SD 4. Assets (RAB)'!F17)/2</f>
        <v>1180457.0630350162</v>
      </c>
      <c r="F8" s="38">
        <f>('[4]SD 4. Assets (RAB)'!G11+'[4]SD 4. Assets (RAB)'!G17)/2</f>
        <v>1278429.4831257048</v>
      </c>
      <c r="G8" s="38">
        <f>('[4]SD 4. Assets (RAB)'!H11+'[4]SD 4. Assets (RAB)'!H17)/2</f>
        <v>1294892.6529556361</v>
      </c>
      <c r="H8" s="38">
        <f>('[4]SD 4. Assets (RAB)'!I11+'[4]SD 4. Assets (RAB)'!I17)/2</f>
        <v>1331479.0051210094</v>
      </c>
      <c r="I8" s="38">
        <f>('[4]SD 4. Assets (RAB)'!J11+'[4]SD 4. Assets (RAB)'!J17)/2</f>
        <v>1504540.6896702116</v>
      </c>
      <c r="J8" s="38">
        <f>('[4]SD 4. Assets (RAB)'!K11+'[4]SD 4. Assets (RAB)'!K17)/2</f>
        <v>1712893.4299247104</v>
      </c>
      <c r="K8" s="38">
        <f>('[4]SD 4. Assets (RAB)'!L11+'[4]SD 4. Assets (RAB)'!L17)/2</f>
        <v>1890087.8232150995</v>
      </c>
      <c r="L8" s="38">
        <f>('[5]3.3 Assets (RAB)'!$E$12+'[5]3.3 Assets (RAB)'!$E$18)/2</f>
        <v>2013147.9935692761</v>
      </c>
      <c r="M8" s="38">
        <f>('[6]3.3 Assets (RAB)'!$C$12+'[6]3.3 Assets (RAB)'!$C$17)/2/1000</f>
        <v>2066967.4263843338</v>
      </c>
      <c r="N8" s="34"/>
      <c r="R8" s="19"/>
    </row>
    <row r="9" spans="1:18" x14ac:dyDescent="0.25">
      <c r="A9" s="49" t="s">
        <v>21</v>
      </c>
      <c r="B9" s="49" t="s">
        <v>18</v>
      </c>
      <c r="C9" s="38">
        <f>('[4]SD 4. Assets (RAB)'!M11+'[4]SD 4. Assets (RAB)'!M17)/2</f>
        <v>2906163.8020416386</v>
      </c>
      <c r="D9" s="38">
        <f>('[4]SD 4. Assets (RAB)'!N11+'[4]SD 4. Assets (RAB)'!N17)/2</f>
        <v>3110944.766611123</v>
      </c>
      <c r="E9" s="38">
        <f>('[4]SD 4. Assets (RAB)'!O11+'[4]SD 4. Assets (RAB)'!O17)/2</f>
        <v>3568307.0443376545</v>
      </c>
      <c r="F9" s="38">
        <f>('[4]SD 4. Assets (RAB)'!P11+'[4]SD 4. Assets (RAB)'!P17)/2</f>
        <v>4186908.5814354168</v>
      </c>
      <c r="G9" s="38">
        <f>('[4]SD 4. Assets (RAB)'!Q11+'[4]SD 4. Assets (RAB)'!Q17)/2</f>
        <v>4681557.1948703378</v>
      </c>
      <c r="H9" s="38">
        <f>('[4]SD 4. Assets (RAB)'!R11+'[4]SD 4. Assets (RAB)'!R17)/2</f>
        <v>5093089.0531193521</v>
      </c>
      <c r="I9" s="38">
        <f>('[4]SD 4. Assets (RAB)'!S11+'[4]SD 4. Assets (RAB)'!S17)/2</f>
        <v>5477581.7371609155</v>
      </c>
      <c r="J9" s="38">
        <f>('[4]SD 4. Assets (RAB)'!T11+'[4]SD 4. Assets (RAB)'!T17)/2</f>
        <v>5819506.0639425004</v>
      </c>
      <c r="K9" s="38">
        <f>('[4]SD 4. Assets (RAB)'!U11+'[4]SD 4. Assets (RAB)'!U17)/2</f>
        <v>6301890.3431227049</v>
      </c>
      <c r="L9" s="38">
        <f>('[7]3.3 Assets (RAB)'!$E$12+'[7]3.3 Assets (RAB)'!$E$18)/2/1000</f>
        <v>6604013.1766181048</v>
      </c>
      <c r="M9" s="38">
        <f>('[8]3.3 Assets (RAB)'!$C$12+'[8]3.3 Assets (RAB)'!$C$17)/2/1000</f>
        <v>6605068.5105675301</v>
      </c>
      <c r="N9" s="34"/>
      <c r="R9" s="19"/>
    </row>
    <row r="10" spans="1:18" x14ac:dyDescent="0.25">
      <c r="A10" s="49" t="s">
        <v>37</v>
      </c>
      <c r="B10" s="49" t="s">
        <v>18</v>
      </c>
      <c r="C10" s="38">
        <f>('[4]SD 4. Assets (RAB)'!V11+'[4]SD 4. Assets (RAB)'!V17)/2</f>
        <v>1889957.733</v>
      </c>
      <c r="D10" s="38">
        <f>('[4]SD 4. Assets (RAB)'!W11+'[4]SD 4. Assets (RAB)'!W17)/2</f>
        <v>1929607.6654999999</v>
      </c>
      <c r="E10" s="38">
        <f>('[4]SD 4. Assets (RAB)'!X11+'[4]SD 4. Assets (RAB)'!X17)/2</f>
        <v>2007291.2560000001</v>
      </c>
      <c r="F10" s="38">
        <f>('[4]SD 4. Assets (RAB)'!Y11+'[4]SD 4. Assets (RAB)'!Y17)/2</f>
        <v>2181178.4835000001</v>
      </c>
      <c r="G10" s="38">
        <f>('[4]SD 4. Assets (RAB)'!Z11+'[4]SD 4. Assets (RAB)'!Z17)/2</f>
        <v>2198049.1735</v>
      </c>
      <c r="H10" s="38">
        <f>('[4]SD 4. Assets (RAB)'!AA11+'[4]SD 4. Assets (RAB)'!AA17)/2</f>
        <v>2232904.4265000001</v>
      </c>
      <c r="I10" s="38">
        <f>('[4]SD 4. Assets (RAB)'!AB11+'[4]SD 4. Assets (RAB)'!AB17)/2</f>
        <v>2292941.9665000001</v>
      </c>
      <c r="J10" s="38">
        <f>('[4]SD 4. Assets (RAB)'!AC11+'[4]SD 4. Assets (RAB)'!AC17)/2</f>
        <v>2370849.6140000001</v>
      </c>
      <c r="K10" s="38">
        <f>('[4]SD 4. Assets (RAB)'!AD11+'[4]SD 4. Assets (RAB)'!AD17)/2</f>
        <v>2476349.311010506</v>
      </c>
      <c r="L10" s="38">
        <f>('[9]3.3 Assets (RAB)'!$E$12+'[9]3.3 Assets (RAB)'!$E$18)/2/1000</f>
        <v>2790207.8150309501</v>
      </c>
      <c r="M10" s="38">
        <f>('[10]3.3 Assets (RAB)'!$C$12+'[10]3.3 Assets (RAB)'!$C$17)/2/1000</f>
        <v>2857110.3028806783</v>
      </c>
      <c r="N10" s="34"/>
      <c r="R10" s="19"/>
    </row>
    <row r="11" spans="1:18" x14ac:dyDescent="0.25">
      <c r="A11" s="49" t="s">
        <v>31</v>
      </c>
      <c r="B11" s="49" t="s">
        <v>18</v>
      </c>
      <c r="C11" s="38">
        <f>('[4]SD 4. Assets (RAB)'!AE11+'[4]SD 4. Assets (RAB)'!AE17)/2</f>
        <v>666396.5</v>
      </c>
      <c r="D11" s="38">
        <f>('[4]SD 4. Assets (RAB)'!AF11+'[4]SD 4. Assets (RAB)'!AF17)/2</f>
        <v>728278.5</v>
      </c>
      <c r="E11" s="38">
        <f>('[4]SD 4. Assets (RAB)'!AG11+'[4]SD 4. Assets (RAB)'!AG17)/2</f>
        <v>787887</v>
      </c>
      <c r="F11" s="38">
        <f>('[4]SD 4. Assets (RAB)'!AH11+'[4]SD 4. Assets (RAB)'!AH17)/2</f>
        <v>845035</v>
      </c>
      <c r="G11" s="38">
        <f>('[4]SD 4. Assets (RAB)'!AI11+'[4]SD 4. Assets (RAB)'!AI17)/2</f>
        <v>895293</v>
      </c>
      <c r="H11" s="38">
        <f>('[4]SD 4. Assets (RAB)'!AJ11+'[4]SD 4. Assets (RAB)'!AJ17)/2</f>
        <v>1006943.5</v>
      </c>
      <c r="I11" s="38">
        <f>('[4]SD 4. Assets (RAB)'!AK11+'[4]SD 4. Assets (RAB)'!AK17)/2</f>
        <v>1139787</v>
      </c>
      <c r="J11" s="38">
        <f>('[4]SD 4. Assets (RAB)'!AL11+'[4]SD 4. Assets (RAB)'!AL17)/2</f>
        <v>1204832</v>
      </c>
      <c r="K11" s="38">
        <f>('[4]SD 4. Assets (RAB)'!AM11+'[4]SD 4. Assets (RAB)'!AM17)/2</f>
        <v>1310583.1592409625</v>
      </c>
      <c r="L11" s="38">
        <f>('[11]3.3 Assets (RAB)'!$E$12+'[11]3.3 Assets (RAB)'!$E$18)/2/1000</f>
        <v>1386261.7283497157</v>
      </c>
      <c r="M11" s="38">
        <f>('[12]3.3 Assets (RAB)'!$C$12+'[12]3.3 Assets (RAB)'!$C$17)/2/1000</f>
        <v>1382762.1991195932</v>
      </c>
      <c r="N11" s="34"/>
      <c r="R11" s="19"/>
    </row>
    <row r="12" spans="1:18" x14ac:dyDescent="0.25">
      <c r="A12" s="49" t="s">
        <v>40</v>
      </c>
      <c r="B12" s="49" t="s">
        <v>18</v>
      </c>
      <c r="C12" s="38">
        <f>('[4]SD 4. Assets (RAB)'!AN11+'[4]SD 4. Assets (RAB)'!AN17)/2</f>
        <v>3166374.415412093</v>
      </c>
      <c r="D12" s="38">
        <f>('[4]SD 4. Assets (RAB)'!AO11+'[4]SD 4. Assets (RAB)'!AO17)/2</f>
        <v>3313367.6045614304</v>
      </c>
      <c r="E12" s="38">
        <f>('[4]SD 4. Assets (RAB)'!AP11+'[4]SD 4. Assets (RAB)'!AP17)/2</f>
        <v>3566600.1045614304</v>
      </c>
      <c r="F12" s="38">
        <f>('[4]SD 4. Assets (RAB)'!AQ11+'[4]SD 4. Assets (RAB)'!AQ17)/2</f>
        <v>3976405.905427468</v>
      </c>
      <c r="G12" s="38">
        <f>('[4]SD 4. Assets (RAB)'!AR11+'[4]SD 4. Assets (RAB)'!AR17)/2</f>
        <v>4305989.6381644513</v>
      </c>
      <c r="H12" s="38">
        <f>('[4]SD 4. Assets (RAB)'!AS11+'[4]SD 4. Assets (RAB)'!AS17)/2</f>
        <v>4559614.3380024452</v>
      </c>
      <c r="I12" s="38">
        <f>('[4]SD 4. Assets (RAB)'!AT11+'[4]SD 4. Assets (RAB)'!AT17)/2</f>
        <v>4853368.9664179208</v>
      </c>
      <c r="J12" s="38">
        <f>('[4]SD 4. Assets (RAB)'!AU11+'[4]SD 4. Assets (RAB)'!AU17)/2</f>
        <v>5135315.116477563</v>
      </c>
      <c r="K12" s="38">
        <f>('[4]SD 4. Assets (RAB)'!AV11+'[4]SD 4. Assets (RAB)'!AV17)/2</f>
        <v>5576508.2256924072</v>
      </c>
      <c r="L12" s="38">
        <f>('[13]3.3 Assets (RAB)'!$E$12+'[13]3.3 Assets (RAB)'!$E$18)/2/1000</f>
        <v>5908508.5172999017</v>
      </c>
      <c r="M12" s="38">
        <f>('[14]3.3 Assets (RAB)'!$C$12+'[14]3.3 Assets (RAB)'!$C$17)/2/1000</f>
        <v>6033054.789736486</v>
      </c>
      <c r="N12" s="34"/>
      <c r="R12" s="19"/>
    </row>
    <row r="13" spans="1:18" x14ac:dyDescent="0.25">
      <c r="A13" s="34"/>
      <c r="B13" s="34"/>
      <c r="C13" s="34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50"/>
    </row>
    <row r="14" spans="1:18" x14ac:dyDescent="0.25">
      <c r="A14" s="35" t="str">
        <f>CONCATENATE(B2)</f>
        <v>Real $2016</v>
      </c>
      <c r="B14" s="34"/>
      <c r="C14" s="34">
        <v>2006</v>
      </c>
      <c r="D14" s="34">
        <v>2007</v>
      </c>
      <c r="E14" s="34">
        <v>2008</v>
      </c>
      <c r="F14" s="34">
        <v>2009</v>
      </c>
      <c r="G14" s="34">
        <v>2010</v>
      </c>
      <c r="H14" s="34">
        <v>2011</v>
      </c>
      <c r="I14" s="34">
        <v>2012</v>
      </c>
      <c r="J14" s="34">
        <v>2013</v>
      </c>
      <c r="K14" s="34">
        <v>2014</v>
      </c>
      <c r="L14" s="34">
        <v>2015</v>
      </c>
      <c r="M14" s="34">
        <v>2016</v>
      </c>
      <c r="N14" s="34"/>
    </row>
    <row r="15" spans="1:18" x14ac:dyDescent="0.25">
      <c r="A15" s="49" t="s">
        <v>39</v>
      </c>
      <c r="B15" s="49" t="s">
        <v>117</v>
      </c>
      <c r="C15" s="38">
        <f>C8*C$4</f>
        <v>1323804.1550045442</v>
      </c>
      <c r="D15" s="38">
        <f>D8*D$4</f>
        <v>1362183.8539928121</v>
      </c>
      <c r="E15" s="38">
        <f>E8*E$4</f>
        <v>1457354.3988086621</v>
      </c>
      <c r="F15" s="38">
        <f t="shared" ref="F15:J15" si="0">F8*F$4</f>
        <v>1521939.8608639343</v>
      </c>
      <c r="G15" s="38">
        <f t="shared" si="0"/>
        <v>1510479.2346248142</v>
      </c>
      <c r="H15" s="38">
        <f t="shared" si="0"/>
        <v>1511482.8747503718</v>
      </c>
      <c r="I15" s="38">
        <f t="shared" si="0"/>
        <v>1658311.3814000329</v>
      </c>
      <c r="J15" s="38">
        <f t="shared" si="0"/>
        <v>1847238.0126639034</v>
      </c>
      <c r="K15" s="38">
        <f t="shared" ref="K15:L15" si="1">K8*K$4</f>
        <v>1983870.806809742</v>
      </c>
      <c r="L15" s="38">
        <f t="shared" si="1"/>
        <v>2077357.2166287089</v>
      </c>
      <c r="M15" s="38">
        <f t="shared" ref="M15" si="2">M8*M$4</f>
        <v>2097476.1706852098</v>
      </c>
      <c r="N15" s="34"/>
    </row>
    <row r="16" spans="1:18" x14ac:dyDescent="0.25">
      <c r="A16" s="49" t="s">
        <v>21</v>
      </c>
      <c r="B16" s="49" t="s">
        <v>117</v>
      </c>
      <c r="C16" s="38">
        <f>C9*C$4</f>
        <v>3814773.4871668285</v>
      </c>
      <c r="D16" s="38">
        <f t="shared" ref="D16:J16" si="3">D9*D$4</f>
        <v>3951546.4702912648</v>
      </c>
      <c r="E16" s="38">
        <f t="shared" si="3"/>
        <v>4405317.338688463</v>
      </c>
      <c r="F16" s="38">
        <f t="shared" si="3"/>
        <v>4984414.9778993055</v>
      </c>
      <c r="G16" s="38">
        <f t="shared" si="3"/>
        <v>5460989.3047268</v>
      </c>
      <c r="H16" s="38">
        <f t="shared" si="3"/>
        <v>5781628.4400735674</v>
      </c>
      <c r="I16" s="38">
        <f t="shared" si="3"/>
        <v>6037414.7403577222</v>
      </c>
      <c r="J16" s="38">
        <f t="shared" si="3"/>
        <v>6275937.9120948529</v>
      </c>
      <c r="K16" s="38">
        <f t="shared" ref="K16:L16" si="4">K9*K$4</f>
        <v>6614579.5586211598</v>
      </c>
      <c r="L16" s="38">
        <f t="shared" si="4"/>
        <v>6814647.7432269379</v>
      </c>
      <c r="M16" s="38">
        <f t="shared" ref="M16" si="5">M9*M$4</f>
        <v>6702560.2967013679</v>
      </c>
      <c r="N16" s="34"/>
    </row>
    <row r="17" spans="1:14" x14ac:dyDescent="0.25">
      <c r="A17" s="49" t="s">
        <v>37</v>
      </c>
      <c r="B17" s="49" t="s">
        <v>117</v>
      </c>
      <c r="C17" s="38">
        <f>C10*C$3</f>
        <v>2492750.0075539569</v>
      </c>
      <c r="D17" s="38">
        <f t="shared" ref="D17:J17" si="6">D10*D$3</f>
        <v>2448175.8155132639</v>
      </c>
      <c r="E17" s="38">
        <f t="shared" si="6"/>
        <v>2500589.3336353344</v>
      </c>
      <c r="F17" s="38">
        <f t="shared" si="6"/>
        <v>2588237.682686084</v>
      </c>
      <c r="G17" s="38">
        <f t="shared" si="6"/>
        <v>2577669.6064498937</v>
      </c>
      <c r="H17" s="38">
        <f t="shared" si="6"/>
        <v>2545279.6571502592</v>
      </c>
      <c r="I17" s="38">
        <f t="shared" si="6"/>
        <v>2527290.7446392789</v>
      </c>
      <c r="J17" s="38">
        <f t="shared" si="6"/>
        <v>2561821.7833005898</v>
      </c>
      <c r="K17" s="38">
        <f t="shared" ref="K17:L17" si="7">K10*K$3</f>
        <v>2619215.6174149583</v>
      </c>
      <c r="L17" s="38">
        <f t="shared" si="7"/>
        <v>2884613.3426071852</v>
      </c>
      <c r="M17" s="38">
        <f t="shared" ref="M17" si="8">M10*M$3</f>
        <v>2910019.7529340247</v>
      </c>
      <c r="N17" s="34"/>
    </row>
    <row r="18" spans="1:14" x14ac:dyDescent="0.25">
      <c r="A18" s="49" t="s">
        <v>31</v>
      </c>
      <c r="B18" s="49" t="s">
        <v>117</v>
      </c>
      <c r="C18" s="38">
        <f>C11*C$4</f>
        <v>874744.80906921241</v>
      </c>
      <c r="D18" s="38">
        <f t="shared" ref="D18:J19" si="9">D11*D$4</f>
        <v>925065.0692840647</v>
      </c>
      <c r="E18" s="38">
        <f t="shared" si="9"/>
        <v>972700.00000000012</v>
      </c>
      <c r="F18" s="38">
        <f t="shared" si="9"/>
        <v>1005994.0476190476</v>
      </c>
      <c r="G18" s="38">
        <f t="shared" si="9"/>
        <v>1044350.2651113468</v>
      </c>
      <c r="H18" s="38">
        <f t="shared" si="9"/>
        <v>1143073.116615067</v>
      </c>
      <c r="I18" s="38">
        <f t="shared" si="9"/>
        <v>1256278.2565130261</v>
      </c>
      <c r="J18" s="38">
        <f t="shared" si="9"/>
        <v>1299328.6274509802</v>
      </c>
      <c r="K18" s="38">
        <f t="shared" ref="K18:L18" si="10">K11*K$4</f>
        <v>1375612.0946231477</v>
      </c>
      <c r="L18" s="38">
        <f t="shared" si="10"/>
        <v>1430476.4551451101</v>
      </c>
      <c r="M18" s="38">
        <f t="shared" ref="M18" si="11">M11*M$4</f>
        <v>1403171.9732763399</v>
      </c>
      <c r="N18" s="34"/>
    </row>
    <row r="19" spans="1:14" x14ac:dyDescent="0.25">
      <c r="A19" s="49" t="s">
        <v>40</v>
      </c>
      <c r="B19" s="49" t="s">
        <v>117</v>
      </c>
      <c r="C19" s="38">
        <f>C12*C$4</f>
        <v>4156338.7314478545</v>
      </c>
      <c r="D19" s="38">
        <f t="shared" si="9"/>
        <v>4208665.5485191382</v>
      </c>
      <c r="E19" s="38">
        <f t="shared" si="9"/>
        <v>4403210.0056313965</v>
      </c>
      <c r="F19" s="38">
        <f t="shared" si="9"/>
        <v>4733816.5540803187</v>
      </c>
      <c r="G19" s="38">
        <f t="shared" si="9"/>
        <v>5022893.5333837718</v>
      </c>
      <c r="H19" s="38">
        <f t="shared" si="9"/>
        <v>5176032.788238069</v>
      </c>
      <c r="I19" s="38">
        <f t="shared" si="9"/>
        <v>5349404.6724045221</v>
      </c>
      <c r="J19" s="38">
        <f t="shared" si="9"/>
        <v>5538084.9295346262</v>
      </c>
      <c r="K19" s="38">
        <f t="shared" ref="K19:L19" si="12">K12*K$4</f>
        <v>5853205.1987229465</v>
      </c>
      <c r="L19" s="38">
        <f t="shared" si="12"/>
        <v>6096960.0084708184</v>
      </c>
      <c r="M19" s="38">
        <f t="shared" ref="M19" si="13">M12*M$4</f>
        <v>6122103.5689207884</v>
      </c>
      <c r="N19" s="34"/>
    </row>
    <row r="20" spans="1:14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</row>
    <row r="21" spans="1:14" x14ac:dyDescent="0.25">
      <c r="A21" s="24"/>
      <c r="B21" s="34"/>
      <c r="C21" s="34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34"/>
    </row>
    <row r="22" spans="1:14" x14ac:dyDescent="0.2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</row>
    <row r="23" spans="1:14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</row>
    <row r="25" spans="1:14" x14ac:dyDescent="0.25"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</row>
    <row r="26" spans="1:14" x14ac:dyDescent="0.25"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RAB!C8:L8</xm:f>
              <xm:sqref>N8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RAB!C9:L9</xm:f>
              <xm:sqref>N9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RAB!C10:L10</xm:f>
              <xm:sqref>N10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RAB!C11:L11</xm:f>
              <xm:sqref>N11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RAB!C12:L12</xm:f>
              <xm:sqref>N12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B15" sqref="B15:B19"/>
    </sheetView>
  </sheetViews>
  <sheetFormatPr defaultRowHeight="15" x14ac:dyDescent="0.25"/>
  <cols>
    <col min="1" max="1" width="45.140625" customWidth="1"/>
    <col min="2" max="2" width="11.140625" style="16" customWidth="1"/>
    <col min="3" max="9" width="12.28515625" style="16" customWidth="1"/>
    <col min="10" max="12" width="12.28515625" customWidth="1"/>
    <col min="13" max="13" width="12.28515625" style="18" customWidth="1"/>
  </cols>
  <sheetData>
    <row r="1" spans="1:15" s="2" customFormat="1" x14ac:dyDescent="0.25">
      <c r="A1" s="35" t="s">
        <v>23</v>
      </c>
      <c r="B1" s="58"/>
      <c r="C1" s="58"/>
      <c r="D1" s="58"/>
      <c r="E1" s="58"/>
      <c r="F1" s="58"/>
      <c r="G1" s="58"/>
      <c r="H1" s="58"/>
      <c r="I1" s="58"/>
      <c r="J1" s="58"/>
      <c r="K1" s="34"/>
      <c r="L1" s="34"/>
      <c r="M1" s="34"/>
      <c r="N1" s="34"/>
      <c r="O1" s="34"/>
    </row>
    <row r="2" spans="1:15" s="2" customFormat="1" x14ac:dyDescent="0.25">
      <c r="A2" s="34"/>
      <c r="B2" s="35" t="str">
        <f>"Real $"&amp;Real_year&amp;""</f>
        <v>Real $2016</v>
      </c>
      <c r="C2" s="34">
        <v>2006</v>
      </c>
      <c r="D2" s="34">
        <v>2007</v>
      </c>
      <c r="E2" s="34">
        <v>2008</v>
      </c>
      <c r="F2" s="34">
        <v>2009</v>
      </c>
      <c r="G2" s="34">
        <v>2010</v>
      </c>
      <c r="H2" s="34">
        <v>2011</v>
      </c>
      <c r="I2" s="34">
        <v>2012</v>
      </c>
      <c r="J2" s="34">
        <v>2013</v>
      </c>
      <c r="K2" s="34">
        <v>2014</v>
      </c>
      <c r="L2" s="34">
        <v>2015</v>
      </c>
      <c r="M2" s="34">
        <v>2016</v>
      </c>
      <c r="O2" s="34"/>
    </row>
    <row r="3" spans="1:15" s="2" customFormat="1" x14ac:dyDescent="0.25">
      <c r="A3" s="34" t="s">
        <v>65</v>
      </c>
      <c r="B3" s="34"/>
      <c r="C3" s="48">
        <f>CPI!F12</f>
        <v>1.3189448441247003</v>
      </c>
      <c r="D3" s="48">
        <f>CPI!G12</f>
        <v>1.2687427912341407</v>
      </c>
      <c r="E3" s="48">
        <f>CPI!H12</f>
        <v>1.245753114382786</v>
      </c>
      <c r="F3" s="48">
        <f>CPI!I12</f>
        <v>1.1866235167206041</v>
      </c>
      <c r="G3" s="48">
        <f>CPI!J12</f>
        <v>1.1727078891257996</v>
      </c>
      <c r="H3" s="48">
        <f>CPI!K12</f>
        <v>1.1398963730569949</v>
      </c>
      <c r="I3" s="48">
        <f>CPI!L12</f>
        <v>1.1022044088176353</v>
      </c>
      <c r="J3" s="48">
        <f>CPI!M12</f>
        <v>1.0805500982318272</v>
      </c>
      <c r="K3" s="48">
        <f>CPI!N12</f>
        <v>1.0576923076923077</v>
      </c>
      <c r="L3" s="48">
        <f>CPI!O12</f>
        <v>1.0338345864661653</v>
      </c>
      <c r="M3" s="48">
        <f>CPI!P12</f>
        <v>1.0185185185185186</v>
      </c>
      <c r="O3" s="34"/>
    </row>
    <row r="4" spans="1:15" s="2" customFormat="1" x14ac:dyDescent="0.25">
      <c r="A4" s="34" t="s">
        <v>64</v>
      </c>
      <c r="B4" s="34"/>
      <c r="C4" s="48">
        <f>CPI!F11</f>
        <v>1.3126491646778042</v>
      </c>
      <c r="D4" s="48">
        <f>CPI!G11</f>
        <v>1.2702078521939955</v>
      </c>
      <c r="E4" s="48">
        <f>CPI!H11</f>
        <v>1.2345679012345681</v>
      </c>
      <c r="F4" s="48">
        <f>CPI!I11</f>
        <v>1.1904761904761905</v>
      </c>
      <c r="G4" s="48">
        <f>CPI!J11</f>
        <v>1.166489925768823</v>
      </c>
      <c r="H4" s="48">
        <f>CPI!K11</f>
        <v>1.1351909184726521</v>
      </c>
      <c r="I4" s="48">
        <f>CPI!L11</f>
        <v>1.1022044088176353</v>
      </c>
      <c r="J4" s="48">
        <f>CPI!M11</f>
        <v>1.0784313725490196</v>
      </c>
      <c r="K4" s="48">
        <f>CPI!N11</f>
        <v>1.0496183206106871</v>
      </c>
      <c r="L4" s="48">
        <f>CPI!O11</f>
        <v>1.0318949343339587</v>
      </c>
      <c r="M4" s="48">
        <f>CPI!P11</f>
        <v>1.014760147601476</v>
      </c>
      <c r="O4" s="34"/>
    </row>
    <row r="5" spans="1:15" s="2" customFormat="1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x14ac:dyDescent="0.25">
      <c r="A6" s="35" t="s">
        <v>68</v>
      </c>
      <c r="B6" s="58"/>
      <c r="C6" s="58"/>
      <c r="D6" s="58"/>
      <c r="E6" s="58"/>
      <c r="F6" s="58"/>
      <c r="G6" s="58"/>
      <c r="H6" s="58"/>
      <c r="I6" s="58"/>
      <c r="J6" s="58"/>
      <c r="K6" s="34"/>
      <c r="L6" s="34"/>
      <c r="M6" s="34"/>
      <c r="N6" s="34"/>
      <c r="O6" s="34"/>
    </row>
    <row r="7" spans="1:15" x14ac:dyDescent="0.25">
      <c r="A7" s="35" t="s">
        <v>69</v>
      </c>
      <c r="B7" s="58"/>
      <c r="C7" s="34">
        <v>2006</v>
      </c>
      <c r="D7" s="34">
        <v>2007</v>
      </c>
      <c r="E7" s="34">
        <v>2008</v>
      </c>
      <c r="F7" s="34">
        <v>2009</v>
      </c>
      <c r="G7" s="34">
        <v>2010</v>
      </c>
      <c r="H7" s="34">
        <v>2011</v>
      </c>
      <c r="I7" s="34">
        <v>2012</v>
      </c>
      <c r="J7" s="34">
        <v>2013</v>
      </c>
      <c r="K7" s="34">
        <v>2014</v>
      </c>
      <c r="L7" s="34">
        <v>2015</v>
      </c>
      <c r="M7" s="34">
        <v>2016</v>
      </c>
      <c r="N7" s="34"/>
      <c r="O7" s="34"/>
    </row>
    <row r="8" spans="1:15" x14ac:dyDescent="0.25">
      <c r="A8" s="49" t="s">
        <v>39</v>
      </c>
      <c r="B8" s="49" t="s">
        <v>18</v>
      </c>
      <c r="C8" s="38">
        <f>'[4]SD 4. Assets (RAB)'!D$13</f>
        <v>-45791.849417636906</v>
      </c>
      <c r="D8" s="38">
        <f>'[4]SD 4. Assets (RAB)'!E$13</f>
        <v>-50958.501088076984</v>
      </c>
      <c r="E8" s="38">
        <f>'[4]SD 4. Assets (RAB)'!F$13</f>
        <v>-48204.850280116312</v>
      </c>
      <c r="F8" s="38">
        <f>'[4]SD 4. Assets (RAB)'!G$13</f>
        <v>-55008.877124563965</v>
      </c>
      <c r="G8" s="38">
        <f>'[4]SD 4. Assets (RAB)'!H$13</f>
        <v>-60040.104570401381</v>
      </c>
      <c r="H8" s="38">
        <f>'[4]SD 4. Assets (RAB)'!I$13</f>
        <v>-63337.177692221783</v>
      </c>
      <c r="I8" s="38">
        <f>'[4]SD 4. Assets (RAB)'!J$13</f>
        <v>-66722.89939335885</v>
      </c>
      <c r="J8" s="38">
        <f>'[4]SD 4. Assets (RAB)'!K$13</f>
        <v>-73303.01352783374</v>
      </c>
      <c r="K8" s="38">
        <f>'[4]SD 4. Assets (RAB)'!L$13</f>
        <v>-76094.486579693286</v>
      </c>
      <c r="L8" s="38">
        <f>'[5]3.3 Assets (RAB)'!$E$14</f>
        <v>-85643.071653748921</v>
      </c>
      <c r="M8" s="38">
        <f>'[6]3.3 Assets (RAB)'!$C$14/1000</f>
        <v>-95982.674057186538</v>
      </c>
      <c r="N8" s="34"/>
      <c r="O8" s="34"/>
    </row>
    <row r="9" spans="1:15" x14ac:dyDescent="0.25">
      <c r="A9" s="49" t="s">
        <v>21</v>
      </c>
      <c r="B9" s="49" t="s">
        <v>18</v>
      </c>
      <c r="C9" s="38">
        <f>'[4]SD 4. Assets (RAB)'!M$13</f>
        <v>-132496.74622431587</v>
      </c>
      <c r="D9" s="38">
        <f>'[4]SD 4. Assets (RAB)'!N$13</f>
        <v>-140357.26629175912</v>
      </c>
      <c r="E9" s="38">
        <f>'[4]SD 4. Assets (RAB)'!O$13</f>
        <v>-156999.72982458232</v>
      </c>
      <c r="F9" s="38">
        <f>'[4]SD 4. Assets (RAB)'!P$13</f>
        <v>-182601.09296048834</v>
      </c>
      <c r="G9" s="38">
        <f>'[4]SD 4. Assets (RAB)'!Q$13</f>
        <v>-191974.42283243482</v>
      </c>
      <c r="H9" s="38">
        <f>'[4]SD 4. Assets (RAB)'!R$13</f>
        <v>-209895.4904502311</v>
      </c>
      <c r="I9" s="38">
        <f>'[4]SD 4. Assets (RAB)'!S$13</f>
        <v>-224992.70041557745</v>
      </c>
      <c r="J9" s="38">
        <f>'[4]SD 4. Assets (RAB)'!T$13</f>
        <v>-212080.91622801078</v>
      </c>
      <c r="K9" s="38">
        <f>'[4]SD 4. Assets (RAB)'!U$13</f>
        <v>-234896.24841606364</v>
      </c>
      <c r="L9" s="38">
        <f>'[7]3.3 Assets (RAB)'!$E$14/1000</f>
        <v>-261726.28652177399</v>
      </c>
      <c r="M9" s="38">
        <f>'[8]3.3 Assets (RAB)'!$C$14/1000</f>
        <v>-277132.67885741114</v>
      </c>
      <c r="N9" s="34"/>
      <c r="O9" s="34"/>
    </row>
    <row r="10" spans="1:15" x14ac:dyDescent="0.25">
      <c r="A10" s="49" t="s">
        <v>37</v>
      </c>
      <c r="B10" s="49" t="s">
        <v>18</v>
      </c>
      <c r="C10" s="38">
        <f>'[4]SD 4. Assets (RAB)'!V$13</f>
        <v>-86280.945999999996</v>
      </c>
      <c r="D10" s="38">
        <f>'[4]SD 4. Assets (RAB)'!W$13</f>
        <v>-91719.03</v>
      </c>
      <c r="E10" s="38">
        <f>'[4]SD 4. Assets (RAB)'!X$13</f>
        <v>-103392.598</v>
      </c>
      <c r="F10" s="38">
        <f>'[4]SD 4. Assets (RAB)'!Y$13</f>
        <v>-107125.821</v>
      </c>
      <c r="G10" s="38">
        <f>'[4]SD 4. Assets (RAB)'!Z$13</f>
        <v>-112873.439</v>
      </c>
      <c r="H10" s="38">
        <f>'[4]SD 4. Assets (RAB)'!AA$13</f>
        <v>-118888.912</v>
      </c>
      <c r="I10" s="38">
        <f>'[4]SD 4. Assets (RAB)'!AB$13</f>
        <v>-123748.05100000001</v>
      </c>
      <c r="J10" s="38">
        <f>'[4]SD 4. Assets (RAB)'!AC$13</f>
        <v>-129632.00900000001</v>
      </c>
      <c r="K10" s="38">
        <f>'[4]SD 4. Assets (RAB)'!AD$13</f>
        <v>-127428.17617868638</v>
      </c>
      <c r="L10" s="38">
        <f>'[9]3.3 Assets (RAB)'!$E$14/1000</f>
        <v>-145677.73598860696</v>
      </c>
      <c r="M10" s="38">
        <f>'[10]3.3 Assets (RAB)'!$C$14/1000</f>
        <v>-152613.9833679182</v>
      </c>
      <c r="N10" s="34"/>
      <c r="O10" s="34"/>
    </row>
    <row r="11" spans="1:15" x14ac:dyDescent="0.25">
      <c r="A11" s="49" t="s">
        <v>31</v>
      </c>
      <c r="B11" s="49" t="s">
        <v>18</v>
      </c>
      <c r="C11" s="38">
        <f>'[4]SD 4. Assets (RAB)'!AE$13</f>
        <v>-34117</v>
      </c>
      <c r="D11" s="38">
        <f>'[4]SD 4. Assets (RAB)'!AF$13</f>
        <v>-33914</v>
      </c>
      <c r="E11" s="38">
        <f>'[4]SD 4. Assets (RAB)'!AG$13</f>
        <v>-37777</v>
      </c>
      <c r="F11" s="38">
        <f>'[4]SD 4. Assets (RAB)'!AH$13</f>
        <v>-41311</v>
      </c>
      <c r="G11" s="38">
        <f>'[4]SD 4. Assets (RAB)'!AI$13</f>
        <v>-49841</v>
      </c>
      <c r="H11" s="38">
        <f>'[4]SD 4. Assets (RAB)'!AJ$13</f>
        <v>-54231</v>
      </c>
      <c r="I11" s="38">
        <f>'[4]SD 4. Assets (RAB)'!AK$13</f>
        <v>-54880</v>
      </c>
      <c r="J11" s="38">
        <f>'[4]SD 4. Assets (RAB)'!AL$13</f>
        <v>-54578</v>
      </c>
      <c r="K11" s="38">
        <f>'[4]SD 4. Assets (RAB)'!AM$13</f>
        <v>-61434.606590000003</v>
      </c>
      <c r="L11" s="38">
        <f>'[11]3.3 Assets (RAB)'!$E$14/1000</f>
        <v>-53237.514772859882</v>
      </c>
      <c r="M11" s="38">
        <f>'[12]3.3 Assets (RAB)'!$C$14/1000</f>
        <v>-57207.430475358902</v>
      </c>
      <c r="N11" s="34"/>
      <c r="O11" s="34"/>
    </row>
    <row r="12" spans="1:15" x14ac:dyDescent="0.25">
      <c r="A12" s="49" t="s">
        <v>40</v>
      </c>
      <c r="B12" s="49" t="s">
        <v>18</v>
      </c>
      <c r="C12" s="38">
        <f>'[4]SD 4. Assets (RAB)'!AN$13</f>
        <v>-121720.69285763716</v>
      </c>
      <c r="D12" s="38">
        <f>'[4]SD 4. Assets (RAB)'!AO$13</f>
        <v>-130837</v>
      </c>
      <c r="E12" s="38">
        <f>'[4]SD 4. Assets (RAB)'!AP$13</f>
        <v>-138414</v>
      </c>
      <c r="F12" s="38">
        <f>'[4]SD 4. Assets (RAB)'!AQ$13</f>
        <v>-155347.27373057668</v>
      </c>
      <c r="G12" s="38">
        <f>'[4]SD 4. Assets (RAB)'!AR$13</f>
        <v>-178956.02871101134</v>
      </c>
      <c r="H12" s="38">
        <f>'[4]SD 4. Assets (RAB)'!AS$13</f>
        <v>-181714.94605466677</v>
      </c>
      <c r="I12" s="38">
        <f>'[4]SD 4. Assets (RAB)'!AT$13</f>
        <v>-184338.2857749275</v>
      </c>
      <c r="J12" s="38">
        <f>'[4]SD 4. Assets (RAB)'!AU$13</f>
        <v>-199415.56154466461</v>
      </c>
      <c r="K12" s="38">
        <f>'[4]SD 4. Assets (RAB)'!AV$13</f>
        <v>-222310.25735920473</v>
      </c>
      <c r="L12" s="38">
        <f>'[13]3.3 Assets (RAB)'!$E$14/1000</f>
        <v>-244163.23008389489</v>
      </c>
      <c r="M12" s="38">
        <f>'[14]3.3 Assets (RAB)'!$C$14/1000</f>
        <v>-261875.0623888979</v>
      </c>
      <c r="N12" s="34"/>
      <c r="O12" s="34"/>
    </row>
    <row r="13" spans="1:15" x14ac:dyDescent="0.25">
      <c r="A13" s="34"/>
      <c r="B13" s="58"/>
      <c r="C13" s="58"/>
      <c r="D13" s="58"/>
      <c r="E13" s="58"/>
      <c r="F13" s="58"/>
      <c r="G13" s="58"/>
      <c r="H13" s="58"/>
      <c r="I13" s="58"/>
      <c r="J13" s="34"/>
      <c r="K13" s="34"/>
      <c r="L13" s="34"/>
      <c r="M13" s="34"/>
      <c r="N13" s="34"/>
      <c r="O13" s="34"/>
    </row>
    <row r="14" spans="1:15" x14ac:dyDescent="0.25">
      <c r="A14" s="35" t="str">
        <f>CONCATENATE(B2)</f>
        <v>Real $2016</v>
      </c>
      <c r="B14" s="59"/>
      <c r="C14" s="58"/>
      <c r="D14" s="58"/>
      <c r="E14" s="58"/>
      <c r="F14" s="58"/>
      <c r="G14" s="58"/>
      <c r="H14" s="58"/>
      <c r="I14" s="58"/>
      <c r="J14" s="34"/>
      <c r="K14" s="34"/>
      <c r="L14" s="34"/>
      <c r="M14" s="34"/>
      <c r="N14" s="34"/>
      <c r="O14" s="34"/>
    </row>
    <row r="15" spans="1:15" x14ac:dyDescent="0.25">
      <c r="A15" s="49" t="s">
        <v>39</v>
      </c>
      <c r="B15" s="49" t="s">
        <v>117</v>
      </c>
      <c r="C15" s="38">
        <f>C8*C$4</f>
        <v>-60108.632887112879</v>
      </c>
      <c r="D15" s="38">
        <f t="shared" ref="D15:K15" si="0">D8*D$4</f>
        <v>-64727.88821811165</v>
      </c>
      <c r="E15" s="38">
        <f t="shared" si="0"/>
        <v>-59512.160839649776</v>
      </c>
      <c r="F15" s="38">
        <f t="shared" si="0"/>
        <v>-65486.758481623765</v>
      </c>
      <c r="G15" s="38">
        <f t="shared" si="0"/>
        <v>-70036.17712347988</v>
      </c>
      <c r="H15" s="38">
        <f t="shared" si="0"/>
        <v>-71899.788917898812</v>
      </c>
      <c r="I15" s="38">
        <f t="shared" si="0"/>
        <v>-73542.273880455643</v>
      </c>
      <c r="J15" s="38">
        <f t="shared" si="0"/>
        <v>-79052.269490801089</v>
      </c>
      <c r="K15" s="38">
        <f t="shared" si="0"/>
        <v>-79870.167211510125</v>
      </c>
      <c r="L15" s="38">
        <f t="shared" ref="L15:M15" si="1">L8*L$4</f>
        <v>-88374.651800303764</v>
      </c>
      <c r="M15" s="38">
        <f t="shared" si="1"/>
        <v>-97399.392493454972</v>
      </c>
      <c r="N15" s="34"/>
      <c r="O15" s="34"/>
    </row>
    <row r="16" spans="1:15" x14ac:dyDescent="0.25">
      <c r="A16" s="49" t="s">
        <v>21</v>
      </c>
      <c r="B16" s="49" t="s">
        <v>117</v>
      </c>
      <c r="C16" s="38">
        <f>C9*C$4</f>
        <v>-173921.74325387523</v>
      </c>
      <c r="D16" s="38">
        <f t="shared" ref="D16:K16" si="2">D9*D$4</f>
        <v>-178282.90175627603</v>
      </c>
      <c r="E16" s="38">
        <f t="shared" si="2"/>
        <v>-193826.82694392881</v>
      </c>
      <c r="F16" s="38">
        <f t="shared" si="2"/>
        <v>-217382.25352439089</v>
      </c>
      <c r="G16" s="38">
        <f t="shared" si="2"/>
        <v>-223936.23023931956</v>
      </c>
      <c r="H16" s="38">
        <f t="shared" si="2"/>
        <v>-238271.45458746562</v>
      </c>
      <c r="I16" s="38">
        <f t="shared" si="2"/>
        <v>-247987.94634983485</v>
      </c>
      <c r="J16" s="38">
        <f t="shared" si="2"/>
        <v>-228714.7135792273</v>
      </c>
      <c r="K16" s="38">
        <f t="shared" si="2"/>
        <v>-246551.40578021947</v>
      </c>
      <c r="L16" s="38">
        <f t="shared" ref="L16:M16" si="3">L9*L$4</f>
        <v>-270074.02924385684</v>
      </c>
      <c r="M16" s="38">
        <f t="shared" si="3"/>
        <v>-281223.198102539</v>
      </c>
      <c r="N16" s="34"/>
      <c r="O16" s="34"/>
    </row>
    <row r="17" spans="1:15" x14ac:dyDescent="0.25">
      <c r="A17" s="49" t="s">
        <v>37</v>
      </c>
      <c r="B17" s="49" t="s">
        <v>117</v>
      </c>
      <c r="C17" s="38">
        <f>C10*C$3</f>
        <v>-113799.80887290167</v>
      </c>
      <c r="D17" s="38">
        <f t="shared" ref="D17:J17" si="4">D10*D$3</f>
        <v>-116367.85813148788</v>
      </c>
      <c r="E17" s="38">
        <f t="shared" si="4"/>
        <v>-128801.65096262741</v>
      </c>
      <c r="F17" s="38">
        <f t="shared" si="4"/>
        <v>-127118.01844660193</v>
      </c>
      <c r="G17" s="38">
        <f t="shared" si="4"/>
        <v>-132367.57238805969</v>
      </c>
      <c r="H17" s="38">
        <f t="shared" si="4"/>
        <v>-135521.03958549222</v>
      </c>
      <c r="I17" s="38">
        <f t="shared" si="4"/>
        <v>-136395.64739478959</v>
      </c>
      <c r="J17" s="38">
        <f t="shared" si="4"/>
        <v>-140073.88005893913</v>
      </c>
      <c r="K17" s="38">
        <f>K10*K$3</f>
        <v>-134779.80172745674</v>
      </c>
      <c r="L17" s="38">
        <f t="shared" ref="L17:M17" si="5">L10*L$3</f>
        <v>-150606.68194310868</v>
      </c>
      <c r="M17" s="38">
        <f t="shared" si="5"/>
        <v>-155440.1682451019</v>
      </c>
      <c r="N17" s="34"/>
      <c r="O17" s="34"/>
    </row>
    <row r="18" spans="1:15" x14ac:dyDescent="0.25">
      <c r="A18" s="49" t="s">
        <v>31</v>
      </c>
      <c r="B18" s="49" t="s">
        <v>117</v>
      </c>
      <c r="C18" s="38">
        <f>C11*C$4</f>
        <v>-44783.651551312651</v>
      </c>
      <c r="D18" s="38">
        <f t="shared" ref="D18:K18" si="6">D11*D$4</f>
        <v>-43077.829099307164</v>
      </c>
      <c r="E18" s="38">
        <f t="shared" si="6"/>
        <v>-46638.27160493828</v>
      </c>
      <c r="F18" s="38">
        <f t="shared" si="6"/>
        <v>-49179.761904761901</v>
      </c>
      <c r="G18" s="38">
        <f t="shared" si="6"/>
        <v>-58139.024390243911</v>
      </c>
      <c r="H18" s="38">
        <f t="shared" si="6"/>
        <v>-61562.538699690398</v>
      </c>
      <c r="I18" s="38">
        <f t="shared" si="6"/>
        <v>-60488.977955911825</v>
      </c>
      <c r="J18" s="38">
        <f t="shared" si="6"/>
        <v>-58858.627450980392</v>
      </c>
      <c r="K18" s="38">
        <f t="shared" si="6"/>
        <v>-64482.888596374054</v>
      </c>
      <c r="L18" s="38">
        <f t="shared" ref="L18:M18" si="7">L11*L$4</f>
        <v>-54935.521810643404</v>
      </c>
      <c r="M18" s="38">
        <f t="shared" si="7"/>
        <v>-58051.82059307638</v>
      </c>
      <c r="N18" s="34"/>
      <c r="O18" s="34"/>
    </row>
    <row r="19" spans="1:15" x14ac:dyDescent="0.25">
      <c r="A19" s="49" t="s">
        <v>40</v>
      </c>
      <c r="B19" s="49" t="s">
        <v>117</v>
      </c>
      <c r="C19" s="38">
        <f>C12*C$4</f>
        <v>-159776.56580358098</v>
      </c>
      <c r="D19" s="38">
        <f t="shared" ref="D19:K19" si="8">D12*D$4</f>
        <v>-166190.18475750578</v>
      </c>
      <c r="E19" s="38">
        <f t="shared" si="8"/>
        <v>-170881.48148148149</v>
      </c>
      <c r="F19" s="38">
        <f t="shared" si="8"/>
        <v>-184937.2306316389</v>
      </c>
      <c r="G19" s="38">
        <f t="shared" si="8"/>
        <v>-208750.404646991</v>
      </c>
      <c r="H19" s="38">
        <f t="shared" si="8"/>
        <v>-206281.1565120056</v>
      </c>
      <c r="I19" s="38">
        <f t="shared" si="8"/>
        <v>-203178.47129501027</v>
      </c>
      <c r="J19" s="38">
        <f t="shared" si="8"/>
        <v>-215055.99774424612</v>
      </c>
      <c r="K19" s="38">
        <f t="shared" si="8"/>
        <v>-233340.9189838981</v>
      </c>
      <c r="L19" s="38">
        <f t="shared" ref="L19:M19" si="9">L12*L$4</f>
        <v>-251950.80027418796</v>
      </c>
      <c r="M19" s="38">
        <f t="shared" si="9"/>
        <v>-265740.37696290377</v>
      </c>
      <c r="N19" s="34"/>
      <c r="O19" s="34"/>
    </row>
    <row r="20" spans="1:15" x14ac:dyDescent="0.25">
      <c r="A20" s="34"/>
      <c r="B20" s="58"/>
      <c r="C20" s="58"/>
      <c r="D20" s="58"/>
      <c r="E20" s="58"/>
      <c r="F20" s="58"/>
      <c r="G20" s="58"/>
      <c r="H20" s="58"/>
      <c r="I20" s="58"/>
      <c r="J20" s="34"/>
      <c r="K20" s="34"/>
      <c r="L20" s="34"/>
      <c r="M20" s="34"/>
      <c r="N20" s="34"/>
      <c r="O20" s="34"/>
    </row>
    <row r="21" spans="1:15" x14ac:dyDescent="0.25">
      <c r="A21" s="34"/>
      <c r="B21" s="58"/>
      <c r="C21" s="58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34"/>
      <c r="O21" s="34"/>
    </row>
    <row r="22" spans="1:15" x14ac:dyDescent="0.25">
      <c r="A22" s="34"/>
      <c r="B22" s="58"/>
      <c r="C22" s="58"/>
      <c r="D22" s="58"/>
      <c r="E22" s="58"/>
      <c r="F22" s="58"/>
      <c r="G22" s="58"/>
      <c r="H22" s="58"/>
      <c r="I22" s="58"/>
      <c r="J22" s="34"/>
      <c r="K22" s="34"/>
      <c r="L22" s="34"/>
      <c r="M22" s="34"/>
      <c r="N22" s="34"/>
      <c r="O22" s="34"/>
    </row>
    <row r="23" spans="1:15" x14ac:dyDescent="0.25">
      <c r="A23" s="34"/>
      <c r="B23" s="58"/>
      <c r="C23" s="58"/>
      <c r="D23" s="58"/>
      <c r="E23" s="58"/>
      <c r="F23" s="58"/>
      <c r="G23" s="58"/>
      <c r="H23" s="58"/>
      <c r="I23" s="58"/>
      <c r="J23" s="34"/>
      <c r="K23" s="34"/>
      <c r="L23" s="34"/>
      <c r="M23" s="34"/>
      <c r="N23" s="34"/>
      <c r="O23" s="34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Depreciation!C8:L8</xm:f>
              <xm:sqref>N8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Depreciation!C9:L9</xm:f>
              <xm:sqref>N9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Depreciation!C10:L10</xm:f>
              <xm:sqref>N10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Depreciation!C11:L11</xm:f>
              <xm:sqref>N11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Depreciation!C12:L12</xm:f>
              <xm:sqref>N12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W22"/>
  <sheetViews>
    <sheetView workbookViewId="0">
      <selection activeCell="B16" sqref="B15:B19"/>
    </sheetView>
  </sheetViews>
  <sheetFormatPr defaultRowHeight="15" x14ac:dyDescent="0.25"/>
  <cols>
    <col min="1" max="1" width="46.42578125" customWidth="1"/>
    <col min="2" max="12" width="12.85546875" customWidth="1"/>
  </cols>
  <sheetData>
    <row r="1" spans="1:23" ht="14.45" x14ac:dyDescent="0.35">
      <c r="A1" s="35" t="s">
        <v>27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23" ht="14.45" x14ac:dyDescent="0.35">
      <c r="A2" s="34"/>
      <c r="B2" s="35" t="str">
        <f>"Real $"&amp;Real_year&amp;""</f>
        <v>Real $2016</v>
      </c>
      <c r="C2" s="34">
        <v>2006</v>
      </c>
      <c r="D2" s="34">
        <v>2007</v>
      </c>
      <c r="E2" s="34">
        <v>2008</v>
      </c>
      <c r="F2" s="34">
        <v>2009</v>
      </c>
      <c r="G2" s="34">
        <v>2010</v>
      </c>
      <c r="H2" s="34">
        <v>2011</v>
      </c>
      <c r="I2" s="34">
        <v>2012</v>
      </c>
      <c r="J2" s="34">
        <v>2013</v>
      </c>
      <c r="K2" s="34">
        <v>2014</v>
      </c>
      <c r="L2" s="34">
        <v>2015</v>
      </c>
      <c r="M2" s="34">
        <v>2016</v>
      </c>
      <c r="N2" s="34"/>
      <c r="O2" s="34"/>
      <c r="P2" s="2"/>
      <c r="Q2" s="2"/>
      <c r="R2" s="2"/>
      <c r="S2" s="2"/>
      <c r="T2" s="2"/>
      <c r="U2" s="2"/>
      <c r="V2" s="2"/>
      <c r="W2" s="2"/>
    </row>
    <row r="3" spans="1:23" x14ac:dyDescent="0.25">
      <c r="A3" s="34" t="s">
        <v>65</v>
      </c>
      <c r="B3" s="34"/>
      <c r="C3" s="48">
        <f>CPI!F12</f>
        <v>1.3189448441247003</v>
      </c>
      <c r="D3" s="48">
        <f>CPI!G12</f>
        <v>1.2687427912341407</v>
      </c>
      <c r="E3" s="48">
        <f>CPI!H12</f>
        <v>1.245753114382786</v>
      </c>
      <c r="F3" s="48">
        <f>CPI!I12</f>
        <v>1.1866235167206041</v>
      </c>
      <c r="G3" s="48">
        <f>CPI!J12</f>
        <v>1.1727078891257996</v>
      </c>
      <c r="H3" s="48">
        <f>CPI!K12</f>
        <v>1.1398963730569949</v>
      </c>
      <c r="I3" s="48">
        <f>CPI!L12</f>
        <v>1.1022044088176353</v>
      </c>
      <c r="J3" s="48">
        <f>CPI!M12</f>
        <v>1.0805500982318272</v>
      </c>
      <c r="K3" s="48">
        <f>CPI!N12</f>
        <v>1.0576923076923077</v>
      </c>
      <c r="L3" s="48">
        <f>CPI!O12</f>
        <v>1.0338345864661653</v>
      </c>
      <c r="M3" s="48">
        <f>CPI!P12</f>
        <v>1.0185185185185186</v>
      </c>
      <c r="N3" s="34"/>
      <c r="O3" s="34"/>
    </row>
    <row r="4" spans="1:23" x14ac:dyDescent="0.25">
      <c r="A4" s="34" t="s">
        <v>64</v>
      </c>
      <c r="B4" s="34"/>
      <c r="C4" s="48">
        <f>CPI!F11</f>
        <v>1.3126491646778042</v>
      </c>
      <c r="D4" s="48">
        <f>CPI!G11</f>
        <v>1.2702078521939955</v>
      </c>
      <c r="E4" s="48">
        <f>CPI!H11</f>
        <v>1.2345679012345681</v>
      </c>
      <c r="F4" s="48">
        <f>CPI!I11</f>
        <v>1.1904761904761905</v>
      </c>
      <c r="G4" s="48">
        <f>CPI!J11</f>
        <v>1.166489925768823</v>
      </c>
      <c r="H4" s="48">
        <f>CPI!K11</f>
        <v>1.1351909184726521</v>
      </c>
      <c r="I4" s="48">
        <f>CPI!L11</f>
        <v>1.1022044088176353</v>
      </c>
      <c r="J4" s="48">
        <f>CPI!M11</f>
        <v>1.0784313725490196</v>
      </c>
      <c r="K4" s="48">
        <f>CPI!N11</f>
        <v>1.0496183206106871</v>
      </c>
      <c r="L4" s="48">
        <f>CPI!O11</f>
        <v>1.0318949343339587</v>
      </c>
      <c r="M4" s="48">
        <f>CPI!P11</f>
        <v>1.014760147601476</v>
      </c>
      <c r="N4" s="34"/>
      <c r="O4" s="34"/>
    </row>
    <row r="5" spans="1:23" s="2" customFormat="1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23" s="2" customFormat="1" ht="14.45" x14ac:dyDescent="0.35">
      <c r="A6" s="35" t="s">
        <v>20</v>
      </c>
      <c r="B6" s="35" t="s">
        <v>44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23" ht="14.45" x14ac:dyDescent="0.35">
      <c r="A7" s="35" t="s">
        <v>71</v>
      </c>
      <c r="B7" s="35"/>
      <c r="C7" s="34">
        <f t="shared" ref="C7:L7" si="0">C2</f>
        <v>2006</v>
      </c>
      <c r="D7" s="34">
        <f t="shared" si="0"/>
        <v>2007</v>
      </c>
      <c r="E7" s="34">
        <f t="shared" si="0"/>
        <v>2008</v>
      </c>
      <c r="F7" s="34">
        <f t="shared" si="0"/>
        <v>2009</v>
      </c>
      <c r="G7" s="34">
        <f t="shared" si="0"/>
        <v>2010</v>
      </c>
      <c r="H7" s="34">
        <f t="shared" si="0"/>
        <v>2011</v>
      </c>
      <c r="I7" s="34">
        <f t="shared" si="0"/>
        <v>2012</v>
      </c>
      <c r="J7" s="34">
        <f t="shared" si="0"/>
        <v>2013</v>
      </c>
      <c r="K7" s="34">
        <f t="shared" si="0"/>
        <v>2014</v>
      </c>
      <c r="L7" s="34">
        <f t="shared" si="0"/>
        <v>2015</v>
      </c>
      <c r="M7" s="34">
        <f t="shared" ref="M7" si="1">M2</f>
        <v>2016</v>
      </c>
      <c r="N7" s="34"/>
      <c r="O7" s="34"/>
    </row>
    <row r="8" spans="1:23" ht="14.45" x14ac:dyDescent="0.35">
      <c r="A8" s="49" t="s">
        <v>39</v>
      </c>
      <c r="B8" s="49" t="s">
        <v>70</v>
      </c>
      <c r="C8" s="38">
        <f>'[4]SD 4. Assets (RAB)'!D15</f>
        <v>89258.11425374214</v>
      </c>
      <c r="D8" s="38">
        <f>'[4]SD 4. Assets (RAB)'!E15</f>
        <v>80842.987365847715</v>
      </c>
      <c r="E8" s="38">
        <f>'[4]SD 4. Assets (RAB)'!F15</f>
        <v>162293.47653741398</v>
      </c>
      <c r="F8" s="38">
        <f>'[4]SD 4. Assets (RAB)'!G15</f>
        <v>59106.056239456964</v>
      </c>
      <c r="G8" s="38">
        <f>'[4]SD 4. Assets (RAB)'!H15</f>
        <v>20345.625267704796</v>
      </c>
      <c r="H8" s="38">
        <f>'[4]SD 4. Assets (RAB)'!I15</f>
        <v>97061.100193905717</v>
      </c>
      <c r="I8" s="38">
        <f>'[4]SD 4. Assets (RAB)'!J15</f>
        <v>315713.09947788186</v>
      </c>
      <c r="J8" s="38">
        <f>'[4]SD 4. Assets (RAB)'!K15</f>
        <v>178283.85468255344</v>
      </c>
      <c r="K8" s="38">
        <f>'[4]SD 4. Assets (RAB)'!L15</f>
        <v>232198.0008218725</v>
      </c>
      <c r="L8" s="38">
        <f>VLOOKUP(B6,'[5]3.3 Assets (RAB)'!$C:$E,3,FALSE)</f>
        <v>96869.77632107136</v>
      </c>
      <c r="M8" s="38">
        <f>'[6]3.3 Assets (RAB)'!$C$15/1000</f>
        <v>142117.46961331938</v>
      </c>
      <c r="N8" s="34"/>
      <c r="O8" s="34"/>
    </row>
    <row r="9" spans="1:23" ht="14.45" x14ac:dyDescent="0.35">
      <c r="A9" s="49" t="s">
        <v>21</v>
      </c>
      <c r="B9" s="49" t="s">
        <v>70</v>
      </c>
      <c r="C9" s="38">
        <f>'[4]SD 4. Assets (RAB)'!M15</f>
        <v>269318.53261280397</v>
      </c>
      <c r="D9" s="38">
        <f>'[4]SD 4. Assets (RAB)'!N15</f>
        <v>256570.90166529323</v>
      </c>
      <c r="E9" s="38">
        <f>'[4]SD 4. Assets (RAB)'!O15</f>
        <v>678189.56935022678</v>
      </c>
      <c r="F9" s="38">
        <f>'[4]SD 4. Assets (RAB)'!P15</f>
        <v>671491.83669466269</v>
      </c>
      <c r="G9" s="38">
        <f>'[4]SD 4. Assets (RAB)'!Q15</f>
        <v>473251.6947943017</v>
      </c>
      <c r="H9" s="38">
        <f>'[4]SD 4. Assets (RAB)'!R15</f>
        <v>463875.87787008594</v>
      </c>
      <c r="I9" s="38">
        <f>'[4]SD 4. Assets (RAB)'!S15</f>
        <v>503875.60955456615</v>
      </c>
      <c r="J9" s="38">
        <f>'[4]SD 4. Assets (RAB)'!T15</f>
        <v>504179.01052687335</v>
      </c>
      <c r="K9" s="38">
        <f>'[4]SD 4. Assets (RAB)'!U15</f>
        <v>593347.80624161765</v>
      </c>
      <c r="L9" s="38">
        <f>VLOOKUP(B6,'[7]3.3 Assets (RAB)'!$C:$E,3,FALSE)/1000</f>
        <v>245700.20910001502</v>
      </c>
      <c r="M9" s="38">
        <f>'[8]3.3 Assets (RAB)'!$C$15/1000</f>
        <v>124656.92009012518</v>
      </c>
      <c r="N9" s="34"/>
      <c r="O9" s="34"/>
    </row>
    <row r="10" spans="1:23" ht="14.45" x14ac:dyDescent="0.35">
      <c r="A10" s="49" t="s">
        <v>37</v>
      </c>
      <c r="B10" s="49" t="s">
        <v>70</v>
      </c>
      <c r="C10" s="38">
        <f>'[4]SD 4. Assets (RAB)'!V15</f>
        <v>60055.487000000001</v>
      </c>
      <c r="D10" s="38">
        <f>'[4]SD 4. Assets (RAB)'!W15</f>
        <v>81707.709000000003</v>
      </c>
      <c r="E10" s="38">
        <f>'[4]SD 4. Assets (RAB)'!X15</f>
        <v>109142.72199999999</v>
      </c>
      <c r="F10" s="38">
        <f>'[4]SD 4. Assets (RAB)'!Y15</f>
        <v>41643.434000000001</v>
      </c>
      <c r="G10" s="38">
        <f>'[4]SD 4. Assets (RAB)'!Z15</f>
        <v>86552.108999999997</v>
      </c>
      <c r="H10" s="38">
        <f>'[4]SD 4. Assets (RAB)'!AA15</f>
        <v>110822.41800000001</v>
      </c>
      <c r="I10" s="38">
        <f>'[4]SD 4. Assets (RAB)'!AB15</f>
        <v>124792.08900000001</v>
      </c>
      <c r="J10" s="38">
        <f>'[4]SD 4. Assets (RAB)'!AC15</f>
        <v>166090.78399999999</v>
      </c>
      <c r="K10" s="38">
        <f>'[4]SD 4. Assets (RAB)'!AD15</f>
        <v>176329.54932170166</v>
      </c>
      <c r="L10" s="38">
        <f>VLOOKUP(B6,'[9]3.3 Assets (RAB)'!$C:$E,3,FALSE)/1000</f>
        <v>192954.250261384</v>
      </c>
      <c r="M10" s="38">
        <f>'[10]3.3 Assets (RAB)'!$C$15/1000</f>
        <v>133160.81765741587</v>
      </c>
      <c r="N10" s="34"/>
      <c r="O10" s="34"/>
    </row>
    <row r="11" spans="1:23" ht="14.45" x14ac:dyDescent="0.35">
      <c r="A11" s="49" t="s">
        <v>31</v>
      </c>
      <c r="B11" s="49" t="s">
        <v>70</v>
      </c>
      <c r="C11" s="38">
        <f>'[4]SD 4. Assets (RAB)'!AE15</f>
        <v>67649</v>
      </c>
      <c r="D11" s="38">
        <f>'[4]SD 4. Assets (RAB)'!AF15</f>
        <v>97870</v>
      </c>
      <c r="E11" s="38">
        <f>'[4]SD 4. Assets (RAB)'!AG15</f>
        <v>59619</v>
      </c>
      <c r="F11" s="38">
        <f>'[4]SD 4. Assets (RAB)'!AH15</f>
        <v>82109</v>
      </c>
      <c r="G11" s="38">
        <f>'[4]SD 4. Assets (RAB)'!AI15</f>
        <v>49873</v>
      </c>
      <c r="H11" s="38">
        <f>'[4]SD 4. Assets (RAB)'!AJ15</f>
        <v>222178</v>
      </c>
      <c r="I11" s="38">
        <f>'[4]SD 4. Assets (RAB)'!AK15</f>
        <v>105301</v>
      </c>
      <c r="J11" s="38">
        <f>'[4]SD 4. Assets (RAB)'!AL15</f>
        <v>87448</v>
      </c>
      <c r="K11" s="38">
        <f>'[15]3.3 Assets (RAB)'!E16</f>
        <v>174694.62803962029</v>
      </c>
      <c r="L11" s="38">
        <f>VLOOKUP(B6,'[11]3.3 Assets (RAB)'!$C:$E,3,FALSE)/1000</f>
        <v>31333.159254127593</v>
      </c>
      <c r="M11" s="38">
        <f>'[12]3.3 Assets (RAB)'!$C$15/1000</f>
        <v>24922.723995073349</v>
      </c>
      <c r="N11" s="34"/>
      <c r="O11" s="34"/>
    </row>
    <row r="12" spans="1:23" ht="14.45" x14ac:dyDescent="0.35">
      <c r="A12" s="49" t="s">
        <v>40</v>
      </c>
      <c r="B12" s="49" t="s">
        <v>70</v>
      </c>
      <c r="C12" s="38">
        <f>'[4]SD 4. Assets (RAB)'!AN15</f>
        <v>162036</v>
      </c>
      <c r="D12" s="38">
        <f>'[4]SD 4. Assets (RAB)'!AO15</f>
        <v>225936</v>
      </c>
      <c r="E12" s="38">
        <f>'[4]SD 4. Assets (RAB)'!AP15</f>
        <v>337001</v>
      </c>
      <c r="F12" s="38">
        <f>'[4]SD 4. Assets (RAB)'!AQ15</f>
        <v>549433.30268145294</v>
      </c>
      <c r="G12" s="38">
        <f>'[4]SD 4. Assets (RAB)'!AR15</f>
        <v>240632.34056820587</v>
      </c>
      <c r="H12" s="38">
        <f>'[4]SD 4. Assets (RAB)'!AS15</f>
        <v>370580.90669528913</v>
      </c>
      <c r="I12" s="38">
        <f>'[4]SD 4. Assets (RAB)'!AT15</f>
        <v>377519.62609399756</v>
      </c>
      <c r="J12" s="38">
        <f>'[4]SD 4. Assets (RAB)'!AU15</f>
        <v>386404.8127500806</v>
      </c>
      <c r="K12" s="38">
        <f>'[4]SD 4. Assets (RAB)'!AV15</f>
        <v>599025.85733420495</v>
      </c>
      <c r="L12" s="38">
        <f>VLOOKUP(B6,'[13]3.3 Assets (RAB)'!$C:$E,3,FALSE)/1000</f>
        <v>299576.62671298435</v>
      </c>
      <c r="M12" s="38">
        <f>'[14]3.3 Assets (RAB)'!$C$15/1000</f>
        <v>262567.9137873014</v>
      </c>
      <c r="N12" s="34"/>
      <c r="O12" s="34"/>
    </row>
    <row r="13" spans="1:23" ht="14.45" x14ac:dyDescent="0.35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</row>
    <row r="14" spans="1:23" ht="14.45" x14ac:dyDescent="0.35">
      <c r="A14" s="35" t="str">
        <f>CONCATENATE(B2)</f>
        <v>Real $2016</v>
      </c>
      <c r="B14" s="35"/>
      <c r="C14" s="34">
        <f t="shared" ref="C14:L14" si="2">C2</f>
        <v>2006</v>
      </c>
      <c r="D14" s="34">
        <f t="shared" si="2"/>
        <v>2007</v>
      </c>
      <c r="E14" s="34">
        <f t="shared" si="2"/>
        <v>2008</v>
      </c>
      <c r="F14" s="34">
        <f t="shared" si="2"/>
        <v>2009</v>
      </c>
      <c r="G14" s="34">
        <f t="shared" si="2"/>
        <v>2010</v>
      </c>
      <c r="H14" s="34">
        <f t="shared" si="2"/>
        <v>2011</v>
      </c>
      <c r="I14" s="34">
        <f t="shared" si="2"/>
        <v>2012</v>
      </c>
      <c r="J14" s="34">
        <f t="shared" si="2"/>
        <v>2013</v>
      </c>
      <c r="K14" s="34">
        <f t="shared" si="2"/>
        <v>2014</v>
      </c>
      <c r="L14" s="34">
        <f t="shared" si="2"/>
        <v>2015</v>
      </c>
      <c r="M14" s="34">
        <f t="shared" ref="M14" si="3">M2</f>
        <v>2016</v>
      </c>
      <c r="N14" s="34"/>
      <c r="O14" s="34"/>
    </row>
    <row r="15" spans="1:23" ht="14.45" x14ac:dyDescent="0.35">
      <c r="A15" s="49" t="s">
        <v>39</v>
      </c>
      <c r="B15" s="49" t="s">
        <v>117</v>
      </c>
      <c r="C15" s="38">
        <f t="shared" ref="C15:L15" si="4">C8*C$4</f>
        <v>117164.58911589063</v>
      </c>
      <c r="D15" s="38">
        <f t="shared" si="4"/>
        <v>102687.39734691974</v>
      </c>
      <c r="E15" s="38">
        <f t="shared" si="4"/>
        <v>200362.31671285679</v>
      </c>
      <c r="F15" s="38">
        <f t="shared" si="4"/>
        <v>70364.35266602019</v>
      </c>
      <c r="G15" s="38">
        <f t="shared" si="4"/>
        <v>23732.966908245256</v>
      </c>
      <c r="H15" s="38">
        <f t="shared" si="4"/>
        <v>110182.87947708594</v>
      </c>
      <c r="I15" s="38">
        <f t="shared" si="4"/>
        <v>347980.37016600202</v>
      </c>
      <c r="J15" s="38">
        <f t="shared" si="4"/>
        <v>192266.90210863604</v>
      </c>
      <c r="K15" s="38">
        <f t="shared" si="4"/>
        <v>243719.27567181273</v>
      </c>
      <c r="L15" s="38">
        <f t="shared" si="4"/>
        <v>99959.431475777208</v>
      </c>
      <c r="M15" s="38">
        <f t="shared" ref="M15" si="5">M8*M$4</f>
        <v>144215.14444156026</v>
      </c>
      <c r="N15" s="34"/>
      <c r="O15" s="34"/>
    </row>
    <row r="16" spans="1:23" ht="14.45" x14ac:dyDescent="0.35">
      <c r="A16" s="49" t="s">
        <v>21</v>
      </c>
      <c r="B16" s="49" t="s">
        <v>117</v>
      </c>
      <c r="C16" s="38">
        <f t="shared" ref="C16:L16" si="6">C9*C$4</f>
        <v>353520.74686644913</v>
      </c>
      <c r="D16" s="38">
        <f t="shared" si="6"/>
        <v>325898.37393974891</v>
      </c>
      <c r="E16" s="38">
        <f t="shared" si="6"/>
        <v>837271.07327188505</v>
      </c>
      <c r="F16" s="38">
        <f t="shared" si="6"/>
        <v>799395.04368412227</v>
      </c>
      <c r="G16" s="38">
        <f t="shared" si="6"/>
        <v>552043.33433057473</v>
      </c>
      <c r="H16" s="38">
        <f t="shared" si="6"/>
        <v>526587.6838566506</v>
      </c>
      <c r="I16" s="38">
        <f t="shared" si="6"/>
        <v>555373.91834671621</v>
      </c>
      <c r="J16" s="38">
        <f t="shared" si="6"/>
        <v>543722.46233290259</v>
      </c>
      <c r="K16" s="38">
        <f t="shared" si="6"/>
        <v>622788.72792536207</v>
      </c>
      <c r="L16" s="38">
        <f t="shared" si="6"/>
        <v>253536.80113509993</v>
      </c>
      <c r="M16" s="38">
        <f t="shared" ref="M16" si="7">M9*M$4</f>
        <v>126496.87463020082</v>
      </c>
      <c r="N16" s="34"/>
      <c r="O16" s="34"/>
    </row>
    <row r="17" spans="1:15" ht="14.45" x14ac:dyDescent="0.35">
      <c r="A17" s="49" t="s">
        <v>37</v>
      </c>
      <c r="B17" s="49" t="s">
        <v>117</v>
      </c>
      <c r="C17" s="38">
        <f t="shared" ref="C17:L17" si="8">C10*C$3</f>
        <v>79209.874940047957</v>
      </c>
      <c r="D17" s="38">
        <f t="shared" si="8"/>
        <v>103666.06678200692</v>
      </c>
      <c r="E17" s="38">
        <f t="shared" si="8"/>
        <v>135964.88584371461</v>
      </c>
      <c r="F17" s="38">
        <f t="shared" si="8"/>
        <v>49415.078101402374</v>
      </c>
      <c r="G17" s="38">
        <f t="shared" si="8"/>
        <v>101500.34104477611</v>
      </c>
      <c r="H17" s="38">
        <f t="shared" si="8"/>
        <v>126326.07233160624</v>
      </c>
      <c r="I17" s="38">
        <f t="shared" si="8"/>
        <v>137546.39068136274</v>
      </c>
      <c r="J17" s="38">
        <f t="shared" si="8"/>
        <v>179469.41296660117</v>
      </c>
      <c r="K17" s="38">
        <f t="shared" si="8"/>
        <v>186502.40793641523</v>
      </c>
      <c r="L17" s="38">
        <f t="shared" si="8"/>
        <v>199482.7775258669</v>
      </c>
      <c r="M17" s="38">
        <f t="shared" ref="M17" si="9">M10*M$3</f>
        <v>135626.7587251458</v>
      </c>
      <c r="N17" s="34"/>
      <c r="O17" s="34"/>
    </row>
    <row r="18" spans="1:15" ht="14.45" x14ac:dyDescent="0.35">
      <c r="A18" s="49" t="s">
        <v>31</v>
      </c>
      <c r="B18" s="49" t="s">
        <v>117</v>
      </c>
      <c r="C18" s="38">
        <f t="shared" ref="C18:L18" si="10">C11*C$4</f>
        <v>88799.40334128878</v>
      </c>
      <c r="D18" s="38">
        <f t="shared" si="10"/>
        <v>124315.24249422633</v>
      </c>
      <c r="E18" s="38">
        <f t="shared" si="10"/>
        <v>73603.703703703708</v>
      </c>
      <c r="F18" s="38">
        <f t="shared" si="10"/>
        <v>97748.809523809527</v>
      </c>
      <c r="G18" s="38">
        <f t="shared" si="10"/>
        <v>58176.352067868509</v>
      </c>
      <c r="H18" s="38">
        <f t="shared" si="10"/>
        <v>252214.44788441691</v>
      </c>
      <c r="I18" s="38">
        <f t="shared" si="10"/>
        <v>116063.22645290582</v>
      </c>
      <c r="J18" s="38">
        <f t="shared" si="10"/>
        <v>94306.666666666657</v>
      </c>
      <c r="K18" s="38">
        <f t="shared" si="10"/>
        <v>183362.68210265489</v>
      </c>
      <c r="L18" s="38">
        <f t="shared" si="10"/>
        <v>32332.528311013466</v>
      </c>
      <c r="M18" s="38">
        <f t="shared" ref="M18" si="11">M11*M$4</f>
        <v>25290.587079871479</v>
      </c>
      <c r="N18" s="34"/>
      <c r="O18" s="34"/>
    </row>
    <row r="19" spans="1:15" ht="14.45" x14ac:dyDescent="0.35">
      <c r="A19" s="49" t="s">
        <v>40</v>
      </c>
      <c r="B19" s="49" t="s">
        <v>117</v>
      </c>
      <c r="C19" s="38">
        <f t="shared" ref="C19:L19" si="12">C12*C$4</f>
        <v>212696.42004773268</v>
      </c>
      <c r="D19" s="38">
        <f t="shared" si="12"/>
        <v>286985.68129330256</v>
      </c>
      <c r="E19" s="38">
        <f t="shared" si="12"/>
        <v>416050.61728395068</v>
      </c>
      <c r="F19" s="38">
        <f t="shared" si="12"/>
        <v>654087.26509696781</v>
      </c>
      <c r="G19" s="38">
        <f t="shared" si="12"/>
        <v>280695.2010869846</v>
      </c>
      <c r="H19" s="38">
        <f t="shared" si="12"/>
        <v>420680.07983985345</v>
      </c>
      <c r="I19" s="38">
        <f t="shared" si="12"/>
        <v>416103.7962959893</v>
      </c>
      <c r="J19" s="38">
        <f t="shared" si="12"/>
        <v>416711.07257361629</v>
      </c>
      <c r="K19" s="38">
        <f t="shared" si="12"/>
        <v>628748.51437750517</v>
      </c>
      <c r="L19" s="38">
        <f t="shared" si="12"/>
        <v>309131.60354998388</v>
      </c>
      <c r="M19" s="38">
        <f t="shared" ref="M19" si="13">M12*M$4</f>
        <v>266443.45495021361</v>
      </c>
      <c r="N19" s="34"/>
      <c r="O19" s="34"/>
    </row>
    <row r="20" spans="1:15" ht="14.45" x14ac:dyDescent="0.3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</row>
    <row r="21" spans="1:15" ht="14.45" x14ac:dyDescent="0.3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</row>
    <row r="22" spans="1:15" ht="14.45" x14ac:dyDescent="0.3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285"/>
  <sheetViews>
    <sheetView workbookViewId="0">
      <selection activeCell="E7" sqref="E7"/>
    </sheetView>
  </sheetViews>
  <sheetFormatPr defaultRowHeight="15" x14ac:dyDescent="0.25"/>
  <cols>
    <col min="1" max="1" width="24.85546875" style="6" customWidth="1"/>
    <col min="2" max="2" width="23.85546875" style="6" bestFit="1" customWidth="1"/>
    <col min="4" max="4" width="32" customWidth="1"/>
    <col min="5" max="5" width="12.140625" customWidth="1"/>
    <col min="15" max="15" width="9.140625" style="18"/>
  </cols>
  <sheetData>
    <row r="1" spans="1:16" ht="34.5" customHeight="1" x14ac:dyDescent="0.25">
      <c r="A1" s="1"/>
      <c r="B1" s="7" t="s">
        <v>10</v>
      </c>
      <c r="D1" s="65" t="s">
        <v>104</v>
      </c>
    </row>
    <row r="2" spans="1:16" x14ac:dyDescent="0.25">
      <c r="A2" s="3" t="s">
        <v>1</v>
      </c>
      <c r="B2" s="8" t="s">
        <v>11</v>
      </c>
      <c r="D2" s="27"/>
      <c r="E2" s="27"/>
      <c r="F2" s="27">
        <v>2006</v>
      </c>
      <c r="G2" s="27">
        <v>2007</v>
      </c>
      <c r="H2" s="27">
        <v>2008</v>
      </c>
      <c r="I2" s="27">
        <v>2009</v>
      </c>
      <c r="J2" s="27">
        <v>2010</v>
      </c>
      <c r="K2" s="27">
        <v>2011</v>
      </c>
      <c r="L2" s="27">
        <v>2012</v>
      </c>
      <c r="M2" s="27">
        <v>2013</v>
      </c>
      <c r="N2" s="27">
        <v>2014</v>
      </c>
      <c r="O2" s="27">
        <v>2015</v>
      </c>
      <c r="P2" s="27">
        <v>2016</v>
      </c>
    </row>
    <row r="3" spans="1:16" x14ac:dyDescent="0.25">
      <c r="A3" s="3" t="s">
        <v>2</v>
      </c>
      <c r="B3" s="8" t="s">
        <v>12</v>
      </c>
      <c r="D3" s="27" t="s">
        <v>0</v>
      </c>
      <c r="E3" s="27"/>
      <c r="F3" s="28">
        <f>[1]CPI!B244</f>
        <v>86.6</v>
      </c>
      <c r="G3" s="28">
        <f>[1]CPI!B248</f>
        <v>89.1</v>
      </c>
      <c r="H3" s="28">
        <f>[1]CPI!B252</f>
        <v>92.4</v>
      </c>
      <c r="I3" s="28">
        <f>[1]CPI!B256</f>
        <v>94.3</v>
      </c>
      <c r="J3" s="28">
        <f>[1]CPI!B260</f>
        <v>96.9</v>
      </c>
      <c r="K3" s="28">
        <f>[1]CPI!B264</f>
        <v>99.8</v>
      </c>
      <c r="L3" s="28">
        <f>[1]CPI!B268</f>
        <v>102</v>
      </c>
      <c r="M3" s="28">
        <f>[1]CPI!B272</f>
        <v>104.8</v>
      </c>
      <c r="N3" s="28">
        <f>[1]CPI!B276</f>
        <v>106.6</v>
      </c>
      <c r="O3" s="28">
        <f>B280</f>
        <v>108.4</v>
      </c>
      <c r="P3" s="28">
        <f>B284</f>
        <v>110</v>
      </c>
    </row>
    <row r="4" spans="1:16" x14ac:dyDescent="0.25">
      <c r="A4" s="3" t="s">
        <v>3</v>
      </c>
      <c r="B4" s="8" t="s">
        <v>13</v>
      </c>
      <c r="D4" s="27" t="s">
        <v>17</v>
      </c>
      <c r="E4" s="27"/>
      <c r="F4" s="28">
        <f>[1]CPI!B242</f>
        <v>85.9</v>
      </c>
      <c r="G4" s="28">
        <f>[1]CPI!B246</f>
        <v>87.7</v>
      </c>
      <c r="H4" s="28">
        <f>[1]CPI!B250</f>
        <v>91.6</v>
      </c>
      <c r="I4" s="28">
        <f>[1]CPI!B254</f>
        <v>92.9</v>
      </c>
      <c r="J4" s="28">
        <f>[1]CPI!B258</f>
        <v>95.8</v>
      </c>
      <c r="K4" s="28">
        <f>[1]CPI!B262</f>
        <v>99.2</v>
      </c>
      <c r="L4" s="28">
        <f>[1]CPI!B266</f>
        <v>100.4</v>
      </c>
      <c r="M4" s="28">
        <f>[1]CPI!B270</f>
        <v>102.8</v>
      </c>
      <c r="N4" s="28">
        <f>[1]CPI!B274</f>
        <v>105.9</v>
      </c>
      <c r="O4" s="28">
        <f>B278</f>
        <v>107.5</v>
      </c>
      <c r="P4" s="28">
        <f>B282</f>
        <v>108.6</v>
      </c>
    </row>
    <row r="5" spans="1:16" x14ac:dyDescent="0.25">
      <c r="A5" s="3" t="s">
        <v>4</v>
      </c>
      <c r="B5" s="8" t="s">
        <v>14</v>
      </c>
      <c r="D5" s="27" t="s">
        <v>16</v>
      </c>
      <c r="E5" s="27"/>
      <c r="F5" s="28">
        <f>[1]CPI!B240</f>
        <v>83.8</v>
      </c>
      <c r="G5" s="28">
        <f>[1]CPI!B244</f>
        <v>86.6</v>
      </c>
      <c r="H5" s="28">
        <f>[1]CPI!B248</f>
        <v>89.1</v>
      </c>
      <c r="I5" s="28">
        <f>[1]CPI!B252</f>
        <v>92.4</v>
      </c>
      <c r="J5" s="28">
        <f>[1]CPI!B256</f>
        <v>94.3</v>
      </c>
      <c r="K5" s="28">
        <f>[1]CPI!B260</f>
        <v>96.9</v>
      </c>
      <c r="L5" s="28">
        <f>[1]CPI!B264</f>
        <v>99.8</v>
      </c>
      <c r="M5" s="28">
        <f>[1]CPI!B268</f>
        <v>102</v>
      </c>
      <c r="N5" s="28">
        <f>[1]CPI!B272</f>
        <v>104.8</v>
      </c>
      <c r="O5" s="33">
        <f>B276</f>
        <v>106.6</v>
      </c>
      <c r="P5" s="28">
        <f>B280</f>
        <v>108.4</v>
      </c>
    </row>
    <row r="6" spans="1:16" x14ac:dyDescent="0.25">
      <c r="A6" s="3" t="s">
        <v>5</v>
      </c>
      <c r="B6" s="6">
        <v>3</v>
      </c>
      <c r="D6" s="27" t="s">
        <v>66</v>
      </c>
      <c r="E6" s="27"/>
      <c r="F6" s="28">
        <f>[1]CPI!B239</f>
        <v>83.4</v>
      </c>
      <c r="G6" s="28">
        <f>[1]CPI!B243</f>
        <v>86.7</v>
      </c>
      <c r="H6" s="28">
        <f>[1]CPI!B247</f>
        <v>88.3</v>
      </c>
      <c r="I6" s="28">
        <f>[1]CPI!B251</f>
        <v>92.7</v>
      </c>
      <c r="J6" s="28">
        <f>[1]CPI!B255</f>
        <v>93.8</v>
      </c>
      <c r="K6" s="28">
        <f>[1]CPI!B259</f>
        <v>96.5</v>
      </c>
      <c r="L6" s="28">
        <f>[1]CPI!B263</f>
        <v>99.8</v>
      </c>
      <c r="M6" s="28">
        <f>[1]CPI!B267</f>
        <v>101.8</v>
      </c>
      <c r="N6" s="28">
        <f>[1]CPI!B271</f>
        <v>104</v>
      </c>
      <c r="O6" s="33">
        <f>B275</f>
        <v>106.4</v>
      </c>
      <c r="P6" s="33">
        <f>B279</f>
        <v>108</v>
      </c>
    </row>
    <row r="7" spans="1:16" x14ac:dyDescent="0.25">
      <c r="A7" s="4" t="s">
        <v>6</v>
      </c>
      <c r="B7" s="9">
        <v>17777</v>
      </c>
      <c r="D7" s="29" t="str">
        <f>"Convert to real"</f>
        <v>Convert to real</v>
      </c>
      <c r="E7" s="30">
        <v>2016</v>
      </c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6" x14ac:dyDescent="0.25">
      <c r="A8" s="4" t="s">
        <v>7</v>
      </c>
      <c r="B8" s="9">
        <v>41699</v>
      </c>
      <c r="D8" s="27"/>
      <c r="E8" s="27">
        <f>MATCH(Real_year,F2:P2)</f>
        <v>11</v>
      </c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</row>
    <row r="9" spans="1:16" x14ac:dyDescent="0.25">
      <c r="A9" s="3" t="s">
        <v>8</v>
      </c>
      <c r="B9" s="6">
        <v>263</v>
      </c>
      <c r="D9" s="25" t="str">
        <f>CONCATENATE(D7, " ",Real_year)</f>
        <v>Convert to real 2016</v>
      </c>
      <c r="E9" s="27">
        <f>INDEX(F2:P5,2,$E$8)</f>
        <v>110</v>
      </c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</row>
    <row r="10" spans="1:16" x14ac:dyDescent="0.25">
      <c r="A10" s="3" t="s">
        <v>9</v>
      </c>
      <c r="B10" s="8" t="s">
        <v>15</v>
      </c>
      <c r="D10" s="27" t="s">
        <v>63</v>
      </c>
      <c r="E10" s="27"/>
      <c r="F10" s="31">
        <f t="shared" ref="F10:N10" si="0">$E$9/F4</f>
        <v>1.2805587892898718</v>
      </c>
      <c r="G10" s="31">
        <f t="shared" si="0"/>
        <v>1.2542759407069555</v>
      </c>
      <c r="H10" s="31">
        <f t="shared" si="0"/>
        <v>1.2008733624454149</v>
      </c>
      <c r="I10" s="31">
        <f t="shared" si="0"/>
        <v>1.1840688912809472</v>
      </c>
      <c r="J10" s="31">
        <f t="shared" si="0"/>
        <v>1.1482254697286012</v>
      </c>
      <c r="K10" s="31">
        <f t="shared" si="0"/>
        <v>1.1088709677419355</v>
      </c>
      <c r="L10" s="31">
        <f t="shared" si="0"/>
        <v>1.095617529880478</v>
      </c>
      <c r="M10" s="31">
        <f t="shared" si="0"/>
        <v>1.0700389105058365</v>
      </c>
      <c r="N10" s="31">
        <f t="shared" si="0"/>
        <v>1.0387157695939566</v>
      </c>
      <c r="O10" s="31">
        <f t="shared" ref="O10" si="1">$E$9/O4</f>
        <v>1.0232558139534884</v>
      </c>
      <c r="P10" s="31">
        <f t="shared" ref="P10" si="2">$E$9/P4</f>
        <v>1.0128913443830572</v>
      </c>
    </row>
    <row r="11" spans="1:16" x14ac:dyDescent="0.25">
      <c r="A11" s="5">
        <v>17777</v>
      </c>
      <c r="B11" s="10">
        <v>3.7</v>
      </c>
      <c r="D11" s="27" t="s">
        <v>64</v>
      </c>
      <c r="E11" s="27"/>
      <c r="F11" s="31">
        <f t="shared" ref="F11:N11" si="3">currency_base/F5</f>
        <v>1.3126491646778042</v>
      </c>
      <c r="G11" s="31">
        <f t="shared" si="3"/>
        <v>1.2702078521939955</v>
      </c>
      <c r="H11" s="31">
        <f t="shared" si="3"/>
        <v>1.2345679012345681</v>
      </c>
      <c r="I11" s="31">
        <f t="shared" si="3"/>
        <v>1.1904761904761905</v>
      </c>
      <c r="J11" s="31">
        <f t="shared" si="3"/>
        <v>1.166489925768823</v>
      </c>
      <c r="K11" s="31">
        <f t="shared" si="3"/>
        <v>1.1351909184726521</v>
      </c>
      <c r="L11" s="31">
        <f t="shared" si="3"/>
        <v>1.1022044088176353</v>
      </c>
      <c r="M11" s="31">
        <f t="shared" si="3"/>
        <v>1.0784313725490196</v>
      </c>
      <c r="N11" s="31">
        <f t="shared" si="3"/>
        <v>1.0496183206106871</v>
      </c>
      <c r="O11" s="31">
        <f t="shared" ref="O11" si="4">currency_base/O5</f>
        <v>1.0318949343339587</v>
      </c>
      <c r="P11" s="31">
        <f t="shared" ref="P11" si="5">currency_base/P5</f>
        <v>1.014760147601476</v>
      </c>
    </row>
    <row r="12" spans="1:16" x14ac:dyDescent="0.25">
      <c r="A12" s="5">
        <v>17868</v>
      </c>
      <c r="B12" s="10">
        <v>3.8</v>
      </c>
      <c r="D12" s="27" t="s">
        <v>65</v>
      </c>
      <c r="E12" s="27"/>
      <c r="F12" s="31">
        <f t="shared" ref="F12:N12" si="6">currency_base/F6</f>
        <v>1.3189448441247003</v>
      </c>
      <c r="G12" s="31">
        <f t="shared" si="6"/>
        <v>1.2687427912341407</v>
      </c>
      <c r="H12" s="31">
        <f t="shared" si="6"/>
        <v>1.245753114382786</v>
      </c>
      <c r="I12" s="31">
        <f t="shared" si="6"/>
        <v>1.1866235167206041</v>
      </c>
      <c r="J12" s="31">
        <f t="shared" si="6"/>
        <v>1.1727078891257996</v>
      </c>
      <c r="K12" s="31">
        <f t="shared" si="6"/>
        <v>1.1398963730569949</v>
      </c>
      <c r="L12" s="31">
        <f t="shared" si="6"/>
        <v>1.1022044088176353</v>
      </c>
      <c r="M12" s="31">
        <f t="shared" si="6"/>
        <v>1.0805500982318272</v>
      </c>
      <c r="N12" s="31">
        <f t="shared" si="6"/>
        <v>1.0576923076923077</v>
      </c>
      <c r="O12" s="31">
        <f t="shared" ref="O12" si="7">currency_base/O6</f>
        <v>1.0338345864661653</v>
      </c>
      <c r="P12" s="31">
        <f t="shared" ref="P12" si="8">currency_base/P6</f>
        <v>1.0185185185185186</v>
      </c>
    </row>
    <row r="13" spans="1:16" x14ac:dyDescent="0.25">
      <c r="A13" s="5">
        <v>17958</v>
      </c>
      <c r="B13" s="10">
        <v>3.9</v>
      </c>
      <c r="D13" s="32" t="s">
        <v>62</v>
      </c>
    </row>
    <row r="14" spans="1:16" x14ac:dyDescent="0.25">
      <c r="A14" s="5">
        <v>18050</v>
      </c>
      <c r="B14" s="10">
        <v>4</v>
      </c>
    </row>
    <row r="15" spans="1:16" x14ac:dyDescent="0.25">
      <c r="A15" s="5">
        <v>18142</v>
      </c>
      <c r="B15" s="10">
        <v>4.0999999999999996</v>
      </c>
    </row>
    <row r="16" spans="1:16" x14ac:dyDescent="0.25">
      <c r="A16" s="5">
        <v>18233</v>
      </c>
      <c r="B16" s="10">
        <v>4.0999999999999996</v>
      </c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</row>
    <row r="17" spans="1:16" x14ac:dyDescent="0.25">
      <c r="A17" s="5">
        <v>18323</v>
      </c>
      <c r="B17" s="10">
        <v>4.2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</row>
    <row r="18" spans="1:16" x14ac:dyDescent="0.25">
      <c r="A18" s="5">
        <v>18415</v>
      </c>
      <c r="B18" s="10">
        <v>4.3</v>
      </c>
    </row>
    <row r="19" spans="1:16" x14ac:dyDescent="0.25">
      <c r="A19" s="5">
        <v>18507</v>
      </c>
      <c r="B19" s="10">
        <v>4.4000000000000004</v>
      </c>
    </row>
    <row r="20" spans="1:16" x14ac:dyDescent="0.25">
      <c r="A20" s="5">
        <v>18598</v>
      </c>
      <c r="B20" s="10">
        <v>4.5999999999999996</v>
      </c>
    </row>
    <row r="21" spans="1:16" x14ac:dyDescent="0.25">
      <c r="A21" s="5">
        <v>18688</v>
      </c>
      <c r="B21" s="10">
        <v>4.8</v>
      </c>
    </row>
    <row r="22" spans="1:16" x14ac:dyDescent="0.25">
      <c r="A22" s="5">
        <v>18780</v>
      </c>
      <c r="B22" s="10">
        <v>5.0999999999999996</v>
      </c>
    </row>
    <row r="23" spans="1:16" x14ac:dyDescent="0.25">
      <c r="A23" s="5">
        <v>18872</v>
      </c>
      <c r="B23" s="10">
        <v>5.3</v>
      </c>
    </row>
    <row r="24" spans="1:16" x14ac:dyDescent="0.25">
      <c r="A24" s="5">
        <v>18963</v>
      </c>
      <c r="B24" s="10">
        <v>5.7</v>
      </c>
    </row>
    <row r="25" spans="1:16" x14ac:dyDescent="0.25">
      <c r="A25" s="5">
        <v>19054</v>
      </c>
      <c r="B25" s="10">
        <v>5.9</v>
      </c>
    </row>
    <row r="26" spans="1:16" x14ac:dyDescent="0.25">
      <c r="A26" s="5">
        <v>19146</v>
      </c>
      <c r="B26" s="10">
        <v>6.1</v>
      </c>
    </row>
    <row r="27" spans="1:16" x14ac:dyDescent="0.25">
      <c r="A27" s="5">
        <v>19238</v>
      </c>
      <c r="B27" s="10">
        <v>6.2</v>
      </c>
    </row>
    <row r="28" spans="1:16" x14ac:dyDescent="0.25">
      <c r="A28" s="5">
        <v>19329</v>
      </c>
      <c r="B28" s="10">
        <v>6.3</v>
      </c>
    </row>
    <row r="29" spans="1:16" x14ac:dyDescent="0.25">
      <c r="A29" s="5">
        <v>19419</v>
      </c>
      <c r="B29" s="10">
        <v>6.3</v>
      </c>
    </row>
    <row r="30" spans="1:16" x14ac:dyDescent="0.25">
      <c r="A30" s="5">
        <v>19511</v>
      </c>
      <c r="B30" s="10">
        <v>6.4</v>
      </c>
    </row>
    <row r="31" spans="1:16" x14ac:dyDescent="0.25">
      <c r="A31" s="5">
        <v>19603</v>
      </c>
      <c r="B31" s="10">
        <v>6.5</v>
      </c>
    </row>
    <row r="32" spans="1:16" x14ac:dyDescent="0.25">
      <c r="A32" s="5">
        <v>19694</v>
      </c>
      <c r="B32" s="10">
        <v>6.4</v>
      </c>
    </row>
    <row r="33" spans="1:2" x14ac:dyDescent="0.25">
      <c r="A33" s="5">
        <v>19784</v>
      </c>
      <c r="B33" s="10">
        <v>6.5</v>
      </c>
    </row>
    <row r="34" spans="1:2" x14ac:dyDescent="0.25">
      <c r="A34" s="5">
        <v>19876</v>
      </c>
      <c r="B34" s="10">
        <v>6.5</v>
      </c>
    </row>
    <row r="35" spans="1:2" x14ac:dyDescent="0.25">
      <c r="A35" s="5">
        <v>19968</v>
      </c>
      <c r="B35" s="10">
        <v>6.5</v>
      </c>
    </row>
    <row r="36" spans="1:2" x14ac:dyDescent="0.25">
      <c r="A36" s="5">
        <v>20059</v>
      </c>
      <c r="B36" s="10">
        <v>6.5</v>
      </c>
    </row>
    <row r="37" spans="1:2" x14ac:dyDescent="0.25">
      <c r="A37" s="5">
        <v>20149</v>
      </c>
      <c r="B37" s="10">
        <v>6.5</v>
      </c>
    </row>
    <row r="38" spans="1:2" x14ac:dyDescent="0.25">
      <c r="A38" s="5">
        <v>20241</v>
      </c>
      <c r="B38" s="10">
        <v>6.6</v>
      </c>
    </row>
    <row r="39" spans="1:2" x14ac:dyDescent="0.25">
      <c r="A39" s="5">
        <v>20333</v>
      </c>
      <c r="B39" s="10">
        <v>6.6</v>
      </c>
    </row>
    <row r="40" spans="1:2" x14ac:dyDescent="0.25">
      <c r="A40" s="5">
        <v>20424</v>
      </c>
      <c r="B40" s="10">
        <v>6.7</v>
      </c>
    </row>
    <row r="41" spans="1:2" x14ac:dyDescent="0.25">
      <c r="A41" s="5">
        <v>20515</v>
      </c>
      <c r="B41" s="10">
        <v>6.7</v>
      </c>
    </row>
    <row r="42" spans="1:2" x14ac:dyDescent="0.25">
      <c r="A42" s="5">
        <v>20607</v>
      </c>
      <c r="B42" s="10">
        <v>7</v>
      </c>
    </row>
    <row r="43" spans="1:2" x14ac:dyDescent="0.25">
      <c r="A43" s="5">
        <v>20699</v>
      </c>
      <c r="B43" s="10">
        <v>7.1</v>
      </c>
    </row>
    <row r="44" spans="1:2" x14ac:dyDescent="0.25">
      <c r="A44" s="5">
        <v>20790</v>
      </c>
      <c r="B44" s="10">
        <v>7.1</v>
      </c>
    </row>
    <row r="45" spans="1:2" x14ac:dyDescent="0.25">
      <c r="A45" s="5">
        <v>20880</v>
      </c>
      <c r="B45" s="10">
        <v>7.1</v>
      </c>
    </row>
    <row r="46" spans="1:2" x14ac:dyDescent="0.25">
      <c r="A46" s="5">
        <v>20972</v>
      </c>
      <c r="B46" s="10">
        <v>7.2</v>
      </c>
    </row>
    <row r="47" spans="1:2" x14ac:dyDescent="0.25">
      <c r="A47" s="5">
        <v>21064</v>
      </c>
      <c r="B47" s="10">
        <v>7.2</v>
      </c>
    </row>
    <row r="48" spans="1:2" x14ac:dyDescent="0.25">
      <c r="A48" s="5">
        <v>21155</v>
      </c>
      <c r="B48" s="10">
        <v>7.2</v>
      </c>
    </row>
    <row r="49" spans="1:2" x14ac:dyDescent="0.25">
      <c r="A49" s="5">
        <v>21245</v>
      </c>
      <c r="B49" s="10">
        <v>7.2</v>
      </c>
    </row>
    <row r="50" spans="1:2" x14ac:dyDescent="0.25">
      <c r="A50" s="5">
        <v>21337</v>
      </c>
      <c r="B50" s="10">
        <v>7.2</v>
      </c>
    </row>
    <row r="51" spans="1:2" x14ac:dyDescent="0.25">
      <c r="A51" s="5">
        <v>21429</v>
      </c>
      <c r="B51" s="10">
        <v>7.2</v>
      </c>
    </row>
    <row r="52" spans="1:2" x14ac:dyDescent="0.25">
      <c r="A52" s="5">
        <v>21520</v>
      </c>
      <c r="B52" s="10">
        <v>7.3</v>
      </c>
    </row>
    <row r="53" spans="1:2" x14ac:dyDescent="0.25">
      <c r="A53" s="5">
        <v>21610</v>
      </c>
      <c r="B53" s="10">
        <v>7.3</v>
      </c>
    </row>
    <row r="54" spans="1:2" x14ac:dyDescent="0.25">
      <c r="A54" s="5">
        <v>21702</v>
      </c>
      <c r="B54" s="10">
        <v>7.3</v>
      </c>
    </row>
    <row r="55" spans="1:2" x14ac:dyDescent="0.25">
      <c r="A55" s="5">
        <v>21794</v>
      </c>
      <c r="B55" s="10">
        <v>7.4</v>
      </c>
    </row>
    <row r="56" spans="1:2" x14ac:dyDescent="0.25">
      <c r="A56" s="5">
        <v>21885</v>
      </c>
      <c r="B56" s="10">
        <v>7.5</v>
      </c>
    </row>
    <row r="57" spans="1:2" x14ac:dyDescent="0.25">
      <c r="A57" s="5">
        <v>21976</v>
      </c>
      <c r="B57" s="10">
        <v>7.5</v>
      </c>
    </row>
    <row r="58" spans="1:2" x14ac:dyDescent="0.25">
      <c r="A58" s="5">
        <v>22068</v>
      </c>
      <c r="B58" s="10">
        <v>7.6</v>
      </c>
    </row>
    <row r="59" spans="1:2" x14ac:dyDescent="0.25">
      <c r="A59" s="5">
        <v>22160</v>
      </c>
      <c r="B59" s="10">
        <v>7.7</v>
      </c>
    </row>
    <row r="60" spans="1:2" x14ac:dyDescent="0.25">
      <c r="A60" s="5">
        <v>22251</v>
      </c>
      <c r="B60" s="10">
        <v>7.8</v>
      </c>
    </row>
    <row r="61" spans="1:2" x14ac:dyDescent="0.25">
      <c r="A61" s="5">
        <v>22341</v>
      </c>
      <c r="B61" s="10">
        <v>7.8</v>
      </c>
    </row>
    <row r="62" spans="1:2" x14ac:dyDescent="0.25">
      <c r="A62" s="5">
        <v>22433</v>
      </c>
      <c r="B62" s="10">
        <v>7.9</v>
      </c>
    </row>
    <row r="63" spans="1:2" x14ac:dyDescent="0.25">
      <c r="A63" s="5">
        <v>22525</v>
      </c>
      <c r="B63" s="10">
        <v>7.8</v>
      </c>
    </row>
    <row r="64" spans="1:2" x14ac:dyDescent="0.25">
      <c r="A64" s="5">
        <v>22616</v>
      </c>
      <c r="B64" s="10">
        <v>7.8</v>
      </c>
    </row>
    <row r="65" spans="1:2" x14ac:dyDescent="0.25">
      <c r="A65" s="5">
        <v>22706</v>
      </c>
      <c r="B65" s="10">
        <v>7.8</v>
      </c>
    </row>
    <row r="66" spans="1:2" x14ac:dyDescent="0.25">
      <c r="A66" s="5">
        <v>22798</v>
      </c>
      <c r="B66" s="10">
        <v>7.8</v>
      </c>
    </row>
    <row r="67" spans="1:2" x14ac:dyDescent="0.25">
      <c r="A67" s="5">
        <v>22890</v>
      </c>
      <c r="B67" s="10">
        <v>7.8</v>
      </c>
    </row>
    <row r="68" spans="1:2" x14ac:dyDescent="0.25">
      <c r="A68" s="5">
        <v>22981</v>
      </c>
      <c r="B68" s="10">
        <v>7.8</v>
      </c>
    </row>
    <row r="69" spans="1:2" x14ac:dyDescent="0.25">
      <c r="A69" s="5">
        <v>23071</v>
      </c>
      <c r="B69" s="10">
        <v>7.8</v>
      </c>
    </row>
    <row r="70" spans="1:2" x14ac:dyDescent="0.25">
      <c r="A70" s="5">
        <v>23163</v>
      </c>
      <c r="B70" s="10">
        <v>7.8</v>
      </c>
    </row>
    <row r="71" spans="1:2" x14ac:dyDescent="0.25">
      <c r="A71" s="5">
        <v>23255</v>
      </c>
      <c r="B71" s="10">
        <v>7.9</v>
      </c>
    </row>
    <row r="72" spans="1:2" x14ac:dyDescent="0.25">
      <c r="A72" s="5">
        <v>23346</v>
      </c>
      <c r="B72" s="10">
        <v>7.9</v>
      </c>
    </row>
    <row r="73" spans="1:2" x14ac:dyDescent="0.25">
      <c r="A73" s="5">
        <v>23437</v>
      </c>
      <c r="B73" s="10">
        <v>8</v>
      </c>
    </row>
    <row r="74" spans="1:2" x14ac:dyDescent="0.25">
      <c r="A74" s="5">
        <v>23529</v>
      </c>
      <c r="B74" s="10">
        <v>8</v>
      </c>
    </row>
    <row r="75" spans="1:2" x14ac:dyDescent="0.25">
      <c r="A75" s="5">
        <v>23621</v>
      </c>
      <c r="B75" s="10">
        <v>8.1</v>
      </c>
    </row>
    <row r="76" spans="1:2" x14ac:dyDescent="0.25">
      <c r="A76" s="5">
        <v>23712</v>
      </c>
      <c r="B76" s="10">
        <v>8.1999999999999993</v>
      </c>
    </row>
    <row r="77" spans="1:2" x14ac:dyDescent="0.25">
      <c r="A77" s="5">
        <v>23802</v>
      </c>
      <c r="B77" s="10">
        <v>8.1999999999999993</v>
      </c>
    </row>
    <row r="78" spans="1:2" x14ac:dyDescent="0.25">
      <c r="A78" s="5">
        <v>23894</v>
      </c>
      <c r="B78" s="10">
        <v>8.3000000000000007</v>
      </c>
    </row>
    <row r="79" spans="1:2" x14ac:dyDescent="0.25">
      <c r="A79" s="5">
        <v>23986</v>
      </c>
      <c r="B79" s="10">
        <v>8.4</v>
      </c>
    </row>
    <row r="80" spans="1:2" x14ac:dyDescent="0.25">
      <c r="A80" s="5">
        <v>24077</v>
      </c>
      <c r="B80" s="10">
        <v>8.5</v>
      </c>
    </row>
    <row r="81" spans="1:2" x14ac:dyDescent="0.25">
      <c r="A81" s="5">
        <v>24167</v>
      </c>
      <c r="B81" s="10">
        <v>8.6</v>
      </c>
    </row>
    <row r="82" spans="1:2" x14ac:dyDescent="0.25">
      <c r="A82" s="5">
        <v>24259</v>
      </c>
      <c r="B82" s="10">
        <v>8.6</v>
      </c>
    </row>
    <row r="83" spans="1:2" x14ac:dyDescent="0.25">
      <c r="A83" s="5">
        <v>24351</v>
      </c>
      <c r="B83" s="10">
        <v>8.6</v>
      </c>
    </row>
    <row r="84" spans="1:2" x14ac:dyDescent="0.25">
      <c r="A84" s="5">
        <v>24442</v>
      </c>
      <c r="B84" s="10">
        <v>8.6999999999999993</v>
      </c>
    </row>
    <row r="85" spans="1:2" x14ac:dyDescent="0.25">
      <c r="A85" s="5">
        <v>24532</v>
      </c>
      <c r="B85" s="10">
        <v>8.8000000000000007</v>
      </c>
    </row>
    <row r="86" spans="1:2" x14ac:dyDescent="0.25">
      <c r="A86" s="5">
        <v>24624</v>
      </c>
      <c r="B86" s="10">
        <v>8.9</v>
      </c>
    </row>
    <row r="87" spans="1:2" x14ac:dyDescent="0.25">
      <c r="A87" s="5">
        <v>24716</v>
      </c>
      <c r="B87" s="10">
        <v>9</v>
      </c>
    </row>
    <row r="88" spans="1:2" x14ac:dyDescent="0.25">
      <c r="A88" s="5">
        <v>24807</v>
      </c>
      <c r="B88" s="10">
        <v>9</v>
      </c>
    </row>
    <row r="89" spans="1:2" x14ac:dyDescent="0.25">
      <c r="A89" s="5">
        <v>24898</v>
      </c>
      <c r="B89" s="10">
        <v>9.1</v>
      </c>
    </row>
    <row r="90" spans="1:2" x14ac:dyDescent="0.25">
      <c r="A90" s="5">
        <v>24990</v>
      </c>
      <c r="B90" s="10">
        <v>9.1</v>
      </c>
    </row>
    <row r="91" spans="1:2" x14ac:dyDescent="0.25">
      <c r="A91" s="5">
        <v>25082</v>
      </c>
      <c r="B91" s="10">
        <v>9.1999999999999993</v>
      </c>
    </row>
    <row r="92" spans="1:2" x14ac:dyDescent="0.25">
      <c r="A92" s="5">
        <v>25173</v>
      </c>
      <c r="B92" s="10">
        <v>9.1999999999999993</v>
      </c>
    </row>
    <row r="93" spans="1:2" x14ac:dyDescent="0.25">
      <c r="A93" s="5">
        <v>25263</v>
      </c>
      <c r="B93" s="10">
        <v>9.4</v>
      </c>
    </row>
    <row r="94" spans="1:2" x14ac:dyDescent="0.25">
      <c r="A94" s="5">
        <v>25355</v>
      </c>
      <c r="B94" s="10">
        <v>9.4</v>
      </c>
    </row>
    <row r="95" spans="1:2" x14ac:dyDescent="0.25">
      <c r="A95" s="5">
        <v>25447</v>
      </c>
      <c r="B95" s="10">
        <v>9.5</v>
      </c>
    </row>
    <row r="96" spans="1:2" x14ac:dyDescent="0.25">
      <c r="A96" s="5">
        <v>25538</v>
      </c>
      <c r="B96" s="10">
        <v>9.5</v>
      </c>
    </row>
    <row r="97" spans="1:2" x14ac:dyDescent="0.25">
      <c r="A97" s="5">
        <v>25628</v>
      </c>
      <c r="B97" s="10">
        <v>9.6</v>
      </c>
    </row>
    <row r="98" spans="1:2" x14ac:dyDescent="0.25">
      <c r="A98" s="5">
        <v>25720</v>
      </c>
      <c r="B98" s="10">
        <v>9.6999999999999993</v>
      </c>
    </row>
    <row r="99" spans="1:2" x14ac:dyDescent="0.25">
      <c r="A99" s="5">
        <v>25812</v>
      </c>
      <c r="B99" s="10">
        <v>9.8000000000000007</v>
      </c>
    </row>
    <row r="100" spans="1:2" x14ac:dyDescent="0.25">
      <c r="A100" s="5">
        <v>25903</v>
      </c>
      <c r="B100" s="10">
        <v>10</v>
      </c>
    </row>
    <row r="101" spans="1:2" x14ac:dyDescent="0.25">
      <c r="A101" s="5">
        <v>25993</v>
      </c>
      <c r="B101" s="10">
        <v>10.1</v>
      </c>
    </row>
    <row r="102" spans="1:2" x14ac:dyDescent="0.25">
      <c r="A102" s="5">
        <v>26085</v>
      </c>
      <c r="B102" s="10">
        <v>10.199999999999999</v>
      </c>
    </row>
    <row r="103" spans="1:2" x14ac:dyDescent="0.25">
      <c r="A103" s="5">
        <v>26177</v>
      </c>
      <c r="B103" s="10">
        <v>10.5</v>
      </c>
    </row>
    <row r="104" spans="1:2" x14ac:dyDescent="0.25">
      <c r="A104" s="5">
        <v>26268</v>
      </c>
      <c r="B104" s="10">
        <v>10.7</v>
      </c>
    </row>
    <row r="105" spans="1:2" x14ac:dyDescent="0.25">
      <c r="A105" s="5">
        <v>26359</v>
      </c>
      <c r="B105" s="10">
        <v>10.8</v>
      </c>
    </row>
    <row r="106" spans="1:2" x14ac:dyDescent="0.25">
      <c r="A106" s="5">
        <v>26451</v>
      </c>
      <c r="B106" s="10">
        <v>10.9</v>
      </c>
    </row>
    <row r="107" spans="1:2" x14ac:dyDescent="0.25">
      <c r="A107" s="5">
        <v>26543</v>
      </c>
      <c r="B107" s="10">
        <v>11.1</v>
      </c>
    </row>
    <row r="108" spans="1:2" x14ac:dyDescent="0.25">
      <c r="A108" s="5">
        <v>26634</v>
      </c>
      <c r="B108" s="10">
        <v>11.2</v>
      </c>
    </row>
    <row r="109" spans="1:2" x14ac:dyDescent="0.25">
      <c r="A109" s="5">
        <v>26724</v>
      </c>
      <c r="B109" s="10">
        <v>11.4</v>
      </c>
    </row>
    <row r="110" spans="1:2" x14ac:dyDescent="0.25">
      <c r="A110" s="5">
        <v>26816</v>
      </c>
      <c r="B110" s="10">
        <v>11.8</v>
      </c>
    </row>
    <row r="111" spans="1:2" x14ac:dyDescent="0.25">
      <c r="A111" s="5">
        <v>26908</v>
      </c>
      <c r="B111" s="10">
        <v>12.2</v>
      </c>
    </row>
    <row r="112" spans="1:2" x14ac:dyDescent="0.25">
      <c r="A112" s="5">
        <v>26999</v>
      </c>
      <c r="B112" s="10">
        <v>12.6</v>
      </c>
    </row>
    <row r="113" spans="1:2" x14ac:dyDescent="0.25">
      <c r="A113" s="5">
        <v>27089</v>
      </c>
      <c r="B113" s="10">
        <v>13</v>
      </c>
    </row>
    <row r="114" spans="1:2" x14ac:dyDescent="0.25">
      <c r="A114" s="5">
        <v>27181</v>
      </c>
      <c r="B114" s="10">
        <v>13.5</v>
      </c>
    </row>
    <row r="115" spans="1:2" x14ac:dyDescent="0.25">
      <c r="A115" s="5">
        <v>27273</v>
      </c>
      <c r="B115" s="10">
        <v>14.2</v>
      </c>
    </row>
    <row r="116" spans="1:2" x14ac:dyDescent="0.25">
      <c r="A116" s="5">
        <v>27364</v>
      </c>
      <c r="B116" s="10">
        <v>14.7</v>
      </c>
    </row>
    <row r="117" spans="1:2" x14ac:dyDescent="0.25">
      <c r="A117" s="5">
        <v>27454</v>
      </c>
      <c r="B117" s="10">
        <v>15.3</v>
      </c>
    </row>
    <row r="118" spans="1:2" x14ac:dyDescent="0.25">
      <c r="A118" s="5">
        <v>27546</v>
      </c>
      <c r="B118" s="10">
        <v>15.8</v>
      </c>
    </row>
    <row r="119" spans="1:2" x14ac:dyDescent="0.25">
      <c r="A119" s="5">
        <v>27638</v>
      </c>
      <c r="B119" s="10">
        <v>15.9</v>
      </c>
    </row>
    <row r="120" spans="1:2" x14ac:dyDescent="0.25">
      <c r="A120" s="5">
        <v>27729</v>
      </c>
      <c r="B120" s="10">
        <v>16.8</v>
      </c>
    </row>
    <row r="121" spans="1:2" x14ac:dyDescent="0.25">
      <c r="A121" s="5">
        <v>27820</v>
      </c>
      <c r="B121" s="10">
        <v>17.3</v>
      </c>
    </row>
    <row r="122" spans="1:2" x14ac:dyDescent="0.25">
      <c r="A122" s="5">
        <v>27912</v>
      </c>
      <c r="B122" s="10">
        <v>17.7</v>
      </c>
    </row>
    <row r="123" spans="1:2" x14ac:dyDescent="0.25">
      <c r="A123" s="5">
        <v>28004</v>
      </c>
      <c r="B123" s="10">
        <v>18.100000000000001</v>
      </c>
    </row>
    <row r="124" spans="1:2" x14ac:dyDescent="0.25">
      <c r="A124" s="5">
        <v>28095</v>
      </c>
      <c r="B124" s="10">
        <v>19.2</v>
      </c>
    </row>
    <row r="125" spans="1:2" x14ac:dyDescent="0.25">
      <c r="A125" s="5">
        <v>28185</v>
      </c>
      <c r="B125" s="10">
        <v>19.600000000000001</v>
      </c>
    </row>
    <row r="126" spans="1:2" x14ac:dyDescent="0.25">
      <c r="A126" s="5">
        <v>28277</v>
      </c>
      <c r="B126" s="10">
        <v>20.100000000000001</v>
      </c>
    </row>
    <row r="127" spans="1:2" x14ac:dyDescent="0.25">
      <c r="A127" s="5">
        <v>28369</v>
      </c>
      <c r="B127" s="10">
        <v>20.5</v>
      </c>
    </row>
    <row r="128" spans="1:2" x14ac:dyDescent="0.25">
      <c r="A128" s="5">
        <v>28460</v>
      </c>
      <c r="B128" s="10">
        <v>21</v>
      </c>
    </row>
    <row r="129" spans="1:2" x14ac:dyDescent="0.25">
      <c r="A129" s="5">
        <v>28550</v>
      </c>
      <c r="B129" s="10">
        <v>21.3</v>
      </c>
    </row>
    <row r="130" spans="1:2" x14ac:dyDescent="0.25">
      <c r="A130" s="5">
        <v>28642</v>
      </c>
      <c r="B130" s="10">
        <v>21.7</v>
      </c>
    </row>
    <row r="131" spans="1:2" x14ac:dyDescent="0.25">
      <c r="A131" s="5">
        <v>28734</v>
      </c>
      <c r="B131" s="10">
        <v>22.1</v>
      </c>
    </row>
    <row r="132" spans="1:2" x14ac:dyDescent="0.25">
      <c r="A132" s="5">
        <v>28825</v>
      </c>
      <c r="B132" s="10">
        <v>22.6</v>
      </c>
    </row>
    <row r="133" spans="1:2" x14ac:dyDescent="0.25">
      <c r="A133" s="5">
        <v>28915</v>
      </c>
      <c r="B133" s="10">
        <v>23</v>
      </c>
    </row>
    <row r="134" spans="1:2" x14ac:dyDescent="0.25">
      <c r="A134" s="5">
        <v>29007</v>
      </c>
      <c r="B134" s="10">
        <v>23.6</v>
      </c>
    </row>
    <row r="135" spans="1:2" x14ac:dyDescent="0.25">
      <c r="A135" s="5">
        <v>29099</v>
      </c>
      <c r="B135" s="10">
        <v>24.2</v>
      </c>
    </row>
    <row r="136" spans="1:2" x14ac:dyDescent="0.25">
      <c r="A136" s="5">
        <v>29190</v>
      </c>
      <c r="B136" s="10">
        <v>24.9</v>
      </c>
    </row>
    <row r="137" spans="1:2" x14ac:dyDescent="0.25">
      <c r="A137" s="5">
        <v>29281</v>
      </c>
      <c r="B137" s="10">
        <v>25.4</v>
      </c>
    </row>
    <row r="138" spans="1:2" x14ac:dyDescent="0.25">
      <c r="A138" s="5">
        <v>29373</v>
      </c>
      <c r="B138" s="10">
        <v>26.2</v>
      </c>
    </row>
    <row r="139" spans="1:2" x14ac:dyDescent="0.25">
      <c r="A139" s="5">
        <v>29465</v>
      </c>
      <c r="B139" s="10">
        <v>26.6</v>
      </c>
    </row>
    <row r="140" spans="1:2" x14ac:dyDescent="0.25">
      <c r="A140" s="5">
        <v>29556</v>
      </c>
      <c r="B140" s="10">
        <v>27.2</v>
      </c>
    </row>
    <row r="141" spans="1:2" x14ac:dyDescent="0.25">
      <c r="A141" s="5">
        <v>29646</v>
      </c>
      <c r="B141" s="10">
        <v>27.8</v>
      </c>
    </row>
    <row r="142" spans="1:2" x14ac:dyDescent="0.25">
      <c r="A142" s="5">
        <v>29738</v>
      </c>
      <c r="B142" s="10">
        <v>28.4</v>
      </c>
    </row>
    <row r="143" spans="1:2" x14ac:dyDescent="0.25">
      <c r="A143" s="5">
        <v>29830</v>
      </c>
      <c r="B143" s="10">
        <v>29</v>
      </c>
    </row>
    <row r="144" spans="1:2" x14ac:dyDescent="0.25">
      <c r="A144" s="5">
        <v>29921</v>
      </c>
      <c r="B144" s="10">
        <v>30.2</v>
      </c>
    </row>
    <row r="145" spans="1:2" x14ac:dyDescent="0.25">
      <c r="A145" s="5">
        <v>30011</v>
      </c>
      <c r="B145" s="10">
        <v>30.8</v>
      </c>
    </row>
    <row r="146" spans="1:2" x14ac:dyDescent="0.25">
      <c r="A146" s="5">
        <v>30103</v>
      </c>
      <c r="B146" s="10">
        <v>31.5</v>
      </c>
    </row>
    <row r="147" spans="1:2" x14ac:dyDescent="0.25">
      <c r="A147" s="5">
        <v>30195</v>
      </c>
      <c r="B147" s="10">
        <v>32.6</v>
      </c>
    </row>
    <row r="148" spans="1:2" x14ac:dyDescent="0.25">
      <c r="A148" s="5">
        <v>30286</v>
      </c>
      <c r="B148" s="10">
        <v>33.6</v>
      </c>
    </row>
    <row r="149" spans="1:2" x14ac:dyDescent="0.25">
      <c r="A149" s="5">
        <v>30376</v>
      </c>
      <c r="B149" s="10">
        <v>34.299999999999997</v>
      </c>
    </row>
    <row r="150" spans="1:2" x14ac:dyDescent="0.25">
      <c r="A150" s="5">
        <v>30468</v>
      </c>
      <c r="B150" s="10">
        <v>35</v>
      </c>
    </row>
    <row r="151" spans="1:2" x14ac:dyDescent="0.25">
      <c r="A151" s="5">
        <v>30560</v>
      </c>
      <c r="B151" s="10">
        <v>35.6</v>
      </c>
    </row>
    <row r="152" spans="1:2" x14ac:dyDescent="0.25">
      <c r="A152" s="5">
        <v>30651</v>
      </c>
      <c r="B152" s="10">
        <v>36.5</v>
      </c>
    </row>
    <row r="153" spans="1:2" x14ac:dyDescent="0.25">
      <c r="A153" s="5">
        <v>30742</v>
      </c>
      <c r="B153" s="10">
        <v>36.299999999999997</v>
      </c>
    </row>
    <row r="154" spans="1:2" x14ac:dyDescent="0.25">
      <c r="A154" s="5">
        <v>30834</v>
      </c>
      <c r="B154" s="10">
        <v>36.4</v>
      </c>
    </row>
    <row r="155" spans="1:2" x14ac:dyDescent="0.25">
      <c r="A155" s="5">
        <v>30926</v>
      </c>
      <c r="B155" s="10">
        <v>36.9</v>
      </c>
    </row>
    <row r="156" spans="1:2" x14ac:dyDescent="0.25">
      <c r="A156" s="5">
        <v>31017</v>
      </c>
      <c r="B156" s="10">
        <v>37.4</v>
      </c>
    </row>
    <row r="157" spans="1:2" x14ac:dyDescent="0.25">
      <c r="A157" s="5">
        <v>31107</v>
      </c>
      <c r="B157" s="10">
        <v>37.9</v>
      </c>
    </row>
    <row r="158" spans="1:2" x14ac:dyDescent="0.25">
      <c r="A158" s="5">
        <v>31199</v>
      </c>
      <c r="B158" s="10">
        <v>38.799999999999997</v>
      </c>
    </row>
    <row r="159" spans="1:2" x14ac:dyDescent="0.25">
      <c r="A159" s="5">
        <v>31291</v>
      </c>
      <c r="B159" s="10">
        <v>39.700000000000003</v>
      </c>
    </row>
    <row r="160" spans="1:2" x14ac:dyDescent="0.25">
      <c r="A160" s="5">
        <v>31382</v>
      </c>
      <c r="B160" s="10">
        <v>40.5</v>
      </c>
    </row>
    <row r="161" spans="1:2" x14ac:dyDescent="0.25">
      <c r="A161" s="5">
        <v>31472</v>
      </c>
      <c r="B161" s="10">
        <v>41.4</v>
      </c>
    </row>
    <row r="162" spans="1:2" x14ac:dyDescent="0.25">
      <c r="A162" s="5">
        <v>31564</v>
      </c>
      <c r="B162" s="10">
        <v>42.1</v>
      </c>
    </row>
    <row r="163" spans="1:2" x14ac:dyDescent="0.25">
      <c r="A163" s="5">
        <v>31656</v>
      </c>
      <c r="B163" s="10">
        <v>43.2</v>
      </c>
    </row>
    <row r="164" spans="1:2" x14ac:dyDescent="0.25">
      <c r="A164" s="5">
        <v>31747</v>
      </c>
      <c r="B164" s="10">
        <v>44.4</v>
      </c>
    </row>
    <row r="165" spans="1:2" x14ac:dyDescent="0.25">
      <c r="A165" s="5">
        <v>31837</v>
      </c>
      <c r="B165" s="10">
        <v>45.3</v>
      </c>
    </row>
    <row r="166" spans="1:2" x14ac:dyDescent="0.25">
      <c r="A166" s="5">
        <v>31929</v>
      </c>
      <c r="B166" s="10">
        <v>46</v>
      </c>
    </row>
    <row r="167" spans="1:2" x14ac:dyDescent="0.25">
      <c r="A167" s="5">
        <v>32021</v>
      </c>
      <c r="B167" s="10">
        <v>46.8</v>
      </c>
    </row>
    <row r="168" spans="1:2" x14ac:dyDescent="0.25">
      <c r="A168" s="5">
        <v>32112</v>
      </c>
      <c r="B168" s="10">
        <v>47.6</v>
      </c>
    </row>
    <row r="169" spans="1:2" x14ac:dyDescent="0.25">
      <c r="A169" s="5">
        <v>32203</v>
      </c>
      <c r="B169" s="10">
        <v>48.4</v>
      </c>
    </row>
    <row r="170" spans="1:2" x14ac:dyDescent="0.25">
      <c r="A170" s="5">
        <v>32295</v>
      </c>
      <c r="B170" s="10">
        <v>49.3</v>
      </c>
    </row>
    <row r="171" spans="1:2" x14ac:dyDescent="0.25">
      <c r="A171" s="5">
        <v>32387</v>
      </c>
      <c r="B171" s="10">
        <v>50.2</v>
      </c>
    </row>
    <row r="172" spans="1:2" x14ac:dyDescent="0.25">
      <c r="A172" s="5">
        <v>32478</v>
      </c>
      <c r="B172" s="10">
        <v>51.2</v>
      </c>
    </row>
    <row r="173" spans="1:2" x14ac:dyDescent="0.25">
      <c r="A173" s="5">
        <v>32568</v>
      </c>
      <c r="B173" s="10">
        <v>51.7</v>
      </c>
    </row>
    <row r="174" spans="1:2" x14ac:dyDescent="0.25">
      <c r="A174" s="5">
        <v>32660</v>
      </c>
      <c r="B174" s="10">
        <v>53</v>
      </c>
    </row>
    <row r="175" spans="1:2" x14ac:dyDescent="0.25">
      <c r="A175" s="5">
        <v>32752</v>
      </c>
      <c r="B175" s="10">
        <v>54.2</v>
      </c>
    </row>
    <row r="176" spans="1:2" x14ac:dyDescent="0.25">
      <c r="A176" s="5">
        <v>32843</v>
      </c>
      <c r="B176" s="10">
        <v>55.2</v>
      </c>
    </row>
    <row r="177" spans="1:2" x14ac:dyDescent="0.25">
      <c r="A177" s="5">
        <v>32933</v>
      </c>
      <c r="B177" s="10">
        <v>56.2</v>
      </c>
    </row>
    <row r="178" spans="1:2" x14ac:dyDescent="0.25">
      <c r="A178" s="5">
        <v>33025</v>
      </c>
      <c r="B178" s="10">
        <v>57.1</v>
      </c>
    </row>
    <row r="179" spans="1:2" x14ac:dyDescent="0.25">
      <c r="A179" s="5">
        <v>33117</v>
      </c>
      <c r="B179" s="10">
        <v>57.5</v>
      </c>
    </row>
    <row r="180" spans="1:2" x14ac:dyDescent="0.25">
      <c r="A180" s="5">
        <v>33208</v>
      </c>
      <c r="B180" s="10">
        <v>59</v>
      </c>
    </row>
    <row r="181" spans="1:2" x14ac:dyDescent="0.25">
      <c r="A181" s="5">
        <v>33298</v>
      </c>
      <c r="B181" s="10">
        <v>58.9</v>
      </c>
    </row>
    <row r="182" spans="1:2" x14ac:dyDescent="0.25">
      <c r="A182" s="5">
        <v>33390</v>
      </c>
      <c r="B182" s="10">
        <v>59</v>
      </c>
    </row>
    <row r="183" spans="1:2" x14ac:dyDescent="0.25">
      <c r="A183" s="5">
        <v>33482</v>
      </c>
      <c r="B183" s="10">
        <v>59.3</v>
      </c>
    </row>
    <row r="184" spans="1:2" x14ac:dyDescent="0.25">
      <c r="A184" s="5">
        <v>33573</v>
      </c>
      <c r="B184" s="10">
        <v>59.9</v>
      </c>
    </row>
    <row r="185" spans="1:2" x14ac:dyDescent="0.25">
      <c r="A185" s="5">
        <v>33664</v>
      </c>
      <c r="B185" s="10">
        <v>59.9</v>
      </c>
    </row>
    <row r="186" spans="1:2" x14ac:dyDescent="0.25">
      <c r="A186" s="5">
        <v>33756</v>
      </c>
      <c r="B186" s="10">
        <v>59.7</v>
      </c>
    </row>
    <row r="187" spans="1:2" x14ac:dyDescent="0.25">
      <c r="A187" s="5">
        <v>33848</v>
      </c>
      <c r="B187" s="10">
        <v>59.8</v>
      </c>
    </row>
    <row r="188" spans="1:2" x14ac:dyDescent="0.25">
      <c r="A188" s="5">
        <v>33939</v>
      </c>
      <c r="B188" s="10">
        <v>60.1</v>
      </c>
    </row>
    <row r="189" spans="1:2" x14ac:dyDescent="0.25">
      <c r="A189" s="5">
        <v>34029</v>
      </c>
      <c r="B189" s="10">
        <v>60.6</v>
      </c>
    </row>
    <row r="190" spans="1:2" x14ac:dyDescent="0.25">
      <c r="A190" s="5">
        <v>34121</v>
      </c>
      <c r="B190" s="10">
        <v>60.8</v>
      </c>
    </row>
    <row r="191" spans="1:2" x14ac:dyDescent="0.25">
      <c r="A191" s="5">
        <v>34213</v>
      </c>
      <c r="B191" s="10">
        <v>61.1</v>
      </c>
    </row>
    <row r="192" spans="1:2" x14ac:dyDescent="0.25">
      <c r="A192" s="5">
        <v>34304</v>
      </c>
      <c r="B192" s="10">
        <v>61.2</v>
      </c>
    </row>
    <row r="193" spans="1:2" x14ac:dyDescent="0.25">
      <c r="A193" s="5">
        <v>34394</v>
      </c>
      <c r="B193" s="10">
        <v>61.5</v>
      </c>
    </row>
    <row r="194" spans="1:2" x14ac:dyDescent="0.25">
      <c r="A194" s="5">
        <v>34486</v>
      </c>
      <c r="B194" s="10">
        <v>61.9</v>
      </c>
    </row>
    <row r="195" spans="1:2" x14ac:dyDescent="0.25">
      <c r="A195" s="5">
        <v>34578</v>
      </c>
      <c r="B195" s="10">
        <v>62.3</v>
      </c>
    </row>
    <row r="196" spans="1:2" x14ac:dyDescent="0.25">
      <c r="A196" s="5">
        <v>34669</v>
      </c>
      <c r="B196" s="10">
        <v>62.8</v>
      </c>
    </row>
    <row r="197" spans="1:2" x14ac:dyDescent="0.25">
      <c r="A197" s="5">
        <v>34759</v>
      </c>
      <c r="B197" s="10">
        <v>63.8</v>
      </c>
    </row>
    <row r="198" spans="1:2" x14ac:dyDescent="0.25">
      <c r="A198" s="5">
        <v>34851</v>
      </c>
      <c r="B198" s="10">
        <v>64.7</v>
      </c>
    </row>
    <row r="199" spans="1:2" x14ac:dyDescent="0.25">
      <c r="A199" s="5">
        <v>34943</v>
      </c>
      <c r="B199" s="10">
        <v>65.5</v>
      </c>
    </row>
    <row r="200" spans="1:2" x14ac:dyDescent="0.25">
      <c r="A200" s="5">
        <v>35034</v>
      </c>
      <c r="B200" s="10">
        <v>66</v>
      </c>
    </row>
    <row r="201" spans="1:2" x14ac:dyDescent="0.25">
      <c r="A201" s="5">
        <v>35125</v>
      </c>
      <c r="B201" s="10">
        <v>66.2</v>
      </c>
    </row>
    <row r="202" spans="1:2" x14ac:dyDescent="0.25">
      <c r="A202" s="5">
        <v>35217</v>
      </c>
      <c r="B202" s="10">
        <v>66.7</v>
      </c>
    </row>
    <row r="203" spans="1:2" x14ac:dyDescent="0.25">
      <c r="A203" s="5">
        <v>35309</v>
      </c>
      <c r="B203" s="10">
        <v>66.900000000000006</v>
      </c>
    </row>
    <row r="204" spans="1:2" x14ac:dyDescent="0.25">
      <c r="A204" s="5">
        <v>35400</v>
      </c>
      <c r="B204" s="10">
        <v>67</v>
      </c>
    </row>
    <row r="205" spans="1:2" x14ac:dyDescent="0.25">
      <c r="A205" s="5">
        <v>35490</v>
      </c>
      <c r="B205" s="10">
        <v>67.099999999999994</v>
      </c>
    </row>
    <row r="206" spans="1:2" x14ac:dyDescent="0.25">
      <c r="A206" s="5">
        <v>35582</v>
      </c>
      <c r="B206" s="10">
        <v>66.900000000000006</v>
      </c>
    </row>
    <row r="207" spans="1:2" x14ac:dyDescent="0.25">
      <c r="A207" s="5">
        <v>35674</v>
      </c>
      <c r="B207" s="10">
        <v>66.599999999999994</v>
      </c>
    </row>
    <row r="208" spans="1:2" x14ac:dyDescent="0.25">
      <c r="A208" s="5">
        <v>35765</v>
      </c>
      <c r="B208" s="10">
        <v>66.8</v>
      </c>
    </row>
    <row r="209" spans="1:2" x14ac:dyDescent="0.25">
      <c r="A209" s="5">
        <v>35855</v>
      </c>
      <c r="B209" s="10">
        <v>67</v>
      </c>
    </row>
    <row r="210" spans="1:2" x14ac:dyDescent="0.25">
      <c r="A210" s="5">
        <v>35947</v>
      </c>
      <c r="B210" s="10">
        <v>67.400000000000006</v>
      </c>
    </row>
    <row r="211" spans="1:2" x14ac:dyDescent="0.25">
      <c r="A211" s="5">
        <v>36039</v>
      </c>
      <c r="B211" s="10">
        <v>67.5</v>
      </c>
    </row>
    <row r="212" spans="1:2" x14ac:dyDescent="0.25">
      <c r="A212" s="5">
        <v>36130</v>
      </c>
      <c r="B212" s="10">
        <v>67.8</v>
      </c>
    </row>
    <row r="213" spans="1:2" x14ac:dyDescent="0.25">
      <c r="A213" s="5">
        <v>36220</v>
      </c>
      <c r="B213" s="10">
        <v>67.8</v>
      </c>
    </row>
    <row r="214" spans="1:2" x14ac:dyDescent="0.25">
      <c r="A214" s="5">
        <v>36312</v>
      </c>
      <c r="B214" s="10">
        <v>68.099999999999994</v>
      </c>
    </row>
    <row r="215" spans="1:2" x14ac:dyDescent="0.25">
      <c r="A215" s="5">
        <v>36404</v>
      </c>
      <c r="B215" s="10">
        <v>68.7</v>
      </c>
    </row>
    <row r="216" spans="1:2" x14ac:dyDescent="0.25">
      <c r="A216" s="5">
        <v>36495</v>
      </c>
      <c r="B216" s="10">
        <v>69.099999999999994</v>
      </c>
    </row>
    <row r="217" spans="1:2" x14ac:dyDescent="0.25">
      <c r="A217" s="5">
        <v>36586</v>
      </c>
      <c r="B217" s="10">
        <v>69.7</v>
      </c>
    </row>
    <row r="218" spans="1:2" x14ac:dyDescent="0.25">
      <c r="A218" s="5">
        <v>36678</v>
      </c>
      <c r="B218" s="10">
        <v>70.2</v>
      </c>
    </row>
    <row r="219" spans="1:2" x14ac:dyDescent="0.25">
      <c r="A219" s="5">
        <v>36770</v>
      </c>
      <c r="B219" s="10">
        <v>72.900000000000006</v>
      </c>
    </row>
    <row r="220" spans="1:2" x14ac:dyDescent="0.25">
      <c r="A220" s="5">
        <v>36861</v>
      </c>
      <c r="B220" s="10">
        <v>73.099999999999994</v>
      </c>
    </row>
    <row r="221" spans="1:2" x14ac:dyDescent="0.25">
      <c r="A221" s="5">
        <v>36951</v>
      </c>
      <c r="B221" s="10">
        <v>73.900000000000006</v>
      </c>
    </row>
    <row r="222" spans="1:2" x14ac:dyDescent="0.25">
      <c r="A222" s="5">
        <v>37043</v>
      </c>
      <c r="B222" s="10">
        <v>74.5</v>
      </c>
    </row>
    <row r="223" spans="1:2" x14ac:dyDescent="0.25">
      <c r="A223" s="5">
        <v>37135</v>
      </c>
      <c r="B223" s="10">
        <v>74.7</v>
      </c>
    </row>
    <row r="224" spans="1:2" x14ac:dyDescent="0.25">
      <c r="A224" s="5">
        <v>37226</v>
      </c>
      <c r="B224" s="10">
        <v>75.400000000000006</v>
      </c>
    </row>
    <row r="225" spans="1:2" x14ac:dyDescent="0.25">
      <c r="A225" s="5">
        <v>37316</v>
      </c>
      <c r="B225" s="10">
        <v>76.099999999999994</v>
      </c>
    </row>
    <row r="226" spans="1:2" x14ac:dyDescent="0.25">
      <c r="A226" s="5">
        <v>37408</v>
      </c>
      <c r="B226" s="10">
        <v>76.599999999999994</v>
      </c>
    </row>
    <row r="227" spans="1:2" x14ac:dyDescent="0.25">
      <c r="A227" s="5">
        <v>37500</v>
      </c>
      <c r="B227" s="10">
        <v>77.099999999999994</v>
      </c>
    </row>
    <row r="228" spans="1:2" x14ac:dyDescent="0.25">
      <c r="A228" s="5">
        <v>37591</v>
      </c>
      <c r="B228" s="10">
        <v>77.599999999999994</v>
      </c>
    </row>
    <row r="229" spans="1:2" x14ac:dyDescent="0.25">
      <c r="A229" s="5">
        <v>37681</v>
      </c>
      <c r="B229" s="10">
        <v>78.599999999999994</v>
      </c>
    </row>
    <row r="230" spans="1:2" x14ac:dyDescent="0.25">
      <c r="A230" s="5">
        <v>37773</v>
      </c>
      <c r="B230" s="10">
        <v>78.599999999999994</v>
      </c>
    </row>
    <row r="231" spans="1:2" x14ac:dyDescent="0.25">
      <c r="A231" s="5">
        <v>37865</v>
      </c>
      <c r="B231" s="10">
        <v>79.099999999999994</v>
      </c>
    </row>
    <row r="232" spans="1:2" x14ac:dyDescent="0.25">
      <c r="A232" s="5">
        <v>37956</v>
      </c>
      <c r="B232" s="10">
        <v>79.5</v>
      </c>
    </row>
    <row r="233" spans="1:2" x14ac:dyDescent="0.25">
      <c r="A233" s="5">
        <v>38047</v>
      </c>
      <c r="B233" s="10">
        <v>80.2</v>
      </c>
    </row>
    <row r="234" spans="1:2" x14ac:dyDescent="0.25">
      <c r="A234" s="5">
        <v>38139</v>
      </c>
      <c r="B234" s="10">
        <v>80.599999999999994</v>
      </c>
    </row>
    <row r="235" spans="1:2" x14ac:dyDescent="0.25">
      <c r="A235" s="5">
        <v>38231</v>
      </c>
      <c r="B235" s="10">
        <v>80.900000000000006</v>
      </c>
    </row>
    <row r="236" spans="1:2" x14ac:dyDescent="0.25">
      <c r="A236" s="5">
        <v>38322</v>
      </c>
      <c r="B236" s="10">
        <v>81.5</v>
      </c>
    </row>
    <row r="237" spans="1:2" x14ac:dyDescent="0.25">
      <c r="A237" s="5">
        <v>38412</v>
      </c>
      <c r="B237" s="10">
        <v>82.1</v>
      </c>
    </row>
    <row r="238" spans="1:2" x14ac:dyDescent="0.25">
      <c r="A238" s="5">
        <v>38504</v>
      </c>
      <c r="B238" s="10">
        <v>82.6</v>
      </c>
    </row>
    <row r="239" spans="1:2" x14ac:dyDescent="0.25">
      <c r="A239" s="5">
        <v>38596</v>
      </c>
      <c r="B239" s="10">
        <v>83.4</v>
      </c>
    </row>
    <row r="240" spans="1:2" x14ac:dyDescent="0.25">
      <c r="A240" s="5">
        <v>38687</v>
      </c>
      <c r="B240" s="10">
        <v>83.8</v>
      </c>
    </row>
    <row r="241" spans="1:2" x14ac:dyDescent="0.25">
      <c r="A241" s="5">
        <v>38777</v>
      </c>
      <c r="B241" s="10">
        <v>84.5</v>
      </c>
    </row>
    <row r="242" spans="1:2" x14ac:dyDescent="0.25">
      <c r="A242" s="5">
        <v>38869</v>
      </c>
      <c r="B242" s="10">
        <v>85.9</v>
      </c>
    </row>
    <row r="243" spans="1:2" x14ac:dyDescent="0.25">
      <c r="A243" s="5">
        <v>38961</v>
      </c>
      <c r="B243" s="10">
        <v>86.7</v>
      </c>
    </row>
    <row r="244" spans="1:2" x14ac:dyDescent="0.25">
      <c r="A244" s="5">
        <v>39052</v>
      </c>
      <c r="B244" s="10">
        <v>86.6</v>
      </c>
    </row>
    <row r="245" spans="1:2" x14ac:dyDescent="0.25">
      <c r="A245" s="5">
        <v>39142</v>
      </c>
      <c r="B245" s="10">
        <v>86.6</v>
      </c>
    </row>
    <row r="246" spans="1:2" x14ac:dyDescent="0.25">
      <c r="A246" s="5">
        <v>39234</v>
      </c>
      <c r="B246" s="10">
        <v>87.7</v>
      </c>
    </row>
    <row r="247" spans="1:2" x14ac:dyDescent="0.25">
      <c r="A247" s="5">
        <v>39326</v>
      </c>
      <c r="B247" s="10">
        <v>88.3</v>
      </c>
    </row>
    <row r="248" spans="1:2" x14ac:dyDescent="0.25">
      <c r="A248" s="5">
        <v>39417</v>
      </c>
      <c r="B248" s="10">
        <v>89.1</v>
      </c>
    </row>
    <row r="249" spans="1:2" x14ac:dyDescent="0.25">
      <c r="A249" s="5">
        <v>39508</v>
      </c>
      <c r="B249" s="10">
        <v>90.3</v>
      </c>
    </row>
    <row r="250" spans="1:2" x14ac:dyDescent="0.25">
      <c r="A250" s="5">
        <v>39600</v>
      </c>
      <c r="B250" s="10">
        <v>91.6</v>
      </c>
    </row>
    <row r="251" spans="1:2" x14ac:dyDescent="0.25">
      <c r="A251" s="5">
        <v>39692</v>
      </c>
      <c r="B251" s="10">
        <v>92.7</v>
      </c>
    </row>
    <row r="252" spans="1:2" x14ac:dyDescent="0.25">
      <c r="A252" s="5">
        <v>39783</v>
      </c>
      <c r="B252" s="10">
        <v>92.4</v>
      </c>
    </row>
    <row r="253" spans="1:2" x14ac:dyDescent="0.25">
      <c r="A253" s="5">
        <v>39873</v>
      </c>
      <c r="B253" s="10">
        <v>92.5</v>
      </c>
    </row>
    <row r="254" spans="1:2" x14ac:dyDescent="0.25">
      <c r="A254" s="5">
        <v>39965</v>
      </c>
      <c r="B254" s="10">
        <v>92.9</v>
      </c>
    </row>
    <row r="255" spans="1:2" x14ac:dyDescent="0.25">
      <c r="A255" s="5">
        <v>40057</v>
      </c>
      <c r="B255" s="10">
        <v>93.8</v>
      </c>
    </row>
    <row r="256" spans="1:2" x14ac:dyDescent="0.25">
      <c r="A256" s="5">
        <v>40148</v>
      </c>
      <c r="B256" s="10">
        <v>94.3</v>
      </c>
    </row>
    <row r="257" spans="1:2" x14ac:dyDescent="0.25">
      <c r="A257" s="5">
        <v>40238</v>
      </c>
      <c r="B257" s="10">
        <v>95.2</v>
      </c>
    </row>
    <row r="258" spans="1:2" x14ac:dyDescent="0.25">
      <c r="A258" s="5">
        <v>40330</v>
      </c>
      <c r="B258" s="10">
        <v>95.8</v>
      </c>
    </row>
    <row r="259" spans="1:2" x14ac:dyDescent="0.25">
      <c r="A259" s="5">
        <v>40422</v>
      </c>
      <c r="B259" s="10">
        <v>96.5</v>
      </c>
    </row>
    <row r="260" spans="1:2" x14ac:dyDescent="0.25">
      <c r="A260" s="5">
        <v>40513</v>
      </c>
      <c r="B260" s="10">
        <v>96.9</v>
      </c>
    </row>
    <row r="261" spans="1:2" x14ac:dyDescent="0.25">
      <c r="A261" s="5">
        <v>40603</v>
      </c>
      <c r="B261" s="10">
        <v>98.3</v>
      </c>
    </row>
    <row r="262" spans="1:2" x14ac:dyDescent="0.25">
      <c r="A262" s="5">
        <v>40695</v>
      </c>
      <c r="B262" s="10">
        <v>99.2</v>
      </c>
    </row>
    <row r="263" spans="1:2" x14ac:dyDescent="0.25">
      <c r="A263" s="5">
        <v>40787</v>
      </c>
      <c r="B263" s="10">
        <v>99.8</v>
      </c>
    </row>
    <row r="264" spans="1:2" x14ac:dyDescent="0.25">
      <c r="A264" s="5">
        <v>40878</v>
      </c>
      <c r="B264" s="10">
        <v>99.8</v>
      </c>
    </row>
    <row r="265" spans="1:2" x14ac:dyDescent="0.25">
      <c r="A265" s="5">
        <v>40969</v>
      </c>
      <c r="B265" s="10">
        <v>99.9</v>
      </c>
    </row>
    <row r="266" spans="1:2" x14ac:dyDescent="0.25">
      <c r="A266" s="5">
        <v>41061</v>
      </c>
      <c r="B266" s="10">
        <v>100.4</v>
      </c>
    </row>
    <row r="267" spans="1:2" x14ac:dyDescent="0.25">
      <c r="A267" s="5">
        <v>41153</v>
      </c>
      <c r="B267" s="10">
        <v>101.8</v>
      </c>
    </row>
    <row r="268" spans="1:2" x14ac:dyDescent="0.25">
      <c r="A268" s="5">
        <v>41244</v>
      </c>
      <c r="B268" s="10">
        <v>102</v>
      </c>
    </row>
    <row r="269" spans="1:2" x14ac:dyDescent="0.25">
      <c r="A269" s="5">
        <v>41334</v>
      </c>
      <c r="B269" s="10">
        <v>102.4</v>
      </c>
    </row>
    <row r="270" spans="1:2" x14ac:dyDescent="0.25">
      <c r="A270" s="5">
        <v>41426</v>
      </c>
      <c r="B270" s="10">
        <v>102.8</v>
      </c>
    </row>
    <row r="271" spans="1:2" x14ac:dyDescent="0.25">
      <c r="A271" s="5">
        <v>41518</v>
      </c>
      <c r="B271" s="10">
        <v>104</v>
      </c>
    </row>
    <row r="272" spans="1:2" x14ac:dyDescent="0.25">
      <c r="A272" s="5">
        <v>41609</v>
      </c>
      <c r="B272" s="10">
        <v>104.8</v>
      </c>
    </row>
    <row r="273" spans="1:2" x14ac:dyDescent="0.25">
      <c r="A273" s="5">
        <v>41699</v>
      </c>
      <c r="B273" s="10">
        <v>105.4</v>
      </c>
    </row>
    <row r="274" spans="1:2" x14ac:dyDescent="0.25">
      <c r="A274" s="5">
        <v>41791</v>
      </c>
      <c r="B274" s="10">
        <v>105.9</v>
      </c>
    </row>
    <row r="275" spans="1:2" x14ac:dyDescent="0.25">
      <c r="A275" s="5">
        <v>41883</v>
      </c>
      <c r="B275" s="10">
        <v>106.4</v>
      </c>
    </row>
    <row r="276" spans="1:2" x14ac:dyDescent="0.25">
      <c r="A276" s="5">
        <v>41974</v>
      </c>
      <c r="B276" s="10">
        <v>106.6</v>
      </c>
    </row>
    <row r="277" spans="1:2" x14ac:dyDescent="0.25">
      <c r="A277" s="5">
        <v>42064</v>
      </c>
      <c r="B277" s="10">
        <v>106.8</v>
      </c>
    </row>
    <row r="278" spans="1:2" x14ac:dyDescent="0.25">
      <c r="A278" s="5">
        <v>42156</v>
      </c>
      <c r="B278" s="6">
        <v>107.5</v>
      </c>
    </row>
    <row r="279" spans="1:2" x14ac:dyDescent="0.25">
      <c r="A279" s="5">
        <v>42248</v>
      </c>
      <c r="B279" s="6">
        <v>108</v>
      </c>
    </row>
    <row r="280" spans="1:2" x14ac:dyDescent="0.25">
      <c r="A280" s="5">
        <v>42339</v>
      </c>
      <c r="B280" s="6">
        <v>108.4</v>
      </c>
    </row>
    <row r="281" spans="1:2" x14ac:dyDescent="0.25">
      <c r="A281" s="5">
        <v>42430</v>
      </c>
      <c r="B281" s="6">
        <v>108.2</v>
      </c>
    </row>
    <row r="282" spans="1:2" x14ac:dyDescent="0.25">
      <c r="A282" s="5">
        <v>42522</v>
      </c>
      <c r="B282" s="6">
        <v>108.6</v>
      </c>
    </row>
    <row r="283" spans="1:2" x14ac:dyDescent="0.25">
      <c r="A283" s="5">
        <v>42614</v>
      </c>
      <c r="B283" s="6">
        <v>109.4</v>
      </c>
    </row>
    <row r="284" spans="1:2" x14ac:dyDescent="0.25">
      <c r="A284" s="5">
        <v>42705</v>
      </c>
      <c r="B284" s="6">
        <v>110</v>
      </c>
    </row>
    <row r="285" spans="1:2" x14ac:dyDescent="0.25">
      <c r="A285" s="5">
        <v>42795</v>
      </c>
      <c r="B285" s="6">
        <v>110.5</v>
      </c>
    </row>
  </sheetData>
  <dataValidations count="1">
    <dataValidation type="list" allowBlank="1" showInputMessage="1" showErrorMessage="1" sqref="E7">
      <formula1>$F$2:$P$2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Readme</vt:lpstr>
      <vt:lpstr>TNSP Charts</vt:lpstr>
      <vt:lpstr>TNSP Analysis</vt:lpstr>
      <vt:lpstr>Asset cost and Total user cost</vt:lpstr>
      <vt:lpstr>Opex</vt:lpstr>
      <vt:lpstr>RAB</vt:lpstr>
      <vt:lpstr>Depreciation</vt:lpstr>
      <vt:lpstr>Capex</vt:lpstr>
      <vt:lpstr>CPI</vt:lpstr>
      <vt:lpstr>Physical data</vt:lpstr>
      <vt:lpstr>Network characteristics charts</vt:lpstr>
      <vt:lpstr>Network size table</vt:lpstr>
      <vt:lpstr>Readme!_GoBack</vt:lpstr>
      <vt:lpstr>'Physical data'!_Ref390772024</vt:lpstr>
      <vt:lpstr>currency_base</vt:lpstr>
      <vt:lpstr>Real_year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2015-11-26T04:54:25Z</dcterms:created>
  <dcterms:modified xsi:type="dcterms:W3CDTF">2017-11-22T02:43:56Z</dcterms:modified>
</cp:coreProperties>
</file>