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ER\TransGrid 2023-28\03 Draft decision\02 - Draft decision\01 - Public\"/>
    </mc:Choice>
  </mc:AlternateContent>
  <xr:revisionPtr revIDLastSave="0" documentId="8_{8B101610-016C-400F-AE32-72454D807D37}" xr6:coauthVersionLast="46" xr6:coauthVersionMax="46" xr10:uidLastSave="{00000000-0000-0000-0000-000000000000}"/>
  <bookViews>
    <workbookView xWindow="28680" yWindow="-120" windowWidth="29040" windowHeight="15840" tabRatio="654" xr2:uid="{00000000-000D-0000-FFFF-FFFF00000000}"/>
  </bookViews>
  <sheets>
    <sheet name="Draft Decision" sheetId="4" r:id="rId1"/>
    <sheet name="SC" sheetId="2" r:id="rId2"/>
    <sheet name="SC - AER Simulation Results" sheetId="3" r:id="rId3"/>
    <sheet name="MIC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tRisk_FitDataRange_FIT_28AF7_1F99B" localSheetId="0" hidden="1">#REF!</definedName>
    <definedName name="_AtRisk_FitDataRange_FIT_28AF7_1F99B" hidden="1">#REF!</definedName>
    <definedName name="_AtRisk_FitDataRange_FIT_2D65F_B893F" localSheetId="0" hidden="1">#REF!</definedName>
    <definedName name="_AtRisk_FitDataRange_FIT_2D65F_B893F" hidden="1">#REF!</definedName>
    <definedName name="_AtRisk_FitDataRange_FIT_53444_B6F0A" localSheetId="0" hidden="1">#REF!</definedName>
    <definedName name="_AtRisk_FitDataRange_FIT_53444_B6F0A" hidden="1">#REF!</definedName>
    <definedName name="_AtRisk_FitDataRange_FIT_6046A_B0EEE" localSheetId="0" hidden="1">#REF!</definedName>
    <definedName name="_AtRisk_FitDataRange_FIT_6046A_B0EEE" hidden="1">#REF!</definedName>
    <definedName name="_AtRisk_FitDataRange_FIT_65992_237BE" localSheetId="0" hidden="1">#REF!</definedName>
    <definedName name="_AtRisk_FitDataRange_FIT_65992_237BE" hidden="1">#REF!</definedName>
    <definedName name="_AtRisk_FitDataRange_FIT_77513_24C6A" localSheetId="0" hidden="1">#REF!</definedName>
    <definedName name="_AtRisk_FitDataRange_FIT_77513_24C6A" hidden="1">#REF!</definedName>
    <definedName name="_AtRisk_FitDataRange_FIT_77728_A3A06" localSheetId="0" hidden="1">#REF!</definedName>
    <definedName name="_AtRisk_FitDataRange_FIT_77728_A3A06" hidden="1">#REF!</definedName>
    <definedName name="_AtRisk_FitDataRange_FIT_7BB60_E67B5" localSheetId="0" hidden="1">#REF!</definedName>
    <definedName name="_AtRisk_FitDataRange_FIT_7BB60_E67B5" hidden="1">#REF!</definedName>
    <definedName name="_AtRisk_FitDataRange_FIT_7C184_48ED9" localSheetId="0" hidden="1">#REF!</definedName>
    <definedName name="_AtRisk_FitDataRange_FIT_7C184_48ED9" hidden="1">#REF!</definedName>
    <definedName name="_AtRisk_FitDataRange_FIT_819_538C5" localSheetId="0" hidden="1">#REF!</definedName>
    <definedName name="_AtRisk_FitDataRange_FIT_819_538C5" hidden="1">#REF!</definedName>
    <definedName name="_AtRisk_FitDataRange_FIT_89E92_3A95F" localSheetId="0" hidden="1">#REF!</definedName>
    <definedName name="_AtRisk_FitDataRange_FIT_89E92_3A95F" hidden="1">#REF!</definedName>
    <definedName name="_AtRisk_FitDataRange_FIT_A8D14_273D1" localSheetId="0" hidden="1">#REF!</definedName>
    <definedName name="_AtRisk_FitDataRange_FIT_A8D14_273D1" hidden="1">#REF!</definedName>
    <definedName name="_AtRisk_FitDataRange_FIT_AB370_6C441" localSheetId="0" hidden="1">#REF!</definedName>
    <definedName name="_AtRisk_FitDataRange_FIT_AB370_6C441" hidden="1">#REF!</definedName>
    <definedName name="_AtRisk_FitDataRange_FIT_C5E5D_D37CA" localSheetId="0" hidden="1">#REF!</definedName>
    <definedName name="_AtRisk_FitDataRange_FIT_C5E5D_D37CA" hidden="1">#REF!</definedName>
    <definedName name="_AtRisk_FitDataRange_FIT_D4A43_A61BA" localSheetId="0" hidden="1">#REF!</definedName>
    <definedName name="_AtRisk_FitDataRange_FIT_D4A43_A61BA" hidden="1">#REF!</definedName>
    <definedName name="_AtRisk_FitDataRange_FIT_D8145_250FD" localSheetId="0" hidden="1">#REF!</definedName>
    <definedName name="_AtRisk_FitDataRange_FIT_D8145_250FD" hidden="1">#REF!</definedName>
    <definedName name="_AtRisk_FitDataRange_FIT_DC4D0_7EB56" localSheetId="0" hidden="1">#REF!</definedName>
    <definedName name="_AtRisk_FitDataRange_FIT_DC4D0_7EB56" hidden="1">#REF!</definedName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CRCP_final_year" localSheetId="0">'[1]AER ETL'!$C$47</definedName>
    <definedName name="CRCP_final_year">'[2]AER ETL'!$C$47</definedName>
    <definedName name="CRCP_y1" localSheetId="2">'[3]AER lookups'!$G$38</definedName>
    <definedName name="CRCP_y1">'[4]AER lookups'!$G$45</definedName>
    <definedName name="CRCP_y10" localSheetId="0">'[1]AER lookups'!$G$54</definedName>
    <definedName name="CRCP_y10">'[2]AER lookups'!$G$47</definedName>
    <definedName name="CRCP_y11" localSheetId="0">'[1]AER lookups'!$G$55</definedName>
    <definedName name="CRCP_y11">'[2]AER lookups'!$G$48</definedName>
    <definedName name="CRCP_y12" localSheetId="0">'[1]AER lookups'!$G$56</definedName>
    <definedName name="CRCP_y12">'[2]AER lookups'!$G$49</definedName>
    <definedName name="CRCP_y13" localSheetId="0">'[1]AER lookups'!$G$57</definedName>
    <definedName name="CRCP_y13">'[2]AER lookups'!$G$50</definedName>
    <definedName name="CRCP_y14" localSheetId="0">'[1]AER lookups'!$G$58</definedName>
    <definedName name="CRCP_y14">'[2]AER lookups'!$G$51</definedName>
    <definedName name="CRCP_y15" localSheetId="0">'[1]AER lookups'!$G$59</definedName>
    <definedName name="CRCP_y15">'[2]AER lookups'!$G$52</definedName>
    <definedName name="CRCP_y2" localSheetId="2">'[3]AER lookups'!$G$39</definedName>
    <definedName name="CRCP_y2">'[4]AER lookups'!$G$46</definedName>
    <definedName name="CRCP_y3" localSheetId="2">'[3]AER lookups'!$G$40</definedName>
    <definedName name="CRCP_y3">'[4]AER lookups'!$G$47</definedName>
    <definedName name="CRCP_y4" localSheetId="0">'[1]AER lookups'!$G$48</definedName>
    <definedName name="CRCP_y4">'[2]AER lookups'!$G$41</definedName>
    <definedName name="CRCP_y5" localSheetId="0">'[1]AER lookups'!$G$49</definedName>
    <definedName name="CRCP_y5">'[2]AER lookups'!$G$42</definedName>
    <definedName name="CRCP_y6" localSheetId="0">'[1]AER lookups'!$G$50</definedName>
    <definedName name="CRCP_y6">'[2]AER lookups'!$G$43</definedName>
    <definedName name="CRCP_y7" localSheetId="0">'[1]AER lookups'!$G$51</definedName>
    <definedName name="CRCP_y7">'[2]AER lookups'!$G$44</definedName>
    <definedName name="CRCP_y8" localSheetId="0">'[1]AER lookups'!$G$52</definedName>
    <definedName name="CRCP_y8">'[2]AER lookups'!$G$45</definedName>
    <definedName name="CRCP_y9" localSheetId="0">'[1]AER lookups'!$G$53</definedName>
    <definedName name="CRCP_y9">'[2]AER lookups'!$G$46</definedName>
    <definedName name="dms_020501_mat_labour_Rows" localSheetId="0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_labour_Rows">'[2]2.5 Connections'!$B$12,'[2]2.5 Connections'!#REF!,'[2]2.5 Connections'!$B$14,'[2]2.5 Connections'!$B$15,'[2]2.5 Connections'!$B$16,'[2]2.5 Connections'!$B$17,'[2]2.5 Connections'!$B$18,'[2]2.5 Connections'!$B$19,'[2]2.5 Connections'!$B$20,'[2]2.5 Connections'!$B$21,'[2]2.5 Connections'!$B$22,'[2]2.5 Connections'!$B$23,'[2]2.5 Connections'!$B$24,'[2]2.5 Connections'!$B$25,'[2]2.5 Connections'!$B$26,'[2]2.5 Connections'!$B$27,'[2]2.5 Connections'!$B$28,'[2]2.5 Connections'!$B$29,'[2]2.5 Connections'!$B$30,'[2]2.5 Connections'!$B$31,'[2]2.5 Connections'!$B$32,'[2]2.5 Connections'!$B$33,'[2]2.5 Connections'!$B$34,'[2]2.5 Connections'!$B$35,'[2]2.5 Connections'!$B$36</definedName>
    <definedName name="dms_020501_materials_Values" localSheetId="0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20501_materials_Values">'[2]2.5 Connections'!$C$12:$I$12,'[2]2.5 Connections'!$C$13:$I$13,'[2]2.5 Connections'!$C$14:$I$14,'[2]2.5 Connections'!$C$15:$I$15,'[2]2.5 Connections'!$C$16:$I$16,'[2]2.5 Connections'!$C$17:$I$17,'[2]2.5 Connections'!$C$18:$I$18,'[2]2.5 Connections'!$C$19:$I$19,'[2]2.5 Connections'!$C$20:$I$20,'[2]2.5 Connections'!$C$21:$I$21,'[2]2.5 Connections'!$C$22:$I$22,'[2]2.5 Connections'!$C$23:$I$23,'[2]2.5 Connections'!$C$24:$I$24,'[2]2.5 Connections'!$C$25:$I$25,'[2]2.5 Connections'!$C$26:$I$26,'[2]2.5 Connections'!$C$27:$I$27,'[2]2.5 Connections'!$C$28:$I$28,'[2]2.5 Connections'!$C$29:$I$29,'[2]2.5 Connections'!$C$30:$I$30</definedName>
    <definedName name="dms_060301_checkvalue" localSheetId="0">'[1]AER ETL'!$C$90</definedName>
    <definedName name="dms_060301_checkvalue">'[2]AER ETL'!$C$90</definedName>
    <definedName name="dms_060301_LastRow" localSheetId="0">'[1]AER ETL'!$C$92</definedName>
    <definedName name="dms_060301_LastRow">'[2]AER ETL'!$C$92</definedName>
    <definedName name="dms_060701_ARR_MaxRows" localSheetId="0">'[1]AER ETL'!$C$100</definedName>
    <definedName name="dms_060701_ARR_MaxRows">'[2]AER ETL'!$C$100</definedName>
    <definedName name="dms_060701_Reset_MaxRows" localSheetId="0">'[1]AER ETL'!$C$99</definedName>
    <definedName name="dms_060701_Reset_MaxRows">'[2]AER ETL'!$C$99</definedName>
    <definedName name="dms_060701_StartDateTxt" localSheetId="0">'[1]AER ETL'!$C$106</definedName>
    <definedName name="dms_060701_StartDateTxt">'[2]AER ETL'!$C$106</definedName>
    <definedName name="dms_0608_LastRow" localSheetId="0">'[1]AER ETL'!$C$112</definedName>
    <definedName name="dms_0608_LastRow">'[2]AER ETL'!$C$112</definedName>
    <definedName name="dms_0608_OffsetRows" localSheetId="0">'[1]AER ETL'!$C$111</definedName>
    <definedName name="dms_0608_OffsetRows">'[2]AER ETL'!$C$111</definedName>
    <definedName name="dms_070901_01_Cap_Values" localSheetId="0">#REF!</definedName>
    <definedName name="dms_070901_01_Cap_Values">#REF!</definedName>
    <definedName name="dms_070901_01_Collar_Values" localSheetId="0">#REF!</definedName>
    <definedName name="dms_070901_01_Collar_Values">#REF!</definedName>
    <definedName name="dms_070901_01_Rows" localSheetId="0">#REF!</definedName>
    <definedName name="dms_070901_01_Rows">#REF!</definedName>
    <definedName name="dms_070901_01_Target_Values" localSheetId="0">#REF!</definedName>
    <definedName name="dms_070901_01_Target_Values">#REF!</definedName>
    <definedName name="dms_070901_01_Values" localSheetId="0">#REF!</definedName>
    <definedName name="dms_070901_01_Values">#REF!</definedName>
    <definedName name="dms_070901_02_Cap_Values" localSheetId="0">#REF!</definedName>
    <definedName name="dms_070901_02_Cap_Values">#REF!</definedName>
    <definedName name="dms_070901_02_Collar_Values" localSheetId="0">#REF!</definedName>
    <definedName name="dms_070901_02_Collar_Values">#REF!</definedName>
    <definedName name="dms_070901_02_Rows" localSheetId="0">#REF!</definedName>
    <definedName name="dms_070901_02_Rows">#REF!</definedName>
    <definedName name="dms_070901_02_Target_Values" localSheetId="0">#REF!</definedName>
    <definedName name="dms_070901_02_Target_Values">#REF!</definedName>
    <definedName name="dms_070901_02_Values" localSheetId="0">#REF!</definedName>
    <definedName name="dms_070901_02_Values">#REF!</definedName>
    <definedName name="dms_070901_03_Cap_Values" localSheetId="0">#REF!</definedName>
    <definedName name="dms_070901_03_Cap_Values">#REF!</definedName>
    <definedName name="dms_070901_03_Collar_Values" localSheetId="0">#REF!</definedName>
    <definedName name="dms_070901_03_Collar_Values">#REF!</definedName>
    <definedName name="dms_070901_03_Rows" localSheetId="0">#REF!</definedName>
    <definedName name="dms_070901_03_Rows">#REF!</definedName>
    <definedName name="dms_070901_03_Target_Values" localSheetId="0">#REF!</definedName>
    <definedName name="dms_070901_03_Target_Values">#REF!</definedName>
    <definedName name="dms_070901_03_Values" localSheetId="0">#REF!</definedName>
    <definedName name="dms_070901_03_Values">#REF!</definedName>
    <definedName name="dms_070901_04_Cap_Values" localSheetId="0">#REF!</definedName>
    <definedName name="dms_070901_04_Cap_Values">#REF!</definedName>
    <definedName name="dms_070901_04_Collar_Values" localSheetId="0">#REF!</definedName>
    <definedName name="dms_070901_04_Collar_Values">#REF!</definedName>
    <definedName name="dms_070901_04_Rows" localSheetId="0">#REF!</definedName>
    <definedName name="dms_070901_04_Rows">#REF!</definedName>
    <definedName name="dms_070901_04_Target_Values" localSheetId="0">#REF!</definedName>
    <definedName name="dms_070901_04_Target_Values">#REF!</definedName>
    <definedName name="dms_070901_04_Values" localSheetId="0">#REF!</definedName>
    <definedName name="dms_070901_04_Values">#REF!</definedName>
    <definedName name="dms_663_List" localSheetId="0">'[1]AER lookups'!$N$16:$N$24</definedName>
    <definedName name="dms_663_List">'[2]AER lookups'!$N$16:$N$17</definedName>
    <definedName name="dms_ABN_List" localSheetId="0">'[1]AER lookups'!$D$16:$D$24</definedName>
    <definedName name="dms_ABN_List">'[2]AER lookups'!$D$16:$D$17</definedName>
    <definedName name="dms_Addr1_List" localSheetId="0">'[1]AER lookups'!$P$16:$P$24</definedName>
    <definedName name="dms_Addr1_List">'[2]AER lookups'!$P$16:$P$17</definedName>
    <definedName name="dms_Addr2_List" localSheetId="0">'[1]AER lookups'!$Q$16:$Q$24</definedName>
    <definedName name="dms_Addr2_List">'[2]AER lookups'!$Q$16:$Q$17</definedName>
    <definedName name="dms_Amendment_Text" localSheetId="0">'[1]Business &amp; other details'!$AL$70</definedName>
    <definedName name="dms_Amendment_Text">'[2]Business &amp; other details'!$AL$70</definedName>
    <definedName name="dms_BaseStepTrend" localSheetId="0">'[1]2.16 Opex Summary'!$M$7</definedName>
    <definedName name="dms_BaseStepTrend">'[2]2.16 Opex Summary'!$M$7</definedName>
    <definedName name="dms_BaseYear_Choice" localSheetId="0">'[1]2.16 Opex Summary'!$M$9</definedName>
    <definedName name="dms_BaseYear_Choice">'[2]2.16 Opex Summary'!$M$9</definedName>
    <definedName name="dms_BaseYear_List" localSheetId="0">'[1]2.16 Opex Summary'!$C$13:$G$13</definedName>
    <definedName name="dms_BaseYear_List">'[2]2.16 Opex Summary'!$C$13:$G$13</definedName>
    <definedName name="dms_Cal_Year_B4_CRY" localSheetId="0">'[1]AER ETL'!$C$29</definedName>
    <definedName name="dms_Cal_Year_B4_CRY">'[2]AER ETL'!$C$29</definedName>
    <definedName name="dms_CBD_flag" localSheetId="0">'[1]AER lookups'!$Z$16:$Z$24</definedName>
    <definedName name="dms_CBD_flag">'[2]AER lookups'!$Z$16:$Z$17</definedName>
    <definedName name="dms_CF_8.1_Neg" localSheetId="0">'[1]AER CF'!$U$7:$U$34</definedName>
    <definedName name="dms_CF_8.1_Neg">'[2]AER CF'!$U$7:$U$34</definedName>
    <definedName name="dms_CF_TradingName" localSheetId="0">'[1]AER CF'!$B$7:$B$34</definedName>
    <definedName name="dms_CF_TradingName">'[2]AER CF'!$B$7:$B$34</definedName>
    <definedName name="dms_Confid_status_List" localSheetId="0">'[1]AER NRs'!$D$6:$D$8</definedName>
    <definedName name="dms_Confid_status_List">'[2]AER NRs'!$D$6:$D$8</definedName>
    <definedName name="dms_CRCP_start_row" localSheetId="0">'[1]AER ETL'!$C$40</definedName>
    <definedName name="dms_CRCP_start_row">'[2]AER ETL'!$C$40</definedName>
    <definedName name="dms_CRCPlength_List" localSheetId="0">'[1]AER lookups'!$K$16:$K$24</definedName>
    <definedName name="dms_CRCPlength_List">'[2]AER lookups'!$K$16:$K$17</definedName>
    <definedName name="dms_CRCPlength_Num" localSheetId="0">'[1]AER ETL'!$C$69</definedName>
    <definedName name="dms_CRCPlength_Num">'[2]AER ETL'!$C$69</definedName>
    <definedName name="dms_CRY_RYE" localSheetId="0">'[1]AER ETL'!$C$53</definedName>
    <definedName name="dms_CRY_RYE">'[2]AER ETL'!$C$53</definedName>
    <definedName name="dms_CRY_start_row" localSheetId="0">'[1]AER ETL'!$C$38</definedName>
    <definedName name="dms_CRY_start_row">'[2]AER ETL'!$C$38</definedName>
    <definedName name="dms_CRY_start_year" localSheetId="0">'[1]AER ETL'!$C$37</definedName>
    <definedName name="dms_CRY_start_year">'[2]AER ETL'!$C$37</definedName>
    <definedName name="dms_DataQuality_List" localSheetId="0">'[1]AER NRs'!$C$6:$C$9</definedName>
    <definedName name="dms_DataQuality_List">'[2]AER NRs'!$C$6:$C$9</definedName>
    <definedName name="dms_DeterminationRef_List" localSheetId="0">'[1]AER lookups'!$O$16:$O$24</definedName>
    <definedName name="dms_DeterminationRef_List">'[2]AER lookups'!$O$16:$O$17</definedName>
    <definedName name="dms_DollarReal" localSheetId="0">'[1]AER ETL'!$C$31</definedName>
    <definedName name="dms_DollarReal">'[2]AER ETL'!$C$31</definedName>
    <definedName name="dms_DollarReal_year" localSheetId="0">'[1]AER ETL'!$C$51</definedName>
    <definedName name="dms_DollarReal_year">'[2]AER ETL'!$C$51</definedName>
    <definedName name="dms_FeederName_1" localSheetId="0">'[1]AER lookups'!$AE$16:$AE$24</definedName>
    <definedName name="dms_FeederName_1">'[2]AER lookups'!$AE$16:$AE$17</definedName>
    <definedName name="dms_FeederName_2" localSheetId="0">'[1]AER lookups'!$AF$16:$AF$24</definedName>
    <definedName name="dms_FeederName_2">'[2]AER lookups'!$AF$16:$AF$17</definedName>
    <definedName name="dms_FeederName_3" localSheetId="0">'[1]AER lookups'!$AG$16:$AG$24</definedName>
    <definedName name="dms_FeederName_3">'[2]AER lookups'!$AG$16:$AG$17</definedName>
    <definedName name="dms_FeederName_4" localSheetId="0">'[1]AER lookups'!$AH$16:$AH$24</definedName>
    <definedName name="dms_FeederName_4">'[2]AER lookups'!$AH$16:$AH$17</definedName>
    <definedName name="dms_FeederName_5" localSheetId="0">'[1]AER lookups'!$AI$16:$AI$24</definedName>
    <definedName name="dms_FeederName_5">'[2]AER lookups'!$AI$16:$AI$17</definedName>
    <definedName name="dms_FeederType_5_flag" localSheetId="0">'[1]AER lookups'!$AD$16:$AD$24</definedName>
    <definedName name="dms_FeederType_5_flag">'[2]AER lookups'!$AD$16:$AD$17</definedName>
    <definedName name="dms_FifthFeeder_flag_NSP" localSheetId="0">'[1]AER ETL'!$C$125</definedName>
    <definedName name="dms_FifthFeeder_flag_NSP">'[2]AER ETL'!$C$125</definedName>
    <definedName name="dms_FormControl_List" localSheetId="0">'[1]AER lookups'!$H$16:$H$24</definedName>
    <definedName name="dms_FormControl_List">'[2]AER lookups'!$H$16:$H$17</definedName>
    <definedName name="dms_FRCP_start_row" localSheetId="0">'[1]AER ETL'!$C$39</definedName>
    <definedName name="dms_FRCP_start_row">'[2]AER ETL'!$C$39</definedName>
    <definedName name="dms_FRCPlength_List" localSheetId="0">'[1]AER lookups'!$L$16:$L$24</definedName>
    <definedName name="dms_FRCPlength_List">'[2]AER lookups'!$L$16:$L$17</definedName>
    <definedName name="dms_FRCPlength_Num" localSheetId="0">'[1]AER ETL'!$C$70</definedName>
    <definedName name="dms_FRCPlength_Num">'[2]AER ETL'!$C$70</definedName>
    <definedName name="dms_Header_Span" localSheetId="0">'[1]AER ETL'!$C$60</definedName>
    <definedName name="dms_Header_Span">'[2]AER ETL'!$C$60</definedName>
    <definedName name="dms_JurisdictionList" localSheetId="0">'[1]AER lookups'!$E$16:$E$24</definedName>
    <definedName name="dms_JurisdictionList">'[2]AER lookups'!$E$16:$E$17</definedName>
    <definedName name="dms_LeapYear_Result" localSheetId="0">'[1]AER ETL'!$C$98</definedName>
    <definedName name="dms_LeapYear_Result">'[2]AER ETL'!$C$98</definedName>
    <definedName name="dms_LongRural_flag" localSheetId="0">'[1]AER lookups'!$AC$16:$AC$24</definedName>
    <definedName name="dms_LongRural_flag">'[2]AER lookups'!$AC$16:$AC$17</definedName>
    <definedName name="dms_Model" localSheetId="0">'[1]AER ETL'!$C$11</definedName>
    <definedName name="dms_Model">'[2]AER ETL'!$C$11</definedName>
    <definedName name="dms_Model_List" localSheetId="0">'[1]AER lookups'!$B$31:$B$40</definedName>
    <definedName name="dms_Model_List">'[2]AER lookups'!$B$24:$B$33</definedName>
    <definedName name="dms_Model_Span" localSheetId="0">'[1]AER ETL'!$C$56</definedName>
    <definedName name="dms_Model_Span">'[2]AER ETL'!$C$56</definedName>
    <definedName name="dms_Model_Span_List" localSheetId="0">'[1]AER lookups'!$E$31:$E$40</definedName>
    <definedName name="dms_Model_Span_List">'[2]AER lookups'!$E$24:$E$33</definedName>
    <definedName name="dms_MultiYear_FinalYear_Result" localSheetId="0">'[1]AER ETL'!$C$80</definedName>
    <definedName name="dms_MultiYear_FinalYear_Result">'[2]AER ETL'!$C$80</definedName>
    <definedName name="dms_MultiYear_Flag" localSheetId="0">'[1]AER ETL'!$C$63</definedName>
    <definedName name="dms_MultiYear_Flag">'[2]AER ETL'!$C$63</definedName>
    <definedName name="dms_MultiYear_ResponseFlag" localSheetId="0">'[1]AER ETL'!$C$62</definedName>
    <definedName name="dms_MultiYear_ResponseFlag">'[2]AER ETL'!$C$62</definedName>
    <definedName name="dms_PAddr1_List" localSheetId="0">'[1]AER lookups'!$U$16:$U$24</definedName>
    <definedName name="dms_PAddr1_List">'[2]AER lookups'!$U$16:$U$17</definedName>
    <definedName name="dms_PAddr2_List" localSheetId="0">'[1]AER lookups'!$V$16:$V$24</definedName>
    <definedName name="dms_PAddr2_List">'[2]AER lookups'!$V$16:$V$17</definedName>
    <definedName name="dms_PRCP_start_row" localSheetId="0">'[1]AER ETL'!$C$41</definedName>
    <definedName name="dms_PRCP_start_row">'[2]AER ETL'!$C$41</definedName>
    <definedName name="dms_PRCPlength_List" localSheetId="0">'[1]AER lookups'!$M$16:$M$24</definedName>
    <definedName name="dms_PRCPlength_List">'[2]AER lookups'!$M$16:$M$17</definedName>
    <definedName name="dms_PRCPlength_Num" localSheetId="0">'[1]AER ETL'!$C$68</definedName>
    <definedName name="dms_PRCPlength_Num">'[2]AER ETL'!$C$68</definedName>
    <definedName name="dms_Previous_DollarReal_year" localSheetId="0">'[1]AER ETL'!$C$52</definedName>
    <definedName name="dms_Previous_DollarReal_year">'[2]AER ETL'!$C$52</definedName>
    <definedName name="dms_PState_List" localSheetId="0">'[1]AER lookups'!$X$16:$X$24</definedName>
    <definedName name="dms_PState_List">'[2]AER lookups'!$X$16:$X$17</definedName>
    <definedName name="dms_PSuburb_List" localSheetId="0">'[1]AER lookups'!$W$16:$W$24</definedName>
    <definedName name="dms_PSuburb_List">'[2]AER lookups'!$W$16:$W$17</definedName>
    <definedName name="dms_Public_Lighting_List" localSheetId="0">'[1]AER lookups'!$AJ$16:$AJ$24</definedName>
    <definedName name="dms_Public_Lighting_List">'[2]AER lookups'!$AJ$16:$AJ$17</definedName>
    <definedName name="dms_Reset_final_year" localSheetId="0">'[1]AER ETL'!$C$49</definedName>
    <definedName name="dms_Reset_final_year">'[2]AER ETL'!$C$49</definedName>
    <definedName name="dms_Reset_RYE" localSheetId="0">'[1]AER ETL'!$C$54</definedName>
    <definedName name="dms_Reset_RYE">'[2]AER ETL'!$C$54</definedName>
    <definedName name="dms_RPT" localSheetId="0">'[1]AER ETL'!$C$23</definedName>
    <definedName name="dms_RPT">'[2]AER ETL'!$C$23</definedName>
    <definedName name="dms_RPT_List" localSheetId="0">'[1]AER lookups'!$I$16:$I$24</definedName>
    <definedName name="dms_RPT_List">'[2]AER lookups'!$I$16:$I$17</definedName>
    <definedName name="dms_RPTMonth" localSheetId="0">'[1]AER ETL'!$C$30</definedName>
    <definedName name="dms_RPTMonth">'[2]AER ETL'!$C$30</definedName>
    <definedName name="dms_RPTMonth_List" localSheetId="0">'[1]AER lookups'!$J$16:$J$24</definedName>
    <definedName name="dms_RPTMonth_List">'[2]AER lookups'!$J$16:$J$17</definedName>
    <definedName name="dms_RYE_result" localSheetId="0">'[1]AER ETL'!$C$57</definedName>
    <definedName name="dms_RYE_result">'[2]AER ETL'!$C$57</definedName>
    <definedName name="dms_RYE_start_row" localSheetId="0">'[1]AER ETL'!$C$42</definedName>
    <definedName name="dms_RYE_start_row">'[2]AER ETL'!$C$42</definedName>
    <definedName name="dms_Sector" localSheetId="0">'[1]AER ETL'!$C$20</definedName>
    <definedName name="dms_Sector">'[2]AER ETL'!$C$20</definedName>
    <definedName name="dms_Sector_List" localSheetId="0">'[1]AER lookups'!$F$16:$F$24</definedName>
    <definedName name="dms_Sector_List">'[2]AER lookups'!$F$16:$F$17</definedName>
    <definedName name="dms_Segment" localSheetId="0">'[1]AER ETL'!$C$21</definedName>
    <definedName name="dms_Segment">'[2]AER ETL'!$C$21</definedName>
    <definedName name="dms_Segment_List" localSheetId="0">'[1]AER lookups'!$G$16:$G$24</definedName>
    <definedName name="dms_Segment_List">'[2]AER lookups'!$G$16:$G$17</definedName>
    <definedName name="dms_ShortRural_flag" localSheetId="0">'[1]AER lookups'!$AB$16:$AB$24</definedName>
    <definedName name="dms_ShortRural_flag">'[2]AER lookups'!$AB$16:$AB$17</definedName>
    <definedName name="dms_SingleYear_Model" localSheetId="0">'[1]AER ETL'!$C$72:$C$74</definedName>
    <definedName name="dms_SingleYear_Model">'[2]AER ETL'!$C$72:$C$74</definedName>
    <definedName name="dms_SingleYearModel" localSheetId="0">'[1]AER ETL'!$C$75</definedName>
    <definedName name="dms_SingleYearModel">'[2]AER ETL'!$C$75</definedName>
    <definedName name="dms_SourceList" localSheetId="0">'[1]AER NRs'!$C$14:$C$28</definedName>
    <definedName name="dms_SourceList">'[2]AER NRs'!$C$14:$C$28</definedName>
    <definedName name="dms_Specified_FinalYear" localSheetId="0">'[1]AER ETL'!$C$64</definedName>
    <definedName name="dms_Specified_FinalYear">'[2]AER ETL'!$C$64</definedName>
    <definedName name="dms_Specified_RYE" localSheetId="0">'[1]AER ETL'!$C$55</definedName>
    <definedName name="dms_Specified_RYE">'[2]AER ETL'!$C$55</definedName>
    <definedName name="dms_SpecifiedYear_Span" localSheetId="0">'[1]AER ETL'!$C$59</definedName>
    <definedName name="dms_SpecifiedYear_Span">'[2]AER ETL'!$C$59</definedName>
    <definedName name="dms_start_year" localSheetId="0">'[1]AER ETL'!$C$36</definedName>
    <definedName name="dms_start_year">'[2]AER ETL'!$C$36</definedName>
    <definedName name="dms_State_List" localSheetId="0">'[1]AER lookups'!$S$16:$S$24</definedName>
    <definedName name="dms_State_List">'[2]AER lookups'!$S$16:$S$17</definedName>
    <definedName name="dms_STPIS_Detail">'[5]6'!$O$15:$O$37</definedName>
    <definedName name="dms_STPIS_Reasons">'[5]6'!$P$17:$P$30</definedName>
    <definedName name="dms_Suburb_List" localSheetId="0">'[1]AER lookups'!$R$16:$R$24</definedName>
    <definedName name="dms_Suburb_List">'[2]AER lookups'!$R$16:$R$17</definedName>
    <definedName name="dms_TNSP_020301_ProjectType">'[1]AER NRs'!$D$66:$D$69</definedName>
    <definedName name="dms_TNSP_020302_ProjectType">'[1]AER NRs'!$F$66:$F$78</definedName>
    <definedName name="dms_TradingName" localSheetId="0">'[1]Business &amp; other details'!$AL$16</definedName>
    <definedName name="dms_TradingName">'[2]Business &amp; other details'!$AL$16</definedName>
    <definedName name="dms_TradingName_List" localSheetId="0">'[1]AER lookups'!$B$16:$B$24</definedName>
    <definedName name="dms_TradingName_List">'[2]AER lookups'!$B$16:$B$17</definedName>
    <definedName name="dms_TradingNameFull" localSheetId="0">'[1]AER ETL'!$C$9</definedName>
    <definedName name="dms_TradingNameFull">'[2]AER ETL'!$C$9</definedName>
    <definedName name="dms_TradingNameFull_List" localSheetId="0">'[1]AER lookups'!$C$16:$C$24</definedName>
    <definedName name="dms_TradingNameFull_List">'[2]AER lookups'!$C$16:$C$17</definedName>
    <definedName name="dms_Typed_Submission_Date" localSheetId="0">'[1]Business &amp; other details'!$AL$74</definedName>
    <definedName name="dms_Typed_Submission_Date">'[2]Business &amp; other details'!$AL$74</definedName>
    <definedName name="dms_Urban_flag" localSheetId="0">'[1]AER lookups'!$AA$16:$AA$24</definedName>
    <definedName name="dms_Urban_flag">'[2]AER lookups'!$AA$16:$AA$17</definedName>
    <definedName name="dms_Worksheet_List" localSheetId="0">'[1]AER lookups'!$D$31:$D$40</definedName>
    <definedName name="dms_Worksheet_List">'[2]AER lookups'!$D$24:$D$33</definedName>
    <definedName name="dms_y1" localSheetId="0">'[1]AER lookups'!$E$64</definedName>
    <definedName name="dms_y1">'[2]AER lookups'!$E$57</definedName>
    <definedName name="dms_y2" localSheetId="0">'[1]AER lookups'!$E$65</definedName>
    <definedName name="dms_y2">'[2]AER lookups'!$E$58</definedName>
    <definedName name="dms_y3" localSheetId="0">'[1]AER lookups'!$E$66</definedName>
    <definedName name="dms_y3">'[2]AER lookups'!$E$59</definedName>
    <definedName name="dms_y4" localSheetId="0">'[1]AER lookups'!$E$67</definedName>
    <definedName name="dms_y4">'[2]AER lookups'!$E$60</definedName>
    <definedName name="dms_y5" localSheetId="0">'[1]AER lookups'!$E$68</definedName>
    <definedName name="dms_y5">'[2]AER lookups'!$E$61</definedName>
    <definedName name="dms_y6" localSheetId="0">'[1]AER lookups'!$E$69</definedName>
    <definedName name="dms_y6">'[2]AER lookups'!$E$62</definedName>
    <definedName name="dms_y7" localSheetId="0">'[1]AER lookups'!$E$70</definedName>
    <definedName name="dms_y7">'[2]AER lookups'!$E$63</definedName>
    <definedName name="FRCP_final_year" localSheetId="0">'[1]AER ETL'!$C$46</definedName>
    <definedName name="FRCP_final_year">'[2]AER ETL'!$C$46</definedName>
    <definedName name="FRCP_y1" localSheetId="0">'[1]Business &amp; other details'!$AL$42</definedName>
    <definedName name="FRCP_y1">'[2]Business &amp; other details'!$AL$42</definedName>
    <definedName name="FRCP_y10" localSheetId="0">'[1]AER lookups'!$I$54</definedName>
    <definedName name="FRCP_y10">'[2]AER lookups'!$I$47</definedName>
    <definedName name="FRCP_y11" localSheetId="0">'[1]AER lookups'!$I$55</definedName>
    <definedName name="FRCP_y11">'[2]AER lookups'!$I$48</definedName>
    <definedName name="FRCP_y12" localSheetId="0">'[1]AER lookups'!$I$56</definedName>
    <definedName name="FRCP_y12">'[2]AER lookups'!$I$49</definedName>
    <definedName name="FRCP_y13" localSheetId="0">'[1]AER lookups'!$I$57</definedName>
    <definedName name="FRCP_y13">'[2]AER lookups'!$I$50</definedName>
    <definedName name="FRCP_y14" localSheetId="0">'[1]AER lookups'!$I$58</definedName>
    <definedName name="FRCP_y14">'[2]AER lookups'!$I$51</definedName>
    <definedName name="FRCP_y15" localSheetId="0">'[1]AER lookups'!$I$59</definedName>
    <definedName name="FRCP_y15">'[2]AER lookups'!$I$52</definedName>
    <definedName name="FRCP_y2" localSheetId="0">'[1]AER lookups'!$I$46</definedName>
    <definedName name="FRCP_y2">'[2]AER lookups'!$I$39</definedName>
    <definedName name="FRCP_y3" localSheetId="0">'[1]AER lookups'!$I$47</definedName>
    <definedName name="FRCP_y3">'[2]AER lookups'!$I$40</definedName>
    <definedName name="FRCP_y4" localSheetId="0">'[1]AER lookups'!$I$48</definedName>
    <definedName name="FRCP_y4">'[2]AER lookups'!$I$41</definedName>
    <definedName name="FRCP_y5" localSheetId="0">'[1]AER lookups'!$I$49</definedName>
    <definedName name="FRCP_y5">'[2]AER lookups'!$I$42</definedName>
    <definedName name="FRCP_y6" localSheetId="0">'[1]AER lookups'!$I$50</definedName>
    <definedName name="FRCP_y6">'[2]AER lookups'!$I$43</definedName>
    <definedName name="FRCP_y7" localSheetId="0">'[1]AER lookups'!$I$51</definedName>
    <definedName name="FRCP_y7">'[2]AER lookups'!$I$44</definedName>
    <definedName name="FRCP_y8" localSheetId="0">'[1]AER lookups'!$I$52</definedName>
    <definedName name="FRCP_y8">'[2]AER lookups'!$I$45</definedName>
    <definedName name="FRCP_y9" localSheetId="0">'[1]AER lookups'!$I$53</definedName>
    <definedName name="FRCP_y9">'[2]AER lookups'!$I$46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PRCP_final_year" localSheetId="0">'[1]AER ETL'!$C$48</definedName>
    <definedName name="PRCP_final_year">'[2]AER ETL'!$C$48</definedName>
    <definedName name="PRCP_y1" localSheetId="0">'[1]AER lookups'!$E$45</definedName>
    <definedName name="PRCP_y1">'[2]AER lookups'!$E$38</definedName>
    <definedName name="PRCP_y10" localSheetId="0">'[1]AER lookups'!$E$54</definedName>
    <definedName name="PRCP_y10">'[2]AER lookups'!$E$47</definedName>
    <definedName name="PRCP_y11" localSheetId="0">'[1]AER lookups'!$E$55</definedName>
    <definedName name="PRCP_y11">'[2]AER lookups'!$E$48</definedName>
    <definedName name="PRCP_y12" localSheetId="0">'[1]AER lookups'!$E$56</definedName>
    <definedName name="PRCP_y12">'[2]AER lookups'!$E$49</definedName>
    <definedName name="PRCP_y13" localSheetId="0">'[1]AER lookups'!$E$57</definedName>
    <definedName name="PRCP_y13">'[2]AER lookups'!$E$50</definedName>
    <definedName name="PRCP_y14" localSheetId="0">'[1]AER lookups'!$E$58</definedName>
    <definedName name="PRCP_y14">'[2]AER lookups'!$E$51</definedName>
    <definedName name="PRCP_y15" localSheetId="0">'[1]AER lookups'!$E$59</definedName>
    <definedName name="PRCP_y15">'[2]AER lookups'!$E$52</definedName>
    <definedName name="PRCP_y2" localSheetId="0">'[1]AER lookups'!$E$46</definedName>
    <definedName name="PRCP_y2">'[2]AER lookups'!$E$39</definedName>
    <definedName name="PRCP_y3" localSheetId="0">'[4]AER lookups'!$E$47</definedName>
    <definedName name="PRCP_y3">'[3]AER lookups'!$E$40</definedName>
    <definedName name="PRCP_y4" localSheetId="0">'[4]AER lookups'!$E$48</definedName>
    <definedName name="PRCP_y4">'[3]AER lookups'!$E$41</definedName>
    <definedName name="PRCP_y5" localSheetId="0">'[4]AER lookups'!$E$49</definedName>
    <definedName name="PRCP_y5">'[3]AER lookups'!$E$42</definedName>
    <definedName name="PRCP_y6" localSheetId="0">'[1]AER lookups'!$E$50</definedName>
    <definedName name="PRCP_y6">'[2]AER lookups'!$E$43</definedName>
    <definedName name="PRCP_y7" localSheetId="0">'[1]AER lookups'!$E$51</definedName>
    <definedName name="PRCP_y7">'[2]AER lookups'!$E$44</definedName>
    <definedName name="PRCP_y8" localSheetId="0">'[1]AER lookups'!$E$52</definedName>
    <definedName name="PRCP_y8">'[2]AER lookups'!$E$45</definedName>
    <definedName name="PRCP_y9" localSheetId="0">'[1]AER lookups'!$E$53</definedName>
    <definedName name="PRCP_y9">'[2]AER lookups'!$E$46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G18" i="2" l="1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B18" i="2"/>
  <c r="B17" i="2"/>
  <c r="B16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0" i="2"/>
  <c r="G9" i="2"/>
  <c r="G8" i="2"/>
  <c r="G7" i="2"/>
  <c r="G6" i="2"/>
  <c r="G5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B10" i="2"/>
  <c r="B9" i="2"/>
  <c r="B8" i="2"/>
  <c r="B7" i="2"/>
  <c r="B6" i="2"/>
  <c r="B5" i="2"/>
  <c r="M9" i="3"/>
  <c r="L9" i="3"/>
  <c r="K9" i="3"/>
  <c r="J9" i="3"/>
  <c r="I9" i="3"/>
  <c r="H9" i="3"/>
  <c r="G9" i="3"/>
  <c r="F9" i="3"/>
  <c r="E9" i="3"/>
  <c r="D9" i="3"/>
  <c r="M8" i="3"/>
  <c r="C10" i="4" s="1"/>
  <c r="L8" i="3"/>
  <c r="K8" i="3"/>
  <c r="E10" i="4" s="1"/>
  <c r="J8" i="3"/>
  <c r="I8" i="3"/>
  <c r="H8" i="3"/>
  <c r="G8" i="3"/>
  <c r="F8" i="3"/>
  <c r="E8" i="3"/>
  <c r="D8" i="3"/>
  <c r="M7" i="3"/>
  <c r="C9" i="4" s="1"/>
  <c r="L7" i="3"/>
  <c r="K7" i="3"/>
  <c r="E9" i="4" s="1"/>
  <c r="J7" i="3"/>
  <c r="I7" i="3"/>
  <c r="H7" i="3"/>
  <c r="G7" i="3"/>
  <c r="F7" i="3"/>
  <c r="E7" i="3"/>
  <c r="D7" i="3"/>
  <c r="M6" i="3"/>
  <c r="C8" i="4" s="1"/>
  <c r="L6" i="3"/>
  <c r="K6" i="3"/>
  <c r="E8" i="4" s="1"/>
  <c r="J6" i="3"/>
  <c r="I6" i="3"/>
  <c r="H6" i="3"/>
  <c r="G6" i="3"/>
  <c r="F6" i="3"/>
  <c r="E6" i="3"/>
  <c r="D6" i="3"/>
  <c r="M5" i="3"/>
  <c r="C7" i="4" s="1"/>
  <c r="L5" i="3"/>
  <c r="K5" i="3"/>
  <c r="E7" i="4" s="1"/>
  <c r="J5" i="3"/>
  <c r="I5" i="3"/>
  <c r="H5" i="3"/>
  <c r="G5" i="3"/>
  <c r="F5" i="3"/>
  <c r="E5" i="3"/>
  <c r="D5" i="3"/>
  <c r="M4" i="3"/>
  <c r="C6" i="4" s="1"/>
  <c r="L4" i="3"/>
  <c r="K4" i="3"/>
  <c r="E6" i="4" s="1"/>
  <c r="J4" i="3"/>
  <c r="I4" i="3"/>
  <c r="H4" i="3"/>
  <c r="G4" i="3"/>
  <c r="F4" i="3"/>
  <c r="E4" i="3"/>
  <c r="D4" i="3"/>
  <c r="M3" i="3"/>
  <c r="C5" i="4" s="1"/>
  <c r="L3" i="3"/>
  <c r="K3" i="3"/>
  <c r="E5" i="4" s="1"/>
  <c r="J3" i="3"/>
  <c r="I3" i="3"/>
  <c r="H3" i="3"/>
  <c r="G3" i="3"/>
  <c r="F3" i="3"/>
  <c r="E3" i="3"/>
  <c r="D3" i="3"/>
  <c r="C9" i="3"/>
  <c r="C8" i="3"/>
  <c r="C7" i="3"/>
  <c r="C6" i="3"/>
  <c r="C5" i="3"/>
  <c r="C4" i="3"/>
  <c r="C3" i="3"/>
  <c r="M25" i="3"/>
  <c r="L25" i="3"/>
  <c r="K25" i="3"/>
  <c r="J25" i="3"/>
  <c r="I25" i="3"/>
  <c r="H25" i="3"/>
  <c r="G25" i="3"/>
  <c r="F25" i="3"/>
  <c r="E25" i="3"/>
  <c r="D25" i="3"/>
  <c r="M23" i="3"/>
  <c r="L23" i="3"/>
  <c r="K23" i="3"/>
  <c r="J23" i="3"/>
  <c r="I23" i="3"/>
  <c r="H23" i="3"/>
  <c r="G23" i="3"/>
  <c r="F23" i="3"/>
  <c r="E23" i="3"/>
  <c r="D23" i="3"/>
  <c r="M22" i="3"/>
  <c r="L22" i="3"/>
  <c r="K22" i="3"/>
  <c r="J22" i="3"/>
  <c r="I22" i="3"/>
  <c r="H22" i="3"/>
  <c r="G22" i="3"/>
  <c r="F22" i="3"/>
  <c r="E22" i="3"/>
  <c r="D22" i="3"/>
  <c r="M21" i="3"/>
  <c r="L21" i="3"/>
  <c r="K21" i="3"/>
  <c r="J21" i="3"/>
  <c r="I21" i="3"/>
  <c r="H21" i="3"/>
  <c r="G21" i="3"/>
  <c r="F21" i="3"/>
  <c r="E21" i="3"/>
  <c r="D21" i="3"/>
  <c r="C25" i="3"/>
  <c r="C23" i="3"/>
  <c r="C22" i="3"/>
  <c r="C21" i="3"/>
  <c r="D32" i="1" l="1"/>
  <c r="C57" i="4" l="1"/>
  <c r="C56" i="4"/>
  <c r="C55" i="4"/>
  <c r="C53" i="4"/>
  <c r="C51" i="4"/>
  <c r="C50" i="4"/>
  <c r="C48" i="4"/>
  <c r="C47" i="4"/>
  <c r="C46" i="4"/>
  <c r="C45" i="4"/>
  <c r="C44" i="4"/>
  <c r="C43" i="4"/>
  <c r="E19" i="4"/>
  <c r="E57" i="4" s="1"/>
  <c r="C19" i="4"/>
  <c r="D57" i="4" s="1"/>
  <c r="E18" i="4"/>
  <c r="E56" i="4" s="1"/>
  <c r="C18" i="4"/>
  <c r="D56" i="4" s="1"/>
  <c r="E17" i="4"/>
  <c r="E55" i="4" s="1"/>
  <c r="C17" i="4"/>
  <c r="D55" i="4" s="1"/>
  <c r="E15" i="4"/>
  <c r="E53" i="4" s="1"/>
  <c r="C15" i="4"/>
  <c r="D53" i="4" s="1"/>
  <c r="E13" i="4"/>
  <c r="E51" i="4" s="1"/>
  <c r="C13" i="4"/>
  <c r="D51" i="4" s="1"/>
  <c r="E12" i="4"/>
  <c r="E50" i="4" s="1"/>
  <c r="C12" i="4"/>
  <c r="D50" i="4" s="1"/>
  <c r="E48" i="4"/>
  <c r="D48" i="4"/>
  <c r="E47" i="4"/>
  <c r="D47" i="4"/>
  <c r="E46" i="4"/>
  <c r="D46" i="4"/>
  <c r="E45" i="4"/>
  <c r="E44" i="4"/>
  <c r="D44" i="4"/>
  <c r="E43" i="4"/>
  <c r="D43" i="4"/>
  <c r="D45" i="4"/>
  <c r="R17" i="1"/>
  <c r="R19" i="1"/>
  <c r="G14" i="1"/>
  <c r="G15" i="1"/>
  <c r="G16" i="1"/>
  <c r="G13" i="1"/>
  <c r="G11" i="1"/>
  <c r="G12" i="1"/>
  <c r="G10" i="1"/>
  <c r="Q20" i="1"/>
  <c r="R20" i="1" s="1"/>
  <c r="Q19" i="1"/>
  <c r="F15" i="1" s="1"/>
  <c r="H15" i="1" s="1"/>
  <c r="Q18" i="1"/>
  <c r="F14" i="1" s="1"/>
  <c r="Q17" i="1"/>
  <c r="F13" i="1" s="1"/>
  <c r="Q16" i="1"/>
  <c r="F12" i="1" s="1"/>
  <c r="H12" i="1" s="1"/>
  <c r="Q15" i="1"/>
  <c r="F11" i="1" s="1"/>
  <c r="H11" i="1" s="1"/>
  <c r="F16" i="1" l="1"/>
  <c r="H16" i="1" s="1"/>
  <c r="R18" i="1"/>
  <c r="R16" i="1"/>
  <c r="H14" i="1"/>
  <c r="R15" i="1"/>
  <c r="Q11" i="1"/>
  <c r="R11" i="1" s="1"/>
  <c r="Q12" i="1"/>
  <c r="R12" i="1" s="1"/>
  <c r="Q13" i="1"/>
  <c r="R13" i="1" s="1"/>
  <c r="Q14" i="1"/>
  <c r="Q10" i="1"/>
  <c r="R10" i="1" s="1"/>
  <c r="H10" i="1" l="1"/>
  <c r="R14" i="1"/>
  <c r="D31" i="1" s="1"/>
  <c r="I11" i="1" l="1"/>
  <c r="J11" i="1" s="1"/>
  <c r="I12" i="1"/>
  <c r="J12" i="1" s="1"/>
  <c r="I10" i="1"/>
  <c r="J10" i="1" s="1"/>
  <c r="H18" i="2"/>
  <c r="D19" i="4" s="1"/>
  <c r="H17" i="2"/>
  <c r="D18" i="4" s="1"/>
  <c r="H16" i="2"/>
  <c r="D17" i="4" s="1"/>
  <c r="H14" i="2"/>
  <c r="D15" i="4" s="1"/>
  <c r="H13" i="2"/>
  <c r="D13" i="4" s="1"/>
  <c r="H12" i="2"/>
  <c r="D12" i="4" s="1"/>
  <c r="H10" i="2"/>
  <c r="D10" i="4" s="1"/>
  <c r="H9" i="2"/>
  <c r="D9" i="4" s="1"/>
  <c r="H8" i="2"/>
  <c r="D8" i="4" s="1"/>
  <c r="H7" i="2"/>
  <c r="D7" i="4" s="1"/>
  <c r="H6" i="2"/>
  <c r="D6" i="4" s="1"/>
  <c r="H5" i="2"/>
  <c r="D5" i="4" s="1"/>
  <c r="G3" i="2"/>
  <c r="F3" i="2"/>
  <c r="E3" i="2"/>
  <c r="B3" i="2"/>
  <c r="I16" i="1"/>
  <c r="E16" i="1"/>
  <c r="E15" i="1"/>
  <c r="E14" i="1"/>
  <c r="I13" i="1"/>
  <c r="J13" i="1" s="1"/>
  <c r="E13" i="1"/>
  <c r="J16" i="1" l="1"/>
  <c r="I14" i="1"/>
  <c r="J14" i="1" s="1"/>
  <c r="I15" i="1"/>
  <c r="J15" i="1" s="1"/>
  <c r="H13" i="1"/>
  <c r="H18" i="1" s="1"/>
  <c r="J18" i="1" l="1"/>
  <c r="J19" i="1"/>
  <c r="H19" i="1"/>
  <c r="H20" i="1" s="1"/>
  <c r="J20" i="1" l="1"/>
  <c r="D33" i="1" s="1"/>
  <c r="C25" i="4" s="1"/>
  <c r="D28" i="1" l="1"/>
  <c r="C24" i="4" s="1"/>
  <c r="D25" i="1" l="1"/>
  <c r="C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Antoon</author>
  </authors>
  <commentList>
    <comment ref="P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Stephen Antoon:</t>
        </r>
        <r>
          <rPr>
            <sz val="9"/>
            <color indexed="81"/>
            <rFont val="Tahoma"/>
            <family val="2"/>
          </rPr>
          <t xml:space="preserve">
Submitted to the AER as part of IR#011 in April 2022, as requested by the AER.</t>
        </r>
      </text>
    </comment>
  </commentList>
</comments>
</file>

<file path=xl/sharedStrings.xml><?xml version="1.0" encoding="utf-8"?>
<sst xmlns="http://schemas.openxmlformats.org/spreadsheetml/2006/main" count="192" uniqueCount="133">
  <si>
    <t>Performance target and measure determination</t>
  </si>
  <si>
    <t>Regulatory period (RP)</t>
  </si>
  <si>
    <t>Target set in RCP</t>
  </si>
  <si>
    <t>Raw performance count</t>
  </si>
  <si>
    <t>Capped unplanned count</t>
  </si>
  <si>
    <t>Adjusted performance count</t>
  </si>
  <si>
    <t>Outcomes RIN/Annual Compliance</t>
  </si>
  <si>
    <t>Target [1]</t>
  </si>
  <si>
    <t>Planned</t>
  </si>
  <si>
    <t>Unplanned</t>
  </si>
  <si>
    <t>Total (Planned + Unplanned)</t>
  </si>
  <si>
    <t>Min of Raw Unplanned or 0.17x(M)</t>
  </si>
  <si>
    <t>(a) + (d)</t>
  </si>
  <si>
    <t>(RP)</t>
  </si>
  <si>
    <t>year</t>
  </si>
  <si>
    <t>(T)</t>
  </si>
  <si>
    <t>(a)</t>
  </si>
  <si>
    <t>(b)</t>
  </si>
  <si>
    <t>(a) + (b)</t>
  </si>
  <si>
    <t>(d)</t>
  </si>
  <si>
    <t>(e)</t>
  </si>
  <si>
    <t>RP1</t>
  </si>
  <si>
    <t>RP2</t>
  </si>
  <si>
    <t>Max</t>
  </si>
  <si>
    <t>Min</t>
  </si>
  <si>
    <t>Average of median 5</t>
  </si>
  <si>
    <t>[M]</t>
  </si>
  <si>
    <t>[T]</t>
  </si>
  <si>
    <t>PR3:</t>
  </si>
  <si>
    <t>MAR [1]:</t>
  </si>
  <si>
    <t>Dollar per dispatch interval:</t>
  </si>
  <si>
    <t>Performance target:</t>
  </si>
  <si>
    <t>Input:</t>
  </si>
  <si>
    <t>PR1 unplanned cap</t>
  </si>
  <si>
    <t>PR2 unplanned cap</t>
  </si>
  <si>
    <t>RR18-23 Regulatory period</t>
  </si>
  <si>
    <t>PR3 unplanned cap</t>
  </si>
  <si>
    <t>RR23-28 Regulatory period</t>
  </si>
  <si>
    <t>7.9.1 - Historical performance and proposed floor, caps and targets for the service component of the STPIS</t>
  </si>
  <si>
    <t>Parameter</t>
  </si>
  <si>
    <t>Performance actuals</t>
  </si>
  <si>
    <t>Average of actual performance</t>
  </si>
  <si>
    <t>2017</t>
  </si>
  <si>
    <t>2018</t>
  </si>
  <si>
    <t>Unplanned outage circuit event rate:</t>
  </si>
  <si>
    <t>Transmission line outage - fault</t>
  </si>
  <si>
    <t xml:space="preserve">Transformer outage – fault </t>
  </si>
  <si>
    <t xml:space="preserve">Reactive plant – fault </t>
  </si>
  <si>
    <t>Transmission line outage – forced outage</t>
  </si>
  <si>
    <t>Transformer outage – forced outage</t>
  </si>
  <si>
    <t>Reactive plant – forced outage</t>
  </si>
  <si>
    <t>Loss of supply event frequency (number of events):</t>
  </si>
  <si>
    <t>&gt;  (x) system minutes</t>
  </si>
  <si>
    <t>&gt;  (y) system minutes</t>
  </si>
  <si>
    <t xml:space="preserve">Average outage duration (minutes): </t>
  </si>
  <si>
    <t>Proper operation of equipment (number of events):</t>
  </si>
  <si>
    <t>Failure of protection system</t>
  </si>
  <si>
    <t>Material failure of SCADA</t>
  </si>
  <si>
    <t>Incorrect operational isolation of primary or secondary equipment</t>
  </si>
  <si>
    <t>Please confirm this is consistent with Transgrid's STPIS outcome for 2020</t>
  </si>
  <si>
    <t>Please confirm this is consistent with Transgrid's STPIS annual submission for 2021</t>
  </si>
  <si>
    <t>Transgrid data applied - STPIS Version 5 - Appendix F, Example 2, Table 6-2</t>
  </si>
  <si>
    <t>Year</t>
  </si>
  <si>
    <t>Adjusted Planned Count</t>
  </si>
  <si>
    <t>Planned Count Adjustment due to Force Majeure Exclusion Revision</t>
  </si>
  <si>
    <t>Total</t>
  </si>
  <si>
    <t>Transgrid - distributions selected based on mechanical selection of lowest K-S distance statistic, 2017-2021 underlying input data. Calendar year data</t>
  </si>
  <si>
    <t>Distribution</t>
  </si>
  <si>
    <t>KS Distance Statistic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</si>
  <si>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</si>
  <si>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</si>
  <si>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</si>
  <si>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</si>
  <si>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</si>
  <si>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</si>
  <si>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</si>
  <si>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5th percentile of fitted distribution</t>
  </si>
  <si>
    <t>50th percentile of fitted distribution</t>
  </si>
  <si>
    <t>95th percentile of fitted distribution</t>
  </si>
  <si>
    <t>LogLogistic</t>
  </si>
  <si>
    <t>Gamma</t>
  </si>
  <si>
    <t>Pearson5</t>
  </si>
  <si>
    <t>Average outage duration</t>
  </si>
  <si>
    <t>Distributions fitted setting: lower limit with fixed bound of zero; unsure upper limit; no change to default "suppress questionable fits" setting</t>
  </si>
  <si>
    <t xml:space="preserve">While @Risk allows beta general to be a candidate distribution, we have not included it as a candidate distribution as it uses 4 parameters and we only have 5 data points. </t>
  </si>
  <si>
    <t>Where a candidate distribution has been estimated to have an infinite standard deviation we have ruled it out of consideration.</t>
  </si>
  <si>
    <t xml:space="preserve">Transgrid - distributions selected based on mechanical selection of lowest AIC, 2017-2021 underlying input data. </t>
  </si>
  <si>
    <t>AIC</t>
  </si>
  <si>
    <t>Number of events &gt; (x) system minutes</t>
  </si>
  <si>
    <t>Poisson</t>
  </si>
  <si>
    <t>Number of events &gt; (y) system minutes</t>
  </si>
  <si>
    <t xml:space="preserve">  </t>
  </si>
  <si>
    <t>Table 10.1 Draft decision — Service Components caps floors and target for 2023–28</t>
  </si>
  <si>
    <t>Floor</t>
  </si>
  <si>
    <t>Target</t>
  </si>
  <si>
    <t>Cap</t>
  </si>
  <si>
    <t>Unplanned outage circuit event rate (%)</t>
  </si>
  <si>
    <t>Transmission line outage rate</t>
  </si>
  <si>
    <t>Transformer outage - fault</t>
  </si>
  <si>
    <t>Reactive plant - fault</t>
  </si>
  <si>
    <t>Transmission line outage - forced outage</t>
  </si>
  <si>
    <t>Transformer outage - forced outage</t>
  </si>
  <si>
    <t>Reactive plant - forced outage</t>
  </si>
  <si>
    <t>Loss of supply events frequency (no of events)</t>
  </si>
  <si>
    <t>No. of events &gt; 0.05 system minutes</t>
  </si>
  <si>
    <t>No. of events &gt; 0.2 system minutes</t>
  </si>
  <si>
    <t>Average outage duration (minutes)</t>
  </si>
  <si>
    <t>Proper operation of equipment (no of events)</t>
  </si>
  <si>
    <t>Table 10.2 Draft decision — Market Impact Component parameter values for 2023–28</t>
  </si>
  <si>
    <t xml:space="preserve">Target </t>
  </si>
  <si>
    <t xml:space="preserve">Unplanned outage event limit </t>
  </si>
  <si>
    <t xml:space="preserve">Dollar per dispatch interval </t>
  </si>
  <si>
    <t>Table 10.3 Draft decision — Network Capability Component for 2023–28</t>
  </si>
  <si>
    <t>Priority project name</t>
  </si>
  <si>
    <t>Table 10.4 Draft decision — Distribution, Floors and Caps for 2023–28</t>
  </si>
  <si>
    <t>(95th percentile)</t>
  </si>
  <si>
    <t>(5th percentile)</t>
  </si>
  <si>
    <t xml:space="preserve">Loss of supply events frequency </t>
  </si>
  <si>
    <t xml:space="preserve">Average outage duration </t>
  </si>
  <si>
    <t xml:space="preserve">Proper operation of equipment </t>
  </si>
  <si>
    <t>No. of events &gt; 0.25 system minutes</t>
  </si>
  <si>
    <t>2. Darlington Point 330/220 kV transformer tripping scheme</t>
  </si>
  <si>
    <t>0.0*</t>
  </si>
  <si>
    <t>3. Increase capacity for generation X5 voltage stability constraints</t>
  </si>
  <si>
    <t>5. Yass 330/132 kV transformer dynamic ratings</t>
  </si>
  <si>
    <t>6. Maintain capacity during Climate Change – install dynamic line ratings on multiple lines</t>
  </si>
  <si>
    <t>* Values rounded up to millions</t>
  </si>
  <si>
    <t>Proposed capex ($ million)</t>
  </si>
  <si>
    <t>1. Increase capacity for Generation between Darlington Point and Wagga</t>
  </si>
  <si>
    <t>4. 94T line dynamic ratings</t>
  </si>
  <si>
    <t>Proposed opex      ($ million)</t>
  </si>
  <si>
    <t>Amount approved    ($ million)</t>
  </si>
  <si>
    <t>Updated 21092022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</si>
</sst>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&quot;$&quot;#,##0"/>
    <numFmt numFmtId="166" formatCode="&quot;$&quot;#,##0.00"/>
    <numFmt numFmtId="167" formatCode="0.0%"/>
    <numFmt numFmtId="168" formatCode="_-* #,##0_-;[Red]\(#,##0\)_-;_-* &quot;-&quot;??_-;_-@_-"/>
    <numFmt numFmtId="169" formatCode="_-* #,##0.00_-;[Red]\(#,##0.00\)_-;_-* &quot;-&quot;??_-;_-@_-"/>
    <numFmt numFmtId="170" formatCode="0.0000"/>
    <numFmt numFmtId="171" formatCode="0.0"/>
    <numFmt numFmtId="172" formatCode="#,##0.0000;[Red]#,##0.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8"/>
      <color theme="1"/>
      <name val="Calibri"/>
      <family val="2"/>
    </font>
    <font>
      <b/>
      <sz val="11"/>
      <color theme="0" tint="-0.34998626667073579"/>
      <name val="Calibri"/>
      <family val="2"/>
    </font>
    <font>
      <b/>
      <i/>
      <sz val="11"/>
      <color theme="1"/>
      <name val="Calibri"/>
      <family val="2"/>
    </font>
    <font>
      <b/>
      <i/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trike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E0601F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  <font>
      <b/>
      <sz val="10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Protection="0"/>
    <xf numFmtId="168" fontId="24" fillId="11" borderId="12" applyBorder="0">
      <alignment horizontal="right"/>
      <protection locked="0"/>
    </xf>
  </cellStyleXfs>
  <cellXfs count="136">
    <xf numFmtId="0" fontId="0" fillId="0" borderId="0" xfId="0"/>
    <xf numFmtId="0" fontId="3" fillId="2" borderId="0" xfId="2" applyFont="1"/>
    <xf numFmtId="0" fontId="3" fillId="2" borderId="0" xfId="2" applyFont="1" applyAlignment="1">
      <alignment horizontal="left"/>
    </xf>
    <xf numFmtId="0" fontId="4" fillId="2" borderId="0" xfId="2" applyFont="1" applyAlignment="1">
      <alignment horizontal="left"/>
    </xf>
    <xf numFmtId="0" fontId="5" fillId="2" borderId="0" xfId="2" applyFont="1"/>
    <xf numFmtId="0" fontId="6" fillId="2" borderId="0" xfId="2" applyFont="1"/>
    <xf numFmtId="0" fontId="3" fillId="2" borderId="0" xfId="2" applyFont="1" applyAlignment="1">
      <alignment vertical="center"/>
    </xf>
    <xf numFmtId="0" fontId="7" fillId="2" borderId="0" xfId="2" applyFont="1" applyAlignment="1">
      <alignment vertical="center"/>
    </xf>
    <xf numFmtId="0" fontId="8" fillId="2" borderId="0" xfId="2" applyFont="1" applyAlignment="1">
      <alignment horizontal="left" vertical="center"/>
    </xf>
    <xf numFmtId="0" fontId="9" fillId="2" borderId="0" xfId="2" applyFont="1" applyAlignment="1">
      <alignment horizontal="left" vertical="top"/>
    </xf>
    <xf numFmtId="0" fontId="3" fillId="2" borderId="0" xfId="2" applyFont="1" applyAlignment="1">
      <alignment horizontal="center" vertical="center"/>
    </xf>
    <xf numFmtId="0" fontId="8" fillId="2" borderId="0" xfId="2" applyFont="1" applyAlignment="1">
      <alignment horizontal="left" vertical="top"/>
    </xf>
    <xf numFmtId="0" fontId="3" fillId="2" borderId="0" xfId="2" applyFont="1" applyAlignment="1">
      <alignment horizontal="center"/>
    </xf>
    <xf numFmtId="2" fontId="3" fillId="2" borderId="0" xfId="1" applyNumberFormat="1" applyFont="1" applyFill="1" applyBorder="1"/>
    <xf numFmtId="0" fontId="10" fillId="2" borderId="0" xfId="2" applyFont="1"/>
    <xf numFmtId="0" fontId="11" fillId="2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5" fillId="2" borderId="0" xfId="2" applyFont="1"/>
    <xf numFmtId="0" fontId="10" fillId="2" borderId="0" xfId="2" applyFont="1" applyAlignment="1">
      <alignment horizontal="right"/>
    </xf>
    <xf numFmtId="0" fontId="16" fillId="3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0" fontId="11" fillId="6" borderId="0" xfId="0" applyFont="1" applyFill="1" applyAlignment="1">
      <alignment horizontal="left" vertical="top"/>
    </xf>
    <xf numFmtId="165" fontId="11" fillId="5" borderId="0" xfId="0" applyNumberFormat="1" applyFont="1" applyFill="1"/>
    <xf numFmtId="0" fontId="12" fillId="3" borderId="0" xfId="0" applyFont="1" applyFill="1" applyAlignment="1">
      <alignment horizontal="left" vertical="top"/>
    </xf>
    <xf numFmtId="0" fontId="18" fillId="2" borderId="0" xfId="2" applyFont="1"/>
    <xf numFmtId="0" fontId="17" fillId="6" borderId="0" xfId="0" applyFont="1" applyFill="1" applyAlignment="1">
      <alignment horizontal="left" vertical="top"/>
    </xf>
    <xf numFmtId="0" fontId="19" fillId="2" borderId="0" xfId="0" applyFont="1" applyFill="1"/>
    <xf numFmtId="0" fontId="10" fillId="2" borderId="0" xfId="2" applyFont="1" applyAlignment="1">
      <alignment horizontal="center"/>
    </xf>
    <xf numFmtId="0" fontId="10" fillId="2" borderId="0" xfId="2" applyFont="1" applyAlignment="1">
      <alignment horizontal="left" vertical="top"/>
    </xf>
    <xf numFmtId="0" fontId="20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/>
    </xf>
    <xf numFmtId="0" fontId="22" fillId="8" borderId="8" xfId="1" applyNumberFormat="1" applyFont="1" applyFill="1" applyBorder="1" applyAlignment="1">
      <alignment horizontal="center" vertical="center"/>
    </xf>
    <xf numFmtId="167" fontId="22" fillId="8" borderId="8" xfId="1" applyNumberFormat="1" applyFont="1" applyFill="1" applyBorder="1" applyAlignment="1">
      <alignment horizontal="center" vertical="center"/>
    </xf>
    <xf numFmtId="0" fontId="22" fillId="10" borderId="9" xfId="0" applyFont="1" applyFill="1" applyBorder="1" applyAlignment="1">
      <alignment vertical="center" wrapText="1"/>
    </xf>
    <xf numFmtId="0" fontId="11" fillId="10" borderId="10" xfId="0" applyFont="1" applyFill="1" applyBorder="1"/>
    <xf numFmtId="0" fontId="23" fillId="0" borderId="11" xfId="0" applyFont="1" applyBorder="1" applyAlignment="1">
      <alignment horizontal="left" vertical="center" wrapText="1" indent="2"/>
    </xf>
    <xf numFmtId="164" fontId="0" fillId="0" borderId="0" xfId="0" applyNumberFormat="1"/>
    <xf numFmtId="0" fontId="23" fillId="0" borderId="14" xfId="0" applyFont="1" applyBorder="1" applyAlignment="1">
      <alignment horizontal="left" vertical="center" wrapText="1" indent="2"/>
    </xf>
    <xf numFmtId="168" fontId="24" fillId="11" borderId="13" xfId="3" applyBorder="1">
      <alignment horizontal="right"/>
      <protection locked="0"/>
    </xf>
    <xf numFmtId="168" fontId="24" fillId="12" borderId="13" xfId="3" applyFill="1" applyBorder="1">
      <alignment horizontal="right"/>
      <protection locked="0"/>
    </xf>
    <xf numFmtId="0" fontId="23" fillId="0" borderId="16" xfId="0" applyFont="1" applyBorder="1" applyAlignment="1">
      <alignment horizontal="left" vertical="center" wrapText="1" indent="2"/>
    </xf>
    <xf numFmtId="0" fontId="22" fillId="10" borderId="17" xfId="0" applyFont="1" applyFill="1" applyBorder="1" applyAlignment="1">
      <alignment vertical="center" wrapText="1"/>
    </xf>
    <xf numFmtId="169" fontId="24" fillId="11" borderId="18" xfId="3" applyNumberFormat="1" applyBorder="1">
      <alignment horizontal="right"/>
      <protection locked="0"/>
    </xf>
    <xf numFmtId="169" fontId="24" fillId="14" borderId="18" xfId="3" applyNumberFormat="1" applyFill="1" applyBorder="1">
      <alignment horizontal="right"/>
      <protection locked="0"/>
    </xf>
    <xf numFmtId="0" fontId="23" fillId="0" borderId="14" xfId="0" applyFont="1" applyBorder="1" applyAlignment="1">
      <alignment horizontal="left" wrapText="1" indent="2"/>
    </xf>
    <xf numFmtId="168" fontId="24" fillId="11" borderId="15" xfId="3" applyBorder="1">
      <alignment horizontal="right"/>
      <protection locked="0"/>
    </xf>
    <xf numFmtId="168" fontId="24" fillId="12" borderId="15" xfId="3" applyFill="1" applyBorder="1">
      <alignment horizontal="right"/>
      <protection locked="0"/>
    </xf>
    <xf numFmtId="0" fontId="0" fillId="5" borderId="0" xfId="0" applyFill="1"/>
    <xf numFmtId="0" fontId="0" fillId="15" borderId="0" xfId="0" applyFill="1"/>
    <xf numFmtId="0" fontId="12" fillId="3" borderId="0" xfId="0" applyFont="1" applyFill="1" applyAlignment="1">
      <alignment horizontal="center" vertical="center"/>
    </xf>
    <xf numFmtId="0" fontId="10" fillId="2" borderId="0" xfId="2" applyNumberFormat="1" applyFont="1"/>
    <xf numFmtId="0" fontId="11" fillId="2" borderId="0" xfId="0" applyNumberFormat="1" applyFont="1" applyFill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center"/>
    </xf>
    <xf numFmtId="0" fontId="10" fillId="2" borderId="0" xfId="2" applyNumberFormat="1" applyFont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11" fillId="4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 vertical="center"/>
    </xf>
    <xf numFmtId="0" fontId="11" fillId="2" borderId="0" xfId="0" applyNumberFormat="1" applyFont="1" applyFill="1"/>
    <xf numFmtId="0" fontId="11" fillId="6" borderId="0" xfId="0" applyNumberFormat="1" applyFont="1" applyFill="1" applyAlignment="1">
      <alignment horizontal="center" vertical="top"/>
    </xf>
    <xf numFmtId="0" fontId="12" fillId="6" borderId="0" xfId="0" applyNumberFormat="1" applyFont="1" applyFill="1" applyAlignment="1">
      <alignment horizontal="left" vertical="top"/>
    </xf>
    <xf numFmtId="0" fontId="14" fillId="6" borderId="0" xfId="0" applyNumberFormat="1" applyFont="1" applyFill="1" applyAlignment="1">
      <alignment horizontal="center" vertical="top"/>
    </xf>
    <xf numFmtId="0" fontId="16" fillId="6" borderId="0" xfId="0" applyNumberFormat="1" applyFont="1" applyFill="1" applyAlignment="1">
      <alignment horizontal="right" vertical="top"/>
    </xf>
    <xf numFmtId="0" fontId="17" fillId="6" borderId="0" xfId="0" applyNumberFormat="1" applyFont="1" applyFill="1" applyAlignment="1">
      <alignment horizontal="center" vertical="top"/>
    </xf>
    <xf numFmtId="0" fontId="14" fillId="2" borderId="0" xfId="0" applyNumberFormat="1" applyFont="1" applyFill="1"/>
    <xf numFmtId="0" fontId="23" fillId="0" borderId="11" xfId="0" applyFont="1" applyBorder="1" applyAlignment="1">
      <alignment vertical="center" wrapText="1"/>
    </xf>
    <xf numFmtId="170" fontId="0" fillId="0" borderId="0" xfId="0" applyNumberFormat="1"/>
    <xf numFmtId="0" fontId="23" fillId="0" borderId="16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2" fontId="0" fillId="0" borderId="0" xfId="0" applyNumberFormat="1"/>
    <xf numFmtId="0" fontId="28" fillId="0" borderId="0" xfId="0" applyFont="1"/>
    <xf numFmtId="171" fontId="0" fillId="0" borderId="0" xfId="0" applyNumberFormat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1" fillId="17" borderId="20" xfId="0" applyFont="1" applyFill="1" applyBorder="1" applyAlignment="1">
      <alignment horizontal="justify" vertical="center" wrapText="1"/>
    </xf>
    <xf numFmtId="0" fontId="32" fillId="0" borderId="7" xfId="0" applyFont="1" applyBorder="1" applyAlignment="1">
      <alignment horizontal="justify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justify" vertical="center" wrapText="1"/>
    </xf>
    <xf numFmtId="2" fontId="32" fillId="0" borderId="7" xfId="0" applyNumberFormat="1" applyFont="1" applyBorder="1" applyAlignment="1">
      <alignment horizontal="right" vertical="center" wrapText="1"/>
    </xf>
    <xf numFmtId="1" fontId="32" fillId="0" borderId="7" xfId="0" applyNumberFormat="1" applyFont="1" applyBorder="1" applyAlignment="1">
      <alignment horizontal="right" vertical="center" wrapText="1"/>
    </xf>
    <xf numFmtId="1" fontId="32" fillId="0" borderId="7" xfId="0" applyNumberFormat="1" applyFont="1" applyBorder="1" applyAlignment="1">
      <alignment horizontal="justify" vertical="center" wrapText="1"/>
    </xf>
    <xf numFmtId="0" fontId="33" fillId="0" borderId="0" xfId="0" applyFont="1" applyAlignment="1">
      <alignment horizontal="justify" vertical="center"/>
    </xf>
    <xf numFmtId="0" fontId="32" fillId="0" borderId="7" xfId="0" applyFont="1" applyBorder="1" applyAlignment="1">
      <alignment horizontal="right" vertical="center" wrapText="1"/>
    </xf>
    <xf numFmtId="0" fontId="32" fillId="0" borderId="0" xfId="0" applyFont="1" applyAlignment="1">
      <alignment horizontal="justify" vertical="center"/>
    </xf>
    <xf numFmtId="0" fontId="29" fillId="0" borderId="21" xfId="0" applyFont="1" applyBorder="1" applyAlignment="1">
      <alignment vertical="center"/>
    </xf>
    <xf numFmtId="0" fontId="30" fillId="16" borderId="22" xfId="0" applyFont="1" applyFill="1" applyBorder="1" applyAlignment="1">
      <alignment horizontal="justify" vertical="center" wrapText="1"/>
    </xf>
    <xf numFmtId="0" fontId="30" fillId="16" borderId="23" xfId="0" applyFont="1" applyFill="1" applyBorder="1" applyAlignment="1">
      <alignment horizontal="right" vertical="center" wrapText="1"/>
    </xf>
    <xf numFmtId="0" fontId="30" fillId="16" borderId="2" xfId="0" applyFont="1" applyFill="1" applyBorder="1" applyAlignment="1">
      <alignment horizontal="justify" vertical="center" wrapText="1"/>
    </xf>
    <xf numFmtId="0" fontId="30" fillId="16" borderId="7" xfId="0" applyFont="1" applyFill="1" applyBorder="1" applyAlignment="1">
      <alignment horizontal="justify" vertical="center" wrapText="1"/>
    </xf>
    <xf numFmtId="171" fontId="32" fillId="0" borderId="7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0" fontId="11" fillId="18" borderId="0" xfId="0" applyNumberFormat="1" applyFont="1" applyFill="1"/>
    <xf numFmtId="0" fontId="17" fillId="18" borderId="0" xfId="0" quotePrefix="1" applyNumberFormat="1" applyFont="1" applyFill="1" applyAlignment="1">
      <alignment horizontal="right"/>
    </xf>
    <xf numFmtId="166" fontId="11" fillId="5" borderId="0" xfId="0" applyNumberFormat="1" applyFont="1" applyFill="1"/>
    <xf numFmtId="0" fontId="32" fillId="0" borderId="22" xfId="0" applyFont="1" applyBorder="1" applyAlignment="1">
      <alignment vertical="center" wrapText="1"/>
    </xf>
    <xf numFmtId="0" fontId="32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32" fillId="0" borderId="23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1" fontId="17" fillId="2" borderId="0" xfId="0" applyNumberFormat="1" applyFont="1" applyFill="1"/>
    <xf numFmtId="172" fontId="24" fillId="11" borderId="13" xfId="3" applyNumberFormat="1" applyBorder="1">
      <alignment horizontal="right"/>
      <protection locked="0"/>
    </xf>
    <xf numFmtId="172" fontId="24" fillId="12" borderId="13" xfId="3" applyNumberFormat="1" applyFill="1" applyBorder="1">
      <alignment horizontal="right"/>
      <protection locked="0"/>
    </xf>
    <xf numFmtId="170" fontId="25" fillId="13" borderId="13" xfId="1" applyNumberFormat="1" applyFont="1" applyFill="1" applyBorder="1"/>
    <xf numFmtId="170" fontId="11" fillId="10" borderId="10" xfId="0" applyNumberFormat="1" applyFont="1" applyFill="1" applyBorder="1"/>
    <xf numFmtId="172" fontId="24" fillId="12" borderId="18" xfId="3" applyNumberFormat="1" applyFill="1" applyBorder="1">
      <alignment horizontal="right"/>
      <protection locked="0"/>
    </xf>
    <xf numFmtId="0" fontId="0" fillId="0" borderId="0" xfId="0"/>
    <xf numFmtId="170" fontId="0" fillId="0" borderId="0" xfId="0" applyNumberFormat="1"/>
    <xf numFmtId="2" fontId="0" fillId="0" borderId="0" xfId="0" applyNumberFormat="1"/>
    <xf numFmtId="0" fontId="23" fillId="0" borderId="0" xfId="0" applyFont="1" applyFill="1" applyBorder="1" applyAlignment="1">
      <alignment horizontal="left" vertical="center" wrapText="1"/>
    </xf>
    <xf numFmtId="1" fontId="32" fillId="5" borderId="7" xfId="0" applyNumberFormat="1" applyFont="1" applyFill="1" applyBorder="1" applyAlignment="1">
      <alignment horizontal="right" vertical="center" wrapText="1"/>
    </xf>
    <xf numFmtId="2" fontId="32" fillId="0" borderId="7" xfId="0" applyNumberFormat="1" applyFont="1" applyBorder="1" applyAlignment="1">
      <alignment horizontal="center" vertical="center" wrapText="1"/>
    </xf>
    <xf numFmtId="1" fontId="32" fillId="0" borderId="7" xfId="0" applyNumberFormat="1" applyFont="1" applyBorder="1" applyAlignment="1">
      <alignment horizontal="center" vertical="center" wrapText="1"/>
    </xf>
    <xf numFmtId="0" fontId="35" fillId="2" borderId="0" xfId="2" applyFont="1"/>
    <xf numFmtId="0" fontId="30" fillId="16" borderId="19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justify" vertical="center" wrapText="1"/>
    </xf>
    <xf numFmtId="0" fontId="30" fillId="16" borderId="20" xfId="0" applyFont="1" applyFill="1" applyBorder="1" applyAlignment="1">
      <alignment horizontal="justify" vertical="center" wrapText="1"/>
    </xf>
    <xf numFmtId="0" fontId="22" fillId="0" borderId="2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0" fillId="2" borderId="0" xfId="2" applyFont="1" applyAlignment="1">
      <alignment horizontal="center"/>
    </xf>
    <xf numFmtId="0" fontId="11" fillId="6" borderId="0" xfId="0" applyNumberFormat="1" applyFont="1" applyFill="1" applyAlignment="1">
      <alignment horizontal="center" vertical="center"/>
    </xf>
  </cellXfs>
  <cellStyles count="4">
    <cellStyle name="dms_NUM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sset%20&amp;%20Operations\Network%20Access\RIN\2024-28%20Regulatory%20RIN%207_9%20STPIS\2021%20Pre\ElectraNet%202024-28%20-%20FINAL%20RIN%20-%20workbook%201%20-%20STP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AusNet%20TX%202021/01%20Regulatory%20proposal/03%20RIN%20(ANT%20-%20TRR%202023-27)/AusNet%20Services%20-%20TRR%202023-27%20RIN%20Workbook%201%20Forecast%20-%20updated%2013%20Nov%202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lectraNet%202023/01%20Proposal/ENET042-Workbook%201-Regulatory%20Determination-Public%20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STPIS%20annual%20compliance/Transmission%20STPIS/STPIS%20annual%20compliance%202021/Staff%20Assessment/Reset%202023-28/ST-PIS%20Transgrid%20distribution%20fitting%202022-08-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STPIS%20annual%20compliance/Transmission%20STPIS/STPIS%20annual%20compliance%202020/Staff%20Assessment/TransGrid/AER%20Review%20Transgrid%202020%20STPIS%20performance%20-%20MIC%20v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ulam\AppData\Local\Microsoft\Windows\INetCache\Content.Outlook\Q3ZLW0P1\Transgrid%20%20ElectraNet%202023-28%20DD%20-%20Smoothed%20revenues%20for%20STPIS%20(Post-Board%20meeting)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  <sheetName val="ElectraNet 2024-28 - FINAL RIN "/>
    </sheetNames>
    <sheetDataSet>
      <sheetData sheetId="0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  <row r="66">
          <cell r="D66" t="str">
            <v>New substation establishment</v>
          </cell>
          <cell r="F66" t="str">
            <v>New line on new route - single circuit</v>
          </cell>
        </row>
        <row r="67">
          <cell r="D67" t="str">
            <v>Capacity upgrade</v>
          </cell>
          <cell r="F67" t="str">
            <v>New line on new route - dual circuit</v>
          </cell>
        </row>
        <row r="68">
          <cell r="D68" t="str">
            <v>Voltage upgrade</v>
          </cell>
          <cell r="F68" t="str">
            <v>New line on new route - other</v>
          </cell>
        </row>
        <row r="69">
          <cell r="D69" t="str">
            <v>Other</v>
          </cell>
          <cell r="F69" t="str">
            <v>Line rebuild over existing route - single circuit</v>
          </cell>
        </row>
        <row r="70">
          <cell r="F70" t="str">
            <v>Line rebuild over existing route - dual circuit</v>
          </cell>
        </row>
        <row r="71">
          <cell r="F71" t="str">
            <v>Reconductor - Single circuit</v>
          </cell>
        </row>
        <row r="72">
          <cell r="F72" t="str">
            <v>Reconductor - Dual circuit</v>
          </cell>
        </row>
        <row r="73">
          <cell r="F73" t="str">
            <v>Reconductor - Other</v>
          </cell>
        </row>
        <row r="74">
          <cell r="F74" t="str">
            <v>Line upgrade - raising/retensoring</v>
          </cell>
        </row>
        <row r="75">
          <cell r="F75" t="str">
            <v>Line upgrade - voltage upgrade</v>
          </cell>
        </row>
        <row r="76">
          <cell r="F76" t="str">
            <v>Line upgrade - capacity</v>
          </cell>
        </row>
        <row r="77">
          <cell r="F77" t="str">
            <v>String spare circuit</v>
          </cell>
        </row>
        <row r="78">
          <cell r="F78" t="str">
            <v>Other</v>
          </cell>
        </row>
      </sheetData>
      <sheetData sheetId="2">
        <row r="16">
          <cell r="B16" t="str">
            <v>AEMO</v>
          </cell>
          <cell r="C16" t="str">
            <v>Australian Energy Market Operator Ltd</v>
          </cell>
          <cell r="D16">
            <v>94072010327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-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 t="str">
            <v>x</v>
          </cell>
          <cell r="O16" t="str">
            <v>-</v>
          </cell>
          <cell r="P16" t="str">
            <v>Level 22</v>
          </cell>
          <cell r="Q16" t="str">
            <v>530 Collins Street</v>
          </cell>
          <cell r="R16" t="str">
            <v>MELBOURNE</v>
          </cell>
          <cell r="S16" t="str">
            <v>Vic</v>
          </cell>
          <cell r="U16" t="str">
            <v>GPO Box 2008</v>
          </cell>
          <cell r="W16" t="str">
            <v>MELBOURNE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-</v>
          </cell>
          <cell r="AF16" t="str">
            <v>CBD</v>
          </cell>
          <cell r="AG16" t="str">
            <v>Urban</v>
          </cell>
          <cell r="AH16" t="str">
            <v>Short rural</v>
          </cell>
          <cell r="AI16" t="str">
            <v>Long rural</v>
          </cell>
        </row>
        <row r="17">
          <cell r="B17" t="str">
            <v>AusNet (T)</v>
          </cell>
          <cell r="C17" t="str">
            <v>AusNet Transmission Group Pty Ltd</v>
          </cell>
          <cell r="D17">
            <v>78079798173</v>
          </cell>
          <cell r="E17" t="str">
            <v>Vic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March</v>
          </cell>
          <cell r="K17">
            <v>5</v>
          </cell>
          <cell r="L17">
            <v>5</v>
          </cell>
          <cell r="M17">
            <v>5</v>
          </cell>
          <cell r="N17">
            <v>2</v>
          </cell>
          <cell r="O17" t="str">
            <v>transmission determination</v>
          </cell>
          <cell r="P17" t="str">
            <v>Level 32</v>
          </cell>
          <cell r="Q17" t="str">
            <v>2 Southbank Boulevard</v>
          </cell>
          <cell r="R17" t="str">
            <v>SOUTHBANK</v>
          </cell>
          <cell r="S17" t="str">
            <v>Vic</v>
          </cell>
          <cell r="U17" t="str">
            <v>Locked Bag 14051</v>
          </cell>
          <cell r="W17" t="str">
            <v>MELBOURNE CITY MAIL CENTRE</v>
          </cell>
          <cell r="X17" t="str">
            <v>Vic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Australian Transmission Co.</v>
          </cell>
          <cell r="C18" t="str">
            <v>Australian Transmission Co.</v>
          </cell>
          <cell r="D18">
            <v>11222333444</v>
          </cell>
          <cell r="E18" t="str">
            <v>NSW</v>
          </cell>
          <cell r="F18" t="str">
            <v>Electricity</v>
          </cell>
          <cell r="G18" t="str">
            <v>Transmission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transmission determination</v>
          </cell>
          <cell r="P18" t="str">
            <v>123 Straight Street</v>
          </cell>
          <cell r="R18" t="str">
            <v>SYDNEY</v>
          </cell>
          <cell r="S18" t="str">
            <v>NSW</v>
          </cell>
          <cell r="U18" t="str">
            <v>PO Box 123</v>
          </cell>
          <cell r="W18" t="str">
            <v>SYDNEY</v>
          </cell>
          <cell r="X18" t="str">
            <v>NSW</v>
          </cell>
          <cell r="Z18" t="str">
            <v>NO</v>
          </cell>
          <cell r="AA18" t="str">
            <v>NO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NO</v>
          </cell>
        </row>
        <row r="19">
          <cell r="B19" t="str">
            <v>Directlink</v>
          </cell>
          <cell r="C19" t="str">
            <v>Directlink</v>
          </cell>
          <cell r="D19">
            <v>16779340889</v>
          </cell>
          <cell r="E19" t="str">
            <v>Qld</v>
          </cell>
          <cell r="F19" t="str">
            <v>Electricity</v>
          </cell>
          <cell r="G19" t="str">
            <v>Transmission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 t="str">
            <v>transmission determination</v>
          </cell>
          <cell r="P19" t="str">
            <v>Level 25</v>
          </cell>
          <cell r="Q19" t="str">
            <v>580 George Street</v>
          </cell>
          <cell r="R19" t="str">
            <v>SYDNEY</v>
          </cell>
          <cell r="S19" t="str">
            <v>NSW</v>
          </cell>
          <cell r="U19" t="str">
            <v>PO Box R41</v>
          </cell>
          <cell r="W19" t="str">
            <v>ROYAL EXCHANGE</v>
          </cell>
          <cell r="X19" t="str">
            <v>NSW</v>
          </cell>
          <cell r="Z19" t="str">
            <v>NO</v>
          </cell>
          <cell r="AA19" t="str">
            <v>NO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-</v>
          </cell>
          <cell r="AF19" t="str">
            <v>CBD</v>
          </cell>
          <cell r="AG19" t="str">
            <v>Urban</v>
          </cell>
          <cell r="AH19" t="str">
            <v>Short rural</v>
          </cell>
          <cell r="AI19" t="str">
            <v>Long rural</v>
          </cell>
        </row>
        <row r="20">
          <cell r="B20" t="str">
            <v>ElectraNet</v>
          </cell>
          <cell r="C20" t="str">
            <v>ElectraNet</v>
          </cell>
          <cell r="D20">
            <v>41094482416</v>
          </cell>
          <cell r="E20" t="str">
            <v>SA</v>
          </cell>
          <cell r="F20" t="str">
            <v>Electricity</v>
          </cell>
          <cell r="G20" t="str">
            <v>Transmission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 t="str">
            <v>transmission determination</v>
          </cell>
          <cell r="P20" t="str">
            <v>52-55 East Terrace</v>
          </cell>
          <cell r="Q20" t="str">
            <v>Rymill Park</v>
          </cell>
          <cell r="R20" t="str">
            <v>ADELAIDE</v>
          </cell>
          <cell r="S20" t="str">
            <v>SA</v>
          </cell>
          <cell r="U20" t="str">
            <v>PO Box 7096</v>
          </cell>
          <cell r="V20" t="str">
            <v>Hutt Street Post Office</v>
          </cell>
          <cell r="W20" t="str">
            <v>ADELAIDE</v>
          </cell>
          <cell r="X20" t="str">
            <v>SA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-</v>
          </cell>
          <cell r="AF20" t="str">
            <v>CBD</v>
          </cell>
          <cell r="AG20" t="str">
            <v>Urban</v>
          </cell>
          <cell r="AH20" t="str">
            <v>Short rural</v>
          </cell>
          <cell r="AI20" t="str">
            <v>Long rural</v>
          </cell>
        </row>
        <row r="21">
          <cell r="B21" t="str">
            <v>Murraylink</v>
          </cell>
          <cell r="C21" t="str">
            <v>Murraylink</v>
          </cell>
          <cell r="D21">
            <v>79181207909</v>
          </cell>
          <cell r="E21" t="str">
            <v>SA</v>
          </cell>
          <cell r="F21" t="str">
            <v>Electricity</v>
          </cell>
          <cell r="G21" t="str">
            <v>Transmission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 t="str">
            <v>transmission determination</v>
          </cell>
          <cell r="P21" t="str">
            <v>Level 19</v>
          </cell>
          <cell r="Q21" t="str">
            <v>580 George Street</v>
          </cell>
          <cell r="R21" t="str">
            <v>SYDNEY</v>
          </cell>
          <cell r="S21" t="str">
            <v>NSW</v>
          </cell>
          <cell r="U21" t="str">
            <v>PO Box R41</v>
          </cell>
          <cell r="W21" t="str">
            <v>ROYAL EXCHANGE</v>
          </cell>
          <cell r="X21" t="str">
            <v>NSW</v>
          </cell>
          <cell r="Z21" t="str">
            <v>NO</v>
          </cell>
          <cell r="AA21" t="str">
            <v>NO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-</v>
          </cell>
          <cell r="AF21" t="str">
            <v>CBD</v>
          </cell>
          <cell r="AG21" t="str">
            <v>Urban</v>
          </cell>
          <cell r="AH21" t="str">
            <v>Short rural</v>
          </cell>
          <cell r="AI21" t="str">
            <v>Long rural</v>
          </cell>
        </row>
        <row r="22">
          <cell r="B22" t="str">
            <v>Powerlink</v>
          </cell>
          <cell r="C22" t="str">
            <v>Queensland Electricity Transmission Corporation Limited trading as Powerlink Queensland</v>
          </cell>
          <cell r="D22">
            <v>82078849233</v>
          </cell>
          <cell r="E22" t="str">
            <v>Qld</v>
          </cell>
          <cell r="F22" t="str">
            <v>Electricity</v>
          </cell>
          <cell r="G22" t="str">
            <v>Transmission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transmission determination</v>
          </cell>
          <cell r="P22" t="str">
            <v>33 Harold St</v>
          </cell>
          <cell r="R22" t="str">
            <v>VIRGINIA</v>
          </cell>
          <cell r="S22" t="str">
            <v>Qld</v>
          </cell>
          <cell r="U22" t="str">
            <v>PO Box 1193</v>
          </cell>
          <cell r="W22" t="str">
            <v>VIRGINIA</v>
          </cell>
          <cell r="X22" t="str">
            <v>QLD</v>
          </cell>
          <cell r="Z22" t="str">
            <v>NO</v>
          </cell>
          <cell r="AA22" t="str">
            <v>NO</v>
          </cell>
          <cell r="AB22" t="str">
            <v>NO</v>
          </cell>
          <cell r="AC22" t="str">
            <v>NO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NO</v>
          </cell>
        </row>
        <row r="23">
          <cell r="B23" t="str">
            <v>TasNetworks (T)</v>
          </cell>
          <cell r="C23" t="str">
            <v>TasNetworks (T)</v>
          </cell>
          <cell r="D23">
            <v>24167357299</v>
          </cell>
          <cell r="E23" t="str">
            <v>Tas</v>
          </cell>
          <cell r="F23" t="str">
            <v>Electricity</v>
          </cell>
          <cell r="G23" t="str">
            <v>Transmission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transmission determination</v>
          </cell>
          <cell r="P23" t="str">
            <v>1-7 Maria Street</v>
          </cell>
          <cell r="R23" t="str">
            <v>LENAH VALLEY</v>
          </cell>
          <cell r="S23" t="str">
            <v>Tas</v>
          </cell>
          <cell r="U23" t="str">
            <v>PO Box 606</v>
          </cell>
          <cell r="W23" t="str">
            <v>MOONAH</v>
          </cell>
          <cell r="X23" t="str">
            <v>Tas</v>
          </cell>
          <cell r="Z23" t="str">
            <v>NO</v>
          </cell>
          <cell r="AA23" t="str">
            <v>NO</v>
          </cell>
          <cell r="AB23" t="str">
            <v>NO</v>
          </cell>
          <cell r="AC23" t="str">
            <v>NO</v>
          </cell>
          <cell r="AD23" t="str">
            <v>NO</v>
          </cell>
          <cell r="AE23" t="str">
            <v>-</v>
          </cell>
          <cell r="AF23" t="str">
            <v>CBD</v>
          </cell>
          <cell r="AG23" t="str">
            <v>Urban</v>
          </cell>
          <cell r="AH23" t="str">
            <v>Short rural</v>
          </cell>
          <cell r="AI23" t="str">
            <v>Long rural</v>
          </cell>
        </row>
        <row r="24">
          <cell r="B24" t="str">
            <v>TransGrid</v>
          </cell>
          <cell r="C24" t="str">
            <v>NSW Electricity Networks Operations Pty Ltd trading as TransGrid</v>
          </cell>
          <cell r="D24" t="str">
            <v>70 250 995 390</v>
          </cell>
          <cell r="E24" t="str">
            <v>NSW</v>
          </cell>
          <cell r="F24" t="str">
            <v>Electricity</v>
          </cell>
          <cell r="G24" t="str">
            <v>Transmission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4</v>
          </cell>
          <cell r="N24">
            <v>5</v>
          </cell>
          <cell r="O24" t="str">
            <v>transmission determination</v>
          </cell>
          <cell r="P24" t="str">
            <v>180 Thomas Street</v>
          </cell>
          <cell r="R24" t="str">
            <v>SYDNEY</v>
          </cell>
          <cell r="S24" t="str">
            <v>NSW</v>
          </cell>
          <cell r="U24" t="str">
            <v>PO Box A1000</v>
          </cell>
          <cell r="W24" t="str">
            <v>SYDNEY SOUTH</v>
          </cell>
          <cell r="X24" t="str">
            <v>NSW</v>
          </cell>
          <cell r="Z24" t="str">
            <v>NO</v>
          </cell>
          <cell r="AA24" t="str">
            <v>NO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-</v>
          </cell>
          <cell r="AF24" t="str">
            <v>CBD</v>
          </cell>
          <cell r="AG24" t="str">
            <v>Urban</v>
          </cell>
          <cell r="AH24" t="str">
            <v>Short rural</v>
          </cell>
          <cell r="AI24" t="str">
            <v>Long rural</v>
          </cell>
        </row>
        <row r="31">
          <cell r="B31" t="str">
            <v>ARR</v>
          </cell>
          <cell r="D31" t="str">
            <v>ANNUAL REPORTING</v>
          </cell>
          <cell r="E31">
            <v>1</v>
          </cell>
        </row>
        <row r="32">
          <cell r="B32" t="str">
            <v>CA</v>
          </cell>
          <cell r="D32" t="str">
            <v>CATEGORY ANALYSIS</v>
          </cell>
          <cell r="E32">
            <v>1</v>
          </cell>
        </row>
        <row r="33">
          <cell r="B33" t="str">
            <v>CESS</v>
          </cell>
          <cell r="D33" t="str">
            <v>CAPITLAL EXPENDITURE SHARING SCHEMING</v>
          </cell>
          <cell r="E33">
            <v>5</v>
          </cell>
        </row>
        <row r="34">
          <cell r="B34" t="str">
            <v>CPI</v>
          </cell>
          <cell r="D34" t="str">
            <v>CPI</v>
          </cell>
          <cell r="E34">
            <v>5</v>
          </cell>
        </row>
        <row r="35">
          <cell r="B35" t="str">
            <v>EB</v>
          </cell>
          <cell r="D35" t="str">
            <v>ECONOMIC BENCHMARKING</v>
          </cell>
          <cell r="E35">
            <v>1</v>
          </cell>
        </row>
        <row r="36">
          <cell r="B36" t="str">
            <v>Pricing</v>
          </cell>
          <cell r="D36" t="str">
            <v>PRICING PROPOSAL</v>
          </cell>
          <cell r="E36">
            <v>5</v>
          </cell>
        </row>
        <row r="37">
          <cell r="B37" t="str">
            <v>PTRM</v>
          </cell>
          <cell r="D37" t="str">
            <v>POST TAX REVENUE MODEL</v>
          </cell>
          <cell r="E37">
            <v>5</v>
          </cell>
        </row>
        <row r="38">
          <cell r="B38" t="str">
            <v>Reset</v>
          </cell>
          <cell r="D38" t="str">
            <v>REGULATORY REPORTING STATEMENT</v>
          </cell>
          <cell r="E38">
            <v>5</v>
          </cell>
        </row>
        <row r="39">
          <cell r="B39" t="str">
            <v>RFM</v>
          </cell>
          <cell r="D39" t="str">
            <v>ROLL FORWARD MODEL</v>
          </cell>
          <cell r="E39">
            <v>5</v>
          </cell>
        </row>
        <row r="40">
          <cell r="B40" t="str">
            <v>WACC</v>
          </cell>
          <cell r="D40" t="str">
            <v>WEIGHTED AVERAGE COST OF CAPITAL</v>
          </cell>
          <cell r="E40">
            <v>1</v>
          </cell>
        </row>
        <row r="45">
          <cell r="E45" t="str">
            <v>2013-14</v>
          </cell>
        </row>
        <row r="46">
          <cell r="E46" t="str">
            <v>2014-15</v>
          </cell>
          <cell r="I46" t="str">
            <v>2024-25</v>
          </cell>
        </row>
        <row r="47">
          <cell r="I47" t="str">
            <v>2025-26</v>
          </cell>
        </row>
        <row r="48">
          <cell r="G48" t="str">
            <v>2021-22</v>
          </cell>
          <cell r="I48" t="str">
            <v>2026-27</v>
          </cell>
        </row>
        <row r="49">
          <cell r="G49" t="str">
            <v>2022-23</v>
          </cell>
          <cell r="I49" t="str">
            <v>2027-28</v>
          </cell>
        </row>
        <row r="50">
          <cell r="E50" t="str">
            <v>2018-19</v>
          </cell>
          <cell r="G50" t="str">
            <v>2023-24</v>
          </cell>
          <cell r="I50" t="str">
            <v>2028-29</v>
          </cell>
        </row>
        <row r="51">
          <cell r="E51" t="str">
            <v>2019-20</v>
          </cell>
          <cell r="G51" t="str">
            <v>2024-25</v>
          </cell>
          <cell r="I51" t="str">
            <v>2029-30</v>
          </cell>
        </row>
        <row r="52">
          <cell r="E52" t="str">
            <v>2020-21</v>
          </cell>
          <cell r="G52" t="str">
            <v>2025-26</v>
          </cell>
          <cell r="I52" t="str">
            <v>2030-31</v>
          </cell>
        </row>
        <row r="53">
          <cell r="E53" t="str">
            <v>2021-22</v>
          </cell>
          <cell r="G53" t="str">
            <v>2026-27</v>
          </cell>
          <cell r="I53" t="str">
            <v>2031-32</v>
          </cell>
        </row>
        <row r="54">
          <cell r="E54" t="str">
            <v>2022-23</v>
          </cell>
          <cell r="G54" t="str">
            <v>2027-28</v>
          </cell>
          <cell r="I54" t="str">
            <v>2032-33</v>
          </cell>
        </row>
        <row r="55">
          <cell r="E55" t="str">
            <v>2023-24</v>
          </cell>
          <cell r="G55" t="str">
            <v>2028-29</v>
          </cell>
          <cell r="I55" t="str">
            <v>2033-34</v>
          </cell>
        </row>
        <row r="56">
          <cell r="E56" t="str">
            <v>2024-25</v>
          </cell>
          <cell r="G56" t="str">
            <v>2029-30</v>
          </cell>
          <cell r="I56" t="str">
            <v>2034-35</v>
          </cell>
        </row>
        <row r="57">
          <cell r="E57" t="str">
            <v>2025-26</v>
          </cell>
          <cell r="G57" t="str">
            <v>2030-31</v>
          </cell>
          <cell r="I57" t="str">
            <v>2035-36</v>
          </cell>
        </row>
        <row r="58">
          <cell r="E58" t="str">
            <v>2026-27</v>
          </cell>
          <cell r="G58" t="str">
            <v>2031-32</v>
          </cell>
          <cell r="I58" t="str">
            <v>2036-37</v>
          </cell>
        </row>
        <row r="59">
          <cell r="E59" t="str">
            <v>2027-28</v>
          </cell>
          <cell r="G59" t="str">
            <v>2032-33</v>
          </cell>
          <cell r="I59" t="e">
            <v>#REF!</v>
          </cell>
        </row>
        <row r="64">
          <cell r="E64" t="str">
            <v>2021-22</v>
          </cell>
        </row>
        <row r="65">
          <cell r="E65" t="str">
            <v>2022-23</v>
          </cell>
        </row>
        <row r="66">
          <cell r="E66" t="str">
            <v>2023-24</v>
          </cell>
        </row>
        <row r="67">
          <cell r="E67" t="str">
            <v>2024-25</v>
          </cell>
        </row>
        <row r="68">
          <cell r="E68" t="str">
            <v>2025-26</v>
          </cell>
        </row>
        <row r="69">
          <cell r="E69" t="str">
            <v>2026-27</v>
          </cell>
        </row>
        <row r="70">
          <cell r="E70" t="str">
            <v>2027-28</v>
          </cell>
        </row>
      </sheetData>
      <sheetData sheetId="3">
        <row r="9">
          <cell r="C9" t="str">
            <v>ElectraNet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2023</v>
          </cell>
        </row>
        <row r="36">
          <cell r="C36" t="str">
            <v>2023-24</v>
          </cell>
        </row>
        <row r="37">
          <cell r="C37" t="str">
            <v>2021-22</v>
          </cell>
        </row>
        <row r="38">
          <cell r="C38">
            <v>35</v>
          </cell>
        </row>
        <row r="39">
          <cell r="C39">
            <v>37</v>
          </cell>
        </row>
        <row r="40">
          <cell r="C40">
            <v>32</v>
          </cell>
        </row>
        <row r="41">
          <cell r="C41">
            <v>27</v>
          </cell>
        </row>
        <row r="42">
          <cell r="C42">
            <v>41</v>
          </cell>
        </row>
        <row r="46">
          <cell r="C46" t="str">
            <v>2027-28</v>
          </cell>
        </row>
        <row r="47">
          <cell r="C47" t="str">
            <v>2022-23</v>
          </cell>
        </row>
        <row r="48">
          <cell r="C48" t="str">
            <v>2017-18</v>
          </cell>
        </row>
        <row r="49">
          <cell r="C49" t="str">
            <v>2027-28</v>
          </cell>
        </row>
        <row r="51">
          <cell r="C51" t="str">
            <v>2023</v>
          </cell>
        </row>
        <row r="52">
          <cell r="C52" t="str">
            <v>2018</v>
          </cell>
        </row>
        <row r="53">
          <cell r="C53">
            <v>0</v>
          </cell>
        </row>
        <row r="54">
          <cell r="C54" t="str">
            <v>2028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2028</v>
          </cell>
        </row>
        <row r="59">
          <cell r="C59">
            <v>0</v>
          </cell>
        </row>
        <row r="60">
          <cell r="C60" t="str">
            <v>2021-22 to 2027-28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2027-28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1-Jul-2016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4"/>
      <sheetData sheetId="5"/>
      <sheetData sheetId="6">
        <row r="16">
          <cell r="AL16" t="str">
            <v>ElectraNet</v>
          </cell>
        </row>
        <row r="42">
          <cell r="AL42" t="str">
            <v>2023-24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7"/>
      <sheetData sheetId="8"/>
      <sheetData sheetId="9"/>
      <sheetData sheetId="10"/>
      <sheetData sheetId="11"/>
      <sheetData sheetId="12">
        <row r="12">
          <cell r="B12" t="str">
            <v>&lt;Enter project description here…&gt;</v>
          </cell>
        </row>
      </sheetData>
      <sheetData sheetId="13"/>
      <sheetData sheetId="14"/>
      <sheetData sheetId="15"/>
      <sheetData sheetId="16"/>
      <sheetData sheetId="17">
        <row r="7">
          <cell r="M7" t="str">
            <v>Yes</v>
          </cell>
        </row>
        <row r="9">
          <cell r="M9" t="str">
            <v>2019-20</v>
          </cell>
        </row>
        <row r="13">
          <cell r="C13" t="str">
            <v>2018-19</v>
          </cell>
          <cell r="D13" t="str">
            <v>2019-20</v>
          </cell>
          <cell r="E13" t="str">
            <v>2020-21</v>
          </cell>
          <cell r="F13" t="str">
            <v>2021-22</v>
          </cell>
          <cell r="G13" t="str">
            <v>2022-23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1 Labour"/>
      <sheetName val="2.10 Overheads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>
        <row r="45">
          <cell r="G45" t="str">
            <v>2018-19</v>
          </cell>
        </row>
        <row r="46">
          <cell r="G46" t="str">
            <v>2019-20</v>
          </cell>
        </row>
        <row r="47">
          <cell r="E47" t="str">
            <v>2015-16</v>
          </cell>
          <cell r="G47" t="str">
            <v>2020-21</v>
          </cell>
        </row>
        <row r="48">
          <cell r="E48" t="str">
            <v>2016-17</v>
          </cell>
        </row>
        <row r="49">
          <cell r="E49" t="str">
            <v>2017-18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@RISKFitInformation"/>
      <sheetName val="Input"/>
      <sheetName val="Results"/>
    </sheetNames>
    <sheetDataSet>
      <sheetData sheetId="0"/>
      <sheetData sheetId="1">
        <row r="5">
          <cell r="B5">
            <v>0.13744075829383887</v>
          </cell>
          <cell r="C5">
            <v>0.12934131736526946</v>
          </cell>
          <cell r="D5">
            <v>0.18023715415019761</v>
          </cell>
          <cell r="E5">
            <v>0.12249705535924617</v>
          </cell>
          <cell r="F5">
            <v>0.18648018648018649</v>
          </cell>
          <cell r="G5">
            <v>9.5890410958904104E-2</v>
          </cell>
        </row>
        <row r="6">
          <cell r="B6">
            <v>0.1755829903978052</v>
          </cell>
          <cell r="C6">
            <v>9.4795539033457249E-2</v>
          </cell>
          <cell r="D6">
            <v>0.12861136999068032</v>
          </cell>
          <cell r="E6">
            <v>6.741573033707865E-2</v>
          </cell>
          <cell r="F6">
            <v>0.11836542977923908</v>
          </cell>
          <cell r="G6">
            <v>7.3724007561436669E-2</v>
          </cell>
        </row>
        <row r="7">
          <cell r="B7">
            <v>5.8859595340282025E-2</v>
          </cell>
          <cell r="C7">
            <v>0.1037037037037037</v>
          </cell>
          <cell r="D7">
            <v>0.17723076923076922</v>
          </cell>
          <cell r="E7">
            <v>0.1366906474820144</v>
          </cell>
          <cell r="F7">
            <v>0.11971830985915492</v>
          </cell>
          <cell r="G7">
            <v>6.9565217391304349E-2</v>
          </cell>
        </row>
        <row r="8">
          <cell r="B8">
            <v>0.13744075829383887</v>
          </cell>
          <cell r="C8">
            <v>0.12934131736526946</v>
          </cell>
          <cell r="D8">
            <v>8.5375494071146238E-2</v>
          </cell>
          <cell r="E8">
            <v>7.0671378091872794E-2</v>
          </cell>
          <cell r="F8">
            <v>0.11188811188811189</v>
          </cell>
          <cell r="G8">
            <v>3.6529680365296802E-2</v>
          </cell>
        </row>
        <row r="9">
          <cell r="B9">
            <v>0.19753086419753085</v>
          </cell>
          <cell r="C9">
            <v>0.1895910780669145</v>
          </cell>
          <cell r="D9">
            <v>7.8285181733457596E-2</v>
          </cell>
          <cell r="E9">
            <v>6.741573033707865E-2</v>
          </cell>
          <cell r="F9">
            <v>9.5819633630812598E-2</v>
          </cell>
          <cell r="G9">
            <v>6.2381852551984876E-2</v>
          </cell>
        </row>
        <row r="10">
          <cell r="B10">
            <v>0.22808093194359286</v>
          </cell>
          <cell r="C10">
            <v>0.14074074074074075</v>
          </cell>
          <cell r="D10">
            <v>8.1230769230769218E-2</v>
          </cell>
          <cell r="E10">
            <v>0.10071942446043165</v>
          </cell>
          <cell r="F10">
            <v>9.154929577464789E-2</v>
          </cell>
          <cell r="G10">
            <v>7.6521739130434779E-2</v>
          </cell>
        </row>
        <row r="12">
          <cell r="B12">
            <v>2</v>
          </cell>
          <cell r="C12">
            <v>1</v>
          </cell>
          <cell r="D12">
            <v>1</v>
          </cell>
          <cell r="E12">
            <v>3</v>
          </cell>
          <cell r="F12">
            <v>1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</row>
        <row r="14">
          <cell r="B14">
            <v>169.17750790715218</v>
          </cell>
          <cell r="C14">
            <v>35.639999896287918</v>
          </cell>
          <cell r="D14">
            <v>58.200000151991844</v>
          </cell>
          <cell r="E14">
            <v>69.824999794363976</v>
          </cell>
          <cell r="F14">
            <v>45.171428727252142</v>
          </cell>
          <cell r="G14">
            <v>72.238095060428805</v>
          </cell>
        </row>
        <row r="16">
          <cell r="B16">
            <v>20</v>
          </cell>
          <cell r="C16">
            <v>11</v>
          </cell>
          <cell r="D16">
            <v>20</v>
          </cell>
          <cell r="E16">
            <v>12</v>
          </cell>
          <cell r="F16">
            <v>11</v>
          </cell>
          <cell r="G16">
            <v>10</v>
          </cell>
        </row>
        <row r="17">
          <cell r="B17">
            <v>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5</v>
          </cell>
          <cell r="C18">
            <v>6</v>
          </cell>
          <cell r="D18">
            <v>6</v>
          </cell>
          <cell r="E18">
            <v>3</v>
          </cell>
          <cell r="F18">
            <v>6</v>
          </cell>
          <cell r="G18">
            <v>6</v>
          </cell>
        </row>
      </sheetData>
      <sheetData sheetId="2">
        <row r="3">
          <cell r="C3">
            <v>0.2455</v>
          </cell>
          <cell r="D3">
            <v>0.1429</v>
          </cell>
          <cell r="E3">
            <v>0.14419999999999999</v>
          </cell>
          <cell r="F3">
            <v>4.24E-2</v>
          </cell>
          <cell r="G3">
            <v>0.18659999999999999</v>
          </cell>
          <cell r="H3">
            <v>0.22899999999999998</v>
          </cell>
          <cell r="I3">
            <v>0.1018</v>
          </cell>
          <cell r="J3">
            <v>5.9399999999999994E-2</v>
          </cell>
          <cell r="K3">
            <v>8.7999999999999995E-2</v>
          </cell>
          <cell r="L3">
            <v>0.13869999999999999</v>
          </cell>
          <cell r="M3">
            <v>0.21840000000000001</v>
          </cell>
        </row>
        <row r="4">
          <cell r="C4">
            <v>0.2195</v>
          </cell>
          <cell r="D4">
            <v>9.6600000000000005E-2</v>
          </cell>
          <cell r="E4">
            <v>9.7799999999999998E-2</v>
          </cell>
          <cell r="F4">
            <v>2.98E-2</v>
          </cell>
          <cell r="G4">
            <v>0.12759999999999999</v>
          </cell>
          <cell r="H4">
            <v>0.15739999999999998</v>
          </cell>
          <cell r="I4">
            <v>6.8000000000000005E-2</v>
          </cell>
          <cell r="J4">
            <v>3.8199999999999998E-2</v>
          </cell>
          <cell r="K4">
            <v>5.8700000000000002E-2</v>
          </cell>
          <cell r="L4">
            <v>9.3799999999999994E-2</v>
          </cell>
          <cell r="M4">
            <v>0.14979999999999999</v>
          </cell>
        </row>
        <row r="5">
          <cell r="C5">
            <v>0.14360000000000001</v>
          </cell>
          <cell r="D5">
            <v>0.12139999999999999</v>
          </cell>
          <cell r="E5">
            <v>0.12139999999999999</v>
          </cell>
          <cell r="F5">
            <v>3.6600000000000001E-2</v>
          </cell>
          <cell r="G5">
            <v>0.158</v>
          </cell>
          <cell r="H5">
            <v>0.1946</v>
          </cell>
          <cell r="I5">
            <v>8.4799999999999986E-2</v>
          </cell>
          <cell r="J5">
            <v>4.8199999999999993E-2</v>
          </cell>
          <cell r="K5">
            <v>6.8099999999999994E-2</v>
          </cell>
          <cell r="L5">
            <v>0.1177</v>
          </cell>
          <cell r="M5">
            <v>0.18720000000000001</v>
          </cell>
        </row>
        <row r="6">
          <cell r="C6">
            <v>0.18279999999999999</v>
          </cell>
          <cell r="D6">
            <v>8.6800000000000002E-2</v>
          </cell>
          <cell r="E6">
            <v>8.6800000000000002E-2</v>
          </cell>
          <cell r="F6">
            <v>3.56E-2</v>
          </cell>
          <cell r="G6">
            <v>0.12240000000000001</v>
          </cell>
          <cell r="H6">
            <v>0.158</v>
          </cell>
          <cell r="I6">
            <v>5.1200000000000002E-2</v>
          </cell>
          <cell r="J6">
            <v>1.5600000000000003E-2</v>
          </cell>
          <cell r="K6">
            <v>3.7600000000000001E-2</v>
          </cell>
          <cell r="L6">
            <v>8.1900000000000001E-2</v>
          </cell>
          <cell r="M6">
            <v>0.15240000000000001</v>
          </cell>
        </row>
        <row r="7">
          <cell r="C7">
            <v>0.2273</v>
          </cell>
          <cell r="D7">
            <v>9.8699999999999996E-2</v>
          </cell>
          <cell r="E7">
            <v>9.7299999999999998E-2</v>
          </cell>
          <cell r="F7">
            <v>4.1700000000000001E-2</v>
          </cell>
          <cell r="G7">
            <v>0.13900000000000001</v>
          </cell>
          <cell r="H7">
            <v>0.1807</v>
          </cell>
          <cell r="I7">
            <v>5.5599999999999997E-2</v>
          </cell>
          <cell r="J7">
            <v>1.3899999999999996E-2</v>
          </cell>
          <cell r="K7">
            <v>5.0500000000000003E-2</v>
          </cell>
          <cell r="L7">
            <v>8.8200000000000001E-2</v>
          </cell>
          <cell r="M7">
            <v>0.17449999999999999</v>
          </cell>
        </row>
        <row r="8">
          <cell r="C8">
            <v>0.1925</v>
          </cell>
          <cell r="D8">
            <v>9.8199999999999996E-2</v>
          </cell>
          <cell r="E8">
            <v>9.8000000000000004E-2</v>
          </cell>
          <cell r="F8">
            <v>2.12E-2</v>
          </cell>
          <cell r="G8">
            <v>0.1192</v>
          </cell>
          <cell r="H8">
            <v>0.1404</v>
          </cell>
          <cell r="I8">
            <v>7.6800000000000007E-2</v>
          </cell>
          <cell r="J8">
            <v>5.5600000000000004E-2</v>
          </cell>
          <cell r="K8">
            <v>6.88E-2</v>
          </cell>
          <cell r="L8">
            <v>9.5100000000000004E-2</v>
          </cell>
          <cell r="M8">
            <v>0.1368</v>
          </cell>
        </row>
        <row r="9">
          <cell r="C9">
            <v>0.22209999999999999</v>
          </cell>
          <cell r="D9">
            <v>56.21</v>
          </cell>
          <cell r="E9">
            <v>56.47</v>
          </cell>
          <cell r="F9">
            <v>16.559999999999999</v>
          </cell>
          <cell r="G9">
            <v>73.03</v>
          </cell>
          <cell r="H9">
            <v>89.59</v>
          </cell>
          <cell r="I9">
            <v>39.909999999999997</v>
          </cell>
          <cell r="J9">
            <v>23.35</v>
          </cell>
          <cell r="K9">
            <v>35.28</v>
          </cell>
          <cell r="L9">
            <v>53.64</v>
          </cell>
          <cell r="M9">
            <v>87.24</v>
          </cell>
        </row>
        <row r="21">
          <cell r="C21">
            <v>16.728999999999999</v>
          </cell>
          <cell r="D21">
            <v>1.2</v>
          </cell>
          <cell r="E21">
            <v>1.2</v>
          </cell>
          <cell r="F21">
            <v>1.095</v>
          </cell>
          <cell r="G21">
            <v>2.2949999999999999</v>
          </cell>
          <cell r="H21">
            <v>3.3899999999999997</v>
          </cell>
          <cell r="I21">
            <v>0.10499999999999998</v>
          </cell>
          <cell r="J21">
            <v>-0.99</v>
          </cell>
          <cell r="K21">
            <v>0</v>
          </cell>
          <cell r="L21">
            <v>1</v>
          </cell>
          <cell r="M21">
            <v>3</v>
          </cell>
        </row>
        <row r="22">
          <cell r="C22">
            <v>8.5521999999999991</v>
          </cell>
          <cell r="D22">
            <v>0.2</v>
          </cell>
          <cell r="E22">
            <v>0.2</v>
          </cell>
          <cell r="F22">
            <v>0.44700000000000001</v>
          </cell>
          <cell r="G22">
            <v>0.64700000000000002</v>
          </cell>
          <cell r="H22">
            <v>1.0940000000000001</v>
          </cell>
          <cell r="I22">
            <v>-0.247</v>
          </cell>
          <cell r="J22">
            <v>-0.69399999999999995</v>
          </cell>
          <cell r="K22">
            <v>0</v>
          </cell>
          <cell r="L22">
            <v>0</v>
          </cell>
          <cell r="M22">
            <v>1</v>
          </cell>
        </row>
        <row r="23">
          <cell r="C23">
            <v>29.868099999999998</v>
          </cell>
          <cell r="D23">
            <v>12.8</v>
          </cell>
          <cell r="E23">
            <v>12.8</v>
          </cell>
          <cell r="F23">
            <v>3.5779999999999998</v>
          </cell>
          <cell r="G23">
            <v>16.378</v>
          </cell>
          <cell r="H23">
            <v>19.956</v>
          </cell>
          <cell r="I23">
            <v>9.2220000000000013</v>
          </cell>
          <cell r="J23">
            <v>5.644000000000001</v>
          </cell>
          <cell r="K23">
            <v>7</v>
          </cell>
          <cell r="L23">
            <v>13</v>
          </cell>
          <cell r="M23">
            <v>19</v>
          </cell>
        </row>
        <row r="25">
          <cell r="C25">
            <v>22.485299999999999</v>
          </cell>
          <cell r="D25">
            <v>5.4</v>
          </cell>
          <cell r="E25">
            <v>5.4</v>
          </cell>
          <cell r="F25">
            <v>2.3239999999999998</v>
          </cell>
          <cell r="G25">
            <v>7.7240000000000002</v>
          </cell>
          <cell r="H25">
            <v>10.048</v>
          </cell>
          <cell r="I25">
            <v>3.0760000000000005</v>
          </cell>
          <cell r="J25">
            <v>0.75200000000000067</v>
          </cell>
          <cell r="K25">
            <v>2</v>
          </cell>
          <cell r="L25">
            <v>5</v>
          </cell>
          <cell r="M25">
            <v>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ory notes"/>
      <sheetName val="Input - Performance"/>
      <sheetName val="s-factor calculation "/>
      <sheetName val="Revenue Calculation"/>
      <sheetName val="Outcomes"/>
    </sheetNames>
    <sheetDataSet>
      <sheetData sheetId="0"/>
      <sheetData sheetId="1">
        <row r="36">
          <cell r="E36">
            <v>1348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896.96799524516746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292B-A078-4C03-A8E8-E4914B69F302}">
  <dimension ref="B1:E58"/>
  <sheetViews>
    <sheetView tabSelected="1" topLeftCell="A13" zoomScale="110" zoomScaleNormal="110" workbookViewId="0">
      <selection activeCell="C24" sqref="C24"/>
    </sheetView>
  </sheetViews>
  <sheetFormatPr defaultRowHeight="14.5" x14ac:dyDescent="0.35"/>
  <cols>
    <col min="2" max="2" width="58.1796875" customWidth="1"/>
    <col min="3" max="3" width="14.7265625" customWidth="1"/>
    <col min="4" max="5" width="17.54296875" customWidth="1"/>
  </cols>
  <sheetData>
    <row r="1" spans="2:5" ht="23.25" customHeight="1" thickBot="1" x14ac:dyDescent="0.4">
      <c r="B1" s="77" t="s">
        <v>92</v>
      </c>
      <c r="C1" s="78"/>
    </row>
    <row r="2" spans="2:5" x14ac:dyDescent="0.35">
      <c r="B2" s="122" t="s">
        <v>39</v>
      </c>
      <c r="C2" s="120" t="s">
        <v>93</v>
      </c>
      <c r="D2" s="120" t="s">
        <v>94</v>
      </c>
      <c r="E2" s="120" t="s">
        <v>95</v>
      </c>
    </row>
    <row r="3" spans="2:5" ht="15" thickBot="1" x14ac:dyDescent="0.4">
      <c r="B3" s="123"/>
      <c r="C3" s="121"/>
      <c r="D3" s="121"/>
      <c r="E3" s="121"/>
    </row>
    <row r="4" spans="2:5" ht="15" thickBot="1" x14ac:dyDescent="0.4">
      <c r="B4" s="79" t="s">
        <v>96</v>
      </c>
      <c r="C4" s="80"/>
      <c r="D4" s="81"/>
      <c r="E4" s="80"/>
    </row>
    <row r="5" spans="2:5" ht="15" thickBot="1" x14ac:dyDescent="0.4">
      <c r="B5" s="82" t="s">
        <v>97</v>
      </c>
      <c r="C5" s="83">
        <f>'SC - AER Simulation Results'!M3*100</f>
        <v>21.84</v>
      </c>
      <c r="D5" s="83">
        <f>SC!H5*100</f>
        <v>14.288922486276077</v>
      </c>
      <c r="E5" s="83">
        <f>'SC - AER Simulation Results'!K3*100</f>
        <v>8.7999999999999989</v>
      </c>
    </row>
    <row r="6" spans="2:5" ht="15" thickBot="1" x14ac:dyDescent="0.4">
      <c r="B6" s="82" t="s">
        <v>98</v>
      </c>
      <c r="C6" s="83">
        <f>'SC - AER Simulation Results'!M4*100</f>
        <v>14.979999999999999</v>
      </c>
      <c r="D6" s="83">
        <f>SC!H6*100</f>
        <v>9.65824153403784</v>
      </c>
      <c r="E6" s="83">
        <f>'SC - AER Simulation Results'!K4*100</f>
        <v>5.87</v>
      </c>
    </row>
    <row r="7" spans="2:5" ht="15" thickBot="1" x14ac:dyDescent="0.4">
      <c r="B7" s="82" t="s">
        <v>99</v>
      </c>
      <c r="C7" s="83">
        <f>'SC - AER Simulation Results'!M5*100</f>
        <v>18.72</v>
      </c>
      <c r="D7" s="83">
        <f>SC!H7*100</f>
        <v>12.138172953338932</v>
      </c>
      <c r="E7" s="83">
        <f>'SC - AER Simulation Results'!K5*100</f>
        <v>6.81</v>
      </c>
    </row>
    <row r="8" spans="2:5" ht="15" thickBot="1" x14ac:dyDescent="0.4">
      <c r="B8" s="82" t="s">
        <v>100</v>
      </c>
      <c r="C8" s="83">
        <f>'SC - AER Simulation Results'!M6*100</f>
        <v>15.24</v>
      </c>
      <c r="D8" s="83">
        <f>SC!H8*100</f>
        <v>8.6761196356339436</v>
      </c>
      <c r="E8" s="83">
        <f>'SC - AER Simulation Results'!K6*100</f>
        <v>3.7600000000000002</v>
      </c>
    </row>
    <row r="9" spans="2:5" ht="15" thickBot="1" x14ac:dyDescent="0.4">
      <c r="B9" s="82" t="s">
        <v>101</v>
      </c>
      <c r="C9" s="83">
        <f>'SC - AER Simulation Results'!M7*100</f>
        <v>17.45</v>
      </c>
      <c r="D9" s="83">
        <f>SC!H9*100</f>
        <v>9.8698695264049654</v>
      </c>
      <c r="E9" s="83">
        <f>'SC - AER Simulation Results'!K7*100</f>
        <v>5.0500000000000007</v>
      </c>
    </row>
    <row r="10" spans="2:5" ht="15" thickBot="1" x14ac:dyDescent="0.4">
      <c r="B10" s="82" t="s">
        <v>102</v>
      </c>
      <c r="C10" s="83">
        <f>'SC - AER Simulation Results'!M8*100</f>
        <v>13.68</v>
      </c>
      <c r="D10" s="83">
        <f>SC!H10*100</f>
        <v>9.8152393867404868</v>
      </c>
      <c r="E10" s="83">
        <f>'SC - AER Simulation Results'!K8*100</f>
        <v>6.88</v>
      </c>
    </row>
    <row r="11" spans="2:5" ht="15" thickBot="1" x14ac:dyDescent="0.4">
      <c r="B11" s="79" t="s">
        <v>103</v>
      </c>
      <c r="C11" s="80"/>
      <c r="D11" s="81"/>
      <c r="E11" s="80"/>
    </row>
    <row r="12" spans="2:5" ht="15" thickBot="1" x14ac:dyDescent="0.4">
      <c r="B12" s="82" t="s">
        <v>104</v>
      </c>
      <c r="C12" s="84">
        <f>'SC - AER Simulation Results'!M21</f>
        <v>3</v>
      </c>
      <c r="D12" s="84">
        <f>SC!H12</f>
        <v>1.2</v>
      </c>
      <c r="E12" s="84">
        <f>'SC - AER Simulation Results'!K21</f>
        <v>0</v>
      </c>
    </row>
    <row r="13" spans="2:5" ht="15" thickBot="1" x14ac:dyDescent="0.4">
      <c r="B13" s="82" t="s">
        <v>120</v>
      </c>
      <c r="C13" s="84">
        <f>'SC - AER Simulation Results'!M22</f>
        <v>1</v>
      </c>
      <c r="D13" s="84">
        <f>SC!H13</f>
        <v>0.2</v>
      </c>
      <c r="E13" s="84">
        <f>'SC - AER Simulation Results'!K22</f>
        <v>0</v>
      </c>
    </row>
    <row r="14" spans="2:5" ht="15" thickBot="1" x14ac:dyDescent="0.4">
      <c r="B14" s="79" t="s">
        <v>106</v>
      </c>
      <c r="C14" s="85"/>
      <c r="D14" s="84"/>
      <c r="E14" s="85"/>
    </row>
    <row r="15" spans="2:5" ht="15" thickBot="1" x14ac:dyDescent="0.4">
      <c r="B15" s="82" t="s">
        <v>82</v>
      </c>
      <c r="C15" s="84">
        <f>'SC - AER Simulation Results'!M9</f>
        <v>87.24</v>
      </c>
      <c r="D15" s="84">
        <f>SC!H14</f>
        <v>56.214904726064937</v>
      </c>
      <c r="E15" s="84">
        <f>'SC - AER Simulation Results'!K9</f>
        <v>35.28</v>
      </c>
    </row>
    <row r="16" spans="2:5" ht="15" thickBot="1" x14ac:dyDescent="0.4">
      <c r="B16" s="79" t="s">
        <v>107</v>
      </c>
      <c r="C16" s="85"/>
      <c r="D16" s="84"/>
      <c r="E16" s="85"/>
    </row>
    <row r="17" spans="2:5" ht="15" thickBot="1" x14ac:dyDescent="0.4">
      <c r="B17" s="82" t="s">
        <v>56</v>
      </c>
      <c r="C17" s="84">
        <f>'SC - AER Simulation Results'!M23</f>
        <v>19</v>
      </c>
      <c r="D17" s="84">
        <f>SC!H16</f>
        <v>12.8</v>
      </c>
      <c r="E17" s="84">
        <f>'SC - AER Simulation Results'!K23</f>
        <v>7</v>
      </c>
    </row>
    <row r="18" spans="2:5" ht="15" thickBot="1" x14ac:dyDescent="0.4">
      <c r="B18" s="82" t="s">
        <v>57</v>
      </c>
      <c r="C18" s="84">
        <f>'SC - AER Simulation Results'!M24</f>
        <v>0</v>
      </c>
      <c r="D18" s="84">
        <f>SC!H17</f>
        <v>0</v>
      </c>
      <c r="E18" s="84">
        <f>'SC - AER Simulation Results'!K24</f>
        <v>0</v>
      </c>
    </row>
    <row r="19" spans="2:5" ht="15" thickBot="1" x14ac:dyDescent="0.4">
      <c r="B19" s="82" t="s">
        <v>58</v>
      </c>
      <c r="C19" s="84">
        <f>'SC - AER Simulation Results'!M25</f>
        <v>9</v>
      </c>
      <c r="D19" s="84">
        <f>SC!H18</f>
        <v>5.4</v>
      </c>
      <c r="E19" s="84">
        <f>'SC - AER Simulation Results'!K25</f>
        <v>2</v>
      </c>
    </row>
    <row r="20" spans="2:5" x14ac:dyDescent="0.35">
      <c r="B20" s="86"/>
    </row>
    <row r="21" spans="2:5" ht="15" thickBot="1" x14ac:dyDescent="0.4">
      <c r="B21" s="77" t="s">
        <v>108</v>
      </c>
      <c r="C21" s="77"/>
      <c r="D21" s="77"/>
      <c r="E21" s="77"/>
    </row>
    <row r="22" spans="2:5" x14ac:dyDescent="0.35">
      <c r="B22" s="122" t="s">
        <v>39</v>
      </c>
      <c r="C22" s="122"/>
    </row>
    <row r="23" spans="2:5" ht="15" thickBot="1" x14ac:dyDescent="0.4">
      <c r="B23" s="123"/>
      <c r="C23" s="123"/>
    </row>
    <row r="24" spans="2:5" ht="15" thickBot="1" x14ac:dyDescent="0.4">
      <c r="B24" s="82" t="s">
        <v>109</v>
      </c>
      <c r="C24" s="87">
        <f>MIC!D28</f>
        <v>6476</v>
      </c>
    </row>
    <row r="25" spans="2:5" ht="15" thickBot="1" x14ac:dyDescent="0.4">
      <c r="B25" s="82" t="s">
        <v>110</v>
      </c>
      <c r="C25" s="87">
        <f>MIC!D33</f>
        <v>1101</v>
      </c>
    </row>
    <row r="26" spans="2:5" ht="15" thickBot="1" x14ac:dyDescent="0.4">
      <c r="B26" s="82" t="s">
        <v>111</v>
      </c>
      <c r="C26" s="116">
        <f>MIC!D25</f>
        <v>1385.0648475064352</v>
      </c>
    </row>
    <row r="27" spans="2:5" x14ac:dyDescent="0.35">
      <c r="B27" s="88"/>
    </row>
    <row r="28" spans="2:5" ht="15" thickBot="1" x14ac:dyDescent="0.4">
      <c r="B28" s="89" t="s">
        <v>112</v>
      </c>
      <c r="C28" s="89"/>
      <c r="D28" s="89"/>
      <c r="E28" s="89"/>
    </row>
    <row r="29" spans="2:5" ht="23.5" thickBot="1" x14ac:dyDescent="0.4">
      <c r="B29" s="90" t="s">
        <v>113</v>
      </c>
      <c r="C29" s="91" t="s">
        <v>127</v>
      </c>
      <c r="D29" s="91" t="s">
        <v>130</v>
      </c>
      <c r="E29" s="91" t="s">
        <v>131</v>
      </c>
    </row>
    <row r="30" spans="2:5" ht="15" thickBot="1" x14ac:dyDescent="0.4">
      <c r="B30" s="99" t="s">
        <v>128</v>
      </c>
      <c r="C30" s="102">
        <v>0</v>
      </c>
      <c r="D30" s="102">
        <v>0</v>
      </c>
      <c r="E30" s="102">
        <v>0</v>
      </c>
    </row>
    <row r="31" spans="2:5" ht="15" thickBot="1" x14ac:dyDescent="0.4">
      <c r="B31" s="100" t="s">
        <v>121</v>
      </c>
      <c r="C31" s="87">
        <v>0.4</v>
      </c>
      <c r="D31" s="87" t="s">
        <v>122</v>
      </c>
      <c r="E31" s="87">
        <v>0.4</v>
      </c>
    </row>
    <row r="32" spans="2:5" ht="15" thickBot="1" x14ac:dyDescent="0.4">
      <c r="B32" s="100" t="s">
        <v>123</v>
      </c>
      <c r="C32" s="87">
        <v>5.5</v>
      </c>
      <c r="D32" s="87">
        <v>0.1</v>
      </c>
      <c r="E32" s="87">
        <v>5.6</v>
      </c>
    </row>
    <row r="33" spans="2:5" ht="15" thickBot="1" x14ac:dyDescent="0.4">
      <c r="B33" s="100" t="s">
        <v>129</v>
      </c>
      <c r="C33" s="87">
        <v>0.4</v>
      </c>
      <c r="D33" s="87" t="s">
        <v>122</v>
      </c>
      <c r="E33" s="87">
        <v>0.4</v>
      </c>
    </row>
    <row r="34" spans="2:5" ht="15" thickBot="1" x14ac:dyDescent="0.4">
      <c r="B34" s="100" t="s">
        <v>124</v>
      </c>
      <c r="C34" s="87">
        <v>0</v>
      </c>
      <c r="D34" s="87">
        <v>0</v>
      </c>
      <c r="E34" s="87">
        <v>0</v>
      </c>
    </row>
    <row r="35" spans="2:5" ht="23.5" thickBot="1" x14ac:dyDescent="0.4">
      <c r="B35" s="100" t="s">
        <v>125</v>
      </c>
      <c r="C35" s="87">
        <v>5.9</v>
      </c>
      <c r="D35" s="87"/>
      <c r="E35" s="87">
        <v>5.9</v>
      </c>
    </row>
    <row r="36" spans="2:5" ht="15" thickBot="1" x14ac:dyDescent="0.4">
      <c r="B36" s="101" t="s">
        <v>65</v>
      </c>
      <c r="C36" s="103">
        <v>12.2</v>
      </c>
      <c r="D36" s="103">
        <v>0.1</v>
      </c>
      <c r="E36" s="103">
        <v>12.3</v>
      </c>
    </row>
    <row r="37" spans="2:5" x14ac:dyDescent="0.35">
      <c r="B37" s="105" t="s">
        <v>126</v>
      </c>
      <c r="C37" s="104"/>
      <c r="D37" s="104"/>
      <c r="E37" s="104"/>
    </row>
    <row r="38" spans="2:5" x14ac:dyDescent="0.35">
      <c r="B38" s="86"/>
    </row>
    <row r="39" spans="2:5" ht="15" thickBot="1" x14ac:dyDescent="0.4">
      <c r="B39" s="89" t="s">
        <v>114</v>
      </c>
      <c r="C39" s="89"/>
      <c r="D39" s="89"/>
      <c r="E39" s="89"/>
    </row>
    <row r="40" spans="2:5" x14ac:dyDescent="0.35">
      <c r="B40" s="122" t="s">
        <v>39</v>
      </c>
      <c r="C40" s="122" t="s">
        <v>67</v>
      </c>
      <c r="D40" s="92" t="s">
        <v>93</v>
      </c>
      <c r="E40" s="92" t="s">
        <v>95</v>
      </c>
    </row>
    <row r="41" spans="2:5" ht="15" thickBot="1" x14ac:dyDescent="0.4">
      <c r="B41" s="123"/>
      <c r="C41" s="123"/>
      <c r="D41" s="93" t="s">
        <v>115</v>
      </c>
      <c r="E41" s="93" t="s">
        <v>116</v>
      </c>
    </row>
    <row r="42" spans="2:5" ht="15" thickBot="1" x14ac:dyDescent="0.4">
      <c r="B42" s="79" t="s">
        <v>96</v>
      </c>
      <c r="C42" s="81"/>
      <c r="D42" s="81"/>
      <c r="E42" s="81"/>
    </row>
    <row r="43" spans="2:5" ht="15" thickBot="1" x14ac:dyDescent="0.4">
      <c r="B43" s="82" t="s">
        <v>97</v>
      </c>
      <c r="C43" s="81" t="str">
        <f>'SC - AER Simulation Results'!B3</f>
        <v>LogLogistic</v>
      </c>
      <c r="D43" s="117">
        <f t="shared" ref="D43:D48" si="0">C5</f>
        <v>21.84</v>
      </c>
      <c r="E43" s="117">
        <f t="shared" ref="E43:E48" si="1">E5</f>
        <v>8.7999999999999989</v>
      </c>
    </row>
    <row r="44" spans="2:5" ht="15" thickBot="1" x14ac:dyDescent="0.4">
      <c r="B44" s="82" t="s">
        <v>98</v>
      </c>
      <c r="C44" s="81" t="str">
        <f>'SC - AER Simulation Results'!B4</f>
        <v>LogLogistic</v>
      </c>
      <c r="D44" s="117">
        <f t="shared" si="0"/>
        <v>14.979999999999999</v>
      </c>
      <c r="E44" s="117">
        <f t="shared" si="1"/>
        <v>5.87</v>
      </c>
    </row>
    <row r="45" spans="2:5" ht="15" thickBot="1" x14ac:dyDescent="0.4">
      <c r="B45" s="82" t="s">
        <v>99</v>
      </c>
      <c r="C45" s="81" t="str">
        <f>'SC - AER Simulation Results'!B5</f>
        <v>Gamma</v>
      </c>
      <c r="D45" s="117">
        <f t="shared" si="0"/>
        <v>18.72</v>
      </c>
      <c r="E45" s="117">
        <f t="shared" si="1"/>
        <v>6.81</v>
      </c>
    </row>
    <row r="46" spans="2:5" ht="15" thickBot="1" x14ac:dyDescent="0.4">
      <c r="B46" s="82" t="s">
        <v>100</v>
      </c>
      <c r="C46" s="81" t="str">
        <f>'SC - AER Simulation Results'!B6</f>
        <v>Gamma</v>
      </c>
      <c r="D46" s="117">
        <f t="shared" si="0"/>
        <v>15.24</v>
      </c>
      <c r="E46" s="117">
        <f t="shared" si="1"/>
        <v>3.7600000000000002</v>
      </c>
    </row>
    <row r="47" spans="2:5" ht="15" thickBot="1" x14ac:dyDescent="0.4">
      <c r="B47" s="82" t="s">
        <v>101</v>
      </c>
      <c r="C47" s="81" t="str">
        <f>'SC - AER Simulation Results'!B7</f>
        <v>Pearson5</v>
      </c>
      <c r="D47" s="117">
        <f t="shared" si="0"/>
        <v>17.45</v>
      </c>
      <c r="E47" s="117">
        <f t="shared" si="1"/>
        <v>5.0500000000000007</v>
      </c>
    </row>
    <row r="48" spans="2:5" ht="15" thickBot="1" x14ac:dyDescent="0.4">
      <c r="B48" s="82" t="s">
        <v>102</v>
      </c>
      <c r="C48" s="81" t="str">
        <f>'SC - AER Simulation Results'!B8</f>
        <v>Pearson5</v>
      </c>
      <c r="D48" s="117">
        <f t="shared" si="0"/>
        <v>13.68</v>
      </c>
      <c r="E48" s="117">
        <f t="shared" si="1"/>
        <v>6.88</v>
      </c>
    </row>
    <row r="49" spans="2:5" ht="15" thickBot="1" x14ac:dyDescent="0.4">
      <c r="B49" s="79" t="s">
        <v>117</v>
      </c>
      <c r="C49" s="81"/>
      <c r="D49" s="94"/>
      <c r="E49" s="94"/>
    </row>
    <row r="50" spans="2:5" ht="15" thickBot="1" x14ac:dyDescent="0.4">
      <c r="B50" s="82" t="s">
        <v>104</v>
      </c>
      <c r="C50" s="81" t="str">
        <f>'SC - AER Simulation Results'!B21</f>
        <v>Poisson</v>
      </c>
      <c r="D50" s="118">
        <f>C12</f>
        <v>3</v>
      </c>
      <c r="E50" s="118">
        <f>E12</f>
        <v>0</v>
      </c>
    </row>
    <row r="51" spans="2:5" ht="15" thickBot="1" x14ac:dyDescent="0.4">
      <c r="B51" s="82" t="s">
        <v>105</v>
      </c>
      <c r="C51" s="81" t="str">
        <f>'SC - AER Simulation Results'!B22</f>
        <v>Poisson</v>
      </c>
      <c r="D51" s="118">
        <f>C13</f>
        <v>1</v>
      </c>
      <c r="E51" s="118">
        <f>E13</f>
        <v>0</v>
      </c>
    </row>
    <row r="52" spans="2:5" ht="15" thickBot="1" x14ac:dyDescent="0.4">
      <c r="B52" s="79" t="s">
        <v>118</v>
      </c>
      <c r="C52" s="81"/>
      <c r="D52" s="118"/>
      <c r="E52" s="118"/>
    </row>
    <row r="53" spans="2:5" ht="15" thickBot="1" x14ac:dyDescent="0.4">
      <c r="B53" s="82" t="s">
        <v>82</v>
      </c>
      <c r="C53" s="81" t="str">
        <f>'SC - AER Simulation Results'!B9</f>
        <v>Pearson5</v>
      </c>
      <c r="D53" s="118">
        <f>C15</f>
        <v>87.24</v>
      </c>
      <c r="E53" s="118">
        <f>E15</f>
        <v>35.28</v>
      </c>
    </row>
    <row r="54" spans="2:5" ht="15" thickBot="1" x14ac:dyDescent="0.4">
      <c r="B54" s="79" t="s">
        <v>119</v>
      </c>
      <c r="C54" s="81"/>
      <c r="D54" s="118"/>
      <c r="E54" s="118"/>
    </row>
    <row r="55" spans="2:5" ht="15" thickBot="1" x14ac:dyDescent="0.4">
      <c r="B55" s="82" t="s">
        <v>56</v>
      </c>
      <c r="C55" s="81" t="str">
        <f>'SC - AER Simulation Results'!B23</f>
        <v>Poisson</v>
      </c>
      <c r="D55" s="118">
        <f>C17</f>
        <v>19</v>
      </c>
      <c r="E55" s="118">
        <f>E17</f>
        <v>7</v>
      </c>
    </row>
    <row r="56" spans="2:5" ht="15" thickBot="1" x14ac:dyDescent="0.4">
      <c r="B56" s="82" t="s">
        <v>57</v>
      </c>
      <c r="C56" s="81">
        <f>'SC - AER Simulation Results'!B24</f>
        <v>0</v>
      </c>
      <c r="D56" s="118">
        <f>C18</f>
        <v>0</v>
      </c>
      <c r="E56" s="118">
        <f>E18</f>
        <v>0</v>
      </c>
    </row>
    <row r="57" spans="2:5" ht="15" thickBot="1" x14ac:dyDescent="0.4">
      <c r="B57" s="82" t="s">
        <v>58</v>
      </c>
      <c r="C57" s="81" t="str">
        <f>'SC - AER Simulation Results'!B25</f>
        <v>Poisson</v>
      </c>
      <c r="D57" s="118">
        <f>C19</f>
        <v>9</v>
      </c>
      <c r="E57" s="118">
        <f>E19</f>
        <v>2</v>
      </c>
    </row>
    <row r="58" spans="2:5" x14ac:dyDescent="0.35">
      <c r="B58" s="95"/>
    </row>
  </sheetData>
  <mergeCells count="8">
    <mergeCell ref="E2:E3"/>
    <mergeCell ref="B22:B23"/>
    <mergeCell ref="C22:C23"/>
    <mergeCell ref="B40:B41"/>
    <mergeCell ref="C40:C41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opLeftCell="B5" zoomScale="130" zoomScaleNormal="130" workbookViewId="0">
      <selection activeCell="E17" sqref="E17"/>
    </sheetView>
  </sheetViews>
  <sheetFormatPr defaultRowHeight="14.5" x14ac:dyDescent="0.35"/>
  <cols>
    <col min="1" max="1" width="95.81640625" customWidth="1"/>
    <col min="2" max="2" width="9.26953125" bestFit="1" customWidth="1"/>
    <col min="3" max="5" width="8.81640625" bestFit="1" customWidth="1"/>
    <col min="6" max="6" width="10.1796875" bestFit="1" customWidth="1"/>
    <col min="7" max="7" width="14.1796875" customWidth="1"/>
    <col min="8" max="8" width="34.54296875" bestFit="1" customWidth="1"/>
  </cols>
  <sheetData>
    <row r="1" spans="1:10" ht="19" thickBot="1" x14ac:dyDescent="0.4">
      <c r="A1" s="32" t="s">
        <v>38</v>
      </c>
      <c r="B1" s="33"/>
      <c r="C1" s="33"/>
      <c r="D1" s="33"/>
      <c r="E1" s="33"/>
      <c r="F1" s="33"/>
      <c r="G1" s="33"/>
      <c r="H1" s="33"/>
    </row>
    <row r="2" spans="1:10" x14ac:dyDescent="0.35">
      <c r="A2" s="124" t="s">
        <v>39</v>
      </c>
      <c r="B2" s="126" t="s">
        <v>40</v>
      </c>
      <c r="C2" s="127"/>
      <c r="D2" s="127"/>
      <c r="E2" s="127"/>
      <c r="F2" s="127"/>
      <c r="G2" s="128"/>
      <c r="H2" s="129" t="s">
        <v>41</v>
      </c>
    </row>
    <row r="3" spans="1:10" ht="22.5" customHeight="1" thickBot="1" x14ac:dyDescent="0.4">
      <c r="A3" s="125"/>
      <c r="B3" s="34">
        <f>C3-1</f>
        <v>2016</v>
      </c>
      <c r="C3" s="35" t="s">
        <v>42</v>
      </c>
      <c r="D3" s="35" t="s">
        <v>43</v>
      </c>
      <c r="E3" s="35" t="str">
        <f>(LEFT(CRCP_y1,2)&amp;RIGHT(CRCP_y1,2))</f>
        <v>2019</v>
      </c>
      <c r="F3" s="35" t="str">
        <f>(LEFT(CRCP_y2,2)&amp;RIGHT(CRCP_y2,2))</f>
        <v>2020</v>
      </c>
      <c r="G3" s="35" t="str">
        <f>(LEFT(CRCP_y3,2)&amp;RIGHT(CRCP_y3,2))</f>
        <v>2021</v>
      </c>
      <c r="H3" s="130"/>
    </row>
    <row r="4" spans="1:10" x14ac:dyDescent="0.35">
      <c r="A4" s="36" t="s">
        <v>44</v>
      </c>
      <c r="B4" s="37"/>
      <c r="C4" s="37"/>
      <c r="D4" s="37"/>
      <c r="E4" s="37"/>
      <c r="F4" s="37"/>
      <c r="G4" s="37"/>
      <c r="H4" s="37"/>
    </row>
    <row r="5" spans="1:10" x14ac:dyDescent="0.35">
      <c r="A5" s="38" t="s">
        <v>45</v>
      </c>
      <c r="B5" s="107">
        <f>+[6]Input!B5</f>
        <v>0.13744075829383887</v>
      </c>
      <c r="C5" s="107">
        <f>+[6]Input!C5</f>
        <v>0.12934131736526946</v>
      </c>
      <c r="D5" s="107">
        <f>+[6]Input!D5</f>
        <v>0.18023715415019761</v>
      </c>
      <c r="E5" s="107">
        <f>+[6]Input!E5</f>
        <v>0.12249705535924617</v>
      </c>
      <c r="F5" s="107">
        <f>+[6]Input!F5</f>
        <v>0.18648018648018649</v>
      </c>
      <c r="G5" s="108">
        <f>+[6]Input!G5</f>
        <v>9.5890410958904104E-2</v>
      </c>
      <c r="H5" s="109">
        <f>+AVERAGE(C5:G5)</f>
        <v>0.14288922486276076</v>
      </c>
      <c r="J5" s="39"/>
    </row>
    <row r="6" spans="1:10" x14ac:dyDescent="0.35">
      <c r="A6" s="38" t="s">
        <v>46</v>
      </c>
      <c r="B6" s="107">
        <f>+[6]Input!B6</f>
        <v>0.1755829903978052</v>
      </c>
      <c r="C6" s="107">
        <f>+[6]Input!C6</f>
        <v>9.4795539033457249E-2</v>
      </c>
      <c r="D6" s="107">
        <f>+[6]Input!D6</f>
        <v>0.12861136999068032</v>
      </c>
      <c r="E6" s="107">
        <f>+[6]Input!E6</f>
        <v>6.741573033707865E-2</v>
      </c>
      <c r="F6" s="107">
        <f>+[6]Input!F6</f>
        <v>0.11836542977923908</v>
      </c>
      <c r="G6" s="108">
        <f>+[6]Input!G6</f>
        <v>7.3724007561436669E-2</v>
      </c>
      <c r="H6" s="109">
        <f t="shared" ref="H6:H10" si="0">+AVERAGE(C6:G6)</f>
        <v>9.6582415340378397E-2</v>
      </c>
      <c r="J6" s="39"/>
    </row>
    <row r="7" spans="1:10" x14ac:dyDescent="0.35">
      <c r="A7" s="38" t="s">
        <v>47</v>
      </c>
      <c r="B7" s="107">
        <f>+[6]Input!B7</f>
        <v>5.8859595340282025E-2</v>
      </c>
      <c r="C7" s="107">
        <f>+[6]Input!C7</f>
        <v>0.1037037037037037</v>
      </c>
      <c r="D7" s="107">
        <f>+[6]Input!D7</f>
        <v>0.17723076923076922</v>
      </c>
      <c r="E7" s="107">
        <f>+[6]Input!E7</f>
        <v>0.1366906474820144</v>
      </c>
      <c r="F7" s="107">
        <f>+[6]Input!F7</f>
        <v>0.11971830985915492</v>
      </c>
      <c r="G7" s="108">
        <f>+[6]Input!G7</f>
        <v>6.9565217391304349E-2</v>
      </c>
      <c r="H7" s="109">
        <f t="shared" si="0"/>
        <v>0.12138172953338933</v>
      </c>
      <c r="J7" s="39"/>
    </row>
    <row r="8" spans="1:10" x14ac:dyDescent="0.35">
      <c r="A8" s="38" t="s">
        <v>48</v>
      </c>
      <c r="B8" s="107">
        <f>+[6]Input!B8</f>
        <v>0.13744075829383887</v>
      </c>
      <c r="C8" s="107">
        <f>+[6]Input!C8</f>
        <v>0.12934131736526946</v>
      </c>
      <c r="D8" s="107">
        <f>+[6]Input!D8</f>
        <v>8.5375494071146238E-2</v>
      </c>
      <c r="E8" s="107">
        <f>+[6]Input!E8</f>
        <v>7.0671378091872794E-2</v>
      </c>
      <c r="F8" s="107">
        <f>+[6]Input!F8</f>
        <v>0.11188811188811189</v>
      </c>
      <c r="G8" s="108">
        <f>+[6]Input!G8</f>
        <v>3.6529680365296802E-2</v>
      </c>
      <c r="H8" s="109">
        <f t="shared" si="0"/>
        <v>8.6761196356339429E-2</v>
      </c>
      <c r="J8" s="39"/>
    </row>
    <row r="9" spans="1:10" x14ac:dyDescent="0.35">
      <c r="A9" s="38" t="s">
        <v>49</v>
      </c>
      <c r="B9" s="107">
        <f>+[6]Input!B9</f>
        <v>0.19753086419753085</v>
      </c>
      <c r="C9" s="107">
        <f>+[6]Input!C9</f>
        <v>0.1895910780669145</v>
      </c>
      <c r="D9" s="107">
        <f>+[6]Input!D9</f>
        <v>7.8285181733457596E-2</v>
      </c>
      <c r="E9" s="107">
        <f>+[6]Input!E9</f>
        <v>6.741573033707865E-2</v>
      </c>
      <c r="F9" s="107">
        <f>+[6]Input!F9</f>
        <v>9.5819633630812598E-2</v>
      </c>
      <c r="G9" s="108">
        <f>+[6]Input!G9</f>
        <v>6.2381852551984876E-2</v>
      </c>
      <c r="H9" s="109">
        <f t="shared" si="0"/>
        <v>9.8698695264049646E-2</v>
      </c>
      <c r="J9" s="39"/>
    </row>
    <row r="10" spans="1:10" ht="15" thickBot="1" x14ac:dyDescent="0.4">
      <c r="A10" s="40" t="s">
        <v>50</v>
      </c>
      <c r="B10" s="107">
        <f>+[6]Input!B10</f>
        <v>0.22808093194359286</v>
      </c>
      <c r="C10" s="107">
        <f>+[6]Input!C10</f>
        <v>0.14074074074074075</v>
      </c>
      <c r="D10" s="107">
        <f>+[6]Input!D10</f>
        <v>8.1230769230769218E-2</v>
      </c>
      <c r="E10" s="107">
        <f>+[6]Input!E10</f>
        <v>0.10071942446043165</v>
      </c>
      <c r="F10" s="107">
        <f>+[6]Input!F10</f>
        <v>9.154929577464789E-2</v>
      </c>
      <c r="G10" s="108">
        <f>+[6]Input!G10</f>
        <v>7.6521739130434779E-2</v>
      </c>
      <c r="H10" s="109">
        <f t="shared" si="0"/>
        <v>9.8152393867404861E-2</v>
      </c>
      <c r="J10" s="39"/>
    </row>
    <row r="11" spans="1:10" x14ac:dyDescent="0.35">
      <c r="A11" s="36" t="s">
        <v>51</v>
      </c>
      <c r="B11" s="37"/>
      <c r="C11" s="37"/>
      <c r="D11" s="37"/>
      <c r="E11" s="37"/>
      <c r="F11" s="37"/>
      <c r="G11" s="37"/>
      <c r="H11" s="110"/>
    </row>
    <row r="12" spans="1:10" x14ac:dyDescent="0.35">
      <c r="A12" s="38" t="s">
        <v>52</v>
      </c>
      <c r="B12" s="107">
        <f>+[6]Input!B12</f>
        <v>2</v>
      </c>
      <c r="C12" s="107">
        <f>+[6]Input!C12</f>
        <v>1</v>
      </c>
      <c r="D12" s="107">
        <f>+[6]Input!D12</f>
        <v>1</v>
      </c>
      <c r="E12" s="107">
        <f>+[6]Input!E12</f>
        <v>3</v>
      </c>
      <c r="F12" s="107">
        <f>+[6]Input!F12</f>
        <v>1</v>
      </c>
      <c r="G12" s="108">
        <f>+[6]Input!G12</f>
        <v>0</v>
      </c>
      <c r="H12" s="109">
        <f>+AVERAGE(C12:G12)</f>
        <v>1.2</v>
      </c>
    </row>
    <row r="13" spans="1:10" ht="15" thickBot="1" x14ac:dyDescent="0.4">
      <c r="A13" s="43" t="s">
        <v>53</v>
      </c>
      <c r="B13" s="107">
        <f>+[6]Input!B13</f>
        <v>0</v>
      </c>
      <c r="C13" s="107">
        <f>+[6]Input!C13</f>
        <v>0</v>
      </c>
      <c r="D13" s="107">
        <f>+[6]Input!D13</f>
        <v>0</v>
      </c>
      <c r="E13" s="107">
        <f>+[6]Input!E13</f>
        <v>0</v>
      </c>
      <c r="F13" s="107">
        <f>+[6]Input!F13</f>
        <v>1</v>
      </c>
      <c r="G13" s="108">
        <f>+[6]Input!G13</f>
        <v>0</v>
      </c>
      <c r="H13" s="109">
        <f>+AVERAGE(C13:G13)</f>
        <v>0.2</v>
      </c>
    </row>
    <row r="14" spans="1:10" ht="15" thickBot="1" x14ac:dyDescent="0.4">
      <c r="A14" s="44" t="s">
        <v>54</v>
      </c>
      <c r="B14" s="45">
        <f>+[6]Input!B$14</f>
        <v>169.17750790715218</v>
      </c>
      <c r="C14" s="45">
        <f>+[6]Input!C$14</f>
        <v>35.639999896287918</v>
      </c>
      <c r="D14" s="45">
        <f>+[6]Input!D$14</f>
        <v>58.200000151991844</v>
      </c>
      <c r="E14" s="45">
        <f>+[6]Input!E$14</f>
        <v>69.824999794363976</v>
      </c>
      <c r="F14" s="46">
        <f>+[6]Input!F$14</f>
        <v>45.171428727252142</v>
      </c>
      <c r="G14" s="111">
        <f>+[6]Input!G$14</f>
        <v>72.238095060428805</v>
      </c>
      <c r="H14" s="109">
        <f>+AVERAGE(C14:G14)</f>
        <v>56.214904726064937</v>
      </c>
    </row>
    <row r="15" spans="1:10" x14ac:dyDescent="0.35">
      <c r="A15" s="36" t="s">
        <v>55</v>
      </c>
      <c r="B15" s="37"/>
      <c r="C15" s="37"/>
      <c r="D15" s="37"/>
      <c r="E15" s="37"/>
      <c r="F15" s="37"/>
      <c r="G15" s="37"/>
      <c r="H15" s="110"/>
    </row>
    <row r="16" spans="1:10" x14ac:dyDescent="0.35">
      <c r="A16" s="38" t="s">
        <v>56</v>
      </c>
      <c r="B16" s="41">
        <f>+[6]Input!B$16</f>
        <v>20</v>
      </c>
      <c r="C16" s="41">
        <f>+[6]Input!C$16</f>
        <v>11</v>
      </c>
      <c r="D16" s="41">
        <f>+[6]Input!D$16</f>
        <v>20</v>
      </c>
      <c r="E16" s="41">
        <f>+[6]Input!E$16</f>
        <v>12</v>
      </c>
      <c r="F16" s="41">
        <f>+[6]Input!F$16</f>
        <v>11</v>
      </c>
      <c r="G16" s="42">
        <f>+[6]Input!G$16</f>
        <v>10</v>
      </c>
      <c r="H16" s="109">
        <f>+AVERAGE(C16:G16)</f>
        <v>12.8</v>
      </c>
    </row>
    <row r="17" spans="1:8" x14ac:dyDescent="0.35">
      <c r="A17" s="38" t="s">
        <v>57</v>
      </c>
      <c r="B17" s="41">
        <f>+[6]Input!B$17</f>
        <v>3</v>
      </c>
      <c r="C17" s="41">
        <f>+[6]Input!C$17</f>
        <v>0</v>
      </c>
      <c r="D17" s="41">
        <f>+[6]Input!D$17</f>
        <v>0</v>
      </c>
      <c r="E17" s="41">
        <f>+[6]Input!E$17</f>
        <v>0</v>
      </c>
      <c r="F17" s="41">
        <f>+[6]Input!F$17</f>
        <v>0</v>
      </c>
      <c r="G17" s="42">
        <f>+[6]Input!G$17</f>
        <v>0</v>
      </c>
      <c r="H17" s="109">
        <f>+AVERAGE(C17:G17)</f>
        <v>0</v>
      </c>
    </row>
    <row r="18" spans="1:8" ht="15" thickBot="1" x14ac:dyDescent="0.4">
      <c r="A18" s="47" t="s">
        <v>58</v>
      </c>
      <c r="B18" s="48">
        <f>+[6]Input!B$18</f>
        <v>5</v>
      </c>
      <c r="C18" s="48">
        <f>+[6]Input!C$18</f>
        <v>6</v>
      </c>
      <c r="D18" s="48">
        <f>+[6]Input!D$18</f>
        <v>6</v>
      </c>
      <c r="E18" s="48">
        <f>+[6]Input!E$18</f>
        <v>3</v>
      </c>
      <c r="F18" s="48">
        <f>+[6]Input!F$18</f>
        <v>6</v>
      </c>
      <c r="G18" s="49">
        <f>+[6]Input!G$18</f>
        <v>6</v>
      </c>
      <c r="H18" s="109">
        <f>+AVERAGE(C18:G18)</f>
        <v>5.4</v>
      </c>
    </row>
    <row r="22" spans="1:8" x14ac:dyDescent="0.35">
      <c r="F22" s="50"/>
      <c r="G22" t="s">
        <v>59</v>
      </c>
    </row>
    <row r="23" spans="1:8" x14ac:dyDescent="0.35">
      <c r="F23" s="51"/>
      <c r="G23" t="s">
        <v>60</v>
      </c>
    </row>
  </sheetData>
  <mergeCells count="3"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E080-F22E-4EE7-B952-9706B44DE935}">
  <dimension ref="A1:M31"/>
  <sheetViews>
    <sheetView topLeftCell="A9" zoomScaleNormal="100" workbookViewId="0">
      <selection activeCell="A24" sqref="A24"/>
    </sheetView>
  </sheetViews>
  <sheetFormatPr defaultRowHeight="14.5" x14ac:dyDescent="0.35"/>
  <cols>
    <col min="1" max="1" width="44.54296875" customWidth="1"/>
    <col min="2" max="2" width="34" customWidth="1"/>
    <col min="3" max="3" width="18.81640625" bestFit="1" customWidth="1"/>
    <col min="4" max="4" width="15.26953125" bestFit="1" customWidth="1"/>
    <col min="5" max="5" width="25" bestFit="1" customWidth="1"/>
    <col min="6" max="6" width="22.26953125" bestFit="1" customWidth="1"/>
    <col min="7" max="8" width="11.453125" bestFit="1" customWidth="1"/>
    <col min="9" max="10" width="13.54296875" bestFit="1" customWidth="1"/>
    <col min="11" max="11" width="33.81640625" bestFit="1" customWidth="1"/>
    <col min="12" max="12" width="32.7265625" bestFit="1" customWidth="1"/>
    <col min="13" max="13" width="33.81640625" bestFit="1" customWidth="1"/>
  </cols>
  <sheetData>
    <row r="1" spans="1:13" x14ac:dyDescent="0.35">
      <c r="A1" t="s">
        <v>66</v>
      </c>
    </row>
    <row r="2" spans="1:13" x14ac:dyDescent="0.3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</row>
    <row r="3" spans="1:13" x14ac:dyDescent="0.35">
      <c r="A3" s="68" t="s">
        <v>45</v>
      </c>
      <c r="B3" t="s">
        <v>79</v>
      </c>
      <c r="C3" s="69">
        <f>+[6]Results!C3</f>
        <v>0.2455</v>
      </c>
      <c r="D3" s="69">
        <f>+[6]Results!D3</f>
        <v>0.1429</v>
      </c>
      <c r="E3" s="69">
        <f>+[6]Results!E3</f>
        <v>0.14419999999999999</v>
      </c>
      <c r="F3" s="69">
        <f>+[6]Results!F3</f>
        <v>4.24E-2</v>
      </c>
      <c r="G3" s="69">
        <f>+[6]Results!G3</f>
        <v>0.18659999999999999</v>
      </c>
      <c r="H3" s="69">
        <f>+[6]Results!H3</f>
        <v>0.22899999999999998</v>
      </c>
      <c r="I3" s="69">
        <f>+[6]Results!I3</f>
        <v>0.1018</v>
      </c>
      <c r="J3" s="69">
        <f>+[6]Results!J3</f>
        <v>5.9399999999999994E-2</v>
      </c>
      <c r="K3" s="69">
        <f>+[6]Results!K3</f>
        <v>8.7999999999999995E-2</v>
      </c>
      <c r="L3" s="69">
        <f>+[6]Results!L3</f>
        <v>0.13869999999999999</v>
      </c>
      <c r="M3" s="69">
        <f>+[6]Results!M3</f>
        <v>0.21840000000000001</v>
      </c>
    </row>
    <row r="4" spans="1:13" x14ac:dyDescent="0.35">
      <c r="A4" s="68" t="s">
        <v>46</v>
      </c>
      <c r="B4" t="s">
        <v>79</v>
      </c>
      <c r="C4" s="69">
        <f>+[6]Results!C4</f>
        <v>0.2195</v>
      </c>
      <c r="D4" s="69">
        <f>+[6]Results!D4</f>
        <v>9.6600000000000005E-2</v>
      </c>
      <c r="E4" s="69">
        <f>+[6]Results!E4</f>
        <v>9.7799999999999998E-2</v>
      </c>
      <c r="F4" s="69">
        <f>+[6]Results!F4</f>
        <v>2.98E-2</v>
      </c>
      <c r="G4" s="69">
        <f>+[6]Results!G4</f>
        <v>0.12759999999999999</v>
      </c>
      <c r="H4" s="69">
        <f>+[6]Results!H4</f>
        <v>0.15739999999999998</v>
      </c>
      <c r="I4" s="69">
        <f>+[6]Results!I4</f>
        <v>6.8000000000000005E-2</v>
      </c>
      <c r="J4" s="69">
        <f>+[6]Results!J4</f>
        <v>3.8199999999999998E-2</v>
      </c>
      <c r="K4" s="69">
        <f>+[6]Results!K4</f>
        <v>5.8700000000000002E-2</v>
      </c>
      <c r="L4" s="69">
        <f>+[6]Results!L4</f>
        <v>9.3799999999999994E-2</v>
      </c>
      <c r="M4" s="69">
        <f>+[6]Results!M4</f>
        <v>0.14979999999999999</v>
      </c>
    </row>
    <row r="5" spans="1:13" x14ac:dyDescent="0.35">
      <c r="A5" s="68" t="s">
        <v>47</v>
      </c>
      <c r="B5" t="s">
        <v>80</v>
      </c>
      <c r="C5" s="69">
        <f>+[6]Results!C5</f>
        <v>0.14360000000000001</v>
      </c>
      <c r="D5" s="69">
        <f>+[6]Results!D5</f>
        <v>0.12139999999999999</v>
      </c>
      <c r="E5" s="69">
        <f>+[6]Results!E5</f>
        <v>0.12139999999999999</v>
      </c>
      <c r="F5" s="69">
        <f>+[6]Results!F5</f>
        <v>3.6600000000000001E-2</v>
      </c>
      <c r="G5" s="69">
        <f>+[6]Results!G5</f>
        <v>0.158</v>
      </c>
      <c r="H5" s="69">
        <f>+[6]Results!H5</f>
        <v>0.1946</v>
      </c>
      <c r="I5" s="69">
        <f>+[6]Results!I5</f>
        <v>8.4799999999999986E-2</v>
      </c>
      <c r="J5" s="69">
        <f>+[6]Results!J5</f>
        <v>4.8199999999999993E-2</v>
      </c>
      <c r="K5" s="69">
        <f>+[6]Results!K5</f>
        <v>6.8099999999999994E-2</v>
      </c>
      <c r="L5" s="69">
        <f>+[6]Results!L5</f>
        <v>0.1177</v>
      </c>
      <c r="M5" s="69">
        <f>+[6]Results!M5</f>
        <v>0.18720000000000001</v>
      </c>
    </row>
    <row r="6" spans="1:13" x14ac:dyDescent="0.35">
      <c r="A6" s="68" t="s">
        <v>48</v>
      </c>
      <c r="B6" t="s">
        <v>80</v>
      </c>
      <c r="C6" s="69">
        <f>+[6]Results!C6</f>
        <v>0.18279999999999999</v>
      </c>
      <c r="D6" s="69">
        <f>+[6]Results!D6</f>
        <v>8.6800000000000002E-2</v>
      </c>
      <c r="E6" s="69">
        <f>+[6]Results!E6</f>
        <v>8.6800000000000002E-2</v>
      </c>
      <c r="F6" s="69">
        <f>+[6]Results!F6</f>
        <v>3.56E-2</v>
      </c>
      <c r="G6" s="69">
        <f>+[6]Results!G6</f>
        <v>0.12240000000000001</v>
      </c>
      <c r="H6" s="69">
        <f>+[6]Results!H6</f>
        <v>0.158</v>
      </c>
      <c r="I6" s="69">
        <f>+[6]Results!I6</f>
        <v>5.1200000000000002E-2</v>
      </c>
      <c r="J6" s="69">
        <f>+[6]Results!J6</f>
        <v>1.5600000000000003E-2</v>
      </c>
      <c r="K6" s="69">
        <f>+[6]Results!K6</f>
        <v>3.7600000000000001E-2</v>
      </c>
      <c r="L6" s="69">
        <f>+[6]Results!L6</f>
        <v>8.1900000000000001E-2</v>
      </c>
      <c r="M6" s="69">
        <f>+[6]Results!M6</f>
        <v>0.15240000000000001</v>
      </c>
    </row>
    <row r="7" spans="1:13" x14ac:dyDescent="0.35">
      <c r="A7" s="70" t="s">
        <v>49</v>
      </c>
      <c r="B7" t="s">
        <v>81</v>
      </c>
      <c r="C7" s="69">
        <f>+[6]Results!C7</f>
        <v>0.2273</v>
      </c>
      <c r="D7" s="69">
        <f>+[6]Results!D7</f>
        <v>9.8699999999999996E-2</v>
      </c>
      <c r="E7" s="69">
        <f>+[6]Results!E7</f>
        <v>9.7299999999999998E-2</v>
      </c>
      <c r="F7" s="69">
        <f>+[6]Results!F7</f>
        <v>4.1700000000000001E-2</v>
      </c>
      <c r="G7" s="69">
        <f>+[6]Results!G7</f>
        <v>0.13900000000000001</v>
      </c>
      <c r="H7" s="69">
        <f>+[6]Results!H7</f>
        <v>0.1807</v>
      </c>
      <c r="I7" s="69">
        <f>+[6]Results!I7</f>
        <v>5.5599999999999997E-2</v>
      </c>
      <c r="J7" s="69">
        <f>+[6]Results!J7</f>
        <v>1.3899999999999996E-2</v>
      </c>
      <c r="K7" s="69">
        <f>+[6]Results!K7</f>
        <v>5.0500000000000003E-2</v>
      </c>
      <c r="L7" s="69">
        <f>+[6]Results!L7</f>
        <v>8.8200000000000001E-2</v>
      </c>
      <c r="M7" s="69">
        <f>+[6]Results!M7</f>
        <v>0.17449999999999999</v>
      </c>
    </row>
    <row r="8" spans="1:13" x14ac:dyDescent="0.35">
      <c r="A8" s="71" t="s">
        <v>50</v>
      </c>
      <c r="B8" t="s">
        <v>81</v>
      </c>
      <c r="C8" s="69">
        <f>+[6]Results!C8</f>
        <v>0.1925</v>
      </c>
      <c r="D8" s="69">
        <f>+[6]Results!D8</f>
        <v>9.8199999999999996E-2</v>
      </c>
      <c r="E8" s="69">
        <f>+[6]Results!E8</f>
        <v>9.8000000000000004E-2</v>
      </c>
      <c r="F8" s="69">
        <f>+[6]Results!F8</f>
        <v>2.12E-2</v>
      </c>
      <c r="G8" s="69">
        <f>+[6]Results!G8</f>
        <v>0.1192</v>
      </c>
      <c r="H8" s="69">
        <f>+[6]Results!H8</f>
        <v>0.1404</v>
      </c>
      <c r="I8" s="69">
        <f>+[6]Results!I8</f>
        <v>7.6800000000000007E-2</v>
      </c>
      <c r="J8" s="69">
        <f>+[6]Results!J8</f>
        <v>5.5600000000000004E-2</v>
      </c>
      <c r="K8" s="69">
        <f>+[6]Results!K8</f>
        <v>6.88E-2</v>
      </c>
      <c r="L8" s="69">
        <f>+[6]Results!L8</f>
        <v>9.5100000000000004E-2</v>
      </c>
      <c r="M8" s="69">
        <f>+[6]Results!M8</f>
        <v>0.1368</v>
      </c>
    </row>
    <row r="9" spans="1:13" x14ac:dyDescent="0.35">
      <c r="A9" t="s">
        <v>82</v>
      </c>
      <c r="B9" t="s">
        <v>81</v>
      </c>
      <c r="C9" s="69">
        <f>+[6]Results!C9</f>
        <v>0.22209999999999999</v>
      </c>
      <c r="D9" s="69">
        <f>+[6]Results!D9</f>
        <v>56.21</v>
      </c>
      <c r="E9" s="69">
        <f>+[6]Results!E9</f>
        <v>56.47</v>
      </c>
      <c r="F9" s="69">
        <f>+[6]Results!F9</f>
        <v>16.559999999999999</v>
      </c>
      <c r="G9" s="69">
        <f>+[6]Results!G9</f>
        <v>73.03</v>
      </c>
      <c r="H9" s="69">
        <f>+[6]Results!H9</f>
        <v>89.59</v>
      </c>
      <c r="I9" s="69">
        <f>+[6]Results!I9</f>
        <v>39.909999999999997</v>
      </c>
      <c r="J9" s="69">
        <f>+[6]Results!J9</f>
        <v>23.35</v>
      </c>
      <c r="K9" s="69">
        <f>+[6]Results!K9</f>
        <v>35.28</v>
      </c>
      <c r="L9" s="69">
        <f>+[6]Results!L9</f>
        <v>53.64</v>
      </c>
      <c r="M9" s="69">
        <f>+[6]Results!M9</f>
        <v>87.24</v>
      </c>
    </row>
    <row r="10" spans="1:13" x14ac:dyDescent="0.35">
      <c r="A10" s="73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 x14ac:dyDescent="0.35">
      <c r="A11" s="73"/>
      <c r="D11" s="72"/>
      <c r="E11" s="72"/>
      <c r="F11" s="72"/>
      <c r="G11" s="74"/>
      <c r="H11" s="74"/>
      <c r="I11" s="74"/>
      <c r="J11" s="74"/>
      <c r="K11" s="72"/>
      <c r="M11" s="72"/>
    </row>
    <row r="14" spans="1:13" x14ac:dyDescent="0.35">
      <c r="A14" t="s">
        <v>83</v>
      </c>
    </row>
    <row r="15" spans="1:13" x14ac:dyDescent="0.35">
      <c r="A15" t="s">
        <v>84</v>
      </c>
    </row>
    <row r="16" spans="1:13" x14ac:dyDescent="0.35">
      <c r="A16" t="s">
        <v>85</v>
      </c>
    </row>
    <row r="19" spans="1:13" s="73" customFormat="1" x14ac:dyDescent="0.35">
      <c r="A19" s="73" t="s">
        <v>86</v>
      </c>
    </row>
    <row r="20" spans="1:13" x14ac:dyDescent="0.35">
      <c r="B20" t="s">
        <v>67</v>
      </c>
      <c r="C20" t="s">
        <v>87</v>
      </c>
      <c r="D20" t="s">
        <v>69</v>
      </c>
      <c r="E20" t="s">
        <v>70</v>
      </c>
      <c r="F20" t="s">
        <v>71</v>
      </c>
      <c r="G20" t="s">
        <v>72</v>
      </c>
      <c r="H20" t="s">
        <v>73</v>
      </c>
      <c r="I20" t="s">
        <v>74</v>
      </c>
      <c r="J20" t="s">
        <v>75</v>
      </c>
      <c r="K20" t="s">
        <v>76</v>
      </c>
      <c r="L20" t="s">
        <v>77</v>
      </c>
      <c r="M20" t="s">
        <v>78</v>
      </c>
    </row>
    <row r="21" spans="1:13" ht="17.25" customHeight="1" x14ac:dyDescent="0.35">
      <c r="A21" s="75" t="s">
        <v>88</v>
      </c>
      <c r="B21" t="s">
        <v>89</v>
      </c>
      <c r="C21" s="69">
        <f>+[6]Results!C$21</f>
        <v>16.728999999999999</v>
      </c>
      <c r="D21" s="69">
        <f>+[6]Results!D$21</f>
        <v>1.2</v>
      </c>
      <c r="E21" s="69">
        <f>+[6]Results!E$21</f>
        <v>1.2</v>
      </c>
      <c r="F21" s="69">
        <f>+[6]Results!F$21</f>
        <v>1.095</v>
      </c>
      <c r="G21" s="69">
        <f>+[6]Results!G$21</f>
        <v>2.2949999999999999</v>
      </c>
      <c r="H21" s="69">
        <f>+[6]Results!H$21</f>
        <v>3.3899999999999997</v>
      </c>
      <c r="I21" s="69">
        <f>+[6]Results!I$21</f>
        <v>0.10499999999999998</v>
      </c>
      <c r="J21" s="69">
        <f>+[6]Results!J$21</f>
        <v>-0.99</v>
      </c>
      <c r="K21" s="69">
        <f>+[6]Results!K$21</f>
        <v>0</v>
      </c>
      <c r="L21" s="69">
        <f>+[6]Results!L$21</f>
        <v>1</v>
      </c>
      <c r="M21" s="69">
        <f>+[6]Results!M$21</f>
        <v>3</v>
      </c>
    </row>
    <row r="22" spans="1:13" ht="17.25" customHeight="1" x14ac:dyDescent="0.35">
      <c r="A22" s="75" t="s">
        <v>90</v>
      </c>
      <c r="B22" t="s">
        <v>89</v>
      </c>
      <c r="C22" s="69">
        <f>+[6]Results!C$22</f>
        <v>8.5521999999999991</v>
      </c>
      <c r="D22" s="69">
        <f>+[6]Results!D$22</f>
        <v>0.2</v>
      </c>
      <c r="E22" s="69">
        <f>+[6]Results!E$22</f>
        <v>0.2</v>
      </c>
      <c r="F22" s="69">
        <f>+[6]Results!F$22</f>
        <v>0.44700000000000001</v>
      </c>
      <c r="G22" s="69">
        <f>+[6]Results!G$22</f>
        <v>0.64700000000000002</v>
      </c>
      <c r="H22" s="69">
        <f>+[6]Results!H$22</f>
        <v>1.0940000000000001</v>
      </c>
      <c r="I22" s="69">
        <f>+[6]Results!I$22</f>
        <v>-0.247</v>
      </c>
      <c r="J22" s="69">
        <f>+[6]Results!J$22</f>
        <v>-0.69399999999999995</v>
      </c>
      <c r="K22" s="69">
        <f>+[6]Results!K$22</f>
        <v>0</v>
      </c>
      <c r="L22" s="69">
        <f>+[6]Results!L$22</f>
        <v>0</v>
      </c>
      <c r="M22" s="69">
        <f>+[6]Results!M$22</f>
        <v>1</v>
      </c>
    </row>
    <row r="23" spans="1:13" ht="17.25" customHeight="1" x14ac:dyDescent="0.35">
      <c r="A23" s="75" t="s">
        <v>56</v>
      </c>
      <c r="B23" t="s">
        <v>89</v>
      </c>
      <c r="C23" s="69">
        <f>+[6]Results!C$23</f>
        <v>29.868099999999998</v>
      </c>
      <c r="D23" s="69">
        <f>+[6]Results!D$23</f>
        <v>12.8</v>
      </c>
      <c r="E23" s="69">
        <f>+[6]Results!E$23</f>
        <v>12.8</v>
      </c>
      <c r="F23" s="69">
        <f>+[6]Results!F$23</f>
        <v>3.5779999999999998</v>
      </c>
      <c r="G23" s="69">
        <f>+[6]Results!G$23</f>
        <v>16.378</v>
      </c>
      <c r="H23" s="69">
        <f>+[6]Results!H$23</f>
        <v>19.956</v>
      </c>
      <c r="I23" s="69">
        <f>+[6]Results!I$23</f>
        <v>9.2220000000000013</v>
      </c>
      <c r="J23" s="69">
        <f>+[6]Results!J$23</f>
        <v>5.644000000000001</v>
      </c>
      <c r="K23" s="69">
        <f>+[6]Results!K$23</f>
        <v>7</v>
      </c>
      <c r="L23" s="69">
        <f>+[6]Results!L$23</f>
        <v>13</v>
      </c>
      <c r="M23" s="69">
        <f>+[6]Results!M$23</f>
        <v>19</v>
      </c>
    </row>
    <row r="24" spans="1:13" ht="17.25" customHeight="1" x14ac:dyDescent="0.35">
      <c r="A24" s="115" t="s">
        <v>57</v>
      </c>
      <c r="B24" s="112"/>
      <c r="C24" s="113"/>
      <c r="D24" s="114"/>
      <c r="E24" s="114"/>
      <c r="F24" s="114"/>
      <c r="G24" s="114"/>
      <c r="H24" s="114"/>
      <c r="I24" s="114"/>
      <c r="J24" s="114"/>
      <c r="K24" s="112"/>
      <c r="L24" s="112"/>
      <c r="M24" s="112"/>
    </row>
    <row r="25" spans="1:13" ht="17.25" customHeight="1" x14ac:dyDescent="0.35">
      <c r="A25" s="76" t="s">
        <v>58</v>
      </c>
      <c r="B25" t="s">
        <v>89</v>
      </c>
      <c r="C25" s="69">
        <f>+[6]Results!C$25</f>
        <v>22.485299999999999</v>
      </c>
      <c r="D25" s="69">
        <f>+[6]Results!D$25</f>
        <v>5.4</v>
      </c>
      <c r="E25" s="69">
        <f>+[6]Results!E$25</f>
        <v>5.4</v>
      </c>
      <c r="F25" s="69">
        <f>+[6]Results!F$25</f>
        <v>2.3239999999999998</v>
      </c>
      <c r="G25" s="69">
        <f>+[6]Results!G$25</f>
        <v>7.7240000000000002</v>
      </c>
      <c r="H25" s="69">
        <f>+[6]Results!H$25</f>
        <v>10.048</v>
      </c>
      <c r="I25" s="69">
        <f>+[6]Results!I$25</f>
        <v>3.0760000000000005</v>
      </c>
      <c r="J25" s="69">
        <f>+[6]Results!J$25</f>
        <v>0.75200000000000067</v>
      </c>
      <c r="K25" s="69">
        <f>+[6]Results!K$25</f>
        <v>2</v>
      </c>
      <c r="L25" s="69">
        <f>+[6]Results!L$25</f>
        <v>5</v>
      </c>
      <c r="M25" s="69">
        <f>+[6]Results!M$25</f>
        <v>9</v>
      </c>
    </row>
    <row r="31" spans="1:13" x14ac:dyDescent="0.35">
      <c r="B31" t="s">
        <v>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U41"/>
  <sheetViews>
    <sheetView topLeftCell="A10" zoomScaleNormal="100" workbookViewId="0">
      <selection activeCell="H30" sqref="H30"/>
    </sheetView>
  </sheetViews>
  <sheetFormatPr defaultColWidth="8.1796875" defaultRowHeight="13" x14ac:dyDescent="0.3"/>
  <cols>
    <col min="1" max="1" width="6.453125" style="14" customWidth="1"/>
    <col min="2" max="2" width="3.1796875" style="14" customWidth="1"/>
    <col min="3" max="3" width="26" style="31" customWidth="1"/>
    <col min="4" max="4" width="12.453125" style="31" bestFit="1" customWidth="1"/>
    <col min="5" max="5" width="11.54296875" style="30" bestFit="1" customWidth="1"/>
    <col min="6" max="6" width="10.81640625" style="14" customWidth="1"/>
    <col min="7" max="7" width="8.81640625" style="14" customWidth="1"/>
    <col min="8" max="8" width="16" style="14" customWidth="1"/>
    <col min="9" max="9" width="21.453125" style="14" customWidth="1"/>
    <col min="10" max="10" width="15.81640625" style="14" customWidth="1"/>
    <col min="11" max="13" width="7.81640625" style="14" customWidth="1"/>
    <col min="14" max="15" width="19.54296875" style="14" customWidth="1"/>
    <col min="16" max="16" width="55.26953125" style="14" bestFit="1" customWidth="1"/>
    <col min="17" max="17" width="20.1796875" style="14" bestFit="1" customWidth="1"/>
    <col min="18" max="18" width="7.81640625" style="14" customWidth="1"/>
    <col min="19" max="19" width="25.453125" style="14" bestFit="1" customWidth="1"/>
    <col min="20" max="20" width="25.453125" style="14" customWidth="1"/>
    <col min="21" max="27" width="7.81640625" style="14" customWidth="1"/>
    <col min="28" max="16384" width="8.1796875" style="14"/>
  </cols>
  <sheetData>
    <row r="1" spans="2:21" s="1" customFormat="1" ht="14.5" x14ac:dyDescent="0.35">
      <c r="E1" s="2"/>
      <c r="F1" s="3"/>
    </row>
    <row r="2" spans="2:21" s="1" customFormat="1" ht="23.5" x14ac:dyDescent="0.55000000000000004">
      <c r="B2" s="4" t="s">
        <v>61</v>
      </c>
      <c r="E2" s="2"/>
      <c r="F2" s="3"/>
      <c r="G2" s="5"/>
    </row>
    <row r="3" spans="2:21" s="6" customFormat="1" ht="14.5" x14ac:dyDescent="0.35">
      <c r="C3" s="7"/>
      <c r="D3" s="7"/>
      <c r="E3" s="8"/>
      <c r="F3" s="8"/>
      <c r="G3" s="5"/>
    </row>
    <row r="4" spans="2:21" s="6" customFormat="1" ht="14.5" x14ac:dyDescent="0.35">
      <c r="B4" s="9" t="s">
        <v>0</v>
      </c>
      <c r="D4" s="9"/>
      <c r="E4" s="10"/>
      <c r="F4" s="5"/>
      <c r="G4" s="5"/>
    </row>
    <row r="5" spans="2:21" s="1" customFormat="1" ht="14.5" x14ac:dyDescent="0.35">
      <c r="B5" s="9"/>
      <c r="C5" s="11"/>
      <c r="D5" s="11"/>
      <c r="E5" s="12"/>
      <c r="F5" s="13"/>
      <c r="G5" s="13"/>
    </row>
    <row r="6" spans="2:21" x14ac:dyDescent="0.3">
      <c r="C6" s="15"/>
      <c r="D6" s="15"/>
      <c r="E6" s="15"/>
      <c r="F6" s="15"/>
      <c r="G6" s="15"/>
      <c r="J6" s="15"/>
    </row>
    <row r="7" spans="2:21" ht="26" x14ac:dyDescent="0.35">
      <c r="C7" s="16" t="s">
        <v>1</v>
      </c>
      <c r="D7" s="16"/>
      <c r="E7" s="17" t="s">
        <v>2</v>
      </c>
      <c r="F7" s="131" t="s">
        <v>3</v>
      </c>
      <c r="G7" s="131"/>
      <c r="H7" s="131"/>
      <c r="I7" s="16" t="s">
        <v>4</v>
      </c>
      <c r="J7" s="17" t="s">
        <v>5</v>
      </c>
      <c r="N7" s="132" t="s">
        <v>6</v>
      </c>
      <c r="O7" s="133"/>
    </row>
    <row r="8" spans="2:21" ht="26" x14ac:dyDescent="0.3">
      <c r="C8" s="16"/>
      <c r="D8" s="16"/>
      <c r="E8" s="16" t="s">
        <v>7</v>
      </c>
      <c r="F8" s="16" t="s">
        <v>8</v>
      </c>
      <c r="G8" s="16" t="s">
        <v>9</v>
      </c>
      <c r="H8" s="17" t="s">
        <v>10</v>
      </c>
      <c r="I8" s="18" t="s">
        <v>11</v>
      </c>
      <c r="J8" s="16" t="s">
        <v>12</v>
      </c>
      <c r="M8" s="14" t="s">
        <v>62</v>
      </c>
      <c r="N8" s="16" t="s">
        <v>8</v>
      </c>
      <c r="O8" s="16" t="s">
        <v>9</v>
      </c>
      <c r="P8" s="52" t="s">
        <v>64</v>
      </c>
      <c r="Q8" s="52" t="s">
        <v>63</v>
      </c>
      <c r="R8" s="52" t="s">
        <v>65</v>
      </c>
    </row>
    <row r="9" spans="2:21" x14ac:dyDescent="0.3">
      <c r="C9" s="16" t="s">
        <v>13</v>
      </c>
      <c r="D9" s="16" t="s">
        <v>14</v>
      </c>
      <c r="E9" s="16" t="s">
        <v>15</v>
      </c>
      <c r="F9" s="16" t="s">
        <v>16</v>
      </c>
      <c r="G9" s="16" t="s">
        <v>17</v>
      </c>
      <c r="H9" s="16" t="s">
        <v>18</v>
      </c>
      <c r="I9" s="16" t="s">
        <v>19</v>
      </c>
      <c r="J9" s="16" t="s">
        <v>20</v>
      </c>
    </row>
    <row r="10" spans="2:21" x14ac:dyDescent="0.3">
      <c r="C10" s="56" t="s">
        <v>21</v>
      </c>
      <c r="D10" s="56">
        <v>2015</v>
      </c>
      <c r="E10" s="54"/>
      <c r="F10" s="57">
        <v>1222</v>
      </c>
      <c r="G10" s="57">
        <f>O14</f>
        <v>107</v>
      </c>
      <c r="H10" s="54">
        <f>F10+G10</f>
        <v>1329</v>
      </c>
      <c r="I10" s="58">
        <f>MIN(G10,$D$31)</f>
        <v>107</v>
      </c>
      <c r="J10" s="54">
        <f>F10+I10</f>
        <v>1329</v>
      </c>
      <c r="M10" s="53">
        <v>2011</v>
      </c>
      <c r="N10" s="54">
        <v>814</v>
      </c>
      <c r="O10" s="54">
        <v>56</v>
      </c>
      <c r="P10" s="53">
        <v>0</v>
      </c>
      <c r="Q10" s="53">
        <f>N10+P10</f>
        <v>814</v>
      </c>
      <c r="R10" s="14">
        <f>O10+Q10</f>
        <v>870</v>
      </c>
    </row>
    <row r="11" spans="2:21" x14ac:dyDescent="0.3">
      <c r="C11" s="56" t="s">
        <v>21</v>
      </c>
      <c r="D11" s="56">
        <v>2016</v>
      </c>
      <c r="E11" s="54"/>
      <c r="F11" s="57">
        <f t="shared" ref="F11:F12" si="0">Q15</f>
        <v>3008</v>
      </c>
      <c r="G11" s="57">
        <f t="shared" ref="G11:G12" si="1">O15</f>
        <v>48</v>
      </c>
      <c r="H11" s="54">
        <f t="shared" ref="H11:H12" si="2">F11+G11</f>
        <v>3056</v>
      </c>
      <c r="I11" s="58">
        <f t="shared" ref="I11:I12" si="3">MIN(G11,$D$31)</f>
        <v>48</v>
      </c>
      <c r="J11" s="54">
        <f t="shared" ref="J11:J12" si="4">F11+I11</f>
        <v>3056</v>
      </c>
      <c r="K11" s="20"/>
      <c r="M11" s="53">
        <v>2012</v>
      </c>
      <c r="N11" s="55">
        <v>492</v>
      </c>
      <c r="O11" s="55">
        <v>281</v>
      </c>
      <c r="P11" s="53">
        <v>0</v>
      </c>
      <c r="Q11" s="53">
        <f t="shared" ref="Q11:Q20" si="5">N11+P11</f>
        <v>492</v>
      </c>
      <c r="R11" s="14">
        <f t="shared" ref="R11:R20" si="6">O11+Q11</f>
        <v>773</v>
      </c>
    </row>
    <row r="12" spans="2:21" x14ac:dyDescent="0.3">
      <c r="C12" s="56" t="s">
        <v>21</v>
      </c>
      <c r="D12" s="56">
        <v>2017</v>
      </c>
      <c r="E12" s="54"/>
      <c r="F12" s="57">
        <f t="shared" si="0"/>
        <v>6134.5</v>
      </c>
      <c r="G12" s="57">
        <f t="shared" si="1"/>
        <v>675</v>
      </c>
      <c r="H12" s="54">
        <f t="shared" si="2"/>
        <v>6809.5</v>
      </c>
      <c r="I12" s="58">
        <f t="shared" si="3"/>
        <v>229</v>
      </c>
      <c r="J12" s="54">
        <f t="shared" si="4"/>
        <v>6363.5</v>
      </c>
      <c r="M12" s="53">
        <v>2013</v>
      </c>
      <c r="N12" s="54">
        <v>585</v>
      </c>
      <c r="O12" s="54">
        <v>8</v>
      </c>
      <c r="P12" s="53">
        <v>0</v>
      </c>
      <c r="Q12" s="53">
        <f t="shared" si="5"/>
        <v>585</v>
      </c>
      <c r="R12" s="14">
        <f t="shared" si="6"/>
        <v>593</v>
      </c>
      <c r="U12" s="20"/>
    </row>
    <row r="13" spans="2:21" x14ac:dyDescent="0.3">
      <c r="C13" s="59" t="s">
        <v>22</v>
      </c>
      <c r="D13" s="59">
        <v>2018</v>
      </c>
      <c r="E13" s="60">
        <f>'[7]Input - Performance'!$E$36</f>
        <v>1348</v>
      </c>
      <c r="F13" s="60">
        <f t="shared" ref="F13" si="7">Q17</f>
        <v>4488</v>
      </c>
      <c r="G13" s="60">
        <f t="shared" ref="G13" si="8">O17</f>
        <v>2589</v>
      </c>
      <c r="H13" s="60">
        <f t="shared" ref="H13" si="9">F13+G13</f>
        <v>7077</v>
      </c>
      <c r="I13" s="60">
        <f>MIN(G13,$D$32)</f>
        <v>1193</v>
      </c>
      <c r="J13" s="60">
        <f>F13+I13</f>
        <v>5681</v>
      </c>
      <c r="M13" s="53">
        <v>2014</v>
      </c>
      <c r="N13" s="54">
        <v>467.5</v>
      </c>
      <c r="O13" s="54">
        <v>282</v>
      </c>
      <c r="P13" s="53">
        <v>-4</v>
      </c>
      <c r="Q13" s="53">
        <f t="shared" si="5"/>
        <v>463.5</v>
      </c>
      <c r="R13" s="14">
        <f t="shared" si="6"/>
        <v>745.5</v>
      </c>
    </row>
    <row r="14" spans="2:21" x14ac:dyDescent="0.3">
      <c r="C14" s="59" t="s">
        <v>22</v>
      </c>
      <c r="D14" s="59">
        <v>2019</v>
      </c>
      <c r="E14" s="60">
        <f>'[7]Input - Performance'!$E$36</f>
        <v>1348</v>
      </c>
      <c r="F14" s="60">
        <f t="shared" ref="F14:F16" si="10">Q18</f>
        <v>1023</v>
      </c>
      <c r="G14" s="60">
        <f t="shared" ref="G14:G16" si="11">O18</f>
        <v>409</v>
      </c>
      <c r="H14" s="60">
        <f t="shared" ref="H14:H16" si="12">F14+G14</f>
        <v>1432</v>
      </c>
      <c r="I14" s="60">
        <f t="shared" ref="I14:I16" si="13">MIN(G14,$D$32)</f>
        <v>409</v>
      </c>
      <c r="J14" s="60">
        <f t="shared" ref="J14:J16" si="14">F14+I14</f>
        <v>1432</v>
      </c>
      <c r="M14" s="53">
        <v>2015</v>
      </c>
      <c r="N14" s="54">
        <v>1222</v>
      </c>
      <c r="O14" s="54">
        <v>107</v>
      </c>
      <c r="P14" s="53">
        <v>-32</v>
      </c>
      <c r="Q14" s="53">
        <f t="shared" si="5"/>
        <v>1190</v>
      </c>
      <c r="R14" s="14">
        <f t="shared" si="6"/>
        <v>1297</v>
      </c>
      <c r="S14" s="134"/>
      <c r="T14" s="134"/>
    </row>
    <row r="15" spans="2:21" x14ac:dyDescent="0.3">
      <c r="C15" s="59" t="s">
        <v>22</v>
      </c>
      <c r="D15" s="59">
        <v>2020</v>
      </c>
      <c r="E15" s="60">
        <f>'[7]Input - Performance'!$E$36</f>
        <v>1348</v>
      </c>
      <c r="F15" s="60">
        <f t="shared" si="10"/>
        <v>14652</v>
      </c>
      <c r="G15" s="60">
        <f t="shared" si="11"/>
        <v>2067</v>
      </c>
      <c r="H15" s="60">
        <f t="shared" si="12"/>
        <v>16719</v>
      </c>
      <c r="I15" s="60">
        <f t="shared" si="13"/>
        <v>1193</v>
      </c>
      <c r="J15" s="60">
        <f t="shared" si="14"/>
        <v>15845</v>
      </c>
      <c r="M15" s="53">
        <v>2016</v>
      </c>
      <c r="N15" s="54">
        <v>3008</v>
      </c>
      <c r="O15" s="54">
        <v>48</v>
      </c>
      <c r="P15" s="14">
        <v>0</v>
      </c>
      <c r="Q15" s="14">
        <f t="shared" si="5"/>
        <v>3008</v>
      </c>
      <c r="R15" s="14">
        <f t="shared" si="6"/>
        <v>3056</v>
      </c>
      <c r="S15" s="21"/>
      <c r="T15" s="21"/>
    </row>
    <row r="16" spans="2:21" x14ac:dyDescent="0.3">
      <c r="C16" s="59" t="s">
        <v>22</v>
      </c>
      <c r="D16" s="59">
        <v>2021</v>
      </c>
      <c r="E16" s="60">
        <f>'[7]Input - Performance'!$E$36</f>
        <v>1348</v>
      </c>
      <c r="F16" s="60">
        <f t="shared" si="10"/>
        <v>33817</v>
      </c>
      <c r="G16" s="60">
        <f t="shared" si="11"/>
        <v>605</v>
      </c>
      <c r="H16" s="60">
        <f t="shared" si="12"/>
        <v>34422</v>
      </c>
      <c r="I16" s="60">
        <f t="shared" si="13"/>
        <v>605</v>
      </c>
      <c r="J16" s="60">
        <f t="shared" si="14"/>
        <v>34422</v>
      </c>
      <c r="M16" s="53">
        <v>2017</v>
      </c>
      <c r="N16" s="54">
        <v>6134.5</v>
      </c>
      <c r="O16" s="54">
        <v>675</v>
      </c>
      <c r="P16" s="14">
        <v>0</v>
      </c>
      <c r="Q16" s="14">
        <f t="shared" si="5"/>
        <v>6134.5</v>
      </c>
      <c r="R16" s="14">
        <f t="shared" si="6"/>
        <v>6809.5</v>
      </c>
      <c r="U16" s="20"/>
    </row>
    <row r="17" spans="3:18" x14ac:dyDescent="0.3">
      <c r="C17" s="61"/>
      <c r="D17" s="61"/>
      <c r="E17" s="61"/>
      <c r="F17" s="61"/>
      <c r="G17" s="61"/>
      <c r="H17" s="61"/>
      <c r="I17" s="61"/>
      <c r="J17" s="61"/>
      <c r="M17" s="53">
        <v>2018</v>
      </c>
      <c r="N17" s="54">
        <v>4488</v>
      </c>
      <c r="O17" s="54">
        <v>2589</v>
      </c>
      <c r="P17" s="14">
        <v>0</v>
      </c>
      <c r="Q17" s="14">
        <f t="shared" si="5"/>
        <v>4488</v>
      </c>
      <c r="R17" s="14">
        <f t="shared" si="6"/>
        <v>7077</v>
      </c>
    </row>
    <row r="18" spans="3:18" x14ac:dyDescent="0.3">
      <c r="C18" s="62" t="s">
        <v>23</v>
      </c>
      <c r="D18" s="63"/>
      <c r="E18" s="63"/>
      <c r="F18" s="63"/>
      <c r="G18" s="63"/>
      <c r="H18" s="64">
        <f>MAX(H$10:H$16)</f>
        <v>34422</v>
      </c>
      <c r="I18" s="63"/>
      <c r="J18" s="64">
        <f>MAX($J$10:$J$16)</f>
        <v>34422</v>
      </c>
      <c r="M18" s="53">
        <v>2019</v>
      </c>
      <c r="N18" s="54">
        <v>1023</v>
      </c>
      <c r="O18" s="54">
        <v>409</v>
      </c>
      <c r="P18" s="14">
        <v>0</v>
      </c>
      <c r="Q18" s="14">
        <f t="shared" si="5"/>
        <v>1023</v>
      </c>
      <c r="R18" s="14">
        <f t="shared" si="6"/>
        <v>1432</v>
      </c>
    </row>
    <row r="19" spans="3:18" x14ac:dyDescent="0.3">
      <c r="C19" s="62" t="s">
        <v>24</v>
      </c>
      <c r="D19" s="63"/>
      <c r="E19" s="63"/>
      <c r="F19" s="63"/>
      <c r="G19" s="63"/>
      <c r="H19" s="64">
        <f>MIN(H$10:H$16)</f>
        <v>1329</v>
      </c>
      <c r="I19" s="63"/>
      <c r="J19" s="64">
        <f>MIN(J$10:J$16)</f>
        <v>1329</v>
      </c>
      <c r="M19" s="53">
        <v>2020</v>
      </c>
      <c r="N19" s="54">
        <v>14652</v>
      </c>
      <c r="O19" s="54">
        <v>2067</v>
      </c>
      <c r="P19" s="14">
        <v>0</v>
      </c>
      <c r="Q19" s="14">
        <f t="shared" si="5"/>
        <v>14652</v>
      </c>
      <c r="R19" s="14">
        <f t="shared" si="6"/>
        <v>16719</v>
      </c>
    </row>
    <row r="20" spans="3:18" x14ac:dyDescent="0.3">
      <c r="C20" s="135" t="s">
        <v>25</v>
      </c>
      <c r="D20" s="63"/>
      <c r="E20" s="63"/>
      <c r="F20" s="63"/>
      <c r="G20" s="65"/>
      <c r="H20" s="66">
        <f>ROUND((SUM(H$10:H$16)-H18-H19)*0.2,0)</f>
        <v>7019</v>
      </c>
      <c r="I20" s="63"/>
      <c r="J20" s="64">
        <f>ROUND((SUM(J$10:J$16)-J18-J19)*0.2,0)</f>
        <v>6476</v>
      </c>
      <c r="M20" s="53">
        <v>2021</v>
      </c>
      <c r="N20" s="54">
        <v>33817</v>
      </c>
      <c r="O20" s="54">
        <v>605</v>
      </c>
      <c r="P20" s="14">
        <v>0</v>
      </c>
      <c r="Q20" s="14">
        <f t="shared" si="5"/>
        <v>33817</v>
      </c>
      <c r="R20" s="14">
        <f t="shared" si="6"/>
        <v>34422</v>
      </c>
    </row>
    <row r="21" spans="3:18" x14ac:dyDescent="0.3">
      <c r="C21" s="135"/>
      <c r="D21" s="63"/>
      <c r="E21" s="63"/>
      <c r="F21" s="63"/>
      <c r="G21" s="63"/>
      <c r="H21" s="64" t="s">
        <v>26</v>
      </c>
      <c r="I21" s="64"/>
      <c r="J21" s="64" t="s">
        <v>27</v>
      </c>
    </row>
    <row r="22" spans="3:18" x14ac:dyDescent="0.3">
      <c r="C22" s="15"/>
      <c r="D22" s="15"/>
      <c r="E22" s="15"/>
      <c r="F22" s="15"/>
      <c r="G22" s="15"/>
      <c r="H22" s="19"/>
      <c r="I22" s="19"/>
      <c r="J22" s="19"/>
    </row>
    <row r="23" spans="3:18" x14ac:dyDescent="0.3">
      <c r="C23" s="22" t="s">
        <v>28</v>
      </c>
      <c r="D23" s="15"/>
      <c r="E23" s="15"/>
      <c r="F23" s="15"/>
      <c r="G23" s="15"/>
      <c r="H23" s="23"/>
      <c r="I23" s="15"/>
      <c r="J23" s="23"/>
    </row>
    <row r="24" spans="3:18" x14ac:dyDescent="0.3">
      <c r="C24" s="24" t="s">
        <v>29</v>
      </c>
      <c r="D24" s="25">
        <f>[8]Sheet1!$C$4*10^6</f>
        <v>896967995.24516749</v>
      </c>
      <c r="E24" s="119" t="s">
        <v>132</v>
      </c>
      <c r="F24" s="15"/>
      <c r="G24" s="15"/>
      <c r="H24" s="23"/>
      <c r="I24" s="15"/>
      <c r="J24" s="23"/>
    </row>
    <row r="25" spans="3:18" x14ac:dyDescent="0.3">
      <c r="C25" s="24" t="s">
        <v>30</v>
      </c>
      <c r="D25" s="98">
        <f>0.01*D24/J20</f>
        <v>1385.0648475064352</v>
      </c>
      <c r="E25" s="14"/>
      <c r="F25" s="15"/>
      <c r="G25" s="15"/>
      <c r="H25" s="23"/>
      <c r="I25" s="15"/>
      <c r="J25" s="23"/>
    </row>
    <row r="26" spans="3:18" x14ac:dyDescent="0.3">
      <c r="C26" s="15"/>
      <c r="D26" s="15"/>
      <c r="E26" s="14"/>
      <c r="F26" s="15"/>
      <c r="G26" s="15"/>
      <c r="H26" s="23"/>
      <c r="I26" s="15"/>
      <c r="J26" s="23"/>
    </row>
    <row r="27" spans="3:18" x14ac:dyDescent="0.3">
      <c r="C27" s="26" t="s">
        <v>28</v>
      </c>
      <c r="D27" s="15"/>
      <c r="E27" s="14"/>
      <c r="F27" s="15"/>
      <c r="G27" s="15"/>
      <c r="H27" s="15"/>
      <c r="I27" s="15"/>
      <c r="J27" s="15"/>
    </row>
    <row r="28" spans="3:18" x14ac:dyDescent="0.3">
      <c r="C28" s="24" t="s">
        <v>31</v>
      </c>
      <c r="D28" s="96">
        <f>J20</f>
        <v>6476</v>
      </c>
      <c r="E28" s="14"/>
      <c r="F28" s="15"/>
      <c r="G28" s="15"/>
      <c r="H28" s="15"/>
      <c r="I28" s="15"/>
      <c r="J28" s="15"/>
    </row>
    <row r="29" spans="3:18" x14ac:dyDescent="0.3">
      <c r="C29" s="15"/>
      <c r="D29" s="61"/>
      <c r="E29" s="14"/>
      <c r="F29" s="15"/>
      <c r="G29" s="15"/>
      <c r="H29" s="15"/>
    </row>
    <row r="30" spans="3:18" x14ac:dyDescent="0.3">
      <c r="C30" s="26" t="s">
        <v>32</v>
      </c>
      <c r="D30" s="61"/>
      <c r="E30" s="14"/>
      <c r="F30" s="15"/>
      <c r="G30" s="15"/>
      <c r="H30" s="15"/>
    </row>
    <row r="31" spans="3:18" x14ac:dyDescent="0.3">
      <c r="C31" s="24" t="s">
        <v>33</v>
      </c>
      <c r="D31" s="67">
        <f>ROUND(0.17*(SUM(R10:R16)-MAX(R10:R16)-MIN(R10:R16))/5,0)</f>
        <v>229</v>
      </c>
      <c r="E31" s="27"/>
      <c r="F31" s="15"/>
      <c r="G31" s="15"/>
      <c r="H31" s="15"/>
    </row>
    <row r="32" spans="3:18" x14ac:dyDescent="0.3">
      <c r="C32" s="28" t="s">
        <v>34</v>
      </c>
      <c r="D32" s="106">
        <f>ROUND(0.17*H20,0)</f>
        <v>1193</v>
      </c>
      <c r="E32" s="27" t="s">
        <v>35</v>
      </c>
      <c r="F32" s="15"/>
      <c r="G32" s="15"/>
      <c r="H32" s="15"/>
    </row>
    <row r="33" spans="2:10" x14ac:dyDescent="0.3">
      <c r="C33" s="28" t="s">
        <v>36</v>
      </c>
      <c r="D33" s="97">
        <f>ROUND(0.17*J20,0)</f>
        <v>1101</v>
      </c>
      <c r="E33" s="27" t="s">
        <v>37</v>
      </c>
      <c r="F33" s="15"/>
      <c r="G33" s="15"/>
      <c r="H33" s="15"/>
    </row>
    <row r="34" spans="2:10" x14ac:dyDescent="0.3">
      <c r="C34" s="15"/>
      <c r="D34" s="15"/>
      <c r="E34" s="14"/>
      <c r="F34" s="15"/>
      <c r="G34" s="15"/>
      <c r="H34" s="15"/>
      <c r="I34" s="15"/>
      <c r="J34" s="15"/>
    </row>
    <row r="35" spans="2:10" x14ac:dyDescent="0.3">
      <c r="B35" s="23"/>
      <c r="C35" s="29"/>
      <c r="D35" s="14"/>
      <c r="E35" s="15"/>
      <c r="F35" s="15"/>
      <c r="G35" s="15"/>
      <c r="H35" s="15"/>
      <c r="I35" s="15"/>
      <c r="J35" s="15"/>
    </row>
    <row r="36" spans="2:10" x14ac:dyDescent="0.3">
      <c r="B36" s="23"/>
      <c r="C36" s="29"/>
      <c r="D36" s="14"/>
      <c r="J36" s="15"/>
    </row>
    <row r="37" spans="2:10" x14ac:dyDescent="0.3">
      <c r="C37" s="29"/>
      <c r="D37" s="14"/>
    </row>
    <row r="38" spans="2:10" x14ac:dyDescent="0.3">
      <c r="B38" s="23"/>
      <c r="C38" s="29"/>
      <c r="D38" s="14"/>
    </row>
    <row r="39" spans="2:10" x14ac:dyDescent="0.3">
      <c r="B39" s="23"/>
      <c r="E39" s="21"/>
      <c r="F39" s="21"/>
    </row>
    <row r="40" spans="2:10" x14ac:dyDescent="0.3">
      <c r="E40" s="14"/>
    </row>
    <row r="41" spans="2:10" x14ac:dyDescent="0.3">
      <c r="E41" s="14"/>
    </row>
  </sheetData>
  <mergeCells count="4">
    <mergeCell ref="F7:H7"/>
    <mergeCell ref="N7:O7"/>
    <mergeCell ref="S14:T14"/>
    <mergeCell ref="C20:C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Draft Decision</vt:lpstr>
      <vt:lpstr>SC</vt:lpstr>
      <vt:lpstr>SC - AER Simulation Results</vt:lpstr>
      <vt:lpstr>MIC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Lam, Vu</dc:creator>
  <cp:lastModifiedBy>Jovanoski, Slavko</cp:lastModifiedBy>
  <dcterms:created xsi:type="dcterms:W3CDTF">2022-06-24T05:20:49Z</dcterms:created>
  <dcterms:modified xsi:type="dcterms:W3CDTF">2022-09-24T03:45:07Z</dcterms:modified>
</cp:coreProperties>
</file>