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AER\TransGrid 2023-28\03 Draft decision\02 - Draft decision\01 - Public\"/>
    </mc:Choice>
  </mc:AlternateContent>
  <xr:revisionPtr revIDLastSave="0" documentId="8_{AEBF9983-CA30-4A59-85D3-57EA56CC0A17}" xr6:coauthVersionLast="46" xr6:coauthVersionMax="46" xr10:uidLastSave="{00000000-0000-0000-0000-000000000000}"/>
  <bookViews>
    <workbookView xWindow="28680" yWindow="-120" windowWidth="29040" windowHeight="15840" xr2:uid="{C24EFC9A-6A17-4472-A4CC-90501034F5C6}"/>
  </bookViews>
  <sheets>
    <sheet name="Draft decision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8" i="1" l="1"/>
  <c r="K53" i="1" s="1"/>
  <c r="D40" i="1"/>
  <c r="B35" i="1"/>
  <c r="B34" i="1"/>
  <c r="H40" i="1"/>
  <c r="G40" i="1"/>
  <c r="E40" i="1"/>
  <c r="C40" i="1"/>
  <c r="Q31" i="1"/>
  <c r="P31" i="1"/>
  <c r="O31" i="1"/>
  <c r="N31" i="1"/>
  <c r="M31" i="1"/>
  <c r="L31" i="1"/>
  <c r="K31" i="1"/>
  <c r="I31" i="1"/>
  <c r="H31" i="1"/>
  <c r="P48" i="1" s="1"/>
  <c r="K52" i="1" s="1"/>
  <c r="G31" i="1"/>
  <c r="O48" i="1" s="1"/>
  <c r="K51" i="1" s="1"/>
  <c r="F31" i="1"/>
  <c r="N48" i="1" s="1"/>
  <c r="K50" i="1" s="1"/>
  <c r="E31" i="1"/>
  <c r="M48" i="1" s="1"/>
  <c r="K49" i="1" s="1"/>
  <c r="D31" i="1"/>
  <c r="C31" i="1"/>
  <c r="G26" i="1"/>
  <c r="E26" i="1"/>
  <c r="I26" i="1"/>
  <c r="D26" i="1"/>
  <c r="C26" i="1"/>
  <c r="Q18" i="1"/>
  <c r="P18" i="1"/>
  <c r="O18" i="1"/>
  <c r="N18" i="1"/>
  <c r="M18" i="1"/>
  <c r="L18" i="1"/>
  <c r="K18" i="1"/>
  <c r="I18" i="1"/>
  <c r="H18" i="1"/>
  <c r="G18" i="1"/>
  <c r="F18" i="1"/>
  <c r="E18" i="1"/>
  <c r="D18" i="1"/>
  <c r="C18" i="1"/>
  <c r="N6" i="1"/>
  <c r="M7" i="1" s="1"/>
  <c r="M6" i="1"/>
  <c r="L6" i="1"/>
  <c r="K6" i="1"/>
  <c r="J6" i="1"/>
  <c r="I6" i="1"/>
  <c r="H6" i="1"/>
  <c r="G6" i="1"/>
  <c r="F6" i="1"/>
  <c r="E6" i="1"/>
  <c r="P39" i="1" l="1"/>
  <c r="P36" i="1"/>
  <c r="P38" i="1"/>
  <c r="P37" i="1"/>
  <c r="P34" i="1"/>
  <c r="L7" i="1"/>
  <c r="P35" i="1"/>
  <c r="R48" i="1"/>
  <c r="S48" i="1" s="1"/>
  <c r="T48" i="1" s="1"/>
  <c r="U48" i="1" s="1"/>
  <c r="V48" i="1" s="1"/>
  <c r="F40" i="1"/>
  <c r="F26" i="1"/>
  <c r="H26" i="1"/>
  <c r="P32" i="1"/>
  <c r="O39" i="1" l="1"/>
  <c r="O36" i="1"/>
  <c r="O37" i="1"/>
  <c r="O34" i="1"/>
  <c r="K7" i="1"/>
  <c r="O35" i="1"/>
  <c r="P40" i="1"/>
  <c r="O38" i="1"/>
  <c r="O32" i="1"/>
  <c r="J7" i="1" l="1"/>
  <c r="N39" i="1"/>
  <c r="N36" i="1"/>
  <c r="N37" i="1"/>
  <c r="N32" i="1"/>
  <c r="N34" i="1"/>
  <c r="N35" i="1"/>
  <c r="N38" i="1"/>
  <c r="O40" i="1"/>
  <c r="N40" i="1" l="1"/>
  <c r="I7" i="1"/>
  <c r="M34" i="1"/>
  <c r="M39" i="1"/>
  <c r="M36" i="1"/>
  <c r="M37" i="1"/>
  <c r="M32" i="1"/>
  <c r="M38" i="1"/>
  <c r="M35" i="1"/>
  <c r="M40" i="1" l="1"/>
  <c r="L34" i="1"/>
  <c r="O23" i="1"/>
  <c r="O22" i="1"/>
  <c r="N23" i="1"/>
  <c r="M22" i="1"/>
  <c r="Q19" i="1"/>
  <c r="P23" i="1"/>
  <c r="M23" i="1"/>
  <c r="H7" i="1"/>
  <c r="L39" i="1"/>
  <c r="L36" i="1"/>
  <c r="O25" i="1"/>
  <c r="N25" i="1"/>
  <c r="M24" i="1"/>
  <c r="P22" i="1"/>
  <c r="N21" i="1"/>
  <c r="L37" i="1"/>
  <c r="M21" i="1"/>
  <c r="Q25" i="1"/>
  <c r="P24" i="1"/>
  <c r="Q21" i="1"/>
  <c r="O19" i="1"/>
  <c r="Q22" i="1"/>
  <c r="O21" i="1"/>
  <c r="M19" i="1"/>
  <c r="L32" i="1"/>
  <c r="P25" i="1"/>
  <c r="N24" i="1"/>
  <c r="Q23" i="1"/>
  <c r="M25" i="1"/>
  <c r="L38" i="1"/>
  <c r="N22" i="1"/>
  <c r="P21" i="1"/>
  <c r="Q24" i="1"/>
  <c r="P19" i="1"/>
  <c r="L35" i="1"/>
  <c r="O24" i="1"/>
  <c r="N19" i="1"/>
  <c r="N26" i="1" l="1"/>
  <c r="O26" i="1"/>
  <c r="O43" i="1" s="1"/>
  <c r="Q26" i="1"/>
  <c r="P26" i="1"/>
  <c r="L40" i="1"/>
  <c r="M26" i="1"/>
  <c r="K37" i="1"/>
  <c r="K34" i="1"/>
  <c r="G7" i="1"/>
  <c r="F7" i="1" s="1"/>
  <c r="E7" i="1" s="1"/>
  <c r="K39" i="1"/>
  <c r="K36" i="1"/>
  <c r="K35" i="1"/>
  <c r="K38" i="1"/>
  <c r="K32" i="1"/>
  <c r="P43" i="1" l="1"/>
  <c r="T52" i="1" s="1"/>
  <c r="U52" i="1"/>
  <c r="N43" i="1"/>
  <c r="Q40" i="1"/>
  <c r="Q43" i="1" s="1"/>
  <c r="K40" i="1"/>
  <c r="L25" i="1"/>
  <c r="K24" i="1"/>
  <c r="K25" i="1"/>
  <c r="K21" i="1"/>
  <c r="D7" i="1"/>
  <c r="L23" i="1"/>
  <c r="K22" i="1"/>
  <c r="K23" i="1"/>
  <c r="K19" i="1"/>
  <c r="L19" i="1"/>
  <c r="L24" i="1"/>
  <c r="L21" i="1"/>
  <c r="L22" i="1"/>
  <c r="T51" i="1"/>
  <c r="S51" i="1"/>
  <c r="R51" i="1"/>
  <c r="Q51" i="1"/>
  <c r="P51" i="1"/>
  <c r="Q52" i="1" l="1"/>
  <c r="S52" i="1"/>
  <c r="R52" i="1"/>
  <c r="Q50" i="1"/>
  <c r="P50" i="1"/>
  <c r="O50" i="1"/>
  <c r="R50" i="1"/>
  <c r="S50" i="1"/>
  <c r="R53" i="1"/>
  <c r="U53" i="1"/>
  <c r="U54" i="1" s="1"/>
  <c r="U56" i="1" s="1"/>
  <c r="V53" i="1"/>
  <c r="V54" i="1" s="1"/>
  <c r="V56" i="1" s="1"/>
  <c r="T53" i="1"/>
  <c r="T54" i="1" s="1"/>
  <c r="T56" i="1" s="1"/>
  <c r="S53" i="1"/>
  <c r="L26" i="1"/>
  <c r="K26" i="1"/>
  <c r="S54" i="1" l="1"/>
  <c r="S56" i="1" s="1"/>
  <c r="M43" i="1"/>
  <c r="N49" i="1" l="1"/>
  <c r="O49" i="1"/>
  <c r="Q49" i="1"/>
  <c r="R49" i="1"/>
  <c r="R54" i="1" s="1"/>
  <c r="P49" i="1"/>
  <c r="R56" i="1" l="1"/>
  <c r="W56" i="1" s="1"/>
  <c r="W54" i="1"/>
</calcChain>
</file>

<file path=xl/sharedStrings.xml><?xml version="1.0" encoding="utf-8"?>
<sst xmlns="http://schemas.openxmlformats.org/spreadsheetml/2006/main" count="62" uniqueCount="52">
  <si>
    <t>Actual and estimated inflation</t>
  </si>
  <si>
    <t>Actual</t>
  </si>
  <si>
    <t>Estimated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</si>
  <si>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</si>
  <si>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</si>
  <si>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</si>
  <si>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</si>
  <si>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</si>
  <si>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</si>
  <si>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</si>
  <si>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</si>
  <si>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</si>
  <si>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</si>
  <si>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</si>
  <si>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</si>
  <si>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ABS CPI index - June</t>
  </si>
  <si>
    <t xml:space="preserve">Inflation rate (per cent) </t>
  </si>
  <si>
    <t>Reconstructed cumulative index (2022-23=1)</t>
  </si>
  <si>
    <t>7.5.1 -  The carryover amounts that arise from applying the EBSS during the current regulatory control period</t>
  </si>
  <si>
    <t>Base year used to forecast opex for the current period (drop down menu)</t>
  </si>
  <si>
    <t>Non-recurrent efficiency adjustment made to 2016-17 opex, $m, real June 2018</t>
  </si>
  <si>
    <t>7.5.1.1 - Opex allowance applicable to EBSS (EBSS target)</t>
  </si>
  <si>
    <t>$m, real June 2014</t>
  </si>
  <si>
    <t>$m, real June 2018</t>
  </si>
  <si>
    <t>$m, real June 2023</t>
  </si>
  <si>
    <t>Previous period</t>
  </si>
  <si>
    <t>Current regulatory control period</t>
  </si>
  <si>
    <t>Total opex allowance</t>
  </si>
  <si>
    <t xml:space="preserve">Approved excludable costs - allowance </t>
  </si>
  <si>
    <t>Debt raising costs</t>
  </si>
  <si>
    <t>Network support costs</t>
  </si>
  <si>
    <t>Contingent project VNI, QNI &amp; PEC</t>
  </si>
  <si>
    <t>Bushfire cost pass through</t>
  </si>
  <si>
    <t>Forecast opex for EBSS purposes</t>
  </si>
  <si>
    <t>7.5.1.2 - Actual and estimated opex applicable to EBSS</t>
  </si>
  <si>
    <t xml:space="preserve">$m, Actual </t>
  </si>
  <si>
    <t xml:space="preserve">Total opex </t>
  </si>
  <si>
    <t>Approved excludable costs</t>
  </si>
  <si>
    <t>Network capability projects</t>
  </si>
  <si>
    <t>Transgrid to nominate base year used to forecast opex 
(drop down menu)</t>
  </si>
  <si>
    <t>Capitalised opex that has been excluded from the regulatory asset base</t>
  </si>
  <si>
    <t>Movements in provisions related to opex</t>
  </si>
  <si>
    <t xml:space="preserve">Other adjustments or exclusions required by the EBSS </t>
  </si>
  <si>
    <t>Actual opex for EBSS purposes</t>
  </si>
  <si>
    <t>Base year non-recurrent efficiency gain $m, real June 2023</t>
  </si>
  <si>
    <t>Incremental gain $m, real June 2023</t>
  </si>
  <si>
    <t>Carryover</t>
  </si>
  <si>
    <t>Forthcoming regulatory control period</t>
  </si>
  <si>
    <t>$m, real June 2022</t>
  </si>
  <si>
    <t>Total</t>
  </si>
  <si>
    <t>Total Carryover Amount ($m, June 2023)</t>
  </si>
  <si>
    <t>PTRM inputs ($m, June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</si>
</sst>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0.0"/>
    <numFmt numFmtId="165" formatCode="_(* #,##0.00_);_(* \(#,##0.00\);_(* &quot;-&quot;??_);_(@_)"/>
    <numFmt numFmtId="166" formatCode="0.000"/>
    <numFmt numFmtId="167" formatCode="_-* #,##0_-;\-* #,##0_-;_-* &quot;-&quot;??_-;_-@_-"/>
    <numFmt numFmtId="168" formatCode="#,##0;\(#,##0\)"/>
    <numFmt numFmtId="169" formatCode="#,##0.0_ ;\-#,##0.0\ "/>
    <numFmt numFmtId="170" formatCode="_-* #,##0.0000_-;\-* #,##0.0000_-;_-* &quot;-&quot;??_-;_-@_-"/>
    <numFmt numFmtId="171" formatCode="_-* #,##0.0000000_-;\-* #,##0.0000000_-;_-* &quot;-&quot;??_-;_-@_-"/>
    <numFmt numFmtId="172" formatCode="0.0;\–0.0;&quot;–&quot;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color rgb="FF00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12"/>
      <color rgb="FFFFFFFF"/>
      <name val="Calibri"/>
      <family val="2"/>
      <scheme val="minor"/>
    </font>
    <font>
      <b/>
      <sz val="12"/>
      <color rgb="FFFFFFFF"/>
      <name val="Arial"/>
      <family val="2"/>
    </font>
    <font>
      <b/>
      <sz val="14"/>
      <color rgb="FFFFFFFF"/>
      <name val="Calibri"/>
      <family val="2"/>
    </font>
    <font>
      <b/>
      <sz val="11"/>
      <color rgb="FFFF0000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i/>
      <sz val="10"/>
      <name val="Arial"/>
      <family val="2"/>
    </font>
    <font>
      <i/>
      <sz val="11"/>
      <color rgb="FF000000"/>
      <name val="Arial"/>
      <family val="2"/>
    </font>
    <font>
      <b/>
      <sz val="12"/>
      <color rgb="FFFF0000"/>
      <name val="Calibri"/>
      <family val="2"/>
    </font>
    <font>
      <b/>
      <sz val="14"/>
      <name val="Arial"/>
      <family val="2"/>
    </font>
    <font>
      <sz val="11"/>
      <color rgb="FFFF0000"/>
      <name val="Calibri"/>
      <family val="2"/>
    </font>
    <font>
      <sz val="9"/>
      <color rgb="FF000000"/>
      <name val="Arial"/>
      <family val="2"/>
    </font>
    <font>
      <b/>
      <sz val="10"/>
      <color rgb="FFFFFFFF"/>
      <name val="Arial"/>
      <family val="2"/>
    </font>
    <font>
      <sz val="11"/>
      <color rgb="FF000000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rgb="FFE4DFE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EBF1DE"/>
        <bgColor rgb="FF000000"/>
      </patternFill>
    </fill>
    <fill>
      <patternFill patternType="solid">
        <fgColor rgb="FFB8CCE4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A6A6A6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8DB4E2"/>
        <bgColor rgb="FF000000"/>
      </patternFill>
    </fill>
    <fill>
      <patternFill patternType="solid">
        <fgColor rgb="FF95B3D7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404040"/>
        <bgColor rgb="FF000000"/>
      </patternFill>
    </fill>
  </fills>
  <borders count="102">
    <border>
      <left/>
      <right/>
      <top/>
      <bottom/>
      <diagonal/>
    </border>
    <border>
      <left style="medium">
        <color indexed="64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A6A6A6"/>
      </right>
      <top style="thin">
        <color indexed="64"/>
      </top>
      <bottom style="medium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indexed="64"/>
      </top>
      <bottom style="medium">
        <color indexed="64"/>
      </bottom>
      <diagonal/>
    </border>
    <border>
      <left style="thin">
        <color rgb="FFA6A6A6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A6A6A6"/>
      </top>
      <bottom style="thin">
        <color rgb="FFA6A6A6"/>
      </bottom>
      <diagonal/>
    </border>
    <border>
      <left style="medium">
        <color auto="1"/>
      </left>
      <right style="thin">
        <color rgb="FFA6A6A6"/>
      </right>
      <top style="medium">
        <color indexed="64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medium">
        <color indexed="64"/>
      </top>
      <bottom style="thin">
        <color rgb="FFA6A6A6"/>
      </bottom>
      <diagonal/>
    </border>
    <border>
      <left style="thin">
        <color rgb="FFA6A6A6"/>
      </left>
      <right style="medium">
        <color indexed="64"/>
      </right>
      <top style="medium">
        <color indexed="64"/>
      </top>
      <bottom style="thin">
        <color rgb="FFA6A6A6"/>
      </bottom>
      <diagonal/>
    </border>
    <border>
      <left style="medium">
        <color indexed="64"/>
      </left>
      <right style="thin">
        <color rgb="FFA6A6A6"/>
      </right>
      <top/>
      <bottom/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 style="medium">
        <color indexed="64"/>
      </right>
      <top/>
      <bottom style="thin">
        <color rgb="FFA6A6A6"/>
      </bottom>
      <diagonal/>
    </border>
    <border>
      <left style="medium">
        <color indexed="64"/>
      </left>
      <right/>
      <top style="thin">
        <color rgb="FFA6A6A6"/>
      </top>
      <bottom style="medium">
        <color auto="1"/>
      </bottom>
      <diagonal/>
    </border>
    <border>
      <left style="medium">
        <color auto="1"/>
      </left>
      <right style="thin">
        <color rgb="FFA6A6A6"/>
      </right>
      <top/>
      <bottom style="medium">
        <color indexed="64"/>
      </bottom>
      <diagonal/>
    </border>
    <border>
      <left/>
      <right style="thin">
        <color rgb="FFA6A6A6"/>
      </right>
      <top style="thin">
        <color rgb="FFA6A6A6"/>
      </top>
      <bottom style="medium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medium">
        <color indexed="64"/>
      </bottom>
      <diagonal/>
    </border>
    <border>
      <left style="thin">
        <color rgb="FFA6A6A6"/>
      </left>
      <right style="medium">
        <color indexed="64"/>
      </right>
      <top style="thin">
        <color rgb="FFA6A6A6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theme="1"/>
      </left>
      <right/>
      <top style="medium">
        <color theme="1"/>
      </top>
      <bottom style="thin">
        <color indexed="64"/>
      </bottom>
      <diagonal/>
    </border>
    <border>
      <left/>
      <right style="thin">
        <color indexed="64"/>
      </right>
      <top style="medium">
        <color theme="1"/>
      </top>
      <bottom style="thin">
        <color indexed="64"/>
      </bottom>
      <diagonal/>
    </border>
    <border>
      <left/>
      <right/>
      <top style="medium">
        <color theme="1"/>
      </top>
      <bottom style="thin">
        <color indexed="64"/>
      </bottom>
      <diagonal/>
    </border>
    <border>
      <left/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 style="thin">
        <color indexed="64"/>
      </right>
      <top/>
      <bottom style="thin">
        <color rgb="FFA6A6A6"/>
      </bottom>
      <diagonal/>
    </border>
    <border>
      <left style="thin">
        <color rgb="FFA6A6A6"/>
      </left>
      <right style="medium">
        <color theme="1"/>
      </right>
      <top/>
      <bottom style="thin">
        <color rgb="FFA6A6A6"/>
      </bottom>
      <diagonal/>
    </border>
    <border>
      <left style="medium">
        <color auto="1"/>
      </left>
      <right style="thin">
        <color rgb="FFA6A6A6"/>
      </right>
      <top/>
      <bottom style="thin">
        <color rgb="FFA6A6A6"/>
      </bottom>
      <diagonal/>
    </border>
    <border>
      <left style="medium">
        <color theme="1"/>
      </left>
      <right style="thin">
        <color rgb="FFA6A6A6"/>
      </right>
      <top style="thin">
        <color rgb="FFA6A6A6"/>
      </top>
      <bottom/>
      <diagonal/>
    </border>
    <border>
      <left style="thin">
        <color rgb="FFA6A6A6"/>
      </left>
      <right style="thin">
        <color indexed="64"/>
      </right>
      <top style="thin">
        <color rgb="FFA6A6A6"/>
      </top>
      <bottom/>
      <diagonal/>
    </border>
    <border>
      <left/>
      <right style="thin">
        <color rgb="FFA6A6A6"/>
      </right>
      <top/>
      <bottom/>
      <diagonal/>
    </border>
    <border>
      <left style="thin">
        <color rgb="FFA6A6A6"/>
      </left>
      <right style="thin">
        <color rgb="FFA6A6A6"/>
      </right>
      <top/>
      <bottom/>
      <diagonal/>
    </border>
    <border>
      <left style="thin">
        <color rgb="FFA6A6A6"/>
      </left>
      <right style="medium">
        <color theme="1"/>
      </right>
      <top/>
      <bottom/>
      <diagonal/>
    </border>
    <border>
      <left style="medium">
        <color indexed="64"/>
      </left>
      <right style="thin">
        <color rgb="FFA6A6A6"/>
      </right>
      <top style="thin">
        <color rgb="FFA6A6A6"/>
      </top>
      <bottom style="medium">
        <color auto="1"/>
      </bottom>
      <diagonal/>
    </border>
    <border>
      <left style="thin">
        <color rgb="FFA6A6A6"/>
      </left>
      <right style="thin">
        <color indexed="64"/>
      </right>
      <top style="thin">
        <color rgb="FFA6A6A6"/>
      </top>
      <bottom style="medium">
        <color indexed="64"/>
      </bottom>
      <diagonal/>
    </border>
    <border>
      <left/>
      <right style="thin">
        <color rgb="FFA6A6A6"/>
      </right>
      <top/>
      <bottom style="medium">
        <color auto="1"/>
      </bottom>
      <diagonal/>
    </border>
    <border>
      <left style="thin">
        <color rgb="FFA6A6A6"/>
      </left>
      <right style="thin">
        <color rgb="FFA6A6A6"/>
      </right>
      <top/>
      <bottom style="medium">
        <color auto="1"/>
      </bottom>
      <diagonal/>
    </border>
    <border>
      <left style="thin">
        <color rgb="FFA6A6A6"/>
      </left>
      <right style="medium">
        <color indexed="64"/>
      </right>
      <top/>
      <bottom style="medium">
        <color indexed="64"/>
      </bottom>
      <diagonal/>
    </border>
    <border>
      <left style="thin">
        <color rgb="FFA6A6A6"/>
      </left>
      <right style="thin">
        <color indexed="64"/>
      </right>
      <top style="medium">
        <color auto="1"/>
      </top>
      <bottom style="thin">
        <color rgb="FFA6A6A6"/>
      </bottom>
      <diagonal/>
    </border>
    <border>
      <left/>
      <right style="thin">
        <color rgb="FFA6A6A6"/>
      </right>
      <top style="medium">
        <color indexed="64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indexed="64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medium">
        <color auto="1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medium">
        <color indexed="64"/>
      </right>
      <top style="thin">
        <color rgb="FFA6A6A6"/>
      </top>
      <bottom style="thin">
        <color rgb="FFA6A6A6"/>
      </bottom>
      <diagonal/>
    </border>
    <border>
      <left/>
      <right style="medium">
        <color indexed="64"/>
      </right>
      <top style="thin">
        <color rgb="FFA6A6A6"/>
      </top>
      <bottom style="thin">
        <color rgb="FFA6A6A6"/>
      </bottom>
      <diagonal/>
    </border>
    <border>
      <left style="medium">
        <color indexed="64"/>
      </left>
      <right style="thin">
        <color rgb="FFA6A6A6"/>
      </right>
      <top style="medium">
        <color indexed="64"/>
      </top>
      <bottom style="medium">
        <color indexed="64"/>
      </bottom>
      <diagonal/>
    </border>
    <border>
      <left style="thin">
        <color rgb="FFA6A6A6"/>
      </left>
      <right style="thin">
        <color rgb="FFA6A6A6"/>
      </right>
      <top style="medium">
        <color indexed="64"/>
      </top>
      <bottom style="medium">
        <color indexed="64"/>
      </bottom>
      <diagonal/>
    </border>
    <border>
      <left style="thin">
        <color rgb="FFA6A6A6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rgb="FFA6A6A6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indexed="64"/>
      </right>
      <top style="thin">
        <color rgb="FFA6A6A6"/>
      </top>
      <bottom style="thin">
        <color rgb="FFA6A6A6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rgb="FFA6A6A6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 style="medium">
        <color auto="1"/>
      </left>
      <right style="thin">
        <color rgb="FFBFBFBF"/>
      </right>
      <top style="medium">
        <color indexed="64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medium">
        <color indexed="64"/>
      </top>
      <bottom style="thin">
        <color rgb="FFBFBFBF"/>
      </bottom>
      <diagonal/>
    </border>
    <border>
      <left style="thin">
        <color rgb="FFBFBFBF"/>
      </left>
      <right/>
      <top style="medium">
        <color indexed="64"/>
      </top>
      <bottom style="thin">
        <color rgb="FFBFBFBF"/>
      </bottom>
      <diagonal/>
    </border>
    <border>
      <left/>
      <right/>
      <top style="medium">
        <color indexed="64"/>
      </top>
      <bottom style="thin">
        <color rgb="FFBFBFBF"/>
      </bottom>
      <diagonal/>
    </border>
    <border>
      <left/>
      <right style="medium">
        <color auto="1"/>
      </right>
      <top style="medium">
        <color indexed="64"/>
      </top>
      <bottom style="thin">
        <color rgb="FFBFBFBF"/>
      </bottom>
      <diagonal/>
    </border>
    <border>
      <left style="medium">
        <color indexed="64"/>
      </left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/>
      <top style="thin">
        <color rgb="FFBFBFBF"/>
      </top>
      <bottom/>
      <diagonal/>
    </border>
    <border>
      <left/>
      <right/>
      <top style="thin">
        <color rgb="FFBFBFBF"/>
      </top>
      <bottom/>
      <diagonal/>
    </border>
    <border>
      <left/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 style="medium">
        <color indexed="64"/>
      </right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 style="thin">
        <color auto="1"/>
      </top>
      <bottom style="medium">
        <color indexed="64"/>
      </bottom>
      <diagonal/>
    </border>
    <border>
      <left style="thin">
        <color rgb="FFBFBFBF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 style="medium">
        <color indexed="64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/>
      <diagonal/>
    </border>
    <border>
      <left style="thin">
        <color rgb="FFA6A6A6"/>
      </left>
      <right/>
      <top style="medium">
        <color auto="1"/>
      </top>
      <bottom style="thin">
        <color rgb="FFA6A6A6"/>
      </bottom>
      <diagonal/>
    </border>
    <border>
      <left style="medium">
        <color indexed="64"/>
      </left>
      <right/>
      <top style="thin">
        <color rgb="FFA6A6A6"/>
      </top>
      <bottom/>
      <diagonal/>
    </border>
    <border>
      <left/>
      <right/>
      <top style="thin">
        <color rgb="FFA6A6A6"/>
      </top>
      <bottom/>
      <diagonal/>
    </border>
    <border>
      <left style="thin">
        <color rgb="FFA6A6A6"/>
      </left>
      <right/>
      <top style="thin">
        <color rgb="FFA6A6A6"/>
      </top>
      <bottom/>
      <diagonal/>
    </border>
    <border>
      <left style="thin">
        <color rgb="FFA6A6A6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1"/>
      </right>
      <top style="medium">
        <color indexed="64"/>
      </top>
      <bottom style="thin">
        <color rgb="FFA6A6A6"/>
      </bottom>
      <diagonal/>
    </border>
    <border>
      <left style="medium">
        <color indexed="64"/>
      </left>
      <right style="thin">
        <color theme="1"/>
      </right>
      <top style="thin">
        <color rgb="FFA6A6A6"/>
      </top>
      <bottom style="thin">
        <color rgb="FFA6A6A6"/>
      </bottom>
      <diagonal/>
    </border>
    <border>
      <left style="medium">
        <color indexed="64"/>
      </left>
      <right/>
      <top style="medium">
        <color theme="1"/>
      </top>
      <bottom style="medium">
        <color indexed="64"/>
      </bottom>
      <diagonal/>
    </border>
    <border>
      <left/>
      <right style="thin">
        <color rgb="FFBFBFBF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6" borderId="0">
      <alignment vertical="center"/>
      <protection locked="0"/>
    </xf>
  </cellStyleXfs>
  <cellXfs count="222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5" fillId="3" borderId="8" xfId="0" quotePrefix="1" applyFont="1" applyFill="1" applyBorder="1" applyAlignment="1">
      <alignment horizontal="right" vertical="center"/>
    </xf>
    <xf numFmtId="0" fontId="5" fillId="3" borderId="9" xfId="0" quotePrefix="1" applyFont="1" applyFill="1" applyBorder="1" applyAlignment="1">
      <alignment horizontal="right" vertical="center"/>
    </xf>
    <xf numFmtId="0" fontId="5" fillId="3" borderId="9" xfId="0" applyFont="1" applyFill="1" applyBorder="1" applyAlignment="1">
      <alignment horizontal="right" vertical="center"/>
    </xf>
    <xf numFmtId="0" fontId="5" fillId="3" borderId="10" xfId="0" applyFont="1" applyFill="1" applyBorder="1" applyAlignment="1">
      <alignment horizontal="right" vertical="center"/>
    </xf>
    <xf numFmtId="0" fontId="6" fillId="0" borderId="11" xfId="0" applyFont="1" applyBorder="1" applyAlignment="1">
      <alignment horizontal="left" vertical="center" wrapText="1" indent="1"/>
    </xf>
    <xf numFmtId="165" fontId="4" fillId="2" borderId="12" xfId="0" applyNumberFormat="1" applyFont="1" applyFill="1" applyBorder="1" applyAlignment="1">
      <alignment horizontal="left"/>
    </xf>
    <xf numFmtId="164" fontId="6" fillId="4" borderId="13" xfId="2" applyNumberFormat="1" applyFont="1" applyFill="1" applyBorder="1" applyAlignment="1" applyProtection="1">
      <alignment horizontal="right" vertical="center" wrapText="1"/>
    </xf>
    <xf numFmtId="164" fontId="6" fillId="5" borderId="13" xfId="2" applyNumberFormat="1" applyFont="1" applyFill="1" applyBorder="1" applyAlignment="1" applyProtection="1">
      <alignment horizontal="right" vertical="center" wrapText="1"/>
    </xf>
    <xf numFmtId="164" fontId="6" fillId="5" borderId="14" xfId="2" applyNumberFormat="1" applyFont="1" applyFill="1" applyBorder="1" applyAlignment="1" applyProtection="1">
      <alignment horizontal="right" vertical="center" wrapText="1"/>
    </xf>
    <xf numFmtId="0" fontId="7" fillId="4" borderId="11" xfId="0" applyFont="1" applyFill="1" applyBorder="1" applyAlignment="1">
      <alignment horizontal="left" vertical="center" wrapText="1" indent="1"/>
    </xf>
    <xf numFmtId="164" fontId="4" fillId="2" borderId="15" xfId="0" applyNumberFormat="1" applyFont="1" applyFill="1" applyBorder="1" applyAlignment="1">
      <alignment vertical="center"/>
    </xf>
    <xf numFmtId="0" fontId="7" fillId="4" borderId="16" xfId="0" applyFont="1" applyFill="1" applyBorder="1" applyAlignment="1">
      <alignment horizontal="left" vertical="center" wrapText="1" indent="1"/>
    </xf>
    <xf numFmtId="10" fontId="6" fillId="4" borderId="17" xfId="2" applyNumberFormat="1" applyFont="1" applyFill="1" applyBorder="1" applyAlignment="1" applyProtection="1">
      <alignment horizontal="right" vertical="center" wrapText="1"/>
    </xf>
    <xf numFmtId="10" fontId="6" fillId="5" borderId="17" xfId="2" applyNumberFormat="1" applyFont="1" applyFill="1" applyBorder="1" applyAlignment="1" applyProtection="1">
      <alignment horizontal="right" vertical="center" wrapText="1"/>
    </xf>
    <xf numFmtId="10" fontId="6" fillId="5" borderId="18" xfId="2" applyNumberFormat="1" applyFont="1" applyFill="1" applyBorder="1" applyAlignment="1" applyProtection="1">
      <alignment horizontal="right" vertical="center" wrapText="1"/>
    </xf>
    <xf numFmtId="0" fontId="7" fillId="4" borderId="19" xfId="0" applyFont="1" applyFill="1" applyBorder="1" applyAlignment="1">
      <alignment horizontal="left" vertical="center" wrapText="1" indent="1"/>
    </xf>
    <xf numFmtId="164" fontId="4" fillId="2" borderId="20" xfId="0" applyNumberFormat="1" applyFont="1" applyFill="1" applyBorder="1" applyAlignment="1">
      <alignment vertical="center"/>
    </xf>
    <xf numFmtId="2" fontId="6" fillId="4" borderId="21" xfId="2" applyNumberFormat="1" applyFont="1" applyFill="1" applyBorder="1" applyAlignment="1" applyProtection="1">
      <alignment horizontal="right" vertical="center" wrapText="1"/>
    </xf>
    <xf numFmtId="2" fontId="6" fillId="4" borderId="22" xfId="2" applyNumberFormat="1" applyFont="1" applyFill="1" applyBorder="1" applyAlignment="1" applyProtection="1">
      <alignment horizontal="right" vertical="center" wrapText="1"/>
    </xf>
    <xf numFmtId="2" fontId="6" fillId="4" borderId="23" xfId="2" applyNumberFormat="1" applyFont="1" applyFill="1" applyBorder="1" applyAlignment="1" applyProtection="1">
      <alignment horizontal="right" vertical="center" wrapText="1"/>
    </xf>
    <xf numFmtId="166" fontId="8" fillId="0" borderId="0" xfId="0" applyNumberFormat="1" applyFont="1"/>
    <xf numFmtId="0" fontId="8" fillId="0" borderId="0" xfId="0" applyFont="1"/>
    <xf numFmtId="2" fontId="4" fillId="0" borderId="0" xfId="0" applyNumberFormat="1" applyFont="1" applyAlignment="1">
      <alignment horizontal="center"/>
    </xf>
    <xf numFmtId="0" fontId="10" fillId="6" borderId="0" xfId="3" applyFont="1">
      <alignment vertical="center"/>
      <protection locked="0"/>
    </xf>
    <xf numFmtId="0" fontId="11" fillId="6" borderId="0" xfId="3" applyFont="1">
      <alignment vertical="center"/>
      <protection locked="0"/>
    </xf>
    <xf numFmtId="0" fontId="12" fillId="0" borderId="24" xfId="0" applyFont="1" applyBorder="1"/>
    <xf numFmtId="0" fontId="13" fillId="7" borderId="24" xfId="0" applyFont="1" applyFill="1" applyBorder="1" applyAlignment="1">
      <alignment horizontal="right"/>
    </xf>
    <xf numFmtId="164" fontId="13" fillId="7" borderId="24" xfId="0" applyNumberFormat="1" applyFont="1" applyFill="1" applyBorder="1"/>
    <xf numFmtId="0" fontId="14" fillId="2" borderId="1" xfId="0" applyFont="1" applyFill="1" applyBorder="1" applyAlignment="1" applyProtection="1">
      <alignment horizontal="left" vertical="center"/>
      <protection locked="0"/>
    </xf>
    <xf numFmtId="165" fontId="14" fillId="2" borderId="25" xfId="1" applyNumberFormat="1" applyFont="1" applyFill="1" applyBorder="1" applyAlignment="1" applyProtection="1">
      <alignment horizontal="left" vertical="center"/>
      <protection locked="0"/>
    </xf>
    <xf numFmtId="0" fontId="14" fillId="2" borderId="25" xfId="0" applyFont="1" applyFill="1" applyBorder="1" applyAlignment="1" applyProtection="1">
      <alignment horizontal="left" vertical="center"/>
      <protection locked="0"/>
    </xf>
    <xf numFmtId="0" fontId="14" fillId="2" borderId="2" xfId="0" applyFont="1" applyFill="1" applyBorder="1" applyAlignment="1" applyProtection="1">
      <alignment horizontal="left" vertical="center"/>
      <protection locked="0"/>
    </xf>
    <xf numFmtId="0" fontId="14" fillId="2" borderId="3" xfId="0" applyFont="1" applyFill="1" applyBorder="1" applyAlignment="1" applyProtection="1">
      <alignment horizontal="left" vertical="center"/>
      <protection locked="0"/>
    </xf>
    <xf numFmtId="0" fontId="8" fillId="4" borderId="0" xfId="0" applyFont="1" applyFill="1"/>
    <xf numFmtId="164" fontId="4" fillId="2" borderId="34" xfId="0" applyNumberFormat="1" applyFont="1" applyFill="1" applyBorder="1" applyAlignment="1">
      <alignment horizontal="right" vertical="center"/>
    </xf>
    <xf numFmtId="0" fontId="4" fillId="2" borderId="35" xfId="0" applyFont="1" applyFill="1" applyBorder="1" applyAlignment="1">
      <alignment horizontal="right" vertical="center"/>
    </xf>
    <xf numFmtId="0" fontId="4" fillId="9" borderId="36" xfId="0" applyFont="1" applyFill="1" applyBorder="1" applyAlignment="1">
      <alignment horizontal="right" vertical="center"/>
    </xf>
    <xf numFmtId="0" fontId="4" fillId="9" borderId="37" xfId="0" applyFont="1" applyFill="1" applyBorder="1" applyAlignment="1">
      <alignment horizontal="right" vertical="center"/>
    </xf>
    <xf numFmtId="0" fontId="4" fillId="9" borderId="38" xfId="0" applyFont="1" applyFill="1" applyBorder="1" applyAlignment="1">
      <alignment horizontal="right" vertical="center"/>
    </xf>
    <xf numFmtId="164" fontId="4" fillId="2" borderId="39" xfId="0" applyNumberFormat="1" applyFont="1" applyFill="1" applyBorder="1" applyAlignment="1">
      <alignment horizontal="right" vertical="center"/>
    </xf>
    <xf numFmtId="0" fontId="4" fillId="2" borderId="40" xfId="0" applyFont="1" applyFill="1" applyBorder="1" applyAlignment="1">
      <alignment horizontal="right" vertical="center"/>
    </xf>
    <xf numFmtId="0" fontId="4" fillId="9" borderId="41" xfId="0" applyFont="1" applyFill="1" applyBorder="1" applyAlignment="1">
      <alignment horizontal="right" vertical="center"/>
    </xf>
    <xf numFmtId="0" fontId="4" fillId="9" borderId="42" xfId="0" applyFont="1" applyFill="1" applyBorder="1" applyAlignment="1">
      <alignment horizontal="right" vertical="center"/>
    </xf>
    <xf numFmtId="0" fontId="4" fillId="9" borderId="43" xfId="0" applyFont="1" applyFill="1" applyBorder="1" applyAlignment="1">
      <alignment horizontal="right" vertical="center"/>
    </xf>
    <xf numFmtId="164" fontId="6" fillId="0" borderId="0" xfId="2" applyNumberFormat="1" applyFont="1" applyFill="1" applyBorder="1" applyAlignment="1" applyProtection="1">
      <alignment horizontal="right" vertical="center" wrapText="1"/>
    </xf>
    <xf numFmtId="164" fontId="2" fillId="0" borderId="0" xfId="0" applyNumberFormat="1" applyFont="1"/>
    <xf numFmtId="167" fontId="4" fillId="0" borderId="0" xfId="0" applyNumberFormat="1" applyFont="1"/>
    <xf numFmtId="0" fontId="2" fillId="0" borderId="0" xfId="0" applyFont="1" applyAlignment="1">
      <alignment horizontal="right"/>
    </xf>
    <xf numFmtId="0" fontId="15" fillId="0" borderId="55" xfId="0" applyFont="1" applyBorder="1" applyAlignment="1">
      <alignment vertical="center"/>
    </xf>
    <xf numFmtId="0" fontId="15" fillId="0" borderId="0" xfId="0" applyFont="1" applyAlignment="1">
      <alignment vertical="center"/>
    </xf>
    <xf numFmtId="164" fontId="16" fillId="0" borderId="0" xfId="0" applyNumberFormat="1" applyFont="1"/>
    <xf numFmtId="0" fontId="8" fillId="0" borderId="55" xfId="0" applyFont="1" applyBorder="1"/>
    <xf numFmtId="0" fontId="8" fillId="0" borderId="0" xfId="0" applyFont="1" applyAlignment="1">
      <alignment horizontal="right"/>
    </xf>
    <xf numFmtId="0" fontId="6" fillId="0" borderId="56" xfId="0" applyFont="1" applyBorder="1" applyAlignment="1">
      <alignment horizontal="left" vertical="center" wrapText="1" indent="1"/>
    </xf>
    <xf numFmtId="2" fontId="4" fillId="2" borderId="57" xfId="0" applyNumberFormat="1" applyFont="1" applyFill="1" applyBorder="1"/>
    <xf numFmtId="43" fontId="2" fillId="0" borderId="0" xfId="0" applyNumberFormat="1" applyFont="1"/>
    <xf numFmtId="0" fontId="15" fillId="10" borderId="59" xfId="0" applyFont="1" applyFill="1" applyBorder="1" applyAlignment="1">
      <alignment horizontal="left" vertical="center" wrapText="1" indent="1"/>
    </xf>
    <xf numFmtId="2" fontId="4" fillId="2" borderId="60" xfId="0" applyNumberFormat="1" applyFont="1" applyFill="1" applyBorder="1"/>
    <xf numFmtId="0" fontId="6" fillId="0" borderId="59" xfId="0" applyFont="1" applyBorder="1" applyAlignment="1">
      <alignment horizontal="left" vertical="center" wrapText="1" indent="3"/>
    </xf>
    <xf numFmtId="0" fontId="6" fillId="0" borderId="59" xfId="0" applyFont="1" applyBorder="1" applyAlignment="1">
      <alignment horizontal="left" vertical="center" wrapText="1" indent="1"/>
    </xf>
    <xf numFmtId="167" fontId="8" fillId="0" borderId="0" xfId="0" applyNumberFormat="1" applyFont="1"/>
    <xf numFmtId="0" fontId="6" fillId="0" borderId="66" xfId="0" applyFont="1" applyBorder="1" applyAlignment="1">
      <alignment horizontal="left" vertical="center" wrapText="1" indent="1"/>
    </xf>
    <xf numFmtId="2" fontId="4" fillId="2" borderId="67" xfId="0" applyNumberFormat="1" applyFont="1" applyFill="1" applyBorder="1"/>
    <xf numFmtId="0" fontId="4" fillId="11" borderId="20" xfId="0" applyFont="1" applyFill="1" applyBorder="1" applyAlignment="1">
      <alignment horizontal="left" wrapText="1"/>
    </xf>
    <xf numFmtId="164" fontId="4" fillId="11" borderId="43" xfId="2" applyNumberFormat="1" applyFont="1" applyFill="1" applyBorder="1" applyAlignment="1" applyProtection="1">
      <alignment horizontal="right" wrapText="1"/>
    </xf>
    <xf numFmtId="168" fontId="5" fillId="7" borderId="24" xfId="0" applyNumberFormat="1" applyFont="1" applyFill="1" applyBorder="1" applyAlignment="1">
      <alignment horizontal="center"/>
    </xf>
    <xf numFmtId="164" fontId="8" fillId="7" borderId="71" xfId="0" applyNumberFormat="1" applyFont="1" applyFill="1" applyBorder="1" applyAlignment="1">
      <alignment horizontal="center"/>
    </xf>
    <xf numFmtId="0" fontId="5" fillId="0" borderId="0" xfId="0" applyFont="1"/>
    <xf numFmtId="0" fontId="8" fillId="0" borderId="0" xfId="0" applyFont="1" applyAlignment="1">
      <alignment horizontal="left"/>
    </xf>
    <xf numFmtId="43" fontId="8" fillId="0" borderId="0" xfId="1" applyFont="1" applyAlignment="1">
      <alignment horizontal="left"/>
    </xf>
    <xf numFmtId="0" fontId="8" fillId="0" borderId="0" xfId="0" applyFont="1" applyAlignment="1">
      <alignment horizontal="left" wrapText="1"/>
    </xf>
    <xf numFmtId="0" fontId="18" fillId="2" borderId="72" xfId="0" applyFont="1" applyFill="1" applyBorder="1" applyAlignment="1">
      <alignment horizontal="left" vertical="center"/>
    </xf>
    <xf numFmtId="0" fontId="4" fillId="2" borderId="25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58" xfId="0" applyFont="1" applyFill="1" applyBorder="1" applyAlignment="1">
      <alignment horizontal="left" vertical="center"/>
    </xf>
    <xf numFmtId="2" fontId="19" fillId="0" borderId="0" xfId="0" applyNumberFormat="1" applyFont="1"/>
    <xf numFmtId="0" fontId="19" fillId="0" borderId="0" xfId="0" applyFont="1"/>
    <xf numFmtId="0" fontId="20" fillId="0" borderId="0" xfId="0" applyFont="1" applyAlignment="1">
      <alignment horizontal="right"/>
    </xf>
    <xf numFmtId="43" fontId="20" fillId="0" borderId="0" xfId="0" applyNumberFormat="1" applyFont="1" applyAlignment="1">
      <alignment horizontal="right"/>
    </xf>
    <xf numFmtId="0" fontId="2" fillId="2" borderId="73" xfId="0" applyFont="1" applyFill="1" applyBorder="1"/>
    <xf numFmtId="0" fontId="2" fillId="2" borderId="68" xfId="0" applyFont="1" applyFill="1" applyBorder="1"/>
    <xf numFmtId="169" fontId="6" fillId="10" borderId="52" xfId="0" applyNumberFormat="1" applyFont="1" applyFill="1" applyBorder="1" applyAlignment="1">
      <alignment horizontal="right" vertical="center"/>
    </xf>
    <xf numFmtId="169" fontId="6" fillId="10" borderId="53" xfId="0" applyNumberFormat="1" applyFont="1" applyFill="1" applyBorder="1" applyAlignment="1">
      <alignment horizontal="right" vertical="center"/>
    </xf>
    <xf numFmtId="169" fontId="6" fillId="10" borderId="54" xfId="0" applyNumberFormat="1" applyFont="1" applyFill="1" applyBorder="1" applyAlignment="1">
      <alignment horizontal="right" vertical="center"/>
    </xf>
    <xf numFmtId="170" fontId="8" fillId="0" borderId="0" xfId="1" applyNumberFormat="1" applyFont="1" applyAlignment="1">
      <alignment horizontal="left"/>
    </xf>
    <xf numFmtId="0" fontId="4" fillId="0" borderId="0" xfId="0" applyFont="1" applyAlignment="1">
      <alignment horizontal="left"/>
    </xf>
    <xf numFmtId="4" fontId="8" fillId="0" borderId="0" xfId="0" applyNumberFormat="1" applyFont="1" applyAlignment="1">
      <alignment horizontal="left"/>
    </xf>
    <xf numFmtId="0" fontId="18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18" fillId="2" borderId="25" xfId="0" applyFont="1" applyFill="1" applyBorder="1" applyAlignment="1">
      <alignment horizontal="left" vertical="center"/>
    </xf>
    <xf numFmtId="0" fontId="18" fillId="2" borderId="58" xfId="0" applyFont="1" applyFill="1" applyBorder="1" applyAlignment="1">
      <alignment horizontal="left" vertical="center"/>
    </xf>
    <xf numFmtId="171" fontId="8" fillId="0" borderId="0" xfId="1" applyNumberFormat="1" applyFont="1" applyAlignment="1">
      <alignment horizontal="left"/>
    </xf>
    <xf numFmtId="0" fontId="4" fillId="4" borderId="72" xfId="0" applyFont="1" applyFill="1" applyBorder="1" applyAlignment="1">
      <alignment horizontal="left"/>
    </xf>
    <xf numFmtId="0" fontId="4" fillId="4" borderId="25" xfId="0" applyFont="1" applyFill="1" applyBorder="1" applyAlignment="1">
      <alignment horizontal="left"/>
    </xf>
    <xf numFmtId="0" fontId="5" fillId="10" borderId="78" xfId="0" applyFont="1" applyFill="1" applyBorder="1"/>
    <xf numFmtId="3" fontId="8" fillId="0" borderId="0" xfId="0" applyNumberFormat="1" applyFont="1" applyAlignment="1">
      <alignment horizontal="left"/>
    </xf>
    <xf numFmtId="0" fontId="4" fillId="4" borderId="4" xfId="0" applyFont="1" applyFill="1" applyBorder="1" applyAlignment="1">
      <alignment horizontal="left"/>
    </xf>
    <xf numFmtId="0" fontId="4" fillId="4" borderId="0" xfId="0" applyFont="1" applyFill="1" applyAlignment="1">
      <alignment horizontal="left"/>
    </xf>
    <xf numFmtId="0" fontId="4" fillId="14" borderId="79" xfId="0" applyFont="1" applyFill="1" applyBorder="1" applyAlignment="1">
      <alignment horizontal="centerContinuous" vertical="center"/>
    </xf>
    <xf numFmtId="0" fontId="4" fillId="14" borderId="80" xfId="0" applyFont="1" applyFill="1" applyBorder="1" applyAlignment="1">
      <alignment horizontal="centerContinuous" vertical="center"/>
    </xf>
    <xf numFmtId="0" fontId="4" fillId="14" borderId="81" xfId="0" applyFont="1" applyFill="1" applyBorder="1" applyAlignment="1">
      <alignment horizontal="centerContinuous" vertical="center"/>
    </xf>
    <xf numFmtId="0" fontId="4" fillId="14" borderId="82" xfId="0" applyFont="1" applyFill="1" applyBorder="1" applyAlignment="1">
      <alignment horizontal="centerContinuous" vertical="center"/>
    </xf>
    <xf numFmtId="0" fontId="4" fillId="14" borderId="83" xfId="0" applyFont="1" applyFill="1" applyBorder="1" applyAlignment="1">
      <alignment horizontal="centerContinuous" vertical="center"/>
    </xf>
    <xf numFmtId="0" fontId="2" fillId="14" borderId="84" xfId="0" applyFont="1" applyFill="1" applyBorder="1" applyAlignment="1">
      <alignment horizontal="centerContinuous"/>
    </xf>
    <xf numFmtId="2" fontId="8" fillId="0" borderId="0" xfId="0" applyNumberFormat="1" applyFont="1" applyAlignment="1">
      <alignment horizontal="left"/>
    </xf>
    <xf numFmtId="0" fontId="4" fillId="13" borderId="85" xfId="0" applyFont="1" applyFill="1" applyBorder="1" applyAlignment="1">
      <alignment horizontal="right" vertical="center"/>
    </xf>
    <xf numFmtId="169" fontId="6" fillId="15" borderId="0" xfId="0" applyNumberFormat="1" applyFont="1" applyFill="1" applyAlignment="1">
      <alignment horizontal="left" vertical="center"/>
    </xf>
    <xf numFmtId="169" fontId="6" fillId="15" borderId="0" xfId="0" applyNumberFormat="1" applyFont="1" applyFill="1" applyAlignment="1">
      <alignment horizontal="right" vertical="center"/>
    </xf>
    <xf numFmtId="0" fontId="2" fillId="10" borderId="61" xfId="0" applyFont="1" applyFill="1" applyBorder="1"/>
    <xf numFmtId="169" fontId="6" fillId="15" borderId="55" xfId="0" applyNumberFormat="1" applyFont="1" applyFill="1" applyBorder="1" applyAlignment="1">
      <alignment horizontal="right" vertical="center"/>
    </xf>
    <xf numFmtId="0" fontId="21" fillId="16" borderId="1" xfId="0" applyFont="1" applyFill="1" applyBorder="1"/>
    <xf numFmtId="0" fontId="21" fillId="16" borderId="2" xfId="0" applyFont="1" applyFill="1" applyBorder="1" applyAlignment="1">
      <alignment wrapText="1"/>
    </xf>
    <xf numFmtId="169" fontId="21" fillId="16" borderId="2" xfId="0" applyNumberFormat="1" applyFont="1" applyFill="1" applyBorder="1" applyAlignment="1">
      <alignment horizontal="right"/>
    </xf>
    <xf numFmtId="0" fontId="4" fillId="4" borderId="2" xfId="0" applyFont="1" applyFill="1" applyBorder="1" applyAlignment="1">
      <alignment horizontal="left" wrapText="1"/>
    </xf>
    <xf numFmtId="0" fontId="21" fillId="16" borderId="1" xfId="0" applyFont="1" applyFill="1" applyBorder="1" applyAlignment="1">
      <alignment vertical="center"/>
    </xf>
    <xf numFmtId="0" fontId="21" fillId="16" borderId="2" xfId="0" applyFont="1" applyFill="1" applyBorder="1" applyAlignment="1">
      <alignment vertical="center"/>
    </xf>
    <xf numFmtId="2" fontId="4" fillId="16" borderId="2" xfId="0" applyNumberFormat="1" applyFont="1" applyFill="1" applyBorder="1" applyAlignment="1">
      <alignment horizontal="right"/>
    </xf>
    <xf numFmtId="0" fontId="6" fillId="0" borderId="96" xfId="0" applyFont="1" applyBorder="1" applyAlignment="1">
      <alignment horizontal="left" vertical="center" wrapText="1" indent="1"/>
    </xf>
    <xf numFmtId="0" fontId="15" fillId="10" borderId="97" xfId="0" applyFont="1" applyFill="1" applyBorder="1" applyAlignment="1">
      <alignment horizontal="left" vertical="center" wrapText="1" indent="1"/>
    </xf>
    <xf numFmtId="0" fontId="6" fillId="0" borderId="97" xfId="0" applyFont="1" applyBorder="1" applyAlignment="1">
      <alignment horizontal="left" vertical="center" indent="4"/>
    </xf>
    <xf numFmtId="0" fontId="6" fillId="0" borderId="97" xfId="0" applyFont="1" applyBorder="1" applyAlignment="1">
      <alignment horizontal="left" vertical="center" indent="1"/>
    </xf>
    <xf numFmtId="0" fontId="4" fillId="11" borderId="98" xfId="0" applyFont="1" applyFill="1" applyBorder="1" applyAlignment="1">
      <alignment horizontal="left" vertical="center" wrapText="1" indent="1"/>
    </xf>
    <xf numFmtId="4" fontId="22" fillId="0" borderId="0" xfId="0" applyNumberFormat="1" applyFont="1" applyAlignment="1">
      <alignment horizontal="left"/>
    </xf>
    <xf numFmtId="172" fontId="6" fillId="4" borderId="13" xfId="2" applyNumberFormat="1" applyFont="1" applyFill="1" applyBorder="1" applyAlignment="1" applyProtection="1">
      <alignment horizontal="right" vertical="center" wrapText="1"/>
    </xf>
    <xf numFmtId="172" fontId="6" fillId="4" borderId="44" xfId="2" applyNumberFormat="1" applyFont="1" applyFill="1" applyBorder="1" applyAlignment="1" applyProtection="1">
      <alignment horizontal="right" vertical="center" wrapText="1"/>
    </xf>
    <xf numFmtId="172" fontId="6" fillId="4" borderId="45" xfId="2" applyNumberFormat="1" applyFont="1" applyFill="1" applyBorder="1" applyAlignment="1" applyProtection="1">
      <alignment horizontal="right" vertical="center" wrapText="1"/>
    </xf>
    <xf numFmtId="172" fontId="4" fillId="2" borderId="48" xfId="0" applyNumberFormat="1" applyFont="1" applyFill="1" applyBorder="1" applyAlignment="1">
      <alignment horizontal="left"/>
    </xf>
    <xf numFmtId="172" fontId="4" fillId="2" borderId="47" xfId="0" applyNumberFormat="1" applyFont="1" applyFill="1" applyBorder="1" applyAlignment="1">
      <alignment horizontal="left"/>
    </xf>
    <xf numFmtId="172" fontId="4" fillId="2" borderId="46" xfId="0" applyNumberFormat="1" applyFont="1" applyFill="1" applyBorder="1" applyAlignment="1">
      <alignment horizontal="left"/>
    </xf>
    <xf numFmtId="172" fontId="6" fillId="4" borderId="46" xfId="2" applyNumberFormat="1" applyFont="1" applyFill="1" applyBorder="1" applyAlignment="1" applyProtection="1">
      <alignment horizontal="right" wrapText="1"/>
    </xf>
    <xf numFmtId="172" fontId="6" fillId="4" borderId="47" xfId="2" applyNumberFormat="1" applyFont="1" applyFill="1" applyBorder="1" applyAlignment="1" applyProtection="1">
      <alignment horizontal="right" wrapText="1"/>
    </xf>
    <xf numFmtId="172" fontId="4" fillId="11" borderId="53" xfId="2" applyNumberFormat="1" applyFont="1" applyFill="1" applyBorder="1" applyAlignment="1" applyProtection="1">
      <alignment horizontal="right" wrapText="1"/>
    </xf>
    <xf numFmtId="172" fontId="6" fillId="4" borderId="14" xfId="2" applyNumberFormat="1" applyFont="1" applyFill="1" applyBorder="1" applyAlignment="1" applyProtection="1">
      <alignment horizontal="right" vertical="center" wrapText="1"/>
    </xf>
    <xf numFmtId="172" fontId="4" fillId="2" borderId="50" xfId="0" applyNumberFormat="1" applyFont="1" applyFill="1" applyBorder="1" applyAlignment="1">
      <alignment horizontal="left"/>
    </xf>
    <xf numFmtId="172" fontId="6" fillId="4" borderId="51" xfId="2" applyNumberFormat="1" applyFont="1" applyFill="1" applyBorder="1" applyAlignment="1" applyProtection="1">
      <alignment horizontal="right" wrapText="1"/>
    </xf>
    <xf numFmtId="172" fontId="6" fillId="4" borderId="40" xfId="2" applyNumberFormat="1" applyFont="1" applyFill="1" applyBorder="1" applyAlignment="1" applyProtection="1">
      <alignment horizontal="right" wrapText="1"/>
    </xf>
    <xf numFmtId="172" fontId="4" fillId="11" borderId="54" xfId="2" applyNumberFormat="1" applyFont="1" applyFill="1" applyBorder="1" applyAlignment="1" applyProtection="1">
      <alignment horizontal="right" wrapText="1"/>
    </xf>
    <xf numFmtId="172" fontId="6" fillId="8" borderId="12" xfId="2" applyNumberFormat="1" applyFont="1" applyFill="1" applyBorder="1" applyAlignment="1" applyProtection="1">
      <alignment horizontal="right" vertical="center" wrapText="1"/>
    </xf>
    <xf numFmtId="172" fontId="6" fillId="8" borderId="44" xfId="2" applyNumberFormat="1" applyFont="1" applyFill="1" applyBorder="1" applyAlignment="1" applyProtection="1">
      <alignment horizontal="right" vertical="center" wrapText="1"/>
    </xf>
    <xf numFmtId="172" fontId="4" fillId="2" borderId="49" xfId="0" applyNumberFormat="1" applyFont="1" applyFill="1" applyBorder="1" applyAlignment="1">
      <alignment horizontal="left"/>
    </xf>
    <xf numFmtId="172" fontId="6" fillId="8" borderId="49" xfId="2" applyNumberFormat="1" applyFont="1" applyFill="1" applyBorder="1" applyAlignment="1" applyProtection="1">
      <alignment horizontal="right" wrapText="1"/>
    </xf>
    <xf numFmtId="172" fontId="6" fillId="8" borderId="47" xfId="2" applyNumberFormat="1" applyFont="1" applyFill="1" applyBorder="1" applyAlignment="1" applyProtection="1">
      <alignment horizontal="right" wrapText="1"/>
    </xf>
    <xf numFmtId="172" fontId="4" fillId="11" borderId="52" xfId="2" applyNumberFormat="1" applyFont="1" applyFill="1" applyBorder="1" applyAlignment="1" applyProtection="1">
      <alignment horizontal="right" wrapText="1"/>
    </xf>
    <xf numFmtId="172" fontId="6" fillId="4" borderId="12" xfId="2" applyNumberFormat="1" applyFont="1" applyFill="1" applyBorder="1" applyAlignment="1" applyProtection="1">
      <alignment horizontal="right" vertical="center" wrapText="1"/>
    </xf>
    <xf numFmtId="172" fontId="4" fillId="2" borderId="58" xfId="0" applyNumberFormat="1" applyFont="1" applyFill="1" applyBorder="1" applyAlignment="1">
      <alignment horizontal="left"/>
    </xf>
    <xf numFmtId="172" fontId="4" fillId="2" borderId="61" xfId="0" applyNumberFormat="1" applyFont="1" applyFill="1" applyBorder="1" applyAlignment="1">
      <alignment horizontal="right"/>
    </xf>
    <xf numFmtId="172" fontId="6" fillId="4" borderId="49" xfId="2" applyNumberFormat="1" applyFont="1" applyFill="1" applyBorder="1" applyAlignment="1" applyProtection="1">
      <alignment horizontal="right" wrapText="1"/>
    </xf>
    <xf numFmtId="172" fontId="8" fillId="2" borderId="61" xfId="0" applyNumberFormat="1" applyFont="1" applyFill="1" applyBorder="1"/>
    <xf numFmtId="172" fontId="8" fillId="2" borderId="68" xfId="0" applyNumberFormat="1" applyFont="1" applyFill="1" applyBorder="1"/>
    <xf numFmtId="172" fontId="6" fillId="4" borderId="52" xfId="0" applyNumberFormat="1" applyFont="1" applyFill="1" applyBorder="1" applyAlignment="1">
      <alignment horizontal="right" vertical="center"/>
    </xf>
    <xf numFmtId="172" fontId="6" fillId="4" borderId="17" xfId="0" applyNumberFormat="1" applyFont="1" applyFill="1" applyBorder="1" applyAlignment="1">
      <alignment horizontal="right" vertical="center"/>
    </xf>
    <xf numFmtId="172" fontId="6" fillId="4" borderId="87" xfId="0" applyNumberFormat="1" applyFont="1" applyFill="1" applyBorder="1" applyAlignment="1">
      <alignment horizontal="right" vertical="center"/>
    </xf>
    <xf numFmtId="172" fontId="6" fillId="4" borderId="14" xfId="0" applyNumberFormat="1" applyFont="1" applyFill="1" applyBorder="1" applyAlignment="1">
      <alignment horizontal="right" vertical="center"/>
    </xf>
    <xf numFmtId="172" fontId="6" fillId="15" borderId="0" xfId="0" applyNumberFormat="1" applyFont="1" applyFill="1" applyAlignment="1">
      <alignment horizontal="right" vertical="center"/>
    </xf>
    <xf numFmtId="172" fontId="6" fillId="15" borderId="0" xfId="0" applyNumberFormat="1" applyFont="1" applyFill="1" applyAlignment="1">
      <alignment horizontal="left" vertical="center"/>
    </xf>
    <xf numFmtId="172" fontId="6" fillId="4" borderId="39" xfId="0" applyNumberFormat="1" applyFont="1" applyFill="1" applyBorder="1" applyAlignment="1">
      <alignment horizontal="right" vertical="center"/>
    </xf>
    <xf numFmtId="172" fontId="6" fillId="4" borderId="88" xfId="0" applyNumberFormat="1" applyFont="1" applyFill="1" applyBorder="1" applyAlignment="1">
      <alignment horizontal="right" vertical="center"/>
    </xf>
    <xf numFmtId="172" fontId="6" fillId="4" borderId="48" xfId="0" applyNumberFormat="1" applyFont="1" applyFill="1" applyBorder="1" applyAlignment="1">
      <alignment horizontal="right" vertical="center"/>
    </xf>
    <xf numFmtId="172" fontId="6" fillId="4" borderId="19" xfId="0" applyNumberFormat="1" applyFont="1" applyFill="1" applyBorder="1" applyAlignment="1">
      <alignment horizontal="right" vertical="center"/>
    </xf>
    <xf numFmtId="172" fontId="6" fillId="4" borderId="89" xfId="0" applyNumberFormat="1" applyFont="1" applyFill="1" applyBorder="1" applyAlignment="1">
      <alignment horizontal="right" vertical="center"/>
    </xf>
    <xf numFmtId="172" fontId="6" fillId="15" borderId="73" xfId="0" applyNumberFormat="1" applyFont="1" applyFill="1" applyBorder="1" applyAlignment="1">
      <alignment horizontal="right" vertical="center"/>
    </xf>
    <xf numFmtId="172" fontId="6" fillId="4" borderId="90" xfId="0" applyNumberFormat="1" applyFont="1" applyFill="1" applyBorder="1" applyAlignment="1">
      <alignment horizontal="right" vertical="center"/>
    </xf>
    <xf numFmtId="172" fontId="6" fillId="4" borderId="91" xfId="0" applyNumberFormat="1" applyFont="1" applyFill="1" applyBorder="1" applyAlignment="1">
      <alignment horizontal="right" vertical="center"/>
    </xf>
    <xf numFmtId="172" fontId="6" fillId="15" borderId="55" xfId="0" applyNumberFormat="1" applyFont="1" applyFill="1" applyBorder="1" applyAlignment="1">
      <alignment horizontal="right" vertical="center"/>
    </xf>
    <xf numFmtId="172" fontId="6" fillId="4" borderId="92" xfId="0" applyNumberFormat="1" applyFont="1" applyFill="1" applyBorder="1" applyAlignment="1">
      <alignment horizontal="right" vertical="center"/>
    </xf>
    <xf numFmtId="172" fontId="6" fillId="4" borderId="93" xfId="0" applyNumberFormat="1" applyFont="1" applyFill="1" applyBorder="1" applyAlignment="1">
      <alignment horizontal="right" vertical="center"/>
    </xf>
    <xf numFmtId="172" fontId="6" fillId="4" borderId="94" xfId="0" applyNumberFormat="1" applyFont="1" applyFill="1" applyBorder="1" applyAlignment="1">
      <alignment horizontal="right" vertical="center"/>
    </xf>
    <xf numFmtId="172" fontId="6" fillId="4" borderId="95" xfId="0" applyNumberFormat="1" applyFont="1" applyFill="1" applyBorder="1" applyAlignment="1">
      <alignment horizontal="right" vertical="center"/>
    </xf>
    <xf numFmtId="172" fontId="21" fillId="16" borderId="1" xfId="0" applyNumberFormat="1" applyFont="1" applyFill="1" applyBorder="1" applyAlignment="1">
      <alignment horizontal="right"/>
    </xf>
    <xf numFmtId="172" fontId="21" fillId="16" borderId="2" xfId="0" applyNumberFormat="1" applyFont="1" applyFill="1" applyBorder="1" applyAlignment="1">
      <alignment horizontal="right"/>
    </xf>
    <xf numFmtId="172" fontId="21" fillId="16" borderId="3" xfId="0" applyNumberFormat="1" applyFont="1" applyFill="1" applyBorder="1" applyAlignment="1">
      <alignment horizontal="right"/>
    </xf>
    <xf numFmtId="172" fontId="4" fillId="4" borderId="0" xfId="0" applyNumberFormat="1" applyFont="1" applyFill="1" applyAlignment="1">
      <alignment horizontal="right" vertical="center"/>
    </xf>
    <xf numFmtId="172" fontId="2" fillId="0" borderId="0" xfId="0" applyNumberFormat="1" applyFont="1"/>
    <xf numFmtId="172" fontId="21" fillId="16" borderId="1" xfId="0" applyNumberFormat="1" applyFont="1" applyFill="1" applyBorder="1" applyAlignment="1">
      <alignment horizontal="right" vertical="center"/>
    </xf>
    <xf numFmtId="172" fontId="21" fillId="16" borderId="2" xfId="0" applyNumberFormat="1" applyFont="1" applyFill="1" applyBorder="1" applyAlignment="1">
      <alignment horizontal="right" vertical="center"/>
    </xf>
    <xf numFmtId="172" fontId="21" fillId="16" borderId="3" xfId="0" applyNumberFormat="1" applyFont="1" applyFill="1" applyBorder="1" applyAlignment="1">
      <alignment horizontal="right" vertical="center"/>
    </xf>
    <xf numFmtId="0" fontId="13" fillId="10" borderId="86" xfId="0" applyFont="1" applyFill="1" applyBorder="1" applyAlignment="1">
      <alignment horizontal="right"/>
    </xf>
    <xf numFmtId="0" fontId="4" fillId="9" borderId="100" xfId="0" applyFont="1" applyFill="1" applyBorder="1" applyAlignment="1">
      <alignment horizontal="right" vertical="center"/>
    </xf>
    <xf numFmtId="0" fontId="4" fillId="9" borderId="99" xfId="0" applyFont="1" applyFill="1" applyBorder="1" applyAlignment="1">
      <alignment horizontal="right" vertical="center"/>
    </xf>
    <xf numFmtId="0" fontId="4" fillId="9" borderId="101" xfId="0" applyFont="1" applyFill="1" applyBorder="1" applyAlignment="1">
      <alignment horizontal="right" vertical="center"/>
    </xf>
    <xf numFmtId="0" fontId="5" fillId="2" borderId="30" xfId="0" applyFont="1" applyFill="1" applyBorder="1" applyAlignment="1">
      <alignment horizontal="center"/>
    </xf>
    <xf numFmtId="0" fontId="5" fillId="2" borderId="31" xfId="0" applyFont="1" applyFill="1" applyBorder="1" applyAlignment="1">
      <alignment horizontal="center"/>
    </xf>
    <xf numFmtId="0" fontId="5" fillId="9" borderId="16" xfId="0" applyFont="1" applyFill="1" applyBorder="1" applyAlignment="1">
      <alignment horizontal="center"/>
    </xf>
    <xf numFmtId="0" fontId="5" fillId="9" borderId="17" xfId="0" applyFont="1" applyFill="1" applyBorder="1" applyAlignment="1">
      <alignment horizontal="center"/>
    </xf>
    <xf numFmtId="0" fontId="5" fillId="9" borderId="32" xfId="0" applyFont="1" applyFill="1" applyBorder="1" applyAlignment="1">
      <alignment horizontal="center"/>
    </xf>
    <xf numFmtId="0" fontId="5" fillId="2" borderId="33" xfId="0" applyFont="1" applyFill="1" applyBorder="1" applyAlignment="1">
      <alignment horizontal="center"/>
    </xf>
    <xf numFmtId="0" fontId="5" fillId="9" borderId="18" xfId="0" applyFont="1" applyFill="1" applyBorder="1" applyAlignment="1">
      <alignment horizontal="center"/>
    </xf>
    <xf numFmtId="164" fontId="4" fillId="3" borderId="5" xfId="0" applyNumberFormat="1" applyFont="1" applyFill="1" applyBorder="1" applyAlignment="1">
      <alignment horizontal="center" vertical="center"/>
    </xf>
    <xf numFmtId="164" fontId="4" fillId="3" borderId="6" xfId="0" applyNumberFormat="1" applyFont="1" applyFill="1" applyBorder="1" applyAlignment="1">
      <alignment horizontal="center" vertical="center"/>
    </xf>
    <xf numFmtId="164" fontId="4" fillId="3" borderId="7" xfId="0" applyNumberFormat="1" applyFont="1" applyFill="1" applyBorder="1" applyAlignment="1">
      <alignment horizontal="center" vertical="center"/>
    </xf>
    <xf numFmtId="0" fontId="4" fillId="8" borderId="26" xfId="0" applyFont="1" applyFill="1" applyBorder="1" applyAlignment="1">
      <alignment horizontal="center" vertical="center"/>
    </xf>
    <xf numFmtId="0" fontId="4" fillId="8" borderId="27" xfId="0" applyFont="1" applyFill="1" applyBorder="1" applyAlignment="1">
      <alignment horizontal="center" vertical="center"/>
    </xf>
    <xf numFmtId="0" fontId="4" fillId="8" borderId="28" xfId="0" applyFont="1" applyFill="1" applyBorder="1" applyAlignment="1">
      <alignment horizontal="center" vertical="center"/>
    </xf>
    <xf numFmtId="0" fontId="4" fillId="8" borderId="29" xfId="0" applyFont="1" applyFill="1" applyBorder="1" applyAlignment="1">
      <alignment horizontal="center" vertical="center"/>
    </xf>
    <xf numFmtId="0" fontId="4" fillId="9" borderId="5" xfId="0" applyFont="1" applyFill="1" applyBorder="1" applyAlignment="1">
      <alignment horizontal="center" vertical="center"/>
    </xf>
    <xf numFmtId="0" fontId="4" fillId="9" borderId="6" xfId="0" applyFont="1" applyFill="1" applyBorder="1" applyAlignment="1">
      <alignment horizontal="center" vertical="center"/>
    </xf>
    <xf numFmtId="0" fontId="4" fillId="9" borderId="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6" fillId="4" borderId="49" xfId="0" applyFont="1" applyFill="1" applyBorder="1" applyAlignment="1">
      <alignment horizontal="center"/>
    </xf>
    <xf numFmtId="0" fontId="6" fillId="4" borderId="47" xfId="0" applyFont="1" applyFill="1" applyBorder="1" applyAlignment="1">
      <alignment horizontal="center"/>
    </xf>
    <xf numFmtId="0" fontId="6" fillId="4" borderId="39" xfId="0" applyFont="1" applyFill="1" applyBorder="1" applyAlignment="1">
      <alignment horizontal="center"/>
    </xf>
    <xf numFmtId="0" fontId="6" fillId="4" borderId="40" xfId="0" applyFont="1" applyFill="1" applyBorder="1" applyAlignment="1">
      <alignment horizontal="center"/>
    </xf>
    <xf numFmtId="0" fontId="17" fillId="12" borderId="62" xfId="0" applyFont="1" applyFill="1" applyBorder="1" applyAlignment="1">
      <alignment horizontal="center" vertical="center" wrapText="1"/>
    </xf>
    <xf numFmtId="0" fontId="17" fillId="12" borderId="63" xfId="0" applyFont="1" applyFill="1" applyBorder="1" applyAlignment="1">
      <alignment horizontal="center" vertical="center" wrapText="1"/>
    </xf>
    <xf numFmtId="0" fontId="17" fillId="12" borderId="64" xfId="0" applyFont="1" applyFill="1" applyBorder="1" applyAlignment="1">
      <alignment horizontal="center" vertical="center" wrapText="1"/>
    </xf>
    <xf numFmtId="0" fontId="17" fillId="12" borderId="65" xfId="0" applyFont="1" applyFill="1" applyBorder="1" applyAlignment="1">
      <alignment horizontal="center" vertical="center" wrapText="1"/>
    </xf>
    <xf numFmtId="0" fontId="17" fillId="12" borderId="69" xfId="0" applyFont="1" applyFill="1" applyBorder="1" applyAlignment="1">
      <alignment horizontal="center" vertical="center" wrapText="1"/>
    </xf>
    <xf numFmtId="0" fontId="17" fillId="12" borderId="70" xfId="0" applyFont="1" applyFill="1" applyBorder="1" applyAlignment="1">
      <alignment horizontal="center" vertical="center" wrapText="1"/>
    </xf>
    <xf numFmtId="0" fontId="5" fillId="9" borderId="74" xfId="0" applyFont="1" applyFill="1" applyBorder="1" applyAlignment="1">
      <alignment horizontal="center" vertical="center"/>
    </xf>
    <xf numFmtId="0" fontId="5" fillId="9" borderId="75" xfId="0" applyFont="1" applyFill="1" applyBorder="1" applyAlignment="1">
      <alignment horizontal="center" vertical="center"/>
    </xf>
    <xf numFmtId="0" fontId="5" fillId="13" borderId="76" xfId="0" applyFont="1" applyFill="1" applyBorder="1" applyAlignment="1">
      <alignment horizontal="center" vertical="center" wrapText="1"/>
    </xf>
    <xf numFmtId="0" fontId="5" fillId="13" borderId="77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/>
    </xf>
    <xf numFmtId="0" fontId="6" fillId="4" borderId="44" xfId="0" applyFont="1" applyFill="1" applyBorder="1" applyAlignment="1">
      <alignment horizontal="center"/>
    </xf>
  </cellXfs>
  <cellStyles count="4">
    <cellStyle name="Comma" xfId="1" builtinId="3"/>
    <cellStyle name="Normal" xfId="0" builtinId="0"/>
    <cellStyle name="Percent" xfId="2" builtinId="5"/>
    <cellStyle name="TableLvl3" xfId="3" xr:uid="{DEDE2132-F49F-4ED3-93C3-5EBA1A5B663B}"/>
  </cellStyles>
  <dxfs count="4">
    <dxf>
      <font>
        <color auto="1"/>
      </font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30F82-0255-4803-915D-68B37978C8CC}">
  <dimension ref="B1:W56"/>
  <sheetViews>
    <sheetView tabSelected="1" zoomScale="70" zoomScaleNormal="70" workbookViewId="0"/>
  </sheetViews>
  <sheetFormatPr defaultColWidth="9.26953125" defaultRowHeight="14.5" x14ac:dyDescent="0.35"/>
  <cols>
    <col min="1" max="1" width="5.453125" customWidth="1"/>
    <col min="2" max="2" width="65.7265625" customWidth="1"/>
    <col min="3" max="23" width="12.26953125" customWidth="1"/>
  </cols>
  <sheetData>
    <row r="1" spans="2:23" ht="15" thickBot="1" x14ac:dyDescent="0.4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2:23" ht="16" thickBot="1" x14ac:dyDescent="0.4">
      <c r="B2" s="2" t="s">
        <v>0</v>
      </c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4"/>
      <c r="O2" s="1"/>
      <c r="P2" s="1"/>
      <c r="Q2" s="1"/>
      <c r="R2" s="1"/>
      <c r="S2" s="1"/>
      <c r="T2" s="1"/>
      <c r="U2" s="1"/>
      <c r="V2" s="1"/>
      <c r="W2" s="1"/>
    </row>
    <row r="3" spans="2:23" ht="15.5" x14ac:dyDescent="0.35">
      <c r="B3" s="5"/>
      <c r="C3" s="193" t="s">
        <v>1</v>
      </c>
      <c r="D3" s="194"/>
      <c r="E3" s="194"/>
      <c r="F3" s="194"/>
      <c r="G3" s="194"/>
      <c r="H3" s="194"/>
      <c r="I3" s="194"/>
      <c r="J3" s="194"/>
      <c r="K3" s="194"/>
      <c r="L3" s="194"/>
      <c r="M3" s="194" t="s">
        <v>2</v>
      </c>
      <c r="N3" s="195"/>
      <c r="O3" s="1"/>
      <c r="P3" s="1"/>
      <c r="Q3" s="1"/>
      <c r="R3" s="1"/>
      <c r="S3" s="1"/>
      <c r="T3" s="1"/>
      <c r="U3" s="1"/>
      <c r="V3" s="1"/>
      <c r="W3" s="1"/>
    </row>
    <row r="4" spans="2:23" ht="16" thickBot="1" x14ac:dyDescent="0.4">
      <c r="B4" s="5"/>
      <c r="C4" s="6" t="s">
        <v>3</v>
      </c>
      <c r="D4" s="7" t="s">
        <v>4</v>
      </c>
      <c r="E4" s="8" t="s">
        <v>5</v>
      </c>
      <c r="F4" s="8" t="s">
        <v>6</v>
      </c>
      <c r="G4" s="8" t="s">
        <v>7</v>
      </c>
      <c r="H4" s="8" t="s">
        <v>8</v>
      </c>
      <c r="I4" s="8" t="s">
        <v>9</v>
      </c>
      <c r="J4" s="8" t="s">
        <v>10</v>
      </c>
      <c r="K4" s="8" t="s">
        <v>11</v>
      </c>
      <c r="L4" s="8" t="s">
        <v>12</v>
      </c>
      <c r="M4" s="8" t="s">
        <v>13</v>
      </c>
      <c r="N4" s="9" t="s">
        <v>14</v>
      </c>
      <c r="O4" s="1"/>
      <c r="P4" s="1"/>
      <c r="Q4" s="1"/>
      <c r="R4" s="1"/>
      <c r="S4" s="1"/>
      <c r="T4" s="1"/>
      <c r="U4" s="1"/>
      <c r="V4" s="1"/>
      <c r="W4" s="1"/>
    </row>
    <row r="5" spans="2:23" x14ac:dyDescent="0.35">
      <c r="B5" s="10" t="s">
        <v>15</v>
      </c>
      <c r="C5" s="11"/>
      <c r="D5" s="12">
        <v>102.8</v>
      </c>
      <c r="E5" s="12">
        <v>105.9</v>
      </c>
      <c r="F5" s="12">
        <v>107.5</v>
      </c>
      <c r="G5" s="12">
        <v>108.6</v>
      </c>
      <c r="H5" s="12">
        <v>110.7</v>
      </c>
      <c r="I5" s="12">
        <v>113</v>
      </c>
      <c r="J5" s="12">
        <v>114.8</v>
      </c>
      <c r="K5" s="12">
        <v>114.4</v>
      </c>
      <c r="L5" s="12">
        <v>118.8</v>
      </c>
      <c r="M5" s="13">
        <v>126.1</v>
      </c>
      <c r="N5" s="14">
        <v>133.91820000000001</v>
      </c>
      <c r="O5" s="1"/>
      <c r="P5" s="1"/>
      <c r="Q5" s="1"/>
      <c r="R5" s="1"/>
      <c r="S5" s="1"/>
      <c r="T5" s="1"/>
      <c r="U5" s="1"/>
      <c r="V5" s="1"/>
      <c r="W5" s="1"/>
    </row>
    <row r="6" spans="2:23" x14ac:dyDescent="0.35">
      <c r="B6" s="15" t="s">
        <v>16</v>
      </c>
      <c r="C6" s="16"/>
      <c r="D6" s="17"/>
      <c r="E6" s="18">
        <f>+E5/D5-1</f>
        <v>3.0155642023346418E-2</v>
      </c>
      <c r="F6" s="18">
        <f t="shared" ref="F6:K6" si="0">+F5/E5-1</f>
        <v>1.5108593012275628E-2</v>
      </c>
      <c r="G6" s="18">
        <f t="shared" si="0"/>
        <v>1.0232558139534831E-2</v>
      </c>
      <c r="H6" s="18">
        <f t="shared" si="0"/>
        <v>1.9337016574585641E-2</v>
      </c>
      <c r="I6" s="18">
        <f t="shared" si="0"/>
        <v>2.0776874435411097E-2</v>
      </c>
      <c r="J6" s="18">
        <f t="shared" si="0"/>
        <v>1.5929203539823078E-2</v>
      </c>
      <c r="K6" s="18">
        <f t="shared" si="0"/>
        <v>-3.4843205574912606E-3</v>
      </c>
      <c r="L6" s="18">
        <f>+L5/K5-1</f>
        <v>3.8461538461538325E-2</v>
      </c>
      <c r="M6" s="19">
        <f>+M5/L5-1</f>
        <v>6.1447811447811418E-2</v>
      </c>
      <c r="N6" s="20">
        <f>+N5/M5-1</f>
        <v>6.2000000000000055E-2</v>
      </c>
      <c r="O6" s="1"/>
      <c r="P6" s="1"/>
      <c r="Q6" s="1"/>
      <c r="R6" s="1"/>
      <c r="S6" s="1"/>
      <c r="T6" s="1"/>
      <c r="U6" s="1"/>
      <c r="V6" s="1"/>
      <c r="W6" s="1"/>
    </row>
    <row r="7" spans="2:23" ht="15" thickBot="1" x14ac:dyDescent="0.4">
      <c r="B7" s="21" t="s">
        <v>17</v>
      </c>
      <c r="C7" s="22"/>
      <c r="D7" s="23">
        <f>E7/(1+E6)</f>
        <v>0.76763277881572456</v>
      </c>
      <c r="E7" s="24">
        <f t="shared" ref="E7:M7" si="1">F7/(1+F6)</f>
        <v>0.79078123809907819</v>
      </c>
      <c r="F7" s="24">
        <f>G7/(1+G6)</f>
        <v>0.80272882998726058</v>
      </c>
      <c r="G7" s="24">
        <f t="shared" si="1"/>
        <v>0.81094279941038605</v>
      </c>
      <c r="H7" s="24">
        <f t="shared" si="1"/>
        <v>0.8266240137636256</v>
      </c>
      <c r="I7" s="24">
        <f t="shared" si="1"/>
        <v>0.84379867710288803</v>
      </c>
      <c r="J7" s="24">
        <f t="shared" si="1"/>
        <v>0.85723971797709342</v>
      </c>
      <c r="K7" s="24">
        <f t="shared" si="1"/>
        <v>0.85425282000504787</v>
      </c>
      <c r="L7" s="24">
        <f t="shared" si="1"/>
        <v>0.88710869769754963</v>
      </c>
      <c r="M7" s="24">
        <f t="shared" si="1"/>
        <v>0.94161958568738224</v>
      </c>
      <c r="N7" s="25">
        <v>1</v>
      </c>
      <c r="O7" s="1"/>
      <c r="P7" s="1"/>
      <c r="Q7" s="1"/>
      <c r="R7" s="1"/>
      <c r="S7" s="1"/>
      <c r="T7" s="1"/>
      <c r="U7" s="1"/>
      <c r="V7" s="1"/>
      <c r="W7" s="1"/>
    </row>
    <row r="8" spans="2:23" x14ac:dyDescent="0.35">
      <c r="B8" s="26"/>
      <c r="C8" s="26"/>
      <c r="D8" s="27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8"/>
      <c r="U8" s="28"/>
      <c r="V8" s="28"/>
      <c r="W8" s="28"/>
    </row>
    <row r="9" spans="2:23" x14ac:dyDescent="0.35"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8"/>
      <c r="U9" s="28"/>
      <c r="V9" s="28"/>
      <c r="W9" s="28"/>
    </row>
    <row r="10" spans="2:23" x14ac:dyDescent="0.35"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8"/>
      <c r="U10" s="28"/>
      <c r="V10" s="28"/>
      <c r="W10" s="28"/>
    </row>
    <row r="11" spans="2:23" ht="18.5" x14ac:dyDescent="0.35">
      <c r="B11" s="29" t="s">
        <v>18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</row>
    <row r="12" spans="2:23" ht="15" thickBot="1" x14ac:dyDescent="0.4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2:23" ht="15" thickBot="1" x14ac:dyDescent="0.4">
      <c r="B13" s="31" t="s">
        <v>19</v>
      </c>
      <c r="C13" s="32" t="s">
        <v>8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2:23" ht="15" thickBot="1" x14ac:dyDescent="0.4">
      <c r="B14" s="31" t="s">
        <v>20</v>
      </c>
      <c r="C14" s="33">
        <v>2.1716401484221102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2:23" ht="16" thickBot="1" x14ac:dyDescent="0.4">
      <c r="B15" s="34" t="s">
        <v>21</v>
      </c>
      <c r="C15" s="35"/>
      <c r="D15" s="36"/>
      <c r="E15" s="36"/>
      <c r="F15" s="36"/>
      <c r="G15" s="36"/>
      <c r="H15" s="36"/>
      <c r="I15" s="36"/>
      <c r="J15" s="37"/>
      <c r="K15" s="37"/>
      <c r="L15" s="37"/>
      <c r="M15" s="37"/>
      <c r="N15" s="37"/>
      <c r="O15" s="37"/>
      <c r="P15" s="37"/>
      <c r="Q15" s="38"/>
      <c r="R15" s="1"/>
      <c r="S15" s="1"/>
      <c r="T15" s="1"/>
      <c r="U15" s="1"/>
      <c r="V15" s="1"/>
      <c r="W15" s="1"/>
    </row>
    <row r="16" spans="2:23" x14ac:dyDescent="0.35">
      <c r="B16" s="1"/>
      <c r="C16" s="196" t="s">
        <v>22</v>
      </c>
      <c r="D16" s="197"/>
      <c r="E16" s="198" t="s">
        <v>23</v>
      </c>
      <c r="F16" s="198"/>
      <c r="G16" s="198"/>
      <c r="H16" s="198"/>
      <c r="I16" s="199"/>
      <c r="J16" s="39"/>
      <c r="K16" s="200" t="s">
        <v>24</v>
      </c>
      <c r="L16" s="201"/>
      <c r="M16" s="201"/>
      <c r="N16" s="201"/>
      <c r="O16" s="201"/>
      <c r="P16" s="201"/>
      <c r="Q16" s="202"/>
      <c r="R16" s="1"/>
      <c r="S16" s="1"/>
      <c r="T16" s="1"/>
      <c r="U16" s="1"/>
      <c r="V16" s="1"/>
      <c r="W16" s="1"/>
    </row>
    <row r="17" spans="2:23" x14ac:dyDescent="0.35">
      <c r="B17" s="1"/>
      <c r="C17" s="186" t="s">
        <v>25</v>
      </c>
      <c r="D17" s="187"/>
      <c r="E17" s="188" t="s">
        <v>26</v>
      </c>
      <c r="F17" s="189"/>
      <c r="G17" s="189"/>
      <c r="H17" s="189"/>
      <c r="I17" s="190"/>
      <c r="J17" s="39"/>
      <c r="K17" s="191" t="s">
        <v>25</v>
      </c>
      <c r="L17" s="187"/>
      <c r="M17" s="188" t="s">
        <v>26</v>
      </c>
      <c r="N17" s="189"/>
      <c r="O17" s="189"/>
      <c r="P17" s="189"/>
      <c r="Q17" s="192"/>
      <c r="R17" s="1"/>
      <c r="S17" s="1"/>
      <c r="T17" s="1"/>
      <c r="U17" s="1"/>
      <c r="V17" s="1"/>
      <c r="W17" s="1"/>
    </row>
    <row r="18" spans="2:23" ht="15" thickBot="1" x14ac:dyDescent="0.4">
      <c r="B18" s="1"/>
      <c r="C18" s="40" t="str">
        <f>$C$13</f>
        <v>2016-17</v>
      </c>
      <c r="D18" s="41" t="str">
        <f>I$4</f>
        <v>2017-18</v>
      </c>
      <c r="E18" s="42" t="str">
        <f t="shared" ref="E18:I18" si="2">J$4</f>
        <v>2018-19</v>
      </c>
      <c r="F18" s="43" t="str">
        <f t="shared" si="2"/>
        <v>2019-20</v>
      </c>
      <c r="G18" s="43" t="str">
        <f t="shared" si="2"/>
        <v>2020-21</v>
      </c>
      <c r="H18" s="43" t="str">
        <f t="shared" si="2"/>
        <v>2021-22</v>
      </c>
      <c r="I18" s="44" t="str">
        <f t="shared" si="2"/>
        <v>2022-23</v>
      </c>
      <c r="J18" s="39"/>
      <c r="K18" s="45" t="str">
        <f>$C$13</f>
        <v>2016-17</v>
      </c>
      <c r="L18" s="46" t="str">
        <f>I$4</f>
        <v>2017-18</v>
      </c>
      <c r="M18" s="47" t="str">
        <f t="shared" ref="M18:Q18" si="3">J$4</f>
        <v>2018-19</v>
      </c>
      <c r="N18" s="48" t="str">
        <f t="shared" si="3"/>
        <v>2019-20</v>
      </c>
      <c r="O18" s="48" t="str">
        <f t="shared" si="3"/>
        <v>2020-21</v>
      </c>
      <c r="P18" s="48" t="str">
        <f t="shared" si="3"/>
        <v>2021-22</v>
      </c>
      <c r="Q18" s="49" t="str">
        <f t="shared" si="3"/>
        <v>2022-23</v>
      </c>
      <c r="R18" s="1"/>
      <c r="S18" s="1"/>
      <c r="T18" s="1"/>
      <c r="U18" s="1"/>
      <c r="V18" s="1"/>
      <c r="W18" s="1"/>
    </row>
    <row r="19" spans="2:23" x14ac:dyDescent="0.35">
      <c r="B19" s="123" t="s">
        <v>27</v>
      </c>
      <c r="C19" s="129">
        <v>173.49666812432889</v>
      </c>
      <c r="D19" s="130">
        <v>166.98038427472508</v>
      </c>
      <c r="E19" s="131">
        <v>175.55919158990437</v>
      </c>
      <c r="F19" s="129">
        <v>178.72754515938774</v>
      </c>
      <c r="G19" s="129">
        <v>183.03848501711576</v>
      </c>
      <c r="H19" s="129">
        <v>191.73639071190939</v>
      </c>
      <c r="I19" s="138">
        <v>184.57004469139238</v>
      </c>
      <c r="J19" s="39"/>
      <c r="K19" s="143">
        <f>+C19/$E$7</f>
        <v>219.39906988864502</v>
      </c>
      <c r="L19" s="144">
        <f>+D19/$E$7</f>
        <v>211.1587582377667</v>
      </c>
      <c r="M19" s="131">
        <f>+E19/$I$7</f>
        <v>208.05814983340829</v>
      </c>
      <c r="N19" s="129">
        <f>+F19/$I$7</f>
        <v>211.81301892180463</v>
      </c>
      <c r="O19" s="129">
        <f>+G19/$I$7</f>
        <v>216.92198623202759</v>
      </c>
      <c r="P19" s="129">
        <f>+H19/$I$7</f>
        <v>227.23002051889938</v>
      </c>
      <c r="Q19" s="138">
        <f>+I19/$I$7</f>
        <v>218.73706335390114</v>
      </c>
      <c r="R19" s="1"/>
      <c r="S19" s="50"/>
      <c r="T19" s="50"/>
      <c r="U19" s="50"/>
      <c r="V19" s="50"/>
      <c r="W19" s="50"/>
    </row>
    <row r="20" spans="2:23" x14ac:dyDescent="0.35">
      <c r="B20" s="124" t="s">
        <v>28</v>
      </c>
      <c r="C20" s="132"/>
      <c r="D20" s="133"/>
      <c r="E20" s="134"/>
      <c r="F20" s="132"/>
      <c r="G20" s="132"/>
      <c r="H20" s="132"/>
      <c r="I20" s="139"/>
      <c r="J20" s="27"/>
      <c r="K20" s="145"/>
      <c r="L20" s="133"/>
      <c r="M20" s="134"/>
      <c r="N20" s="132"/>
      <c r="O20" s="132"/>
      <c r="P20" s="132"/>
      <c r="Q20" s="139"/>
      <c r="R20" s="1"/>
      <c r="S20" s="1"/>
      <c r="T20" s="1"/>
      <c r="U20" s="1"/>
      <c r="V20" s="1"/>
      <c r="W20" s="1"/>
    </row>
    <row r="21" spans="2:23" x14ac:dyDescent="0.35">
      <c r="B21" s="125" t="s">
        <v>29</v>
      </c>
      <c r="C21" s="135">
        <v>-3.1757386188468999</v>
      </c>
      <c r="D21" s="136">
        <v>-3.1627000924630799</v>
      </c>
      <c r="E21" s="135">
        <v>-3.2428944155239301</v>
      </c>
      <c r="F21" s="135">
        <v>-3.2729407475171741</v>
      </c>
      <c r="G21" s="135">
        <v>-3.3576990106466922</v>
      </c>
      <c r="H21" s="135">
        <v>-3.560643448239575</v>
      </c>
      <c r="I21" s="140">
        <v>-4.086146155481396</v>
      </c>
      <c r="J21" s="27"/>
      <c r="K21" s="146">
        <f>+C21/$E$7</f>
        <v>-4.0159508924123042</v>
      </c>
      <c r="L21" s="147">
        <f>+D21/$E$7</f>
        <v>-3.9994627339234121</v>
      </c>
      <c r="M21" s="135">
        <f>E21/$I$7</f>
        <v>-3.8432086983806801</v>
      </c>
      <c r="N21" s="135">
        <f>F21/$I$7</f>
        <v>-3.8788171116296861</v>
      </c>
      <c r="O21" s="135">
        <f>G21/$I$7</f>
        <v>-3.9792655544034155</v>
      </c>
      <c r="P21" s="135">
        <f t="shared" ref="M21:Q25" si="4">H21/$I$7</f>
        <v>-4.2197784197348422</v>
      </c>
      <c r="Q21" s="140">
        <f t="shared" si="4"/>
        <v>-4.8425605139733525</v>
      </c>
      <c r="R21" s="1"/>
      <c r="S21" s="51"/>
      <c r="T21" s="51"/>
      <c r="U21" s="51"/>
      <c r="V21" s="51"/>
      <c r="W21" s="51"/>
    </row>
    <row r="22" spans="2:23" x14ac:dyDescent="0.35">
      <c r="B22" s="125" t="s">
        <v>30</v>
      </c>
      <c r="C22" s="135">
        <v>0</v>
      </c>
      <c r="D22" s="136">
        <v>0</v>
      </c>
      <c r="E22" s="135">
        <v>-0.70193377945441993</v>
      </c>
      <c r="F22" s="135">
        <v>-2.5523419739295599</v>
      </c>
      <c r="G22" s="135">
        <v>-5.8342712906560799</v>
      </c>
      <c r="H22" s="135">
        <v>-10.039451486705801</v>
      </c>
      <c r="I22" s="140">
        <v>0</v>
      </c>
      <c r="J22" s="27"/>
      <c r="K22" s="146">
        <f t="shared" ref="K22:L25" si="5">+C22/$E$7</f>
        <v>0</v>
      </c>
      <c r="L22" s="147">
        <f t="shared" si="5"/>
        <v>0</v>
      </c>
      <c r="M22" s="135">
        <f t="shared" si="4"/>
        <v>-0.83187352445781337</v>
      </c>
      <c r="N22" s="135">
        <f t="shared" si="4"/>
        <v>-3.0248233887884393</v>
      </c>
      <c r="O22" s="135">
        <f t="shared" si="4"/>
        <v>-6.9142930049233557</v>
      </c>
      <c r="P22" s="135">
        <f t="shared" si="4"/>
        <v>-11.897922761831548</v>
      </c>
      <c r="Q22" s="140">
        <f t="shared" si="4"/>
        <v>0</v>
      </c>
      <c r="R22" s="1"/>
      <c r="S22" s="1"/>
      <c r="T22" s="1"/>
      <c r="U22" s="1"/>
      <c r="V22" s="1"/>
      <c r="W22" s="1"/>
    </row>
    <row r="23" spans="2:23" x14ac:dyDescent="0.35">
      <c r="B23" s="126" t="s">
        <v>31</v>
      </c>
      <c r="C23" s="135"/>
      <c r="D23" s="136"/>
      <c r="E23" s="135"/>
      <c r="F23" s="135"/>
      <c r="G23" s="135"/>
      <c r="H23" s="135"/>
      <c r="I23" s="140"/>
      <c r="J23" s="27"/>
      <c r="K23" s="146">
        <f t="shared" si="5"/>
        <v>0</v>
      </c>
      <c r="L23" s="147">
        <f t="shared" si="5"/>
        <v>0</v>
      </c>
      <c r="M23" s="135">
        <f t="shared" si="4"/>
        <v>0</v>
      </c>
      <c r="N23" s="135">
        <f t="shared" si="4"/>
        <v>0</v>
      </c>
      <c r="O23" s="135">
        <f t="shared" si="4"/>
        <v>0</v>
      </c>
      <c r="P23" s="135">
        <f t="shared" si="4"/>
        <v>0</v>
      </c>
      <c r="Q23" s="140">
        <f t="shared" si="4"/>
        <v>0</v>
      </c>
      <c r="R23" s="1"/>
      <c r="S23" s="1"/>
      <c r="T23" s="1"/>
      <c r="U23" s="1"/>
      <c r="V23" s="1"/>
      <c r="W23" s="1"/>
    </row>
    <row r="24" spans="2:23" x14ac:dyDescent="0.35">
      <c r="B24" s="126" t="s">
        <v>32</v>
      </c>
      <c r="C24" s="135"/>
      <c r="D24" s="136"/>
      <c r="E24" s="135">
        <v>0</v>
      </c>
      <c r="F24" s="135">
        <v>6.4044078787767091</v>
      </c>
      <c r="G24" s="135">
        <v>8.0058389916448434</v>
      </c>
      <c r="H24" s="135">
        <v>24.951519086284069</v>
      </c>
      <c r="I24" s="140">
        <v>0</v>
      </c>
      <c r="J24" s="52"/>
      <c r="K24" s="146">
        <f t="shared" si="5"/>
        <v>0</v>
      </c>
      <c r="L24" s="147">
        <f t="shared" si="5"/>
        <v>0</v>
      </c>
      <c r="M24" s="135">
        <f t="shared" si="4"/>
        <v>0</v>
      </c>
      <c r="N24" s="135">
        <f t="shared" si="4"/>
        <v>7.5899714618725245</v>
      </c>
      <c r="O24" s="135">
        <f t="shared" si="4"/>
        <v>9.4878544004503773</v>
      </c>
      <c r="P24" s="135">
        <f t="shared" si="4"/>
        <v>29.570464807971749</v>
      </c>
      <c r="Q24" s="140">
        <f t="shared" si="4"/>
        <v>0</v>
      </c>
      <c r="R24" s="1"/>
      <c r="S24" s="1"/>
      <c r="T24" s="1"/>
      <c r="U24" s="1"/>
      <c r="V24" s="1"/>
      <c r="W24" s="53"/>
    </row>
    <row r="25" spans="2:23" ht="15" thickBot="1" x14ac:dyDescent="0.4">
      <c r="B25" s="126"/>
      <c r="C25" s="135"/>
      <c r="D25" s="141"/>
      <c r="E25" s="135"/>
      <c r="F25" s="135"/>
      <c r="G25" s="135"/>
      <c r="H25" s="135"/>
      <c r="I25" s="140"/>
      <c r="J25" s="52"/>
      <c r="K25" s="146">
        <f t="shared" si="5"/>
        <v>0</v>
      </c>
      <c r="L25" s="147">
        <f t="shared" si="5"/>
        <v>0</v>
      </c>
      <c r="M25" s="135">
        <f t="shared" si="4"/>
        <v>0</v>
      </c>
      <c r="N25" s="135">
        <f t="shared" si="4"/>
        <v>0</v>
      </c>
      <c r="O25" s="135">
        <f t="shared" si="4"/>
        <v>0</v>
      </c>
      <c r="P25" s="135">
        <f t="shared" si="4"/>
        <v>0</v>
      </c>
      <c r="Q25" s="140">
        <f t="shared" si="4"/>
        <v>0</v>
      </c>
      <c r="R25" s="1"/>
      <c r="S25" s="1"/>
      <c r="T25" s="1"/>
      <c r="U25" s="1"/>
      <c r="V25" s="1"/>
      <c r="W25" s="1"/>
    </row>
    <row r="26" spans="2:23" ht="15" thickBot="1" x14ac:dyDescent="0.4">
      <c r="B26" s="127" t="s">
        <v>33</v>
      </c>
      <c r="C26" s="137">
        <f t="shared" ref="C26:I26" si="6">SUM(C19:C25)</f>
        <v>170.32092950548198</v>
      </c>
      <c r="D26" s="137">
        <f t="shared" si="6"/>
        <v>163.81768418226201</v>
      </c>
      <c r="E26" s="137">
        <f>SUM(E19:E25)</f>
        <v>171.61436339492604</v>
      </c>
      <c r="F26" s="137">
        <f>SUM(F19:F25)</f>
        <v>179.30667031671771</v>
      </c>
      <c r="G26" s="137">
        <f t="shared" si="6"/>
        <v>181.85235370745784</v>
      </c>
      <c r="H26" s="137">
        <f t="shared" si="6"/>
        <v>203.08781486324807</v>
      </c>
      <c r="I26" s="142">
        <f t="shared" si="6"/>
        <v>180.48389853591098</v>
      </c>
      <c r="J26" s="27"/>
      <c r="K26" s="148">
        <f t="shared" ref="K26:Q26" si="7">+SUM(K19:K25)</f>
        <v>215.38311899623272</v>
      </c>
      <c r="L26" s="137">
        <f t="shared" si="7"/>
        <v>207.15929550384328</v>
      </c>
      <c r="M26" s="137">
        <f t="shared" si="7"/>
        <v>203.38306761056978</v>
      </c>
      <c r="N26" s="137">
        <f t="shared" si="7"/>
        <v>212.49934988325904</v>
      </c>
      <c r="O26" s="137">
        <f t="shared" si="7"/>
        <v>215.51628207315119</v>
      </c>
      <c r="P26" s="137">
        <f t="shared" si="7"/>
        <v>240.68278414530474</v>
      </c>
      <c r="Q26" s="142">
        <f t="shared" si="7"/>
        <v>213.89450283992778</v>
      </c>
      <c r="R26" s="1"/>
      <c r="S26" s="1"/>
      <c r="T26" s="1"/>
      <c r="U26" s="1"/>
      <c r="V26" s="1"/>
      <c r="W26" s="1"/>
    </row>
    <row r="27" spans="2:23" ht="15" thickBot="1" x14ac:dyDescent="0.4">
      <c r="B27" s="54"/>
      <c r="C27" s="55"/>
      <c r="D27" s="56"/>
      <c r="E27" s="56"/>
      <c r="F27" s="56"/>
      <c r="G27" s="56"/>
      <c r="H27" s="56"/>
      <c r="I27" s="56"/>
      <c r="J27" s="57"/>
      <c r="K27" s="55"/>
      <c r="L27" s="55"/>
      <c r="M27" s="55"/>
      <c r="N27" s="55"/>
      <c r="O27" s="55"/>
      <c r="P27" s="55"/>
      <c r="Q27" s="55"/>
      <c r="R27" s="1"/>
      <c r="S27" s="1"/>
      <c r="T27" s="1"/>
      <c r="U27" s="1"/>
      <c r="V27" s="1"/>
      <c r="W27" s="1"/>
    </row>
    <row r="28" spans="2:23" ht="16" thickBot="1" x14ac:dyDescent="0.4">
      <c r="B28" s="34" t="s">
        <v>34</v>
      </c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8"/>
      <c r="R28" s="1"/>
      <c r="S28" s="1"/>
      <c r="T28" s="1"/>
      <c r="U28" s="1"/>
      <c r="V28" s="1"/>
      <c r="W28" s="1"/>
    </row>
    <row r="29" spans="2:23" x14ac:dyDescent="0.35">
      <c r="B29" s="1"/>
      <c r="C29" s="203" t="s">
        <v>35</v>
      </c>
      <c r="D29" s="204"/>
      <c r="E29" s="204"/>
      <c r="F29" s="204"/>
      <c r="G29" s="204"/>
      <c r="H29" s="204"/>
      <c r="I29" s="205"/>
      <c r="J29" s="58"/>
      <c r="K29" s="200" t="s">
        <v>24</v>
      </c>
      <c r="L29" s="201"/>
      <c r="M29" s="201"/>
      <c r="N29" s="201"/>
      <c r="O29" s="201"/>
      <c r="P29" s="201"/>
      <c r="Q29" s="202"/>
      <c r="R29" s="1"/>
      <c r="S29" s="1"/>
      <c r="T29" s="1"/>
      <c r="U29" s="1"/>
      <c r="V29" s="1"/>
      <c r="W29" s="1"/>
    </row>
    <row r="30" spans="2:23" x14ac:dyDescent="0.35">
      <c r="B30" s="1"/>
      <c r="C30" s="191" t="s">
        <v>25</v>
      </c>
      <c r="D30" s="187"/>
      <c r="E30" s="188" t="s">
        <v>26</v>
      </c>
      <c r="F30" s="189"/>
      <c r="G30" s="189"/>
      <c r="H30" s="189"/>
      <c r="I30" s="192"/>
      <c r="J30" s="58"/>
      <c r="K30" s="191" t="s">
        <v>25</v>
      </c>
      <c r="L30" s="187"/>
      <c r="M30" s="188" t="s">
        <v>26</v>
      </c>
      <c r="N30" s="189"/>
      <c r="O30" s="189"/>
      <c r="P30" s="189"/>
      <c r="Q30" s="192"/>
      <c r="R30" s="1"/>
      <c r="S30" s="1"/>
      <c r="T30" s="1"/>
      <c r="U30" s="1"/>
      <c r="V30" s="1"/>
      <c r="W30" s="1"/>
    </row>
    <row r="31" spans="2:23" ht="15" thickBot="1" x14ac:dyDescent="0.4">
      <c r="B31" s="1"/>
      <c r="C31" s="45" t="str">
        <f>$C$13</f>
        <v>2016-17</v>
      </c>
      <c r="D31" s="46" t="str">
        <f>I$4</f>
        <v>2017-18</v>
      </c>
      <c r="E31" s="47" t="str">
        <f t="shared" ref="E31:I31" si="8">J$4</f>
        <v>2018-19</v>
      </c>
      <c r="F31" s="48" t="str">
        <f t="shared" si="8"/>
        <v>2019-20</v>
      </c>
      <c r="G31" s="48" t="str">
        <f t="shared" si="8"/>
        <v>2020-21</v>
      </c>
      <c r="H31" s="48" t="str">
        <f t="shared" si="8"/>
        <v>2021-22</v>
      </c>
      <c r="I31" s="49" t="str">
        <f t="shared" si="8"/>
        <v>2022-23</v>
      </c>
      <c r="J31" s="52"/>
      <c r="K31" s="45" t="str">
        <f>$C$13</f>
        <v>2016-17</v>
      </c>
      <c r="L31" s="46" t="str">
        <f>I$4</f>
        <v>2017-18</v>
      </c>
      <c r="M31" s="47" t="str">
        <f t="shared" ref="M31:Q31" si="9">J$4</f>
        <v>2018-19</v>
      </c>
      <c r="N31" s="48" t="str">
        <f t="shared" si="9"/>
        <v>2019-20</v>
      </c>
      <c r="O31" s="48" t="str">
        <f t="shared" si="9"/>
        <v>2020-21</v>
      </c>
      <c r="P31" s="48" t="str">
        <f t="shared" si="9"/>
        <v>2021-22</v>
      </c>
      <c r="Q31" s="49" t="str">
        <f t="shared" si="9"/>
        <v>2022-23</v>
      </c>
      <c r="R31" s="1"/>
      <c r="S31" s="1"/>
      <c r="T31" s="1"/>
      <c r="U31" s="1"/>
      <c r="V31" s="1"/>
      <c r="W31" s="1"/>
    </row>
    <row r="32" spans="2:23" x14ac:dyDescent="0.35">
      <c r="B32" s="59" t="s">
        <v>36</v>
      </c>
      <c r="C32" s="129">
        <v>170.36670697000073</v>
      </c>
      <c r="D32" s="130">
        <v>153.5566939900001</v>
      </c>
      <c r="E32" s="131">
        <v>154.44784515999956</v>
      </c>
      <c r="F32" s="129">
        <v>161.45185900000001</v>
      </c>
      <c r="G32" s="129">
        <v>168.541965</v>
      </c>
      <c r="H32" s="129">
        <v>192.50908828466422</v>
      </c>
      <c r="I32" s="60"/>
      <c r="J32" s="52"/>
      <c r="K32" s="149">
        <f>+C32/LOOKUP($C$13,$D$4:$N$4,$D$7:$N$7)*(1+LOOKUP($C$13,$D$4:$N$4,$D$6:$N$6))^0.5</f>
        <v>208.0825250072956</v>
      </c>
      <c r="L32" s="130">
        <f>+D32/I$7*(1+I$6)^0.5</f>
        <v>183.86341595439904</v>
      </c>
      <c r="M32" s="131">
        <f>+E32/J$7*(1+J$6)^0.5</f>
        <v>181.59809609600526</v>
      </c>
      <c r="N32" s="129">
        <f>+F32/K$7*(1+K$6)^0.5</f>
        <v>188.66819607631433</v>
      </c>
      <c r="O32" s="129">
        <f>+G32/L$7*(1+L$6)^0.5</f>
        <v>193.60939316564929</v>
      </c>
      <c r="P32" s="129">
        <f>+H32/M$7*(1+M$6)^0.5</f>
        <v>210.63235182881283</v>
      </c>
      <c r="Q32" s="150"/>
      <c r="R32" s="61"/>
      <c r="S32" s="61"/>
      <c r="T32" s="1"/>
      <c r="U32" s="1"/>
      <c r="V32" s="1"/>
      <c r="W32" s="1"/>
    </row>
    <row r="33" spans="2:23" x14ac:dyDescent="0.35">
      <c r="B33" s="62" t="s">
        <v>37</v>
      </c>
      <c r="C33" s="132"/>
      <c r="D33" s="133"/>
      <c r="E33" s="134"/>
      <c r="F33" s="132"/>
      <c r="G33" s="132"/>
      <c r="H33" s="132"/>
      <c r="I33" s="63"/>
      <c r="J33" s="27"/>
      <c r="K33" s="145"/>
      <c r="L33" s="133"/>
      <c r="M33" s="134"/>
      <c r="N33" s="132"/>
      <c r="O33" s="132"/>
      <c r="P33" s="132"/>
      <c r="Q33" s="151"/>
      <c r="R33" s="1"/>
      <c r="S33" s="1"/>
      <c r="T33" s="1"/>
      <c r="U33" s="1"/>
      <c r="V33" s="1"/>
      <c r="W33" s="1"/>
    </row>
    <row r="34" spans="2:23" x14ac:dyDescent="0.35">
      <c r="B34" s="64" t="str">
        <f>B21</f>
        <v>Debt raising costs</v>
      </c>
      <c r="C34" s="135"/>
      <c r="D34" s="136"/>
      <c r="E34" s="135"/>
      <c r="F34" s="135"/>
      <c r="G34" s="135"/>
      <c r="H34" s="135"/>
      <c r="I34" s="63"/>
      <c r="J34" s="52"/>
      <c r="K34" s="152">
        <f t="shared" ref="K34:K39" si="10">+C34/LOOKUP($C$13,$D$4:$N$4,$D$7:$N$7)*(1+LOOKUP($C$13,$D$4:$N$4,$D$6:$N$6))^0.5</f>
        <v>0</v>
      </c>
      <c r="L34" s="136">
        <f t="shared" ref="L34:M39" si="11">D34/I$7*(1+I$6)^0.5</f>
        <v>0</v>
      </c>
      <c r="M34" s="135">
        <f>E34/J$7*(1+J$6)^0.5</f>
        <v>0</v>
      </c>
      <c r="N34" s="135">
        <f t="shared" ref="N34:P39" si="12">F34/K$7*(1+K$6)^0.5</f>
        <v>0</v>
      </c>
      <c r="O34" s="135">
        <f t="shared" si="12"/>
        <v>0</v>
      </c>
      <c r="P34" s="135">
        <f t="shared" si="12"/>
        <v>0</v>
      </c>
      <c r="Q34" s="151"/>
      <c r="R34" s="1"/>
      <c r="S34" s="1"/>
      <c r="T34" s="1"/>
      <c r="U34" s="1"/>
      <c r="V34" s="1"/>
      <c r="W34" s="1"/>
    </row>
    <row r="35" spans="2:23" x14ac:dyDescent="0.35">
      <c r="B35" s="64" t="str">
        <f>B22</f>
        <v>Network support costs</v>
      </c>
      <c r="C35" s="135">
        <v>0</v>
      </c>
      <c r="D35" s="136">
        <v>0</v>
      </c>
      <c r="E35" s="135">
        <v>-1.0320737900000001</v>
      </c>
      <c r="F35" s="135">
        <v>-1.233986</v>
      </c>
      <c r="G35" s="135">
        <v>-1.189721</v>
      </c>
      <c r="H35" s="135">
        <v>-1.5</v>
      </c>
      <c r="I35" s="63"/>
      <c r="J35" s="27"/>
      <c r="K35" s="152">
        <f t="shared" si="10"/>
        <v>0</v>
      </c>
      <c r="L35" s="136">
        <f t="shared" si="11"/>
        <v>0</v>
      </c>
      <c r="M35" s="135">
        <f>E35/J$7*(1+J$6)^0.5</f>
        <v>-1.2135011343177289</v>
      </c>
      <c r="N35" s="135">
        <f t="shared" si="12"/>
        <v>-1.4420020558786306</v>
      </c>
      <c r="O35" s="135">
        <f>G35/L$7*(1+L$6)^0.5</f>
        <v>-1.3666694870113176</v>
      </c>
      <c r="P35" s="135">
        <f>H35/M$7*(1+M$6)^0.5</f>
        <v>-1.6412135684525424</v>
      </c>
      <c r="Q35" s="151"/>
      <c r="R35" s="1"/>
      <c r="S35" s="1"/>
      <c r="T35" s="1"/>
      <c r="U35" s="1"/>
      <c r="V35" s="1"/>
      <c r="W35" s="1"/>
    </row>
    <row r="36" spans="2:23" x14ac:dyDescent="0.35">
      <c r="B36" s="64" t="s">
        <v>38</v>
      </c>
      <c r="C36" s="135"/>
      <c r="D36" s="136"/>
      <c r="E36" s="135"/>
      <c r="F36" s="135"/>
      <c r="G36" s="135"/>
      <c r="H36" s="135"/>
      <c r="I36" s="63"/>
      <c r="J36" s="27"/>
      <c r="K36" s="152">
        <f t="shared" si="10"/>
        <v>0</v>
      </c>
      <c r="L36" s="136">
        <f t="shared" si="11"/>
        <v>0</v>
      </c>
      <c r="M36" s="135">
        <f t="shared" si="11"/>
        <v>0</v>
      </c>
      <c r="N36" s="135">
        <f>F36/K$7*(1+K$6)^0.5</f>
        <v>0</v>
      </c>
      <c r="O36" s="135">
        <f t="shared" si="12"/>
        <v>0</v>
      </c>
      <c r="P36" s="135">
        <f>H36/M$7*(1+M$6)^0.5</f>
        <v>0</v>
      </c>
      <c r="Q36" s="151"/>
      <c r="R36" s="1"/>
      <c r="S36" s="210" t="s">
        <v>39</v>
      </c>
      <c r="T36" s="211"/>
      <c r="U36" s="1"/>
      <c r="V36" s="1"/>
      <c r="W36" s="1"/>
    </row>
    <row r="37" spans="2:23" ht="15" customHeight="1" x14ac:dyDescent="0.35">
      <c r="B37" s="65" t="s">
        <v>40</v>
      </c>
      <c r="C37" s="135"/>
      <c r="D37" s="136"/>
      <c r="E37" s="135"/>
      <c r="F37" s="135"/>
      <c r="G37" s="135"/>
      <c r="H37" s="135"/>
      <c r="I37" s="63"/>
      <c r="J37" s="66"/>
      <c r="K37" s="152">
        <f t="shared" si="10"/>
        <v>0</v>
      </c>
      <c r="L37" s="136">
        <f t="shared" si="11"/>
        <v>0</v>
      </c>
      <c r="M37" s="135">
        <f t="shared" si="11"/>
        <v>0</v>
      </c>
      <c r="N37" s="135">
        <f>F37/K$7*(1+K$6)^0.5</f>
        <v>0</v>
      </c>
      <c r="O37" s="135">
        <f t="shared" si="12"/>
        <v>0</v>
      </c>
      <c r="P37" s="135">
        <f t="shared" si="12"/>
        <v>0</v>
      </c>
      <c r="Q37" s="153"/>
      <c r="R37" s="1"/>
      <c r="S37" s="212"/>
      <c r="T37" s="213"/>
      <c r="U37" s="1"/>
      <c r="V37" s="1"/>
      <c r="W37" s="1"/>
    </row>
    <row r="38" spans="2:23" ht="15" customHeight="1" x14ac:dyDescent="0.35">
      <c r="B38" s="65" t="s">
        <v>41</v>
      </c>
      <c r="C38" s="135">
        <v>-2.9252144742630444</v>
      </c>
      <c r="D38" s="136">
        <v>5.0625515359510143</v>
      </c>
      <c r="E38" s="135">
        <v>-0.76777747798796003</v>
      </c>
      <c r="F38" s="135">
        <v>-7.1622729999999999</v>
      </c>
      <c r="G38" s="135">
        <v>-8.0988969999999991</v>
      </c>
      <c r="H38" s="135">
        <v>-4.8567703952130525</v>
      </c>
      <c r="I38" s="63"/>
      <c r="J38" s="66"/>
      <c r="K38" s="152">
        <f t="shared" si="10"/>
        <v>-3.5727990803961736</v>
      </c>
      <c r="L38" s="136">
        <f t="shared" si="11"/>
        <v>6.061722186502398</v>
      </c>
      <c r="M38" s="135">
        <f t="shared" si="11"/>
        <v>-0.90274440594213179</v>
      </c>
      <c r="N38" s="135">
        <f t="shared" si="12"/>
        <v>-8.3696349802704457</v>
      </c>
      <c r="O38" s="135">
        <f t="shared" si="12"/>
        <v>-9.3034546825243041</v>
      </c>
      <c r="P38" s="135">
        <f t="shared" si="12"/>
        <v>-5.3139983143215188</v>
      </c>
      <c r="Q38" s="153"/>
      <c r="R38" s="1"/>
      <c r="S38" s="212"/>
      <c r="T38" s="213"/>
      <c r="U38" s="1"/>
      <c r="V38" s="1"/>
      <c r="W38" s="1"/>
    </row>
    <row r="39" spans="2:23" ht="15.75" customHeight="1" thickBot="1" x14ac:dyDescent="0.4">
      <c r="B39" s="67" t="s">
        <v>42</v>
      </c>
      <c r="C39" s="135"/>
      <c r="D39" s="136"/>
      <c r="E39" s="135"/>
      <c r="F39" s="135"/>
      <c r="G39" s="135"/>
      <c r="H39" s="135"/>
      <c r="I39" s="68"/>
      <c r="J39" s="66"/>
      <c r="K39" s="152">
        <f t="shared" si="10"/>
        <v>0</v>
      </c>
      <c r="L39" s="136">
        <f t="shared" si="11"/>
        <v>0</v>
      </c>
      <c r="M39" s="135">
        <f t="shared" si="11"/>
        <v>0</v>
      </c>
      <c r="N39" s="135">
        <f t="shared" si="12"/>
        <v>0</v>
      </c>
      <c r="O39" s="135">
        <f t="shared" si="12"/>
        <v>0</v>
      </c>
      <c r="P39" s="135">
        <f t="shared" si="12"/>
        <v>0</v>
      </c>
      <c r="Q39" s="154"/>
      <c r="R39" s="1"/>
      <c r="S39" s="212"/>
      <c r="T39" s="213"/>
      <c r="U39" s="1"/>
      <c r="V39" s="1"/>
      <c r="W39" s="1"/>
    </row>
    <row r="40" spans="2:23" ht="15.75" customHeight="1" thickBot="1" x14ac:dyDescent="0.4">
      <c r="B40" s="69" t="s">
        <v>43</v>
      </c>
      <c r="C40" s="137">
        <f t="shared" ref="C40:H40" si="13">SUM(C32:C39)</f>
        <v>167.44149249573769</v>
      </c>
      <c r="D40" s="137">
        <f t="shared" si="13"/>
        <v>158.6192455259511</v>
      </c>
      <c r="E40" s="137">
        <f t="shared" si="13"/>
        <v>152.64799389201161</v>
      </c>
      <c r="F40" s="137">
        <f t="shared" si="13"/>
        <v>153.05560000000003</v>
      </c>
      <c r="G40" s="137">
        <f t="shared" si="13"/>
        <v>159.25334700000002</v>
      </c>
      <c r="H40" s="137">
        <f t="shared" si="13"/>
        <v>186.15231788945115</v>
      </c>
      <c r="I40" s="70"/>
      <c r="J40" s="27"/>
      <c r="K40" s="148">
        <f t="shared" ref="K40:P40" si="14">K32+SUM(K34:K39)</f>
        <v>204.50972592689942</v>
      </c>
      <c r="L40" s="137">
        <f t="shared" si="14"/>
        <v>189.92513814090145</v>
      </c>
      <c r="M40" s="137">
        <f t="shared" si="14"/>
        <v>179.48185055574541</v>
      </c>
      <c r="N40" s="137">
        <f t="shared" si="14"/>
        <v>178.85655904016525</v>
      </c>
      <c r="O40" s="137">
        <f t="shared" si="14"/>
        <v>182.93926899611367</v>
      </c>
      <c r="P40" s="137">
        <f t="shared" si="14"/>
        <v>203.67713994603878</v>
      </c>
      <c r="Q40" s="142">
        <f>Q26-(LOOKUP($R$40,M18:P18,M26:P26)-LOOKUP($R$40,M31:P31,M40:P40))+R41</f>
        <v>182.82584740643154</v>
      </c>
      <c r="R40" s="71" t="s">
        <v>13</v>
      </c>
      <c r="S40" s="214"/>
      <c r="T40" s="215"/>
      <c r="U40" s="1"/>
      <c r="V40" s="1"/>
      <c r="W40" s="1"/>
    </row>
    <row r="41" spans="2:23" ht="15.65" customHeight="1" thickBot="1" x14ac:dyDescent="0.4">
      <c r="B41" s="1"/>
      <c r="C41" s="1"/>
      <c r="D41" s="1"/>
      <c r="E41" s="1"/>
      <c r="F41" s="6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72">
        <v>5.936988765769712</v>
      </c>
      <c r="S41" s="73" t="s">
        <v>44</v>
      </c>
      <c r="T41" s="1"/>
      <c r="U41" s="1"/>
      <c r="V41" s="1"/>
      <c r="W41" s="1"/>
    </row>
    <row r="42" spans="2:23" ht="18.5" thickBot="1" x14ac:dyDescent="0.4">
      <c r="B42" s="74"/>
      <c r="C42" s="75"/>
      <c r="D42" s="75"/>
      <c r="E42" s="75"/>
      <c r="F42" s="75"/>
      <c r="I42" s="76"/>
      <c r="J42" s="76"/>
      <c r="K42" s="77" t="s">
        <v>45</v>
      </c>
      <c r="L42" s="78"/>
      <c r="M42" s="79"/>
      <c r="N42" s="78"/>
      <c r="O42" s="78"/>
      <c r="P42" s="78"/>
      <c r="Q42" s="80"/>
      <c r="R42" s="81"/>
      <c r="S42" s="82"/>
      <c r="T42" s="1"/>
      <c r="U42" s="1"/>
      <c r="V42" s="1"/>
      <c r="W42" s="1"/>
    </row>
    <row r="43" spans="2:23" ht="15" thickBot="1" x14ac:dyDescent="0.4">
      <c r="B43" s="83"/>
      <c r="C43" s="84"/>
      <c r="D43" s="84"/>
      <c r="E43" s="84"/>
      <c r="F43" s="84"/>
      <c r="G43" s="84"/>
      <c r="H43" s="84"/>
      <c r="I43" s="84"/>
      <c r="J43" s="76"/>
      <c r="K43" s="85"/>
      <c r="L43" s="86"/>
      <c r="M43" s="87">
        <f>(M26-M40)-((L26-L40)-(K26-K40))-C14/I7</f>
        <v>14.966805507017423</v>
      </c>
      <c r="N43" s="88">
        <f>(N26-N40)-(M26-M40)</f>
        <v>9.7415737882694202</v>
      </c>
      <c r="O43" s="88">
        <f>(O26-O40)-(N26-N40)</f>
        <v>-1.0657777660562715</v>
      </c>
      <c r="P43" s="88">
        <f>(P26-P40)-(O26-O40)</f>
        <v>4.4286311222284382</v>
      </c>
      <c r="Q43" s="89">
        <f>(Q26-Q40)-(P26-P40)</f>
        <v>-5.936988765769712</v>
      </c>
      <c r="R43" s="81"/>
      <c r="S43" s="82"/>
      <c r="T43" s="1"/>
      <c r="U43" s="1"/>
      <c r="V43" s="1"/>
      <c r="W43" s="1"/>
    </row>
    <row r="44" spans="2:23" ht="23.25" customHeight="1" thickBot="1" x14ac:dyDescent="0.4">
      <c r="B44" s="74"/>
      <c r="C44" s="74"/>
      <c r="D44" s="75"/>
      <c r="E44" s="90"/>
      <c r="F44" s="75"/>
      <c r="G44" s="75"/>
      <c r="H44" s="75"/>
      <c r="I44" s="75"/>
      <c r="J44" s="76"/>
      <c r="K44" s="91"/>
      <c r="L44" s="91"/>
      <c r="M44" s="91"/>
      <c r="N44" s="91"/>
      <c r="O44" s="91"/>
      <c r="P44" s="91"/>
      <c r="Q44" s="91"/>
      <c r="R44" s="1"/>
      <c r="S44" s="1"/>
      <c r="T44" s="1"/>
      <c r="U44" s="1"/>
      <c r="V44" s="1"/>
      <c r="W44" s="1"/>
    </row>
    <row r="45" spans="2:23" ht="18.5" thickBot="1" x14ac:dyDescent="0.4">
      <c r="B45" s="74"/>
      <c r="C45" s="74"/>
      <c r="D45" s="92"/>
      <c r="E45" s="92"/>
      <c r="F45" s="128"/>
      <c r="G45" s="92"/>
      <c r="H45" s="92"/>
      <c r="I45" s="92"/>
      <c r="J45" s="76"/>
      <c r="K45" s="93" t="s">
        <v>46</v>
      </c>
      <c r="L45" s="94"/>
      <c r="M45" s="78"/>
      <c r="N45" s="78"/>
      <c r="O45" s="78"/>
      <c r="P45" s="78"/>
      <c r="Q45" s="78"/>
      <c r="R45" s="78"/>
      <c r="S45" s="78"/>
      <c r="T45" s="78"/>
      <c r="U45" s="78"/>
      <c r="V45" s="95"/>
      <c r="W45" s="96"/>
    </row>
    <row r="46" spans="2:23" ht="30" customHeight="1" x14ac:dyDescent="0.35">
      <c r="B46" s="74"/>
      <c r="C46" s="74"/>
      <c r="D46" s="75"/>
      <c r="E46" s="75"/>
      <c r="F46" s="75"/>
      <c r="G46" s="75"/>
      <c r="H46" s="75"/>
      <c r="I46" s="97"/>
      <c r="J46" s="76"/>
      <c r="K46" s="98"/>
      <c r="L46" s="99"/>
      <c r="M46" s="216" t="s">
        <v>26</v>
      </c>
      <c r="N46" s="217"/>
      <c r="O46" s="217"/>
      <c r="P46" s="217"/>
      <c r="Q46" s="217"/>
      <c r="R46" s="218" t="s">
        <v>47</v>
      </c>
      <c r="S46" s="219"/>
      <c r="T46" s="219"/>
      <c r="U46" s="219"/>
      <c r="V46" s="219"/>
      <c r="W46" s="100"/>
    </row>
    <row r="47" spans="2:23" x14ac:dyDescent="0.35">
      <c r="B47" s="74"/>
      <c r="C47" s="74"/>
      <c r="D47" s="101"/>
      <c r="E47" s="74"/>
      <c r="F47" s="74"/>
      <c r="G47" s="76"/>
      <c r="H47" s="76"/>
      <c r="I47" s="76"/>
      <c r="J47" s="76"/>
      <c r="K47" s="102"/>
      <c r="L47" s="103"/>
      <c r="M47" s="104" t="s">
        <v>48</v>
      </c>
      <c r="N47" s="105"/>
      <c r="O47" s="105"/>
      <c r="P47" s="105"/>
      <c r="Q47" s="105"/>
      <c r="R47" s="105"/>
      <c r="S47" s="105"/>
      <c r="T47" s="106"/>
      <c r="U47" s="107"/>
      <c r="V47" s="108"/>
      <c r="W47" s="109"/>
    </row>
    <row r="48" spans="2:23" ht="15" thickBot="1" x14ac:dyDescent="0.4">
      <c r="B48" s="74"/>
      <c r="C48" s="74"/>
      <c r="D48" s="101"/>
      <c r="E48" s="110"/>
      <c r="F48" s="110"/>
      <c r="G48" s="110"/>
      <c r="H48" s="110"/>
      <c r="I48" s="76"/>
      <c r="J48" s="76"/>
      <c r="K48" s="102"/>
      <c r="L48" s="103"/>
      <c r="M48" s="183" t="str">
        <f>E31</f>
        <v>2018-19</v>
      </c>
      <c r="N48" s="185" t="str">
        <f t="shared" ref="N48:Q48" si="15">F31</f>
        <v>2019-20</v>
      </c>
      <c r="O48" s="185" t="str">
        <f t="shared" si="15"/>
        <v>2020-21</v>
      </c>
      <c r="P48" s="185" t="str">
        <f t="shared" si="15"/>
        <v>2021-22</v>
      </c>
      <c r="Q48" s="184" t="str">
        <f t="shared" si="15"/>
        <v>2022-23</v>
      </c>
      <c r="R48" s="111" t="str">
        <f>LEFT(Q48,4)+1&amp;"-"&amp;RIGHT(Q48,2)+1</f>
        <v>2023-24</v>
      </c>
      <c r="S48" s="111" t="str">
        <f t="shared" ref="S48:V48" si="16">LEFT(R48,4)+1&amp;"-"&amp;RIGHT(R48,2)+1</f>
        <v>2024-25</v>
      </c>
      <c r="T48" s="111" t="str">
        <f t="shared" si="16"/>
        <v>2025-26</v>
      </c>
      <c r="U48" s="111" t="str">
        <f t="shared" si="16"/>
        <v>2026-27</v>
      </c>
      <c r="V48" s="111" t="str">
        <f t="shared" si="16"/>
        <v>2027-28</v>
      </c>
      <c r="W48" s="182" t="s">
        <v>49</v>
      </c>
    </row>
    <row r="49" spans="2:23" ht="15" thickBot="1" x14ac:dyDescent="0.4">
      <c r="B49" s="74"/>
      <c r="C49" s="74"/>
      <c r="D49" s="101"/>
      <c r="E49" s="75"/>
      <c r="F49" s="75"/>
      <c r="G49" s="75"/>
      <c r="H49" s="75"/>
      <c r="I49" s="76"/>
      <c r="J49" s="76"/>
      <c r="K49" s="220" t="str">
        <f>M48</f>
        <v>2018-19</v>
      </c>
      <c r="L49" s="221"/>
      <c r="M49" s="112"/>
      <c r="N49" s="155">
        <f>$M$43</f>
        <v>14.966805507017423</v>
      </c>
      <c r="O49" s="156">
        <f>$M$43</f>
        <v>14.966805507017423</v>
      </c>
      <c r="P49" s="157">
        <f>$M$43</f>
        <v>14.966805507017423</v>
      </c>
      <c r="Q49" s="156">
        <f>$M$43</f>
        <v>14.966805507017423</v>
      </c>
      <c r="R49" s="158">
        <f>$M$43</f>
        <v>14.966805507017423</v>
      </c>
      <c r="S49" s="159"/>
      <c r="T49" s="159"/>
      <c r="U49" s="159"/>
      <c r="V49" s="159"/>
      <c r="W49" s="114"/>
    </row>
    <row r="50" spans="2:23" ht="15" thickBot="1" x14ac:dyDescent="0.4">
      <c r="B50" s="74"/>
      <c r="C50" s="74"/>
      <c r="D50" s="74"/>
      <c r="E50" s="74"/>
      <c r="F50" s="74"/>
      <c r="G50" s="76"/>
      <c r="H50" s="76"/>
      <c r="I50" s="76"/>
      <c r="J50" s="76"/>
      <c r="K50" s="206" t="str">
        <f>N48</f>
        <v>2019-20</v>
      </c>
      <c r="L50" s="207"/>
      <c r="M50" s="112"/>
      <c r="N50" s="160"/>
      <c r="O50" s="161">
        <f>$N$43</f>
        <v>9.7415737882694202</v>
      </c>
      <c r="P50" s="162">
        <f>$N$43</f>
        <v>9.7415737882694202</v>
      </c>
      <c r="Q50" s="163">
        <f>$N$43</f>
        <v>9.7415737882694202</v>
      </c>
      <c r="R50" s="162">
        <f>$N$43</f>
        <v>9.7415737882694202</v>
      </c>
      <c r="S50" s="158">
        <f>$N$43</f>
        <v>9.7415737882694202</v>
      </c>
      <c r="T50" s="159"/>
      <c r="U50" s="159"/>
      <c r="V50" s="159"/>
      <c r="W50" s="114"/>
    </row>
    <row r="51" spans="2:23" ht="15" thickBot="1" x14ac:dyDescent="0.4">
      <c r="B51" s="74"/>
      <c r="C51" s="74"/>
      <c r="D51" s="74"/>
      <c r="E51" s="74"/>
      <c r="F51" s="74"/>
      <c r="G51" s="76"/>
      <c r="H51" s="76"/>
      <c r="I51" s="76"/>
      <c r="J51" s="76"/>
      <c r="K51" s="206" t="str">
        <f>O48</f>
        <v>2020-21</v>
      </c>
      <c r="L51" s="207"/>
      <c r="M51" s="113"/>
      <c r="N51" s="159"/>
      <c r="O51" s="160"/>
      <c r="P51" s="164">
        <f>$O$43</f>
        <v>-1.0657777660562715</v>
      </c>
      <c r="Q51" s="163">
        <f>$O$43</f>
        <v>-1.0657777660562715</v>
      </c>
      <c r="R51" s="162">
        <f>$O$43</f>
        <v>-1.0657777660562715</v>
      </c>
      <c r="S51" s="163">
        <f>$O$43</f>
        <v>-1.0657777660562715</v>
      </c>
      <c r="T51" s="165">
        <f>$O$43</f>
        <v>-1.0657777660562715</v>
      </c>
      <c r="U51" s="166"/>
      <c r="V51" s="159"/>
      <c r="W51" s="114"/>
    </row>
    <row r="52" spans="2:23" ht="15" thickBot="1" x14ac:dyDescent="0.4">
      <c r="B52" s="74"/>
      <c r="C52" s="74"/>
      <c r="D52" s="74"/>
      <c r="E52" s="74"/>
      <c r="F52" s="74"/>
      <c r="G52" s="76"/>
      <c r="H52" s="76"/>
      <c r="I52" s="76"/>
      <c r="J52" s="76"/>
      <c r="K52" s="206" t="str">
        <f>P48</f>
        <v>2021-22</v>
      </c>
      <c r="L52" s="207"/>
      <c r="M52" s="113"/>
      <c r="N52" s="159"/>
      <c r="O52" s="159"/>
      <c r="P52" s="160"/>
      <c r="Q52" s="161">
        <f>$P$43</f>
        <v>4.4286311222284382</v>
      </c>
      <c r="R52" s="163">
        <f>$P$43</f>
        <v>4.4286311222284382</v>
      </c>
      <c r="S52" s="167">
        <f>$P$43</f>
        <v>4.4286311222284382</v>
      </c>
      <c r="T52" s="162">
        <f>$P$43</f>
        <v>4.4286311222284382</v>
      </c>
      <c r="U52" s="168">
        <f>$P$43</f>
        <v>4.4286311222284382</v>
      </c>
      <c r="V52" s="166"/>
      <c r="W52" s="114"/>
    </row>
    <row r="53" spans="2:23" ht="15" thickBot="1" x14ac:dyDescent="0.4">
      <c r="B53" s="74"/>
      <c r="C53" s="74"/>
      <c r="D53" s="74"/>
      <c r="E53" s="74"/>
      <c r="F53" s="74"/>
      <c r="G53" s="76"/>
      <c r="H53" s="76"/>
      <c r="I53" s="76"/>
      <c r="J53" s="76"/>
      <c r="K53" s="208" t="str">
        <f>Q48</f>
        <v>2022-23</v>
      </c>
      <c r="L53" s="209"/>
      <c r="M53" s="115"/>
      <c r="N53" s="169"/>
      <c r="O53" s="159"/>
      <c r="P53" s="169"/>
      <c r="Q53" s="160"/>
      <c r="R53" s="170">
        <f>+$Q$43</f>
        <v>-5.936988765769712</v>
      </c>
      <c r="S53" s="167">
        <f>+$Q$43</f>
        <v>-5.936988765769712</v>
      </c>
      <c r="T53" s="171">
        <f>+$Q$43</f>
        <v>-5.936988765769712</v>
      </c>
      <c r="U53" s="172">
        <f>+$Q$43</f>
        <v>-5.936988765769712</v>
      </c>
      <c r="V53" s="173">
        <f>+$Q$43</f>
        <v>-5.936988765769712</v>
      </c>
      <c r="W53" s="114"/>
    </row>
    <row r="54" spans="2:23" ht="15" thickBot="1" x14ac:dyDescent="0.4">
      <c r="B54" s="74"/>
      <c r="C54" s="74"/>
      <c r="D54" s="74"/>
      <c r="E54" s="74"/>
      <c r="F54" s="74"/>
      <c r="G54" s="76"/>
      <c r="H54" s="76"/>
      <c r="I54" s="76"/>
      <c r="J54" s="76"/>
      <c r="K54" s="116" t="s">
        <v>50</v>
      </c>
      <c r="L54" s="117"/>
      <c r="M54" s="118"/>
      <c r="N54" s="118"/>
      <c r="O54" s="118"/>
      <c r="P54" s="118"/>
      <c r="Q54" s="118"/>
      <c r="R54" s="174">
        <f>+SUM(R49:R53)</f>
        <v>22.134243885689298</v>
      </c>
      <c r="S54" s="175">
        <f>+SUM(S50:S53)</f>
        <v>7.1674383786718749</v>
      </c>
      <c r="T54" s="175">
        <f>+SUM(T51:T53)</f>
        <v>-2.5741354095975453</v>
      </c>
      <c r="U54" s="175">
        <f>+SUM(U52:U53)</f>
        <v>-1.5083576435412738</v>
      </c>
      <c r="V54" s="176">
        <f>+SUM(V53)</f>
        <v>-5.936988765769712</v>
      </c>
      <c r="W54" s="176">
        <f>+SUM(R54:V54)</f>
        <v>19.282200445452641</v>
      </c>
    </row>
    <row r="55" spans="2:23" ht="15" thickBot="1" x14ac:dyDescent="0.4">
      <c r="B55" s="74"/>
      <c r="C55" s="74"/>
      <c r="D55" s="74"/>
      <c r="E55" s="74"/>
      <c r="F55" s="74"/>
      <c r="G55" s="76"/>
      <c r="H55" s="76"/>
      <c r="I55" s="76"/>
      <c r="K55" s="119"/>
      <c r="L55" s="119"/>
      <c r="M55" s="119"/>
      <c r="N55" s="119"/>
      <c r="O55" s="119"/>
      <c r="P55" s="119"/>
      <c r="Q55" s="119"/>
      <c r="R55" s="177"/>
      <c r="S55" s="177"/>
      <c r="T55" s="177"/>
      <c r="U55" s="177"/>
      <c r="V55" s="177"/>
      <c r="W55" s="178"/>
    </row>
    <row r="56" spans="2:23" ht="15" thickBot="1" x14ac:dyDescent="0.4">
      <c r="B56" s="74"/>
      <c r="C56" s="74"/>
      <c r="D56" s="74"/>
      <c r="E56" s="74"/>
      <c r="F56" s="74"/>
      <c r="G56" s="74"/>
      <c r="H56" s="74"/>
      <c r="I56" s="74"/>
      <c r="J56" s="74"/>
      <c r="K56" s="120" t="s">
        <v>51</v>
      </c>
      <c r="L56" s="121"/>
      <c r="M56" s="122"/>
      <c r="N56" s="122"/>
      <c r="O56" s="122"/>
      <c r="P56" s="122"/>
      <c r="Q56" s="122"/>
      <c r="R56" s="179">
        <f>R54</f>
        <v>22.134243885689298</v>
      </c>
      <c r="S56" s="180">
        <f>S54</f>
        <v>7.1674383786718749</v>
      </c>
      <c r="T56" s="180">
        <f>T54</f>
        <v>-2.5741354095975453</v>
      </c>
      <c r="U56" s="180">
        <f>U54</f>
        <v>-1.5083576435412738</v>
      </c>
      <c r="V56" s="181">
        <f>V54</f>
        <v>-5.936988765769712</v>
      </c>
      <c r="W56" s="176">
        <f>+SUM(R56:V56)</f>
        <v>19.282200445452641</v>
      </c>
    </row>
  </sheetData>
  <mergeCells count="23">
    <mergeCell ref="K52:L52"/>
    <mergeCell ref="K53:L53"/>
    <mergeCell ref="S36:T40"/>
    <mergeCell ref="M46:Q46"/>
    <mergeCell ref="R46:V46"/>
    <mergeCell ref="K49:L49"/>
    <mergeCell ref="K50:L50"/>
    <mergeCell ref="K51:L51"/>
    <mergeCell ref="C29:I29"/>
    <mergeCell ref="K29:Q29"/>
    <mergeCell ref="C30:D30"/>
    <mergeCell ref="E30:I30"/>
    <mergeCell ref="K30:L30"/>
    <mergeCell ref="M30:Q30"/>
    <mergeCell ref="C17:D17"/>
    <mergeCell ref="E17:I17"/>
    <mergeCell ref="K17:L17"/>
    <mergeCell ref="M17:Q17"/>
    <mergeCell ref="C3:L3"/>
    <mergeCell ref="M3:N3"/>
    <mergeCell ref="C16:D16"/>
    <mergeCell ref="E16:I16"/>
    <mergeCell ref="K16:Q16"/>
  </mergeCells>
  <conditionalFormatting sqref="C41:F41">
    <cfRule type="expression" dxfId="3" priority="3">
      <formula>dms_TradingName = "Endeavour Energy"</formula>
    </cfRule>
    <cfRule type="expression" dxfId="2" priority="4">
      <formula>dms_TradingName = "TasNetworks (T)"</formula>
    </cfRule>
  </conditionalFormatting>
  <conditionalFormatting sqref="G41:H41">
    <cfRule type="expression" dxfId="1" priority="1">
      <formula>dms_TradingName = "Endeavour Energy"</formula>
    </cfRule>
    <cfRule type="expression" dxfId="0" priority="2">
      <formula>dms_TradingName = "TasNetworks (T)"</formula>
    </cfRule>
  </conditionalFormatting>
  <dataValidations count="1">
    <dataValidation type="list" allowBlank="1" showInputMessage="1" showErrorMessage="1" sqref="R40" xr:uid="{336132FF-F1DF-4D0B-8CBF-F6AAFBF583B4}">
      <formula1>$M$31:$P$31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Draft decision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Jovanoski, Slavko</dc:creator>
  <cp:keywords/>
  <dc:description/>
  <cp:lastModifiedBy>Jovanoski, Slavko</cp:lastModifiedBy>
  <cp:revision/>
  <dcterms:created xsi:type="dcterms:W3CDTF">2022-09-15T23:29:07Z</dcterms:created>
  <dcterms:modified xsi:type="dcterms:W3CDTF">2022-09-24T04:45:05Z</dcterms:modified>
  <cp:category/>
  <cp:contentStatus/>
</cp:coreProperties>
</file>