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1E3DA74-4524-46B0-9D53-18445374B8F2}" xr6:coauthVersionLast="47" xr6:coauthVersionMax="47" xr10:uidLastSave="{00000000-0000-0000-0000-000000000000}"/>
  <bookViews>
    <workbookView xWindow="-120" yWindow="-120" windowWidth="29040" windowHeight="15840" xr2:uid="{08F69AF4-3D9B-468A-9CAD-B05EBE43A8F9}"/>
  </bookViews>
  <sheets>
    <sheet name="Final Decision" sheetId="4" r:id="rId1"/>
    <sheet name="SC" sheetId="2" r:id="rId2"/>
    <sheet name="SC - AER Simulation Results" sheetId="3" r:id="rId3"/>
    <sheet name="MIC" sheetId="1" r:id="rId4"/>
    <sheet name="FD MAR Value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tRisk_FitDataRange_FIT_28AF7_1F99B" localSheetId="0" hidden="1">#REF!</definedName>
    <definedName name="_AtRisk_FitDataRange_FIT_28AF7_1F99B" hidden="1">#REF!</definedName>
    <definedName name="_AtRisk_FitDataRange_FIT_2D65F_B893F" localSheetId="0" hidden="1">#REF!</definedName>
    <definedName name="_AtRisk_FitDataRange_FIT_2D65F_B893F" hidden="1">#REF!</definedName>
    <definedName name="_AtRisk_FitDataRange_FIT_53444_B6F0A" localSheetId="0" hidden="1">#REF!</definedName>
    <definedName name="_AtRisk_FitDataRange_FIT_53444_B6F0A" hidden="1">#REF!</definedName>
    <definedName name="_AtRisk_FitDataRange_FIT_6046A_B0EEE" localSheetId="0" hidden="1">#REF!</definedName>
    <definedName name="_AtRisk_FitDataRange_FIT_6046A_B0EEE" hidden="1">#REF!</definedName>
    <definedName name="_AtRisk_FitDataRange_FIT_65992_237BE" localSheetId="0" hidden="1">#REF!</definedName>
    <definedName name="_AtRisk_FitDataRange_FIT_65992_237BE" hidden="1">#REF!</definedName>
    <definedName name="_AtRisk_FitDataRange_FIT_77513_24C6A" localSheetId="0" hidden="1">#REF!</definedName>
    <definedName name="_AtRisk_FitDataRange_FIT_77513_24C6A" hidden="1">#REF!</definedName>
    <definedName name="_AtRisk_FitDataRange_FIT_77728_A3A06" localSheetId="0" hidden="1">#REF!</definedName>
    <definedName name="_AtRisk_FitDataRange_FIT_77728_A3A06" hidden="1">#REF!</definedName>
    <definedName name="_AtRisk_FitDataRange_FIT_7BB60_E67B5" localSheetId="0" hidden="1">#REF!</definedName>
    <definedName name="_AtRisk_FitDataRange_FIT_7BB60_E67B5" hidden="1">#REF!</definedName>
    <definedName name="_AtRisk_FitDataRange_FIT_7C184_48ED9" localSheetId="0" hidden="1">#REF!</definedName>
    <definedName name="_AtRisk_FitDataRange_FIT_7C184_48ED9" hidden="1">#REF!</definedName>
    <definedName name="_AtRisk_FitDataRange_FIT_819_538C5" localSheetId="0" hidden="1">#REF!</definedName>
    <definedName name="_AtRisk_FitDataRange_FIT_819_538C5" hidden="1">#REF!</definedName>
    <definedName name="_AtRisk_FitDataRange_FIT_89E92_3A95F" localSheetId="0" hidden="1">#REF!</definedName>
    <definedName name="_AtRisk_FitDataRange_FIT_89E92_3A95F" hidden="1">#REF!</definedName>
    <definedName name="_AtRisk_FitDataRange_FIT_A8D14_273D1" localSheetId="0" hidden="1">#REF!</definedName>
    <definedName name="_AtRisk_FitDataRange_FIT_A8D14_273D1" hidden="1">#REF!</definedName>
    <definedName name="_AtRisk_FitDataRange_FIT_AB370_6C441" localSheetId="0" hidden="1">#REF!</definedName>
    <definedName name="_AtRisk_FitDataRange_FIT_AB370_6C441" hidden="1">#REF!</definedName>
    <definedName name="_AtRisk_FitDataRange_FIT_C5E5D_D37CA" localSheetId="0" hidden="1">#REF!</definedName>
    <definedName name="_AtRisk_FitDataRange_FIT_C5E5D_D37CA" hidden="1">#REF!</definedName>
    <definedName name="_AtRisk_FitDataRange_FIT_D4A43_A61BA" localSheetId="0" hidden="1">#REF!</definedName>
    <definedName name="_AtRisk_FitDataRange_FIT_D4A43_A61BA" hidden="1">#REF!</definedName>
    <definedName name="_AtRisk_FitDataRange_FIT_D8145_250FD" localSheetId="0" hidden="1">#REF!</definedName>
    <definedName name="_AtRisk_FitDataRange_FIT_D8145_250FD" hidden="1">#REF!</definedName>
    <definedName name="_AtRisk_FitDataRange_FIT_DC4D0_7EB56" localSheetId="0" hidden="1">#REF!</definedName>
    <definedName name="_AtRisk_FitDataRange_FIT_DC4D0_7EB56" hidden="1">#REF!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CRCP_final_year" localSheetId="0">'[1]AER ETL'!$C$47</definedName>
    <definedName name="CRCP_final_year">'[2]AER ETL'!$C$47</definedName>
    <definedName name="CRCP_y1" localSheetId="2">'[3]AER lookups'!$G$38</definedName>
    <definedName name="CRCP_y1">'[4]AER lookups'!$G$45</definedName>
    <definedName name="CRCP_y10" localSheetId="0">'[1]AER lookups'!$G$54</definedName>
    <definedName name="CRCP_y10">'[2]AER lookups'!$G$47</definedName>
    <definedName name="CRCP_y11" localSheetId="0">'[1]AER lookups'!$G$55</definedName>
    <definedName name="CRCP_y11">'[2]AER lookups'!$G$48</definedName>
    <definedName name="CRCP_y12" localSheetId="0">'[1]AER lookups'!$G$56</definedName>
    <definedName name="CRCP_y12">'[2]AER lookups'!$G$49</definedName>
    <definedName name="CRCP_y13" localSheetId="0">'[1]AER lookups'!$G$57</definedName>
    <definedName name="CRCP_y13">'[2]AER lookups'!$G$50</definedName>
    <definedName name="CRCP_y14" localSheetId="0">'[1]AER lookups'!$G$58</definedName>
    <definedName name="CRCP_y14">'[2]AER lookups'!$G$51</definedName>
    <definedName name="CRCP_y15" localSheetId="0">'[1]AER lookups'!$G$59</definedName>
    <definedName name="CRCP_y15">'[2]AER lookups'!$G$52</definedName>
    <definedName name="CRCP_y2" localSheetId="2">'[3]AER lookups'!$G$39</definedName>
    <definedName name="CRCP_y2">'[4]AER lookups'!$G$46</definedName>
    <definedName name="CRCP_y3" localSheetId="2">'[3]AER lookups'!$G$40</definedName>
    <definedName name="CRCP_y3">'[4]AER lookups'!$G$47</definedName>
    <definedName name="CRCP_y4" localSheetId="0">'[1]AER lookups'!$G$48</definedName>
    <definedName name="CRCP_y4" localSheetId="2">'[2]AER lookups'!$G$41</definedName>
    <definedName name="CRCP_y4">'[5]AER lookups'!$G$42</definedName>
    <definedName name="CRCP_y5" localSheetId="0">'[1]AER lookups'!$G$49</definedName>
    <definedName name="CRCP_y5">'[2]AER lookups'!$G$42</definedName>
    <definedName name="CRCP_y6" localSheetId="0">'[1]AER lookups'!$G$50</definedName>
    <definedName name="CRCP_y6">'[2]AER lookups'!$G$43</definedName>
    <definedName name="CRCP_y7" localSheetId="0">'[1]AER lookups'!$G$51</definedName>
    <definedName name="CRCP_y7">'[2]AER lookups'!$G$44</definedName>
    <definedName name="CRCP_y8" localSheetId="0">'[1]AER lookups'!$G$52</definedName>
    <definedName name="CRCP_y8">'[2]AER lookups'!$G$45</definedName>
    <definedName name="CRCP_y9" localSheetId="0">'[1]AER lookups'!$G$53</definedName>
    <definedName name="CRCP_y9">'[2]AER lookups'!$G$46</definedName>
    <definedName name="dms_020501_mat_labour_Rows" localSheetId="0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_labour_Rows">'[2]2.5 Connections'!$B$12,'[2]2.5 Connections'!#REF!,'[2]2.5 Connections'!$B$14,'[2]2.5 Connections'!$B$15,'[2]2.5 Connections'!$B$16,'[2]2.5 Connections'!$B$17,'[2]2.5 Connections'!$B$18,'[2]2.5 Connections'!$B$19,'[2]2.5 Connections'!$B$20,'[2]2.5 Connections'!$B$21,'[2]2.5 Connections'!$B$22,'[2]2.5 Connections'!$B$23,'[2]2.5 Connections'!$B$24,'[2]2.5 Connections'!$B$25,'[2]2.5 Connections'!$B$26,'[2]2.5 Connections'!$B$27,'[2]2.5 Connections'!$B$28,'[2]2.5 Connections'!$B$29,'[2]2.5 Connections'!$B$30,'[2]2.5 Connections'!$B$31,'[2]2.5 Connections'!$B$32,'[2]2.5 Connections'!$B$33,'[2]2.5 Connections'!$B$34,'[2]2.5 Connections'!$B$35,'[2]2.5 Connections'!$B$36</definedName>
    <definedName name="dms_020501_materials_Values" localSheetId="0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20501_materials_Values">'[2]2.5 Connections'!$C$12:$I$12,'[2]2.5 Connections'!$C$13:$I$13,'[2]2.5 Connections'!$C$14:$I$14,'[2]2.5 Connections'!$C$15:$I$15,'[2]2.5 Connections'!$C$16:$I$16,'[2]2.5 Connections'!$C$17:$I$17,'[2]2.5 Connections'!$C$18:$I$18,'[2]2.5 Connections'!$C$19:$I$19,'[2]2.5 Connections'!$C$20:$I$20,'[2]2.5 Connections'!$C$21:$I$21,'[2]2.5 Connections'!$C$22:$I$22,'[2]2.5 Connections'!$C$23:$I$23,'[2]2.5 Connections'!$C$24:$I$24,'[2]2.5 Connections'!$C$25:$I$25,'[2]2.5 Connections'!$C$26:$I$26,'[2]2.5 Connections'!$C$27:$I$27,'[2]2.5 Connections'!$C$28:$I$28,'[2]2.5 Connections'!$C$29:$I$29,'[2]2.5 Connections'!$C$30:$I$30</definedName>
    <definedName name="dms_060301_checkvalue" localSheetId="0">'[1]AER ETL'!$C$90</definedName>
    <definedName name="dms_060301_checkvalue">'[2]AER ETL'!$C$90</definedName>
    <definedName name="dms_060301_LastRow" localSheetId="0">'[1]AER ETL'!$C$92</definedName>
    <definedName name="dms_060301_LastRow">'[2]AER ETL'!$C$92</definedName>
    <definedName name="dms_060701_ARR_MaxRows" localSheetId="0">'[1]AER ETL'!$C$100</definedName>
    <definedName name="dms_060701_ARR_MaxRows">'[2]AER ETL'!$C$100</definedName>
    <definedName name="dms_060701_Reset_MaxRows" localSheetId="0">'[1]AER ETL'!$C$99</definedName>
    <definedName name="dms_060701_Reset_MaxRows">'[2]AER ETL'!$C$99</definedName>
    <definedName name="dms_060701_StartDateTxt" localSheetId="0">'[1]AER ETL'!$C$106</definedName>
    <definedName name="dms_060701_StartDateTxt">'[2]AER ETL'!$C$106</definedName>
    <definedName name="dms_0608_LastRow" localSheetId="0">'[1]AER ETL'!$C$112</definedName>
    <definedName name="dms_0608_LastRow">'[2]AER ETL'!$C$112</definedName>
    <definedName name="dms_0608_OffsetRows" localSheetId="0">'[1]AER ETL'!$C$111</definedName>
    <definedName name="dms_0608_OffsetRows">'[2]AER ETL'!$C$111</definedName>
    <definedName name="dms_070901_01_Cap_Values" localSheetId="0">#REF!</definedName>
    <definedName name="dms_070901_01_Cap_Values">#REF!</definedName>
    <definedName name="dms_070901_01_Collar_Values" localSheetId="0">#REF!</definedName>
    <definedName name="dms_070901_01_Collar_Values">#REF!</definedName>
    <definedName name="dms_070901_01_Rows" localSheetId="0">#REF!</definedName>
    <definedName name="dms_070901_01_Rows">#REF!</definedName>
    <definedName name="dms_070901_01_Target_Values" localSheetId="0">#REF!</definedName>
    <definedName name="dms_070901_01_Target_Values">#REF!</definedName>
    <definedName name="dms_070901_01_Values" localSheetId="0">#REF!</definedName>
    <definedName name="dms_070901_01_Values">#REF!</definedName>
    <definedName name="dms_070901_02_Cap_Values" localSheetId="0">#REF!</definedName>
    <definedName name="dms_070901_02_Cap_Values">#REF!</definedName>
    <definedName name="dms_070901_02_Collar_Values" localSheetId="0">#REF!</definedName>
    <definedName name="dms_070901_02_Collar_Values">#REF!</definedName>
    <definedName name="dms_070901_02_Rows" localSheetId="0">#REF!</definedName>
    <definedName name="dms_070901_02_Rows">#REF!</definedName>
    <definedName name="dms_070901_02_Target_Values" localSheetId="0">#REF!</definedName>
    <definedName name="dms_070901_02_Target_Values">#REF!</definedName>
    <definedName name="dms_070901_02_Values" localSheetId="0">#REF!</definedName>
    <definedName name="dms_070901_02_Values">#REF!</definedName>
    <definedName name="dms_070901_03_Cap_Values" localSheetId="0">#REF!</definedName>
    <definedName name="dms_070901_03_Cap_Values">#REF!</definedName>
    <definedName name="dms_070901_03_Collar_Values" localSheetId="0">#REF!</definedName>
    <definedName name="dms_070901_03_Collar_Values">#REF!</definedName>
    <definedName name="dms_070901_03_Rows" localSheetId="0">#REF!</definedName>
    <definedName name="dms_070901_03_Rows">#REF!</definedName>
    <definedName name="dms_070901_03_Target_Values" localSheetId="0">#REF!</definedName>
    <definedName name="dms_070901_03_Target_Values">#REF!</definedName>
    <definedName name="dms_070901_03_Values" localSheetId="0">#REF!</definedName>
    <definedName name="dms_070901_03_Values">#REF!</definedName>
    <definedName name="dms_070901_04_Cap_Values" localSheetId="0">#REF!</definedName>
    <definedName name="dms_070901_04_Cap_Values">#REF!</definedName>
    <definedName name="dms_070901_04_Collar_Values" localSheetId="0">#REF!</definedName>
    <definedName name="dms_070901_04_Collar_Values">#REF!</definedName>
    <definedName name="dms_070901_04_Rows" localSheetId="0">#REF!</definedName>
    <definedName name="dms_070901_04_Rows">#REF!</definedName>
    <definedName name="dms_070901_04_Target_Values" localSheetId="0">#REF!</definedName>
    <definedName name="dms_070901_04_Target_Values">#REF!</definedName>
    <definedName name="dms_070901_04_Values" localSheetId="0">#REF!</definedName>
    <definedName name="dms_070901_04_Values">#REF!</definedName>
    <definedName name="dms_663_List" localSheetId="0">'[1]AER lookups'!$N$16:$N$24</definedName>
    <definedName name="dms_663_List">'[2]AER lookups'!$N$16:$N$17</definedName>
    <definedName name="dms_ABN_List" localSheetId="0">'[1]AER lookups'!$D$16:$D$24</definedName>
    <definedName name="dms_ABN_List">'[2]AER lookups'!$D$16:$D$17</definedName>
    <definedName name="dms_Addr1_List" localSheetId="0">'[1]AER lookups'!$P$16:$P$24</definedName>
    <definedName name="dms_Addr1_List">'[2]AER lookups'!$P$16:$P$17</definedName>
    <definedName name="dms_Addr2_List" localSheetId="0">'[1]AER lookups'!$Q$16:$Q$24</definedName>
    <definedName name="dms_Addr2_List">'[2]AER lookups'!$Q$16:$Q$17</definedName>
    <definedName name="dms_Amendment_Text" localSheetId="0">'[1]Business &amp; other details'!$AL$70</definedName>
    <definedName name="dms_Amendment_Text">'[2]Business &amp; other details'!$AL$70</definedName>
    <definedName name="dms_BaseStepTrend" localSheetId="0">'[1]2.16 Opex Summary'!$M$7</definedName>
    <definedName name="dms_BaseStepTrend">'[2]2.16 Opex Summary'!$M$7</definedName>
    <definedName name="dms_BaseYear_Choice" localSheetId="0">'[1]2.16 Opex Summary'!$M$9</definedName>
    <definedName name="dms_BaseYear_Choice">'[2]2.16 Opex Summary'!$M$9</definedName>
    <definedName name="dms_BaseYear_List" localSheetId="0">'[1]2.16 Opex Summary'!$C$13:$G$13</definedName>
    <definedName name="dms_BaseYear_List">'[2]2.16 Opex Summary'!$C$13:$G$13</definedName>
    <definedName name="dms_Cal_Year_B4_CRY" localSheetId="0">'[1]AER ETL'!$C$29</definedName>
    <definedName name="dms_Cal_Year_B4_CRY">'[2]AER ETL'!$C$29</definedName>
    <definedName name="dms_CBD_flag" localSheetId="0">'[1]AER lookups'!$Z$16:$Z$24</definedName>
    <definedName name="dms_CBD_flag">'[2]AER lookups'!$Z$16:$Z$17</definedName>
    <definedName name="dms_CF_8.1_Neg" localSheetId="0">'[1]AER CF'!$U$7:$U$34</definedName>
    <definedName name="dms_CF_8.1_Neg">'[2]AER CF'!$U$7:$U$34</definedName>
    <definedName name="dms_CF_TradingName" localSheetId="0">'[1]AER CF'!$B$7:$B$34</definedName>
    <definedName name="dms_CF_TradingName">'[2]AER CF'!$B$7:$B$34</definedName>
    <definedName name="dms_Confid_status_List" localSheetId="0">'[1]AER NRs'!$D$6:$D$8</definedName>
    <definedName name="dms_Confid_status_List">'[2]AER NRs'!$D$6:$D$8</definedName>
    <definedName name="dms_CRCP_start_row" localSheetId="0">'[1]AER ETL'!$C$40</definedName>
    <definedName name="dms_CRCP_start_row">'[2]AER ETL'!$C$40</definedName>
    <definedName name="dms_CRCPlength_List" localSheetId="0">'[1]AER lookups'!$K$16:$K$24</definedName>
    <definedName name="dms_CRCPlength_List">'[2]AER lookups'!$K$16:$K$17</definedName>
    <definedName name="dms_CRCPlength_Num" localSheetId="0">'[1]AER ETL'!$C$69</definedName>
    <definedName name="dms_CRCPlength_Num">'[2]AER ETL'!$C$69</definedName>
    <definedName name="dms_CRY_RYE" localSheetId="0">'[1]AER ETL'!$C$53</definedName>
    <definedName name="dms_CRY_RYE">'[2]AER ETL'!$C$53</definedName>
    <definedName name="dms_CRY_start_row" localSheetId="0">'[1]AER ETL'!$C$38</definedName>
    <definedName name="dms_CRY_start_row">'[2]AER ETL'!$C$38</definedName>
    <definedName name="dms_CRY_start_year" localSheetId="0">'[1]AER ETL'!$C$37</definedName>
    <definedName name="dms_CRY_start_year">'[2]AER ETL'!$C$37</definedName>
    <definedName name="dms_DataQuality_List" localSheetId="0">'[1]AER NRs'!$C$6:$C$9</definedName>
    <definedName name="dms_DataQuality_List">'[2]AER NRs'!$C$6:$C$9</definedName>
    <definedName name="dms_DeterminationRef_List" localSheetId="0">'[1]AER lookups'!$O$16:$O$24</definedName>
    <definedName name="dms_DeterminationRef_List">'[2]AER lookups'!$O$16:$O$17</definedName>
    <definedName name="dms_DollarReal" localSheetId="0">'[1]AER ETL'!$C$31</definedName>
    <definedName name="dms_DollarReal">'[2]AER ETL'!$C$31</definedName>
    <definedName name="dms_DollarReal_year" localSheetId="0">'[1]AER ETL'!$C$51</definedName>
    <definedName name="dms_DollarReal_year">'[2]AER ETL'!$C$51</definedName>
    <definedName name="dms_FeederName_1" localSheetId="0">'[1]AER lookups'!$AE$16:$AE$24</definedName>
    <definedName name="dms_FeederName_1">'[2]AER lookups'!$AE$16:$AE$17</definedName>
    <definedName name="dms_FeederName_2" localSheetId="0">'[1]AER lookups'!$AF$16:$AF$24</definedName>
    <definedName name="dms_FeederName_2">'[2]AER lookups'!$AF$16:$AF$17</definedName>
    <definedName name="dms_FeederName_3" localSheetId="0">'[1]AER lookups'!$AG$16:$AG$24</definedName>
    <definedName name="dms_FeederName_3">'[2]AER lookups'!$AG$16:$AG$17</definedName>
    <definedName name="dms_FeederName_4" localSheetId="0">'[1]AER lookups'!$AH$16:$AH$24</definedName>
    <definedName name="dms_FeederName_4">'[2]AER lookups'!$AH$16:$AH$17</definedName>
    <definedName name="dms_FeederName_5" localSheetId="0">'[1]AER lookups'!$AI$16:$AI$24</definedName>
    <definedName name="dms_FeederName_5">'[2]AER lookups'!$AI$16:$AI$17</definedName>
    <definedName name="dms_FeederType_5_flag" localSheetId="0">'[1]AER lookups'!$AD$16:$AD$24</definedName>
    <definedName name="dms_FeederType_5_flag">'[2]AER lookups'!$AD$16:$AD$17</definedName>
    <definedName name="dms_FifthFeeder_flag_NSP" localSheetId="0">'[1]AER ETL'!$C$125</definedName>
    <definedName name="dms_FifthFeeder_flag_NSP">'[2]AER ETL'!$C$125</definedName>
    <definedName name="dms_FormControl_List" localSheetId="0">'[1]AER lookups'!$H$16:$H$24</definedName>
    <definedName name="dms_FormControl_List">'[2]AER lookups'!$H$16:$H$17</definedName>
    <definedName name="dms_FRCP_start_row" localSheetId="0">'[1]AER ETL'!$C$39</definedName>
    <definedName name="dms_FRCP_start_row">'[2]AER ETL'!$C$39</definedName>
    <definedName name="dms_FRCPlength_List" localSheetId="0">'[1]AER lookups'!$L$16:$L$24</definedName>
    <definedName name="dms_FRCPlength_List">'[2]AER lookups'!$L$16:$L$17</definedName>
    <definedName name="dms_FRCPlength_Num" localSheetId="0">'[1]AER ETL'!$C$70</definedName>
    <definedName name="dms_FRCPlength_Num">'[2]AER ETL'!$C$70</definedName>
    <definedName name="dms_Header_Span" localSheetId="0">'[1]AER ETL'!$C$60</definedName>
    <definedName name="dms_Header_Span">'[2]AER ETL'!$C$60</definedName>
    <definedName name="dms_JurisdictionList" localSheetId="0">'[1]AER lookups'!$E$16:$E$24</definedName>
    <definedName name="dms_JurisdictionList">'[2]AER lookups'!$E$16:$E$17</definedName>
    <definedName name="dms_LeapYear_Result" localSheetId="0">'[1]AER ETL'!$C$98</definedName>
    <definedName name="dms_LeapYear_Result">'[2]AER ETL'!$C$98</definedName>
    <definedName name="dms_LongRural_flag" localSheetId="0">'[1]AER lookups'!$AC$16:$AC$24</definedName>
    <definedName name="dms_LongRural_flag">'[2]AER lookups'!$AC$16:$AC$17</definedName>
    <definedName name="dms_Model" localSheetId="0">'[1]AER ETL'!$C$11</definedName>
    <definedName name="dms_Model">'[2]AER ETL'!$C$11</definedName>
    <definedName name="dms_Model_List" localSheetId="0">'[1]AER lookups'!$B$31:$B$40</definedName>
    <definedName name="dms_Model_List">'[2]AER lookups'!$B$24:$B$33</definedName>
    <definedName name="dms_Model_Span" localSheetId="0">'[1]AER ETL'!$C$56</definedName>
    <definedName name="dms_Model_Span">'[2]AER ETL'!$C$56</definedName>
    <definedName name="dms_Model_Span_List" localSheetId="0">'[1]AER lookups'!$E$31:$E$40</definedName>
    <definedName name="dms_Model_Span_List">'[2]AER lookups'!$E$24:$E$33</definedName>
    <definedName name="dms_MultiYear_FinalYear_Result" localSheetId="0">'[1]AER ETL'!$C$80</definedName>
    <definedName name="dms_MultiYear_FinalYear_Result">'[2]AER ETL'!$C$80</definedName>
    <definedName name="dms_MultiYear_Flag" localSheetId="0">'[1]AER ETL'!$C$63</definedName>
    <definedName name="dms_MultiYear_Flag">'[2]AER ETL'!$C$63</definedName>
    <definedName name="dms_MultiYear_ResponseFlag" localSheetId="0">'[1]AER ETL'!$C$62</definedName>
    <definedName name="dms_MultiYear_ResponseFlag">'[2]AER ETL'!$C$62</definedName>
    <definedName name="dms_PAddr1_List" localSheetId="0">'[1]AER lookups'!$U$16:$U$24</definedName>
    <definedName name="dms_PAddr1_List">'[2]AER lookups'!$U$16:$U$17</definedName>
    <definedName name="dms_PAddr2_List" localSheetId="0">'[1]AER lookups'!$V$16:$V$24</definedName>
    <definedName name="dms_PAddr2_List">'[2]AER lookups'!$V$16:$V$17</definedName>
    <definedName name="dms_PRCP_start_row" localSheetId="0">'[1]AER ETL'!$C$41</definedName>
    <definedName name="dms_PRCP_start_row">'[2]AER ETL'!$C$41</definedName>
    <definedName name="dms_PRCPlength_List" localSheetId="0">'[1]AER lookups'!$M$16:$M$24</definedName>
    <definedName name="dms_PRCPlength_List">'[2]AER lookups'!$M$16:$M$17</definedName>
    <definedName name="dms_PRCPlength_Num" localSheetId="0">'[1]AER ETL'!$C$68</definedName>
    <definedName name="dms_PRCPlength_Num">'[2]AER ETL'!$C$68</definedName>
    <definedName name="dms_Previous_DollarReal_year" localSheetId="0">'[1]AER ETL'!$C$52</definedName>
    <definedName name="dms_Previous_DollarReal_year">'[2]AER ETL'!$C$52</definedName>
    <definedName name="dms_PState_List" localSheetId="0">'[1]AER lookups'!$X$16:$X$24</definedName>
    <definedName name="dms_PState_List">'[2]AER lookups'!$X$16:$X$17</definedName>
    <definedName name="dms_PSuburb_List" localSheetId="0">'[1]AER lookups'!$W$16:$W$24</definedName>
    <definedName name="dms_PSuburb_List">'[2]AER lookups'!$W$16:$W$17</definedName>
    <definedName name="dms_Public_Lighting_List" localSheetId="0">'[1]AER lookups'!$AJ$16:$AJ$24</definedName>
    <definedName name="dms_Public_Lighting_List">'[2]AER lookups'!$AJ$16:$AJ$17</definedName>
    <definedName name="dms_Reset_final_year" localSheetId="0">'[1]AER ETL'!$C$49</definedName>
    <definedName name="dms_Reset_final_year">'[2]AER ETL'!$C$49</definedName>
    <definedName name="dms_Reset_RYE" localSheetId="0">'[1]AER ETL'!$C$54</definedName>
    <definedName name="dms_Reset_RYE">'[2]AER ETL'!$C$54</definedName>
    <definedName name="dms_RPT" localSheetId="0">'[1]AER ETL'!$C$23</definedName>
    <definedName name="dms_RPT">'[2]AER ETL'!$C$23</definedName>
    <definedName name="dms_RPT_List" localSheetId="0">'[1]AER lookups'!$I$16:$I$24</definedName>
    <definedName name="dms_RPT_List">'[2]AER lookups'!$I$16:$I$17</definedName>
    <definedName name="dms_RPTMonth" localSheetId="0">'[1]AER ETL'!$C$30</definedName>
    <definedName name="dms_RPTMonth">'[2]AER ETL'!$C$30</definedName>
    <definedName name="dms_RPTMonth_List" localSheetId="0">'[1]AER lookups'!$J$16:$J$24</definedName>
    <definedName name="dms_RPTMonth_List">'[2]AER lookups'!$J$16:$J$17</definedName>
    <definedName name="dms_RYE_result" localSheetId="0">'[1]AER ETL'!$C$57</definedName>
    <definedName name="dms_RYE_result">'[2]AER ETL'!$C$57</definedName>
    <definedName name="dms_RYE_start_row" localSheetId="0">'[1]AER ETL'!$C$42</definedName>
    <definedName name="dms_RYE_start_row">'[2]AER ETL'!$C$42</definedName>
    <definedName name="dms_Sector" localSheetId="0">'[1]AER ETL'!$C$20</definedName>
    <definedName name="dms_Sector">'[2]AER ETL'!$C$20</definedName>
    <definedName name="dms_Sector_List" localSheetId="0">'[1]AER lookups'!$F$16:$F$24</definedName>
    <definedName name="dms_Sector_List">'[2]AER lookups'!$F$16:$F$17</definedName>
    <definedName name="dms_Segment" localSheetId="0">'[1]AER ETL'!$C$21</definedName>
    <definedName name="dms_Segment">'[2]AER ETL'!$C$21</definedName>
    <definedName name="dms_Segment_List" localSheetId="0">'[1]AER lookups'!$G$16:$G$24</definedName>
    <definedName name="dms_Segment_List">'[2]AER lookups'!$G$16:$G$17</definedName>
    <definedName name="dms_ShortRural_flag" localSheetId="0">'[1]AER lookups'!$AB$16:$AB$24</definedName>
    <definedName name="dms_ShortRural_flag">'[2]AER lookups'!$AB$16:$AB$17</definedName>
    <definedName name="dms_SingleYear_Model" localSheetId="0">'[1]AER ETL'!$C$72:$C$74</definedName>
    <definedName name="dms_SingleYear_Model">'[2]AER ETL'!$C$72:$C$74</definedName>
    <definedName name="dms_SingleYearModel" localSheetId="0">'[1]AER ETL'!$C$75</definedName>
    <definedName name="dms_SingleYearModel">'[2]AER ETL'!$C$75</definedName>
    <definedName name="dms_SourceList" localSheetId="0">'[1]AER NRs'!$C$14:$C$28</definedName>
    <definedName name="dms_SourceList">'[2]AER NRs'!$C$14:$C$28</definedName>
    <definedName name="dms_Specified_FinalYear" localSheetId="0">'[1]AER ETL'!$C$64</definedName>
    <definedName name="dms_Specified_FinalYear">'[2]AER ETL'!$C$64</definedName>
    <definedName name="dms_Specified_RYE" localSheetId="0">'[1]AER ETL'!$C$55</definedName>
    <definedName name="dms_Specified_RYE">'[2]AER ETL'!$C$55</definedName>
    <definedName name="dms_SpecifiedYear_Span" localSheetId="0">'[1]AER ETL'!$C$59</definedName>
    <definedName name="dms_SpecifiedYear_Span">'[2]AER ETL'!$C$59</definedName>
    <definedName name="dms_start_year" localSheetId="0">'[1]AER ETL'!$C$36</definedName>
    <definedName name="dms_start_year">'[2]AER ETL'!$C$36</definedName>
    <definedName name="dms_State_List" localSheetId="0">'[1]AER lookups'!$S$16:$S$24</definedName>
    <definedName name="dms_State_List">'[2]AER lookups'!$S$16:$S$17</definedName>
    <definedName name="dms_STPIS_Detail">'[6]6'!$O$15:$O$37</definedName>
    <definedName name="dms_STPIS_Reasons">'[6]6'!$P$17:$P$30</definedName>
    <definedName name="dms_Suburb_List" localSheetId="0">'[1]AER lookups'!$R$16:$R$24</definedName>
    <definedName name="dms_Suburb_List">'[2]AER lookups'!$R$16:$R$17</definedName>
    <definedName name="dms_TNSP_020301_ProjectType">'[1]AER NRs'!$D$66:$D$69</definedName>
    <definedName name="dms_TNSP_020302_ProjectType">'[1]AER NRs'!$F$66:$F$78</definedName>
    <definedName name="dms_TradingName" localSheetId="0">'[1]Business &amp; other details'!$AL$16</definedName>
    <definedName name="dms_TradingName">'[2]Business &amp; other details'!$AL$16</definedName>
    <definedName name="dms_TradingName_List" localSheetId="0">'[1]AER lookups'!$B$16:$B$24</definedName>
    <definedName name="dms_TradingName_List">'[2]AER lookups'!$B$16:$B$17</definedName>
    <definedName name="dms_TradingNameFull" localSheetId="0">'[1]AER ETL'!$C$9</definedName>
    <definedName name="dms_TradingNameFull">'[2]AER ETL'!$C$9</definedName>
    <definedName name="dms_TradingNameFull_List" localSheetId="0">'[1]AER lookups'!$C$16:$C$24</definedName>
    <definedName name="dms_TradingNameFull_List">'[2]AER lookups'!$C$16:$C$17</definedName>
    <definedName name="dms_Typed_Submission_Date" localSheetId="0">'[1]Business &amp; other details'!$AL$74</definedName>
    <definedName name="dms_Typed_Submission_Date">'[2]Business &amp; other details'!$AL$74</definedName>
    <definedName name="dms_Urban_flag" localSheetId="0">'[1]AER lookups'!$AA$16:$AA$24</definedName>
    <definedName name="dms_Urban_flag">'[2]AER lookups'!$AA$16:$AA$17</definedName>
    <definedName name="dms_Worksheet_List" localSheetId="0">'[1]AER lookups'!$D$31:$D$40</definedName>
    <definedName name="dms_Worksheet_List">'[2]AER lookups'!$D$24:$D$33</definedName>
    <definedName name="dms_y1" localSheetId="0">'[1]AER lookups'!$E$64</definedName>
    <definedName name="dms_y1">'[2]AER lookups'!$E$57</definedName>
    <definedName name="dms_y2" localSheetId="0">'[1]AER lookups'!$E$65</definedName>
    <definedName name="dms_y2">'[2]AER lookups'!$E$58</definedName>
    <definedName name="dms_y3" localSheetId="0">'[1]AER lookups'!$E$66</definedName>
    <definedName name="dms_y3">'[2]AER lookups'!$E$59</definedName>
    <definedName name="dms_y4" localSheetId="0">'[1]AER lookups'!$E$67</definedName>
    <definedName name="dms_y4">'[2]AER lookups'!$E$60</definedName>
    <definedName name="dms_y5" localSheetId="0">'[1]AER lookups'!$E$68</definedName>
    <definedName name="dms_y5">'[2]AER lookups'!$E$61</definedName>
    <definedName name="dms_y6" localSheetId="0">'[1]AER lookups'!$E$69</definedName>
    <definedName name="dms_y6">'[2]AER lookups'!$E$62</definedName>
    <definedName name="dms_y7" localSheetId="0">'[1]AER lookups'!$E$70</definedName>
    <definedName name="dms_y7">'[2]AER lookups'!$E$63</definedName>
    <definedName name="FRCP_final_year" localSheetId="0">'[1]AER ETL'!$C$46</definedName>
    <definedName name="FRCP_final_year">'[2]AER ETL'!$C$46</definedName>
    <definedName name="FRCP_y1" localSheetId="0">'[1]Business &amp; other details'!$AL$42</definedName>
    <definedName name="FRCP_y1">'[2]Business &amp; other details'!$AL$42</definedName>
    <definedName name="FRCP_y10" localSheetId="0">'[1]AER lookups'!$I$54</definedName>
    <definedName name="FRCP_y10">'[2]AER lookups'!$I$47</definedName>
    <definedName name="FRCP_y11" localSheetId="0">'[1]AER lookups'!$I$55</definedName>
    <definedName name="FRCP_y11">'[2]AER lookups'!$I$48</definedName>
    <definedName name="FRCP_y12" localSheetId="0">'[1]AER lookups'!$I$56</definedName>
    <definedName name="FRCP_y12">'[2]AER lookups'!$I$49</definedName>
    <definedName name="FRCP_y13" localSheetId="0">'[1]AER lookups'!$I$57</definedName>
    <definedName name="FRCP_y13">'[2]AER lookups'!$I$50</definedName>
    <definedName name="FRCP_y14" localSheetId="0">'[1]AER lookups'!$I$58</definedName>
    <definedName name="FRCP_y14">'[2]AER lookups'!$I$51</definedName>
    <definedName name="FRCP_y15" localSheetId="0">'[1]AER lookups'!$I$59</definedName>
    <definedName name="FRCP_y15">'[2]AER lookups'!$I$52</definedName>
    <definedName name="FRCP_y2" localSheetId="0">'[1]AER lookups'!$I$46</definedName>
    <definedName name="FRCP_y2">'[2]AER lookups'!$I$39</definedName>
    <definedName name="FRCP_y3" localSheetId="0">'[1]AER lookups'!$I$47</definedName>
    <definedName name="FRCP_y3">'[2]AER lookups'!$I$40</definedName>
    <definedName name="FRCP_y4" localSheetId="0">'[1]AER lookups'!$I$48</definedName>
    <definedName name="FRCP_y4">'[2]AER lookups'!$I$41</definedName>
    <definedName name="FRCP_y5" localSheetId="0">'[1]AER lookups'!$I$49</definedName>
    <definedName name="FRCP_y5">'[2]AER lookups'!$I$42</definedName>
    <definedName name="FRCP_y6" localSheetId="0">'[1]AER lookups'!$I$50</definedName>
    <definedName name="FRCP_y6">'[2]AER lookups'!$I$43</definedName>
    <definedName name="FRCP_y7" localSheetId="0">'[1]AER lookups'!$I$51</definedName>
    <definedName name="FRCP_y7">'[2]AER lookups'!$I$44</definedName>
    <definedName name="FRCP_y8" localSheetId="0">'[1]AER lookups'!$I$52</definedName>
    <definedName name="FRCP_y8">'[2]AER lookups'!$I$45</definedName>
    <definedName name="FRCP_y9" localSheetId="0">'[1]AER lookups'!$I$53</definedName>
    <definedName name="FRCP_y9">'[2]AER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PRCP_final_year" localSheetId="0">'[1]AER ETL'!$C$48</definedName>
    <definedName name="PRCP_final_year">'[2]AER ETL'!$C$48</definedName>
    <definedName name="PRCP_y1" localSheetId="0">'[1]AER lookups'!$E$45</definedName>
    <definedName name="PRCP_y1">'[2]AER lookups'!$E$38</definedName>
    <definedName name="PRCP_y10" localSheetId="0">'[1]AER lookups'!$E$54</definedName>
    <definedName name="PRCP_y10">'[2]AER lookups'!$E$47</definedName>
    <definedName name="PRCP_y11" localSheetId="0">'[1]AER lookups'!$E$55</definedName>
    <definedName name="PRCP_y11">'[2]AER lookups'!$E$48</definedName>
    <definedName name="PRCP_y12" localSheetId="0">'[1]AER lookups'!$E$56</definedName>
    <definedName name="PRCP_y12">'[2]AER lookups'!$E$49</definedName>
    <definedName name="PRCP_y13" localSheetId="0">'[1]AER lookups'!$E$57</definedName>
    <definedName name="PRCP_y13">'[2]AER lookups'!$E$50</definedName>
    <definedName name="PRCP_y14" localSheetId="0">'[1]AER lookups'!$E$58</definedName>
    <definedName name="PRCP_y14">'[2]AER lookups'!$E$51</definedName>
    <definedName name="PRCP_y15" localSheetId="0">'[1]AER lookups'!$E$59</definedName>
    <definedName name="PRCP_y15">'[2]AER lookups'!$E$52</definedName>
    <definedName name="PRCP_y2" localSheetId="0">'[1]AER lookups'!$E$46</definedName>
    <definedName name="PRCP_y2">'[2]AER lookups'!$E$39</definedName>
    <definedName name="PRCP_y3" localSheetId="0">'[4]AER lookups'!$E$47</definedName>
    <definedName name="PRCP_y3">'[3]AER lookups'!$E$40</definedName>
    <definedName name="PRCP_y4" localSheetId="0">'[4]AER lookups'!$E$48</definedName>
    <definedName name="PRCP_y4" localSheetId="2">'[3]AER lookups'!$E$41</definedName>
    <definedName name="PRCP_y4">'[4]AER lookups'!$E$48</definedName>
    <definedName name="PRCP_y5" localSheetId="0">'[4]AER lookups'!$E$49</definedName>
    <definedName name="PRCP_y5" localSheetId="2">'[3]AER lookups'!$E$42</definedName>
    <definedName name="PRCP_y5">'[4]AER lookups'!$E$49</definedName>
    <definedName name="PRCP_y6" localSheetId="0">'[1]AER lookups'!$E$50</definedName>
    <definedName name="PRCP_y6">'[2]AER lookups'!$E$43</definedName>
    <definedName name="PRCP_y7" localSheetId="0">'[1]AER lookups'!$E$51</definedName>
    <definedName name="PRCP_y7">'[2]AER lookups'!$E$44</definedName>
    <definedName name="PRCP_y8" localSheetId="0">'[1]AER lookups'!$E$52</definedName>
    <definedName name="PRCP_y8">'[2]AER lookups'!$E$45</definedName>
    <definedName name="PRCP_y9" localSheetId="0">'[1]AER lookups'!$E$53</definedName>
    <definedName name="PRCP_y9">'[2]AER lookups'!$E$46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I5" i="5"/>
  <c r="I4" i="5"/>
  <c r="D31" i="1"/>
  <c r="C20" i="4"/>
  <c r="C19" i="4"/>
  <c r="E6" i="4"/>
  <c r="C6" i="4"/>
  <c r="E5" i="4"/>
  <c r="E19" i="4" s="1"/>
  <c r="C5" i="4"/>
  <c r="D19" i="4" s="1"/>
  <c r="E20" i="4"/>
  <c r="D20" i="4"/>
  <c r="J4" i="3"/>
  <c r="I4" i="3"/>
  <c r="H4" i="3"/>
  <c r="G4" i="3"/>
  <c r="J3" i="3"/>
  <c r="I3" i="3"/>
  <c r="H3" i="3"/>
  <c r="G3" i="3"/>
  <c r="H5" i="2" l="1"/>
  <c r="D5" i="4" s="1"/>
  <c r="G3" i="2"/>
  <c r="F3" i="2"/>
  <c r="E3" i="2"/>
  <c r="D3" i="2"/>
  <c r="C3" i="2"/>
  <c r="B3" i="2"/>
  <c r="I12" i="1"/>
  <c r="I11" i="1"/>
  <c r="I10" i="1"/>
  <c r="H13" i="1" l="1"/>
  <c r="H6" i="2"/>
  <c r="D6" i="4" s="1"/>
  <c r="J12" i="1"/>
  <c r="H15" i="1"/>
  <c r="H11" i="1"/>
  <c r="J10" i="1"/>
  <c r="H12" i="1"/>
  <c r="H16" i="1"/>
  <c r="H10" i="1"/>
  <c r="H14" i="1"/>
  <c r="J11" i="1"/>
  <c r="H18" i="1" l="1"/>
  <c r="H19" i="1"/>
  <c r="H20" i="1" l="1"/>
  <c r="D32" i="1" s="1"/>
  <c r="I16" i="1" l="1"/>
  <c r="J16" i="1" s="1"/>
  <c r="I15" i="1"/>
  <c r="J15" i="1" s="1"/>
  <c r="I13" i="1"/>
  <c r="J13" i="1" s="1"/>
  <c r="I14" i="1"/>
  <c r="J14" i="1" s="1"/>
  <c r="J19" i="1" l="1"/>
  <c r="J18" i="1"/>
  <c r="J20" i="1" s="1"/>
  <c r="D33" i="1" l="1"/>
  <c r="C12" i="4" s="1"/>
  <c r="D25" i="1"/>
  <c r="C13" i="4" s="1"/>
  <c r="D28" i="1"/>
  <c r="C11" i="4" s="1"/>
</calcChain>
</file>

<file path=xl/sharedStrings.xml><?xml version="1.0" encoding="utf-8"?>
<sst xmlns="http://schemas.openxmlformats.org/spreadsheetml/2006/main" count="119" uniqueCount="94">
  <si>
    <t>Murraylink data applied - STPIS Version 5 - Appendix F, Example 2, Table 6-2</t>
  </si>
  <si>
    <t>Performance target and measure determination</t>
  </si>
  <si>
    <t>Regulatory period (RP)</t>
  </si>
  <si>
    <t>Target set in RCP</t>
  </si>
  <si>
    <t>Raw performance count</t>
  </si>
  <si>
    <t>Capped unplanned count</t>
  </si>
  <si>
    <t>Adjusted performance count</t>
  </si>
  <si>
    <t>Target [1]</t>
  </si>
  <si>
    <t>Planned</t>
  </si>
  <si>
    <t>Unplanned</t>
  </si>
  <si>
    <t>Total (Planned + Unplanned)</t>
  </si>
  <si>
    <t>Min of Raw Unplanned or 0.17x(M)</t>
  </si>
  <si>
    <t>(a) + (d)</t>
  </si>
  <si>
    <t>(RP)</t>
  </si>
  <si>
    <t>year</t>
  </si>
  <si>
    <t>(T)</t>
  </si>
  <si>
    <t>(a)</t>
  </si>
  <si>
    <t>(b)</t>
  </si>
  <si>
    <t>(a) + (b)</t>
  </si>
  <si>
    <t>(d)</t>
  </si>
  <si>
    <t>(e)</t>
  </si>
  <si>
    <t>RP1</t>
  </si>
  <si>
    <t>RP2</t>
  </si>
  <si>
    <t>Max</t>
  </si>
  <si>
    <t>Min</t>
  </si>
  <si>
    <t>Average of median 5</t>
  </si>
  <si>
    <t>[M]</t>
  </si>
  <si>
    <t>[T]</t>
  </si>
  <si>
    <t>MAR [1]:</t>
  </si>
  <si>
    <t>Dollar per dispatch interval:</t>
  </si>
  <si>
    <t>Performance target:</t>
  </si>
  <si>
    <t>Input:</t>
  </si>
  <si>
    <t>7.9.1 - Historical performance and proposed floor, caps and targets for the service component of the STPIS</t>
  </si>
  <si>
    <t>Parameter</t>
  </si>
  <si>
    <t>Performance actuals</t>
  </si>
  <si>
    <t>Average of actual performance</t>
  </si>
  <si>
    <t>Floor</t>
  </si>
  <si>
    <t>Target</t>
  </si>
  <si>
    <t>Cap</t>
  </si>
  <si>
    <t>Weighting 
(% of MAR)</t>
  </si>
  <si>
    <t>Unplanned outage circuit event rate:</t>
  </si>
  <si>
    <t>Circuit outage rate - fault</t>
  </si>
  <si>
    <t>Circuit outage rate - forced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</si>
  <si>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</si>
  <si>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</si>
  <si>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</si>
  <si>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</si>
  <si>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Proper operation of equipment (number of events):</t>
  </si>
  <si>
    <t>Failure of protection system</t>
  </si>
  <si>
    <t>Material failure of SCADA</t>
  </si>
  <si>
    <t>Incorrect operational isolation of primary or secondary equipment</t>
  </si>
  <si>
    <t xml:space="preserve">Murraylink - distributions selected based on mechanical selection of lowest AIC, 2017-2021 underlying input data. </t>
  </si>
  <si>
    <t>Distribution</t>
  </si>
  <si>
    <t>AIC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</si>
  <si>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</si>
  <si>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</si>
  <si>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</si>
  <si>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</si>
  <si>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</si>
  <si>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</si>
  <si>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</si>
  <si>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5th percentile of fitted distribution</t>
  </si>
  <si>
    <t>50th percentile of fitted distribution</t>
  </si>
  <si>
    <t>95th percentile of fitted distribution</t>
  </si>
  <si>
    <t>Poisson</t>
  </si>
  <si>
    <t xml:space="preserve">  </t>
  </si>
  <si>
    <t>Unplanned outage circuit event rate (%)</t>
  </si>
  <si>
    <t xml:space="preserve">Target </t>
  </si>
  <si>
    <t xml:space="preserve">Unplanned outage event limit </t>
  </si>
  <si>
    <t xml:space="preserve">Dollar per dispatch interval </t>
  </si>
  <si>
    <t>(95th percentile)</t>
  </si>
  <si>
    <t>(5th percentile)</t>
  </si>
  <si>
    <t xml:space="preserve">Unplanned outage circuit event rate </t>
  </si>
  <si>
    <t>As per final decision for 2018-23 Appendix F example 1</t>
  </si>
  <si>
    <t>Table 10.1 Final decision — Service Components caps floors and target for 2023–28</t>
  </si>
  <si>
    <t>Table 10.2 Final decision — Market Impact Component parameter values for 2023–28</t>
  </si>
  <si>
    <t>Table 10.3 Final decision — Distribution, Floors and Caps for 2023–28</t>
  </si>
  <si>
    <t>Murraylink Final decision</t>
  </si>
  <si>
    <t>Year</t>
  </si>
  <si>
    <t>2023-24</t>
  </si>
  <si>
    <t>2024-25</t>
  </si>
  <si>
    <t>2025-26</t>
  </si>
  <si>
    <t>2026-27</t>
  </si>
  <si>
    <t>2027-28</t>
  </si>
  <si>
    <t>Total</t>
  </si>
  <si>
    <t>MAR smoothed ($m, nominal)</t>
  </si>
  <si>
    <t>MAR smoothed ($m, 2022-23)</t>
  </si>
  <si>
    <t>N/A</t>
  </si>
  <si>
    <t>RP3:</t>
  </si>
  <si>
    <t>RP1 unplanned cap</t>
  </si>
  <si>
    <t>RP2 unplanned cap</t>
  </si>
  <si>
    <t>RP3 unplanned cap</t>
  </si>
  <si>
    <t>18-23 Regulatory period calculated Appendix F example 2</t>
  </si>
  <si>
    <t>23-28 Regulatory period Appendix F example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</si>
</sst>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&quot;$&quot;#,##0"/>
    <numFmt numFmtId="166" formatCode="&quot;$&quot;#,##0.00"/>
    <numFmt numFmtId="167" formatCode="0.0%"/>
    <numFmt numFmtId="168" formatCode="0.0"/>
    <numFmt numFmtId="169" formatCode="_-* #,##0_-;[Red]\(#,##0\)_-;_-* &quot;-&quot;??_-;_-@_-"/>
    <numFmt numFmtId="170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0" tint="-0.34998626667073579"/>
      <name val="Calibri"/>
      <family val="2"/>
    </font>
    <font>
      <b/>
      <i/>
      <sz val="11"/>
      <color theme="1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Protection="0"/>
    <xf numFmtId="0" fontId="17" fillId="0" borderId="0" applyFill="0"/>
    <xf numFmtId="0" fontId="17" fillId="0" borderId="0" applyFill="0"/>
    <xf numFmtId="10" fontId="21" fillId="10" borderId="12" applyBorder="0">
      <alignment horizontal="right"/>
      <protection locked="0"/>
    </xf>
    <xf numFmtId="169" fontId="21" fillId="10" borderId="12" applyBorder="0">
      <alignment horizontal="right"/>
      <protection locked="0"/>
    </xf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2" applyFont="1"/>
    <xf numFmtId="0" fontId="3" fillId="2" borderId="0" xfId="2" applyFont="1" applyAlignment="1">
      <alignment horizontal="left"/>
    </xf>
    <xf numFmtId="0" fontId="4" fillId="2" borderId="0" xfId="2" applyFont="1" applyAlignment="1">
      <alignment horizontal="left"/>
    </xf>
    <xf numFmtId="0" fontId="5" fillId="2" borderId="0" xfId="2" applyFont="1"/>
    <xf numFmtId="0" fontId="6" fillId="2" borderId="0" xfId="2" applyFont="1"/>
    <xf numFmtId="0" fontId="3" fillId="2" borderId="0" xfId="2" applyFont="1" applyAlignment="1">
      <alignment vertical="center"/>
    </xf>
    <xf numFmtId="0" fontId="7" fillId="2" borderId="0" xfId="2" applyFont="1" applyAlignment="1">
      <alignment vertical="center"/>
    </xf>
    <xf numFmtId="0" fontId="8" fillId="2" borderId="0" xfId="2" applyFont="1" applyAlignment="1">
      <alignment horizontal="left" vertical="center"/>
    </xf>
    <xf numFmtId="0" fontId="9" fillId="2" borderId="0" xfId="2" applyFont="1" applyAlignment="1">
      <alignment horizontal="left" vertical="top"/>
    </xf>
    <xf numFmtId="0" fontId="3" fillId="2" borderId="0" xfId="2" applyFont="1" applyAlignment="1">
      <alignment horizontal="center" vertical="center"/>
    </xf>
    <xf numFmtId="0" fontId="8" fillId="2" borderId="0" xfId="2" applyFont="1" applyAlignment="1">
      <alignment horizontal="left" vertical="top"/>
    </xf>
    <xf numFmtId="0" fontId="3" fillId="2" borderId="0" xfId="2" applyFont="1" applyAlignment="1">
      <alignment horizontal="center"/>
    </xf>
    <xf numFmtId="2" fontId="3" fillId="2" borderId="0" xfId="1" applyNumberFormat="1" applyFont="1" applyFill="1" applyBorder="1"/>
    <xf numFmtId="0" fontId="10" fillId="2" borderId="0" xfId="2" applyFont="1"/>
    <xf numFmtId="0" fontId="11" fillId="2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2" applyFo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0" fillId="2" borderId="0" xfId="2" applyFont="1" applyAlignment="1">
      <alignment horizontal="right"/>
    </xf>
    <xf numFmtId="0" fontId="11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center" vertical="top"/>
    </xf>
    <xf numFmtId="0" fontId="15" fillId="5" borderId="0" xfId="0" applyFont="1" applyFill="1" applyAlignment="1">
      <alignment horizontal="right" vertical="top"/>
    </xf>
    <xf numFmtId="0" fontId="15" fillId="3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3" fillId="2" borderId="0" xfId="0" applyFont="1" applyFill="1"/>
    <xf numFmtId="0" fontId="16" fillId="2" borderId="0" xfId="0" applyFont="1" applyFill="1"/>
    <xf numFmtId="0" fontId="10" fillId="2" borderId="0" xfId="2" applyFont="1" applyAlignment="1">
      <alignment horizontal="center"/>
    </xf>
    <xf numFmtId="0" fontId="10" fillId="2" borderId="0" xfId="2" applyFont="1" applyAlignment="1">
      <alignment horizontal="left" vertical="top"/>
    </xf>
    <xf numFmtId="0" fontId="18" fillId="6" borderId="1" xfId="3" applyFont="1" applyFill="1" applyBorder="1" applyAlignment="1">
      <alignment vertical="center"/>
    </xf>
    <xf numFmtId="0" fontId="19" fillId="6" borderId="1" xfId="3" applyFont="1" applyFill="1" applyBorder="1" applyAlignment="1">
      <alignment vertical="center"/>
    </xf>
    <xf numFmtId="0" fontId="0" fillId="2" borderId="0" xfId="0" applyFill="1" applyAlignment="1">
      <alignment vertical="center"/>
    </xf>
    <xf numFmtId="167" fontId="20" fillId="7" borderId="7" xfId="1" applyNumberFormat="1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vertical="center" wrapText="1"/>
    </xf>
    <xf numFmtId="0" fontId="11" fillId="9" borderId="9" xfId="0" applyFont="1" applyFill="1" applyBorder="1"/>
    <xf numFmtId="0" fontId="17" fillId="9" borderId="9" xfId="0" applyFont="1" applyFill="1" applyBorder="1"/>
    <xf numFmtId="0" fontId="20" fillId="9" borderId="9" xfId="0" applyFont="1" applyFill="1" applyBorder="1" applyAlignment="1">
      <alignment wrapText="1"/>
    </xf>
    <xf numFmtId="10" fontId="20" fillId="9" borderId="10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1" xfId="0" applyFont="1" applyBorder="1" applyAlignment="1">
      <alignment horizontal="left" vertical="center" wrapText="1" indent="2"/>
    </xf>
    <xf numFmtId="10" fontId="21" fillId="10" borderId="13" xfId="5" applyBorder="1">
      <alignment horizontal="right"/>
      <protection locked="0"/>
    </xf>
    <xf numFmtId="9" fontId="22" fillId="11" borderId="13" xfId="1" applyFont="1" applyFill="1" applyBorder="1"/>
    <xf numFmtId="10" fontId="17" fillId="0" borderId="14" xfId="0" applyNumberFormat="1" applyFont="1" applyBorder="1" applyAlignment="1" applyProtection="1">
      <alignment horizontal="right" vertical="center" wrapText="1"/>
      <protection locked="0"/>
    </xf>
    <xf numFmtId="1" fontId="17" fillId="12" borderId="13" xfId="0" applyNumberFormat="1" applyFont="1" applyFill="1" applyBorder="1" applyAlignment="1" applyProtection="1">
      <alignment horizontal="right" vertical="center"/>
      <protection locked="0"/>
    </xf>
    <xf numFmtId="2" fontId="17" fillId="12" borderId="13" xfId="0" applyNumberFormat="1" applyFont="1" applyFill="1" applyBorder="1" applyAlignment="1" applyProtection="1">
      <alignment horizontal="right" vertical="center"/>
      <protection locked="0"/>
    </xf>
    <xf numFmtId="10" fontId="17" fillId="12" borderId="14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5" xfId="0" applyFont="1" applyBorder="1" applyAlignment="1">
      <alignment horizontal="left" vertical="center" wrapText="1" indent="2"/>
    </xf>
    <xf numFmtId="1" fontId="17" fillId="12" borderId="16" xfId="0" applyNumberFormat="1" applyFont="1" applyFill="1" applyBorder="1" applyAlignment="1" applyProtection="1">
      <alignment horizontal="right" vertical="center"/>
      <protection locked="0"/>
    </xf>
    <xf numFmtId="2" fontId="17" fillId="12" borderId="16" xfId="0" applyNumberFormat="1" applyFont="1" applyFill="1" applyBorder="1" applyAlignment="1" applyProtection="1">
      <alignment horizontal="right" vertical="center"/>
      <protection locked="0"/>
    </xf>
    <xf numFmtId="10" fontId="17" fillId="12" borderId="17" xfId="0" applyNumberFormat="1" applyFont="1" applyFill="1" applyBorder="1" applyAlignment="1" applyProtection="1">
      <alignment horizontal="right" vertical="center" wrapText="1"/>
      <protection locked="0"/>
    </xf>
    <xf numFmtId="0" fontId="20" fillId="9" borderId="18" xfId="0" applyFont="1" applyFill="1" applyBorder="1" applyAlignment="1">
      <alignment vertical="center" wrapText="1"/>
    </xf>
    <xf numFmtId="168" fontId="17" fillId="12" borderId="19" xfId="0" applyNumberFormat="1" applyFont="1" applyFill="1" applyBorder="1" applyAlignment="1" applyProtection="1">
      <alignment horizontal="right" vertical="center"/>
      <protection locked="0"/>
    </xf>
    <xf numFmtId="2" fontId="17" fillId="12" borderId="19" xfId="0" applyNumberFormat="1" applyFont="1" applyFill="1" applyBorder="1" applyAlignment="1">
      <alignment horizontal="right" vertical="center"/>
    </xf>
    <xf numFmtId="10" fontId="17" fillId="12" borderId="20" xfId="0" applyNumberFormat="1" applyFont="1" applyFill="1" applyBorder="1" applyAlignment="1" applyProtection="1">
      <alignment horizontal="right" vertical="center" wrapText="1"/>
      <protection locked="0"/>
    </xf>
    <xf numFmtId="169" fontId="21" fillId="10" borderId="13" xfId="6" applyBorder="1">
      <alignment horizontal="right"/>
      <protection locked="0"/>
    </xf>
    <xf numFmtId="0" fontId="17" fillId="0" borderId="21" xfId="0" applyFont="1" applyBorder="1" applyAlignment="1">
      <alignment horizontal="left" wrapText="1" indent="2"/>
    </xf>
    <xf numFmtId="168" fontId="17" fillId="12" borderId="22" xfId="0" applyNumberFormat="1" applyFont="1" applyFill="1" applyBorder="1" applyAlignment="1" applyProtection="1">
      <alignment horizontal="right" vertical="center"/>
      <protection locked="0"/>
    </xf>
    <xf numFmtId="168" fontId="22" fillId="11" borderId="22" xfId="0" applyNumberFormat="1" applyFont="1" applyFill="1" applyBorder="1"/>
    <xf numFmtId="2" fontId="17" fillId="12" borderId="22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left" vertical="center" wrapText="1"/>
    </xf>
    <xf numFmtId="170" fontId="0" fillId="0" borderId="0" xfId="0" applyNumberFormat="1"/>
    <xf numFmtId="2" fontId="0" fillId="0" borderId="0" xfId="0" applyNumberFormat="1"/>
    <xf numFmtId="0" fontId="17" fillId="0" borderId="0" xfId="0" applyFont="1" applyAlignment="1">
      <alignment horizontal="left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12" borderId="24" xfId="0" applyFont="1" applyFill="1" applyBorder="1" applyAlignment="1">
      <alignment horizontal="justify" vertical="center" wrapText="1"/>
    </xf>
    <xf numFmtId="0" fontId="26" fillId="0" borderId="25" xfId="0" applyFont="1" applyBorder="1" applyAlignment="1">
      <alignment horizontal="justify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vertical="center"/>
    </xf>
    <xf numFmtId="0" fontId="26" fillId="0" borderId="25" xfId="0" applyFont="1" applyBorder="1" applyAlignment="1">
      <alignment horizontal="right" vertical="center" wrapText="1"/>
    </xf>
    <xf numFmtId="0" fontId="26" fillId="0" borderId="0" xfId="0" applyFont="1" applyAlignment="1">
      <alignment horizontal="justify" vertical="center"/>
    </xf>
    <xf numFmtId="0" fontId="23" fillId="0" borderId="26" xfId="0" applyFont="1" applyBorder="1" applyAlignment="1">
      <alignment vertical="center"/>
    </xf>
    <xf numFmtId="0" fontId="24" fillId="13" borderId="27" xfId="0" applyFont="1" applyFill="1" applyBorder="1" applyAlignment="1">
      <alignment horizontal="justify" vertical="center" wrapText="1"/>
    </xf>
    <xf numFmtId="0" fontId="24" fillId="13" borderId="25" xfId="0" applyFont="1" applyFill="1" applyBorder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1" fontId="26" fillId="0" borderId="25" xfId="0" applyNumberFormat="1" applyFont="1" applyBorder="1" applyAlignment="1">
      <alignment horizontal="center" vertical="center" wrapText="1"/>
    </xf>
    <xf numFmtId="1" fontId="26" fillId="0" borderId="25" xfId="0" applyNumberFormat="1" applyFont="1" applyFill="1" applyBorder="1" applyAlignment="1">
      <alignment horizontal="right" vertical="center" wrapText="1"/>
    </xf>
    <xf numFmtId="0" fontId="20" fillId="14" borderId="0" xfId="0" applyFont="1" applyFill="1"/>
    <xf numFmtId="0" fontId="29" fillId="15" borderId="28" xfId="0" applyFont="1" applyFill="1" applyBorder="1"/>
    <xf numFmtId="0" fontId="0" fillId="15" borderId="28" xfId="0" applyFill="1" applyBorder="1"/>
    <xf numFmtId="0" fontId="11" fillId="14" borderId="0" xfId="0" applyFont="1" applyFill="1"/>
    <xf numFmtId="164" fontId="17" fillId="16" borderId="0" xfId="7" applyFont="1" applyFill="1" applyBorder="1"/>
    <xf numFmtId="164" fontId="17" fillId="14" borderId="29" xfId="0" applyNumberFormat="1" applyFont="1" applyFill="1" applyBorder="1"/>
    <xf numFmtId="0" fontId="12" fillId="3" borderId="0" xfId="0" applyFont="1" applyFill="1" applyAlignment="1">
      <alignment horizontal="center" vertical="center" wrapText="1"/>
    </xf>
    <xf numFmtId="9" fontId="26" fillId="0" borderId="25" xfId="1" applyFont="1" applyBorder="1" applyAlignment="1">
      <alignment horizontal="right" vertical="center" wrapText="1"/>
    </xf>
    <xf numFmtId="168" fontId="22" fillId="11" borderId="13" xfId="0" applyNumberFormat="1" applyFont="1" applyFill="1" applyBorder="1" applyAlignment="1">
      <alignment horizontal="right"/>
    </xf>
    <xf numFmtId="168" fontId="22" fillId="11" borderId="16" xfId="0" applyNumberFormat="1" applyFont="1" applyFill="1" applyBorder="1" applyAlignment="1">
      <alignment horizontal="right"/>
    </xf>
    <xf numFmtId="168" fontId="22" fillId="11" borderId="19" xfId="0" applyNumberFormat="1" applyFont="1" applyFill="1" applyBorder="1" applyAlignment="1">
      <alignment horizontal="right"/>
    </xf>
    <xf numFmtId="0" fontId="11" fillId="9" borderId="9" xfId="0" applyFont="1" applyFill="1" applyBorder="1" applyAlignment="1">
      <alignment horizontal="right"/>
    </xf>
    <xf numFmtId="10" fontId="17" fillId="12" borderId="13" xfId="1" applyNumberFormat="1" applyFont="1" applyFill="1" applyBorder="1" applyAlignment="1" applyProtection="1">
      <alignment horizontal="right" vertical="center"/>
      <protection locked="0"/>
    </xf>
    <xf numFmtId="10" fontId="17" fillId="12" borderId="22" xfId="1" applyNumberFormat="1" applyFont="1" applyFill="1" applyBorder="1" applyAlignment="1" applyProtection="1">
      <alignment horizontal="right" vertical="center"/>
      <protection locked="0"/>
    </xf>
    <xf numFmtId="165" fontId="11" fillId="0" borderId="0" xfId="0" applyNumberFormat="1" applyFont="1" applyFill="1"/>
    <xf numFmtId="166" fontId="11" fillId="0" borderId="0" xfId="0" applyNumberFormat="1" applyFont="1" applyFill="1"/>
    <xf numFmtId="0" fontId="11" fillId="0" borderId="0" xfId="0" applyFont="1" applyFill="1"/>
    <xf numFmtId="0" fontId="13" fillId="5" borderId="0" xfId="0" applyFont="1" applyFill="1" applyAlignment="1">
      <alignment horizontal="left" vertical="top"/>
    </xf>
    <xf numFmtId="0" fontId="30" fillId="2" borderId="0" xfId="2" applyFont="1"/>
    <xf numFmtId="0" fontId="13" fillId="0" borderId="0" xfId="0" quotePrefix="1" applyFont="1" applyFill="1" applyAlignment="1">
      <alignment horizontal="right"/>
    </xf>
    <xf numFmtId="0" fontId="24" fillId="13" borderId="23" xfId="0" applyFont="1" applyFill="1" applyBorder="1" applyAlignment="1">
      <alignment horizontal="right" vertical="center" wrapText="1"/>
    </xf>
    <xf numFmtId="0" fontId="24" fillId="13" borderId="24" xfId="0" applyFont="1" applyFill="1" applyBorder="1" applyAlignment="1">
      <alignment horizontal="right" vertical="center" wrapText="1"/>
    </xf>
    <xf numFmtId="0" fontId="24" fillId="13" borderId="23" xfId="0" applyFont="1" applyFill="1" applyBorder="1" applyAlignment="1">
      <alignment horizontal="justify" vertical="center" wrapText="1"/>
    </xf>
    <xf numFmtId="0" fontId="24" fillId="13" borderId="24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7" borderId="3" xfId="4" applyFont="1" applyFill="1" applyBorder="1" applyAlignment="1">
      <alignment horizontal="center" vertical="center" wrapText="1"/>
    </xf>
    <xf numFmtId="0" fontId="20" fillId="7" borderId="4" xfId="4" applyFont="1" applyFill="1" applyBorder="1" applyAlignment="1">
      <alignment horizontal="center" vertical="center" wrapText="1"/>
    </xf>
    <xf numFmtId="0" fontId="20" fillId="7" borderId="5" xfId="4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wrapText="1"/>
    </xf>
    <xf numFmtId="0" fontId="20" fillId="8" borderId="6" xfId="0" applyFont="1" applyFill="1" applyBorder="1" applyAlignment="1">
      <alignment horizontal="center" wrapText="1"/>
    </xf>
    <xf numFmtId="0" fontId="20" fillId="8" borderId="2" xfId="0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0" fillId="2" borderId="0" xfId="2" applyFont="1" applyAlignment="1">
      <alignment horizontal="center"/>
    </xf>
    <xf numFmtId="0" fontId="11" fillId="5" borderId="0" xfId="0" applyFont="1" applyFill="1" applyAlignment="1">
      <alignment horizontal="center" vertical="center"/>
    </xf>
  </cellXfs>
  <cellStyles count="8">
    <cellStyle name="Comma" xfId="7" builtinId="3"/>
    <cellStyle name="dms_NUM" xfId="6" xr:uid="{E95AE36C-EECC-41E7-8EF6-2E627E263231}"/>
    <cellStyle name="dms_Num%" xfId="5" xr:uid="{A7295B12-146A-4FFE-B274-CEF3091F2BCD}"/>
    <cellStyle name="Normal" xfId="0" builtinId="0"/>
    <cellStyle name="Normal 114" xfId="3" xr:uid="{45EB9470-926D-4428-A474-D780C3D9C961}"/>
    <cellStyle name="Normal 2" xfId="2" xr:uid="{1D4CCD02-5240-4360-AE22-557BF31AACF4}"/>
    <cellStyle name="Normal 4" xfId="4" xr:uid="{0EBF8C13-2F9E-4B44-97CB-D28B2EB01D7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set%20&amp;%20Operations\Network%20Access\RIN\2024-28%20Regulatory%20RIN%207_9%20STPIS\2021%20Pre\ElectraNet%202024-28%20-%20FINAL%20RIN%20-%20workbook%201%20-%20STP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ElectraNet%202023\01%20Proposal\ENET042-Workbook%201-Regulatory%20Determination-Public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Murraylink%202023-28\01%20Proposal\Proposal\Murraylink%20-%20Attachment%2003%20-%20Reset%20RIN%20-%20workbook%201%20-%20Forecast%20and%20historical%20-%20220131%20-%20Publ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  <sheetName val="ElectraNet 2024-28 - FINAL RIN "/>
    </sheetNames>
    <sheetDataSet>
      <sheetData sheetId="0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  <row r="66">
          <cell r="D66" t="str">
            <v>New substation establishment</v>
          </cell>
          <cell r="F66" t="str">
            <v>New line on new route - single circuit</v>
          </cell>
        </row>
        <row r="67">
          <cell r="D67" t="str">
            <v>Capacity upgrade</v>
          </cell>
          <cell r="F67" t="str">
            <v>New line on new route - dual circuit</v>
          </cell>
        </row>
        <row r="68">
          <cell r="D68" t="str">
            <v>Voltage upgrade</v>
          </cell>
          <cell r="F68" t="str">
            <v>New line on new route - other</v>
          </cell>
        </row>
        <row r="69">
          <cell r="D69" t="str">
            <v>Other</v>
          </cell>
          <cell r="F69" t="str">
            <v>Line rebuild over existing route - single circuit</v>
          </cell>
        </row>
        <row r="70">
          <cell r="F70" t="str">
            <v>Line rebuild over existing route - dual circuit</v>
          </cell>
        </row>
        <row r="71">
          <cell r="F71" t="str">
            <v>Reconductor - Single circuit</v>
          </cell>
        </row>
        <row r="72">
          <cell r="F72" t="str">
            <v>Reconductor - Dual circuit</v>
          </cell>
        </row>
        <row r="73">
          <cell r="F73" t="str">
            <v>Reconductor - Other</v>
          </cell>
        </row>
        <row r="74">
          <cell r="F74" t="str">
            <v>Line upgrade - raising/retensoring</v>
          </cell>
        </row>
        <row r="75">
          <cell r="F75" t="str">
            <v>Line upgrade - voltage upgrade</v>
          </cell>
        </row>
        <row r="76">
          <cell r="F76" t="str">
            <v>Line upgrade - capacity</v>
          </cell>
        </row>
        <row r="77">
          <cell r="F77" t="str">
            <v>String spare circuit</v>
          </cell>
        </row>
        <row r="78">
          <cell r="F78" t="str">
            <v>Other</v>
          </cell>
        </row>
      </sheetData>
      <sheetData sheetId="2">
        <row r="16">
          <cell r="B16" t="str">
            <v>AEMO</v>
          </cell>
          <cell r="C16" t="str">
            <v>Australian Energy Market Operator Ltd</v>
          </cell>
          <cell r="D16">
            <v>94072010327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-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 t="str">
            <v>x</v>
          </cell>
          <cell r="O16" t="str">
            <v>-</v>
          </cell>
          <cell r="P16" t="str">
            <v>Level 22</v>
          </cell>
          <cell r="Q16" t="str">
            <v>530 Collins Street</v>
          </cell>
          <cell r="R16" t="str">
            <v>MELBOURNE</v>
          </cell>
          <cell r="S16" t="str">
            <v>Vic</v>
          </cell>
          <cell r="U16" t="str">
            <v>GPO Box 2008</v>
          </cell>
          <cell r="W16" t="str">
            <v>MELBOURNE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-</v>
          </cell>
          <cell r="AF16" t="str">
            <v>CBD</v>
          </cell>
          <cell r="AG16" t="str">
            <v>Urban</v>
          </cell>
          <cell r="AH16" t="str">
            <v>Short rural</v>
          </cell>
          <cell r="AI16" t="str">
            <v>Long rural</v>
          </cell>
        </row>
        <row r="17">
          <cell r="B17" t="str">
            <v>AusNet (T)</v>
          </cell>
          <cell r="C17" t="str">
            <v>AusNet Transmission Group Pty Ltd</v>
          </cell>
          <cell r="D17">
            <v>78079798173</v>
          </cell>
          <cell r="E17" t="str">
            <v>Vic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March</v>
          </cell>
          <cell r="K17">
            <v>5</v>
          </cell>
          <cell r="L17">
            <v>5</v>
          </cell>
          <cell r="M17">
            <v>5</v>
          </cell>
          <cell r="N17">
            <v>2</v>
          </cell>
          <cell r="O17" t="str">
            <v>transmission determination</v>
          </cell>
          <cell r="P17" t="str">
            <v>Level 32</v>
          </cell>
          <cell r="Q17" t="str">
            <v>2 Southbank Boulevard</v>
          </cell>
          <cell r="R17" t="str">
            <v>SOUTHBANK</v>
          </cell>
          <cell r="S17" t="str">
            <v>Vic</v>
          </cell>
          <cell r="U17" t="str">
            <v>Locked Bag 14051</v>
          </cell>
          <cell r="W17" t="str">
            <v>MELBOURNE CITY MAIL CENTRE</v>
          </cell>
          <cell r="X17" t="str">
            <v>Vic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Australian Transmission Co.</v>
          </cell>
          <cell r="C18" t="str">
            <v>Australian Transmission Co.</v>
          </cell>
          <cell r="D18">
            <v>11222333444</v>
          </cell>
          <cell r="E18" t="str">
            <v>NSW</v>
          </cell>
          <cell r="F18" t="str">
            <v>Electricity</v>
          </cell>
          <cell r="G18" t="str">
            <v>Transmission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transmission determination</v>
          </cell>
          <cell r="P18" t="str">
            <v>123 Straight Street</v>
          </cell>
          <cell r="R18" t="str">
            <v>SYDNEY</v>
          </cell>
          <cell r="S18" t="str">
            <v>NSW</v>
          </cell>
          <cell r="U18" t="str">
            <v>PO Box 123</v>
          </cell>
          <cell r="W18" t="str">
            <v>SYDNEY</v>
          </cell>
          <cell r="X18" t="str">
            <v>NSW</v>
          </cell>
          <cell r="Z18" t="str">
            <v>NO</v>
          </cell>
          <cell r="AA18" t="str">
            <v>NO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NO</v>
          </cell>
        </row>
        <row r="19">
          <cell r="B19" t="str">
            <v>Directlink</v>
          </cell>
          <cell r="C19" t="str">
            <v>Directlink</v>
          </cell>
          <cell r="D19">
            <v>16779340889</v>
          </cell>
          <cell r="E19" t="str">
            <v>Qld</v>
          </cell>
          <cell r="F19" t="str">
            <v>Electricity</v>
          </cell>
          <cell r="G19" t="str">
            <v>Transmission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 t="str">
            <v>transmission determination</v>
          </cell>
          <cell r="P19" t="str">
            <v>Level 25</v>
          </cell>
          <cell r="Q19" t="str">
            <v>580 George Street</v>
          </cell>
          <cell r="R19" t="str">
            <v>SYDNEY</v>
          </cell>
          <cell r="S19" t="str">
            <v>NSW</v>
          </cell>
          <cell r="U19" t="str">
            <v>PO Box R41</v>
          </cell>
          <cell r="W19" t="str">
            <v>ROYAL EXCHANGE</v>
          </cell>
          <cell r="X19" t="str">
            <v>NSW</v>
          </cell>
          <cell r="Z19" t="str">
            <v>NO</v>
          </cell>
          <cell r="AA19" t="str">
            <v>NO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-</v>
          </cell>
          <cell r="AF19" t="str">
            <v>CBD</v>
          </cell>
          <cell r="AG19" t="str">
            <v>Urban</v>
          </cell>
          <cell r="AH19" t="str">
            <v>Short rural</v>
          </cell>
          <cell r="AI19" t="str">
            <v>Long rural</v>
          </cell>
        </row>
        <row r="20">
          <cell r="B20" t="str">
            <v>ElectraNet</v>
          </cell>
          <cell r="C20" t="str">
            <v>ElectraNet</v>
          </cell>
          <cell r="D20">
            <v>41094482416</v>
          </cell>
          <cell r="E20" t="str">
            <v>SA</v>
          </cell>
          <cell r="F20" t="str">
            <v>Electricity</v>
          </cell>
          <cell r="G20" t="str">
            <v>Transmission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 t="str">
            <v>transmission determination</v>
          </cell>
          <cell r="P20" t="str">
            <v>52-55 East Terrace</v>
          </cell>
          <cell r="Q20" t="str">
            <v>Rymill Park</v>
          </cell>
          <cell r="R20" t="str">
            <v>ADELAIDE</v>
          </cell>
          <cell r="S20" t="str">
            <v>SA</v>
          </cell>
          <cell r="U20" t="str">
            <v>PO Box 7096</v>
          </cell>
          <cell r="V20" t="str">
            <v>Hutt Street Post Office</v>
          </cell>
          <cell r="W20" t="str">
            <v>ADELAIDE</v>
          </cell>
          <cell r="X20" t="str">
            <v>SA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-</v>
          </cell>
          <cell r="AF20" t="str">
            <v>CBD</v>
          </cell>
          <cell r="AG20" t="str">
            <v>Urban</v>
          </cell>
          <cell r="AH20" t="str">
            <v>Short rural</v>
          </cell>
          <cell r="AI20" t="str">
            <v>Long rural</v>
          </cell>
        </row>
        <row r="21">
          <cell r="B21" t="str">
            <v>Murraylink</v>
          </cell>
          <cell r="C21" t="str">
            <v>Murraylink</v>
          </cell>
          <cell r="D21">
            <v>79181207909</v>
          </cell>
          <cell r="E21" t="str">
            <v>SA</v>
          </cell>
          <cell r="F21" t="str">
            <v>Electricity</v>
          </cell>
          <cell r="G21" t="str">
            <v>Transmission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 t="str">
            <v>transmission determination</v>
          </cell>
          <cell r="P21" t="str">
            <v>Level 19</v>
          </cell>
          <cell r="Q21" t="str">
            <v>580 George Street</v>
          </cell>
          <cell r="R21" t="str">
            <v>SYDNEY</v>
          </cell>
          <cell r="S21" t="str">
            <v>NSW</v>
          </cell>
          <cell r="U21" t="str">
            <v>PO Box R41</v>
          </cell>
          <cell r="W21" t="str">
            <v>ROYAL EXCHANGE</v>
          </cell>
          <cell r="X21" t="str">
            <v>NSW</v>
          </cell>
          <cell r="Z21" t="str">
            <v>NO</v>
          </cell>
          <cell r="AA21" t="str">
            <v>NO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-</v>
          </cell>
          <cell r="AF21" t="str">
            <v>CBD</v>
          </cell>
          <cell r="AG21" t="str">
            <v>Urban</v>
          </cell>
          <cell r="AH21" t="str">
            <v>Short rural</v>
          </cell>
          <cell r="AI21" t="str">
            <v>Long rural</v>
          </cell>
        </row>
        <row r="22">
          <cell r="B22" t="str">
            <v>Powerlink</v>
          </cell>
          <cell r="C22" t="str">
            <v>Queensland Electricity Transmission Corporation Limited trading as Powerlink Queensland</v>
          </cell>
          <cell r="D22">
            <v>82078849233</v>
          </cell>
          <cell r="E22" t="str">
            <v>Qld</v>
          </cell>
          <cell r="F22" t="str">
            <v>Electricity</v>
          </cell>
          <cell r="G22" t="str">
            <v>Transmission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transmission determination</v>
          </cell>
          <cell r="P22" t="str">
            <v>33 Harold St</v>
          </cell>
          <cell r="R22" t="str">
            <v>VIRGINIA</v>
          </cell>
          <cell r="S22" t="str">
            <v>Qld</v>
          </cell>
          <cell r="U22" t="str">
            <v>PO Box 1193</v>
          </cell>
          <cell r="W22" t="str">
            <v>VIRGINIA</v>
          </cell>
          <cell r="X22" t="str">
            <v>QLD</v>
          </cell>
          <cell r="Z22" t="str">
            <v>NO</v>
          </cell>
          <cell r="AA22" t="str">
            <v>NO</v>
          </cell>
          <cell r="AB22" t="str">
            <v>NO</v>
          </cell>
          <cell r="AC22" t="str">
            <v>NO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NO</v>
          </cell>
        </row>
        <row r="23">
          <cell r="B23" t="str">
            <v>TasNetworks (T)</v>
          </cell>
          <cell r="C23" t="str">
            <v>TasNetworks (T)</v>
          </cell>
          <cell r="D23">
            <v>24167357299</v>
          </cell>
          <cell r="E23" t="str">
            <v>Tas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transmission determination</v>
          </cell>
          <cell r="P23" t="str">
            <v>1-7 Maria Street</v>
          </cell>
          <cell r="R23" t="str">
            <v>LENAH VALLEY</v>
          </cell>
          <cell r="S23" t="str">
            <v>Tas</v>
          </cell>
          <cell r="U23" t="str">
            <v>PO Box 606</v>
          </cell>
          <cell r="W23" t="str">
            <v>MOONAH</v>
          </cell>
          <cell r="X23" t="str">
            <v>Tas</v>
          </cell>
          <cell r="Z23" t="str">
            <v>NO</v>
          </cell>
          <cell r="AA23" t="str">
            <v>NO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-</v>
          </cell>
          <cell r="AF23" t="str">
            <v>CBD</v>
          </cell>
          <cell r="AG23" t="str">
            <v>Urban</v>
          </cell>
          <cell r="AH23" t="str">
            <v>Short rural</v>
          </cell>
          <cell r="AI23" t="str">
            <v>Long rural</v>
          </cell>
        </row>
        <row r="24">
          <cell r="B24" t="str">
            <v>TransGrid</v>
          </cell>
          <cell r="C24" t="str">
            <v>NSW Electricity Networks Operations Pty Ltd trading as TransGrid</v>
          </cell>
          <cell r="D24" t="str">
            <v>70 250 995 390</v>
          </cell>
          <cell r="E24" t="str">
            <v>NSW</v>
          </cell>
          <cell r="F24" t="str">
            <v>Electricity</v>
          </cell>
          <cell r="G24" t="str">
            <v>Transmission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4</v>
          </cell>
          <cell r="N24">
            <v>5</v>
          </cell>
          <cell r="O24" t="str">
            <v>transmission determination</v>
          </cell>
          <cell r="P24" t="str">
            <v>180 Thomas Street</v>
          </cell>
          <cell r="R24" t="str">
            <v>SYDNEY</v>
          </cell>
          <cell r="S24" t="str">
            <v>NSW</v>
          </cell>
          <cell r="U24" t="str">
            <v>PO Box A1000</v>
          </cell>
          <cell r="W24" t="str">
            <v>SYDNEY SOUTH</v>
          </cell>
          <cell r="X24" t="str">
            <v>NSW</v>
          </cell>
          <cell r="Z24" t="str">
            <v>NO</v>
          </cell>
          <cell r="AA24" t="str">
            <v>NO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-</v>
          </cell>
          <cell r="AF24" t="str">
            <v>CBD</v>
          </cell>
          <cell r="AG24" t="str">
            <v>Urban</v>
          </cell>
          <cell r="AH24" t="str">
            <v>Short rural</v>
          </cell>
          <cell r="AI24" t="str">
            <v>Long rural</v>
          </cell>
        </row>
        <row r="31">
          <cell r="B31" t="str">
            <v>ARR</v>
          </cell>
          <cell r="D31" t="str">
            <v>ANNUAL REPORTING</v>
          </cell>
          <cell r="E31">
            <v>1</v>
          </cell>
        </row>
        <row r="32">
          <cell r="B32" t="str">
            <v>CA</v>
          </cell>
          <cell r="D32" t="str">
            <v>CATEGORY ANALYSIS</v>
          </cell>
          <cell r="E32">
            <v>1</v>
          </cell>
        </row>
        <row r="33">
          <cell r="B33" t="str">
            <v>CESS</v>
          </cell>
          <cell r="D33" t="str">
            <v>CAPITLAL EXPENDITURE SHARING SCHEMING</v>
          </cell>
          <cell r="E33">
            <v>5</v>
          </cell>
        </row>
        <row r="34">
          <cell r="B34" t="str">
            <v>CPI</v>
          </cell>
          <cell r="D34" t="str">
            <v>CPI</v>
          </cell>
          <cell r="E34">
            <v>5</v>
          </cell>
        </row>
        <row r="35">
          <cell r="B35" t="str">
            <v>EB</v>
          </cell>
          <cell r="D35" t="str">
            <v>ECONOMIC BENCHMARKING</v>
          </cell>
          <cell r="E35">
            <v>1</v>
          </cell>
        </row>
        <row r="36">
          <cell r="B36" t="str">
            <v>Pricing</v>
          </cell>
          <cell r="D36" t="str">
            <v>PRICING PROPOSAL</v>
          </cell>
          <cell r="E36">
            <v>5</v>
          </cell>
        </row>
        <row r="37">
          <cell r="B37" t="str">
            <v>PTRM</v>
          </cell>
          <cell r="D37" t="str">
            <v>POST TAX REVENUE MODEL</v>
          </cell>
          <cell r="E37">
            <v>5</v>
          </cell>
        </row>
        <row r="38">
          <cell r="B38" t="str">
            <v>Reset</v>
          </cell>
          <cell r="D38" t="str">
            <v>REGULATORY REPORTING STATEMENT</v>
          </cell>
          <cell r="E38">
            <v>5</v>
          </cell>
        </row>
        <row r="39">
          <cell r="B39" t="str">
            <v>RFM</v>
          </cell>
          <cell r="D39" t="str">
            <v>ROLL FORWARD MODEL</v>
          </cell>
          <cell r="E39">
            <v>5</v>
          </cell>
        </row>
        <row r="40">
          <cell r="B40" t="str">
            <v>WACC</v>
          </cell>
          <cell r="D40" t="str">
            <v>WEIGHTED AVERAGE COST OF CAPITAL</v>
          </cell>
          <cell r="E40">
            <v>1</v>
          </cell>
        </row>
        <row r="45">
          <cell r="E45" t="str">
            <v>2013-14</v>
          </cell>
        </row>
        <row r="46">
          <cell r="E46" t="str">
            <v>2014-15</v>
          </cell>
          <cell r="I46" t="str">
            <v>2024-25</v>
          </cell>
        </row>
        <row r="47">
          <cell r="I47" t="str">
            <v>2025-26</v>
          </cell>
        </row>
        <row r="48">
          <cell r="G48" t="str">
            <v>2021-22</v>
          </cell>
          <cell r="I48" t="str">
            <v>2026-27</v>
          </cell>
        </row>
        <row r="49">
          <cell r="G49" t="str">
            <v>2022-23</v>
          </cell>
          <cell r="I49" t="str">
            <v>2027-28</v>
          </cell>
        </row>
        <row r="50">
          <cell r="E50" t="str">
            <v>2018-19</v>
          </cell>
          <cell r="G50" t="str">
            <v>2023-24</v>
          </cell>
          <cell r="I50" t="str">
            <v>2028-29</v>
          </cell>
        </row>
        <row r="51">
          <cell r="E51" t="str">
            <v>2019-20</v>
          </cell>
          <cell r="G51" t="str">
            <v>2024-25</v>
          </cell>
          <cell r="I51" t="str">
            <v>2029-30</v>
          </cell>
        </row>
        <row r="52">
          <cell r="E52" t="str">
            <v>2020-21</v>
          </cell>
          <cell r="G52" t="str">
            <v>2025-26</v>
          </cell>
          <cell r="I52" t="str">
            <v>2030-31</v>
          </cell>
        </row>
        <row r="53">
          <cell r="E53" t="str">
            <v>2021-22</v>
          </cell>
          <cell r="G53" t="str">
            <v>2026-27</v>
          </cell>
          <cell r="I53" t="str">
            <v>2031-32</v>
          </cell>
        </row>
        <row r="54">
          <cell r="E54" t="str">
            <v>2022-23</v>
          </cell>
          <cell r="G54" t="str">
            <v>2027-28</v>
          </cell>
          <cell r="I54" t="str">
            <v>2032-33</v>
          </cell>
        </row>
        <row r="55">
          <cell r="E55" t="str">
            <v>2023-24</v>
          </cell>
          <cell r="G55" t="str">
            <v>2028-29</v>
          </cell>
          <cell r="I55" t="str">
            <v>2033-34</v>
          </cell>
        </row>
        <row r="56">
          <cell r="E56" t="str">
            <v>2024-25</v>
          </cell>
          <cell r="G56" t="str">
            <v>2029-30</v>
          </cell>
          <cell r="I56" t="str">
            <v>2034-35</v>
          </cell>
        </row>
        <row r="57">
          <cell r="E57" t="str">
            <v>2025-26</v>
          </cell>
          <cell r="G57" t="str">
            <v>2030-31</v>
          </cell>
          <cell r="I57" t="str">
            <v>2035-36</v>
          </cell>
        </row>
        <row r="58">
          <cell r="E58" t="str">
            <v>2026-27</v>
          </cell>
          <cell r="G58" t="str">
            <v>2031-32</v>
          </cell>
          <cell r="I58" t="str">
            <v>2036-37</v>
          </cell>
        </row>
        <row r="59">
          <cell r="E59" t="str">
            <v>2027-28</v>
          </cell>
          <cell r="G59" t="str">
            <v>2032-33</v>
          </cell>
          <cell r="I59" t="e">
            <v>#REF!</v>
          </cell>
        </row>
        <row r="64">
          <cell r="E64" t="str">
            <v>2021-22</v>
          </cell>
        </row>
        <row r="65">
          <cell r="E65" t="str">
            <v>2022-23</v>
          </cell>
        </row>
        <row r="66">
          <cell r="E66" t="str">
            <v>2023-24</v>
          </cell>
        </row>
        <row r="67">
          <cell r="E67" t="str">
            <v>2024-25</v>
          </cell>
        </row>
        <row r="68">
          <cell r="E68" t="str">
            <v>2025-26</v>
          </cell>
        </row>
        <row r="69">
          <cell r="E69" t="str">
            <v>2026-27</v>
          </cell>
        </row>
        <row r="70">
          <cell r="E70" t="str">
            <v>2027-28</v>
          </cell>
        </row>
      </sheetData>
      <sheetData sheetId="3">
        <row r="9">
          <cell r="C9" t="str">
            <v>ElectraNet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2023</v>
          </cell>
        </row>
        <row r="36">
          <cell r="C36" t="str">
            <v>2023-24</v>
          </cell>
        </row>
        <row r="37">
          <cell r="C37" t="str">
            <v>2021-22</v>
          </cell>
        </row>
        <row r="38">
          <cell r="C38">
            <v>35</v>
          </cell>
        </row>
        <row r="39">
          <cell r="C39">
            <v>37</v>
          </cell>
        </row>
        <row r="40">
          <cell r="C40">
            <v>32</v>
          </cell>
        </row>
        <row r="41">
          <cell r="C41">
            <v>27</v>
          </cell>
        </row>
        <row r="42">
          <cell r="C42">
            <v>41</v>
          </cell>
        </row>
        <row r="46">
          <cell r="C46" t="str">
            <v>2027-28</v>
          </cell>
        </row>
        <row r="47">
          <cell r="C47" t="str">
            <v>2022-23</v>
          </cell>
        </row>
        <row r="48">
          <cell r="C48" t="str">
            <v>2017-18</v>
          </cell>
        </row>
        <row r="49">
          <cell r="C49" t="str">
            <v>2027-28</v>
          </cell>
        </row>
        <row r="51">
          <cell r="C51" t="str">
            <v>2023</v>
          </cell>
        </row>
        <row r="52">
          <cell r="C52" t="str">
            <v>2018</v>
          </cell>
        </row>
        <row r="53">
          <cell r="C53">
            <v>0</v>
          </cell>
        </row>
        <row r="54">
          <cell r="C54" t="str">
            <v>2028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2028</v>
          </cell>
        </row>
        <row r="59">
          <cell r="C59">
            <v>0</v>
          </cell>
        </row>
        <row r="60">
          <cell r="C60" t="str">
            <v>2021-22 to 2027-28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2027-28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1-Jul-2016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4"/>
      <sheetData sheetId="5"/>
      <sheetData sheetId="6">
        <row r="16">
          <cell r="AL16" t="str">
            <v>ElectraNet</v>
          </cell>
        </row>
        <row r="42">
          <cell r="AL42" t="str">
            <v>2023-24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7"/>
      <sheetData sheetId="8"/>
      <sheetData sheetId="9"/>
      <sheetData sheetId="10"/>
      <sheetData sheetId="11"/>
      <sheetData sheetId="12">
        <row r="12">
          <cell r="B12" t="str">
            <v>&lt;Enter project description here…&gt;</v>
          </cell>
        </row>
      </sheetData>
      <sheetData sheetId="13"/>
      <sheetData sheetId="14"/>
      <sheetData sheetId="15"/>
      <sheetData sheetId="16"/>
      <sheetData sheetId="17">
        <row r="7">
          <cell r="M7" t="str">
            <v>Yes</v>
          </cell>
        </row>
        <row r="9">
          <cell r="M9" t="str">
            <v>2019-20</v>
          </cell>
        </row>
        <row r="13">
          <cell r="C13" t="str">
            <v>2018-19</v>
          </cell>
          <cell r="D13" t="str">
            <v>2019-20</v>
          </cell>
          <cell r="E13" t="str">
            <v>2020-21</v>
          </cell>
          <cell r="F13" t="str">
            <v>2021-22</v>
          </cell>
          <cell r="G13" t="str">
            <v>2022-23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16">
          <cell r="B16" t="str">
            <v>AusNet (T)</v>
          </cell>
        </row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1 Labour"/>
      <sheetName val="2.10 Overheads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>
        <row r="45">
          <cell r="G45" t="str">
            <v>2018-19</v>
          </cell>
        </row>
        <row r="46">
          <cell r="G46" t="str">
            <v>2019-20</v>
          </cell>
        </row>
        <row r="47">
          <cell r="E47" t="str">
            <v>2015-16</v>
          </cell>
          <cell r="G47" t="str">
            <v>2020-21</v>
          </cell>
        </row>
        <row r="48">
          <cell r="E48" t="str">
            <v>2016-17</v>
          </cell>
        </row>
        <row r="49">
          <cell r="E49" t="str">
            <v>2017-18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CONTENTS"/>
      <sheetName val="Business &amp; other details"/>
      <sheetName val="2.1 Expenditure Summary"/>
      <sheetName val="2.3c Material Projects"/>
      <sheetName val="2.6 Non-network"/>
      <sheetName val="2.14 Forecast price changes"/>
      <sheetName val="2.16 Opex Summary"/>
      <sheetName val="2.17 Step Changes"/>
      <sheetName val="3.2.3 Provisions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42">
          <cell r="G42" t="str">
            <v>2021-22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4">
          <cell r="E84">
            <v>454</v>
          </cell>
        </row>
      </sheetData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FC3D-D5DF-4D15-AF62-E75A1D7E1C46}">
  <dimension ref="B1:E21"/>
  <sheetViews>
    <sheetView tabSelected="1" zoomScale="110" zoomScaleNormal="110" workbookViewId="0">
      <selection activeCell="C6" sqref="C6"/>
    </sheetView>
  </sheetViews>
  <sheetFormatPr defaultRowHeight="15" x14ac:dyDescent="0.25"/>
  <cols>
    <col min="2" max="2" width="58.140625" customWidth="1"/>
    <col min="3" max="3" width="10.85546875" bestFit="1" customWidth="1"/>
    <col min="4" max="4" width="14.140625" customWidth="1"/>
    <col min="5" max="5" width="13" customWidth="1"/>
  </cols>
  <sheetData>
    <row r="1" spans="2:5" ht="15.75" thickBot="1" x14ac:dyDescent="0.3">
      <c r="B1" s="72" t="s">
        <v>74</v>
      </c>
      <c r="C1" s="73"/>
    </row>
    <row r="2" spans="2:5" x14ac:dyDescent="0.25">
      <c r="B2" s="109" t="s">
        <v>33</v>
      </c>
      <c r="C2" s="107" t="s">
        <v>36</v>
      </c>
      <c r="D2" s="107" t="s">
        <v>37</v>
      </c>
      <c r="E2" s="107" t="s">
        <v>38</v>
      </c>
    </row>
    <row r="3" spans="2:5" ht="15.75" thickBot="1" x14ac:dyDescent="0.3">
      <c r="B3" s="110"/>
      <c r="C3" s="108"/>
      <c r="D3" s="108"/>
      <c r="E3" s="108"/>
    </row>
    <row r="4" spans="2:5" ht="15.75" thickBot="1" x14ac:dyDescent="0.3">
      <c r="B4" s="74" t="s">
        <v>66</v>
      </c>
      <c r="C4" s="75"/>
      <c r="D4" s="76"/>
      <c r="E4" s="75"/>
    </row>
    <row r="5" spans="2:5" ht="15.75" thickBot="1" x14ac:dyDescent="0.3">
      <c r="B5" s="77" t="s">
        <v>41</v>
      </c>
      <c r="C5" s="94">
        <f>'SC - AER Simulation Results'!M3</f>
        <v>5</v>
      </c>
      <c r="D5" s="94">
        <f>SC!H5</f>
        <v>2</v>
      </c>
      <c r="E5" s="94">
        <f>'SC - AER Simulation Results'!K3</f>
        <v>0</v>
      </c>
    </row>
    <row r="6" spans="2:5" ht="15.75" thickBot="1" x14ac:dyDescent="0.3">
      <c r="B6" s="77" t="s">
        <v>42</v>
      </c>
      <c r="C6" s="94">
        <f>'SC - AER Simulation Results'!M4</f>
        <v>3</v>
      </c>
      <c r="D6" s="94">
        <f>SC!H6</f>
        <v>1.2</v>
      </c>
      <c r="E6" s="94">
        <f>'SC - AER Simulation Results'!K4</f>
        <v>0</v>
      </c>
    </row>
    <row r="7" spans="2:5" x14ac:dyDescent="0.25">
      <c r="B7" s="78"/>
    </row>
    <row r="8" spans="2:5" ht="15.75" thickBot="1" x14ac:dyDescent="0.3">
      <c r="B8" s="72" t="s">
        <v>75</v>
      </c>
      <c r="C8" s="72"/>
      <c r="D8" s="72"/>
      <c r="E8" s="72"/>
    </row>
    <row r="9" spans="2:5" x14ac:dyDescent="0.25">
      <c r="B9" s="109" t="s">
        <v>33</v>
      </c>
      <c r="C9" s="109"/>
    </row>
    <row r="10" spans="2:5" ht="15.75" thickBot="1" x14ac:dyDescent="0.3">
      <c r="B10" s="110"/>
      <c r="C10" s="110"/>
    </row>
    <row r="11" spans="2:5" ht="15.75" thickBot="1" x14ac:dyDescent="0.3">
      <c r="B11" s="77" t="s">
        <v>67</v>
      </c>
      <c r="C11" s="79">
        <f>MIC!D28</f>
        <v>1258</v>
      </c>
    </row>
    <row r="12" spans="2:5" ht="15.75" thickBot="1" x14ac:dyDescent="0.3">
      <c r="B12" s="77" t="s">
        <v>68</v>
      </c>
      <c r="C12" s="79">
        <f>MIC!D33</f>
        <v>214</v>
      </c>
    </row>
    <row r="13" spans="2:5" ht="15.75" thickBot="1" x14ac:dyDescent="0.3">
      <c r="B13" s="77" t="s">
        <v>69</v>
      </c>
      <c r="C13" s="86">
        <f>MIC!D25</f>
        <v>132.66571216251728</v>
      </c>
    </row>
    <row r="14" spans="2:5" x14ac:dyDescent="0.25">
      <c r="B14" s="80"/>
    </row>
    <row r="15" spans="2:5" ht="15.75" thickBot="1" x14ac:dyDescent="0.3">
      <c r="B15" s="81" t="s">
        <v>76</v>
      </c>
      <c r="C15" s="81"/>
      <c r="D15" s="81"/>
      <c r="E15" s="81"/>
    </row>
    <row r="16" spans="2:5" x14ac:dyDescent="0.25">
      <c r="B16" s="109" t="s">
        <v>33</v>
      </c>
      <c r="C16" s="109" t="s">
        <v>52</v>
      </c>
      <c r="D16" s="82" t="s">
        <v>36</v>
      </c>
      <c r="E16" s="82" t="s">
        <v>38</v>
      </c>
    </row>
    <row r="17" spans="2:5" ht="24.75" thickBot="1" x14ac:dyDescent="0.3">
      <c r="B17" s="110"/>
      <c r="C17" s="110"/>
      <c r="D17" s="83" t="s">
        <v>70</v>
      </c>
      <c r="E17" s="83" t="s">
        <v>71</v>
      </c>
    </row>
    <row r="18" spans="2:5" ht="15.75" thickBot="1" x14ac:dyDescent="0.3">
      <c r="B18" s="74" t="s">
        <v>72</v>
      </c>
      <c r="C18" s="76"/>
      <c r="D18" s="76"/>
      <c r="E18" s="76"/>
    </row>
    <row r="19" spans="2:5" ht="15.75" thickBot="1" x14ac:dyDescent="0.3">
      <c r="B19" s="77" t="s">
        <v>41</v>
      </c>
      <c r="C19" s="76" t="str">
        <f>'SC - AER Simulation Results'!B3</f>
        <v>Poisson</v>
      </c>
      <c r="D19" s="85">
        <f>C5</f>
        <v>5</v>
      </c>
      <c r="E19" s="85">
        <f>E5</f>
        <v>0</v>
      </c>
    </row>
    <row r="20" spans="2:5" ht="15.75" thickBot="1" x14ac:dyDescent="0.3">
      <c r="B20" s="77" t="s">
        <v>42</v>
      </c>
      <c r="C20" s="76" t="str">
        <f>'SC - AER Simulation Results'!B4</f>
        <v>Poisson</v>
      </c>
      <c r="D20" s="85">
        <f>C6</f>
        <v>3</v>
      </c>
      <c r="E20" s="85">
        <f>E6</f>
        <v>0</v>
      </c>
    </row>
    <row r="21" spans="2:5" x14ac:dyDescent="0.25">
      <c r="B21" s="84"/>
    </row>
  </sheetData>
  <mergeCells count="8">
    <mergeCell ref="E2:E3"/>
    <mergeCell ref="B9:B10"/>
    <mergeCell ref="C9:C10"/>
    <mergeCell ref="B16:B17"/>
    <mergeCell ref="C16:C17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6989-548C-46A4-95D8-A8A9FC24CC73}">
  <dimension ref="A1:L14"/>
  <sheetViews>
    <sheetView zoomScale="85" zoomScaleNormal="85" workbookViewId="0">
      <selection activeCell="C24" sqref="C24"/>
    </sheetView>
  </sheetViews>
  <sheetFormatPr defaultRowHeight="15" x14ac:dyDescent="0.25"/>
  <cols>
    <col min="1" max="1" width="71.85546875" customWidth="1"/>
    <col min="8" max="8" width="13.42578125" customWidth="1"/>
    <col min="12" max="12" width="9.7109375" customWidth="1"/>
  </cols>
  <sheetData>
    <row r="1" spans="1:12" ht="19.5" thickBot="1" x14ac:dyDescent="0.3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x14ac:dyDescent="0.25">
      <c r="A2" s="111" t="s">
        <v>33</v>
      </c>
      <c r="B2" s="113" t="s">
        <v>34</v>
      </c>
      <c r="C2" s="114"/>
      <c r="D2" s="114"/>
      <c r="E2" s="114"/>
      <c r="F2" s="114"/>
      <c r="G2" s="115"/>
      <c r="H2" s="116" t="s">
        <v>35</v>
      </c>
      <c r="I2" s="118" t="s">
        <v>36</v>
      </c>
      <c r="J2" s="116" t="s">
        <v>37</v>
      </c>
      <c r="K2" s="116" t="s">
        <v>38</v>
      </c>
      <c r="L2" s="111" t="s">
        <v>39</v>
      </c>
    </row>
    <row r="3" spans="1:12" ht="35.450000000000003" customHeight="1" thickBot="1" x14ac:dyDescent="0.3">
      <c r="A3" s="112"/>
      <c r="B3" s="42" t="str">
        <f>(LEFT(PRCP_y4,2)&amp;RIGHT(PRCP_y4,2))</f>
        <v>2017</v>
      </c>
      <c r="C3" s="42" t="str">
        <f>LEFT(PRCP_y5,2)&amp;RIGHT(PRCP_y5,2)</f>
        <v>2018</v>
      </c>
      <c r="D3" s="42" t="str">
        <f>(LEFT(CRCP_y1,2)&amp;RIGHT(CRCP_y1,2))</f>
        <v>2019</v>
      </c>
      <c r="E3" s="42" t="str">
        <f>(LEFT(CRCP_y2,2)&amp;RIGHT(CRCP_y2,2))</f>
        <v>2020</v>
      </c>
      <c r="F3" s="42" t="str">
        <f>(LEFT(CRCP_y3,2)&amp;RIGHT(CRCP_y3,2))</f>
        <v>2021</v>
      </c>
      <c r="G3" s="42" t="str">
        <f>(LEFT(CRCP_y4,2)&amp;RIGHT(CRCP_y4,2))</f>
        <v>2022</v>
      </c>
      <c r="H3" s="117"/>
      <c r="I3" s="119"/>
      <c r="J3" s="117"/>
      <c r="K3" s="117"/>
      <c r="L3" s="112"/>
    </row>
    <row r="4" spans="1:12" x14ac:dyDescent="0.25">
      <c r="A4" s="43" t="s">
        <v>40</v>
      </c>
      <c r="B4" s="44"/>
      <c r="C4" s="44"/>
      <c r="D4" s="44"/>
      <c r="E4" s="44"/>
      <c r="F4" s="44"/>
      <c r="G4" s="44"/>
      <c r="H4" s="44"/>
      <c r="I4" s="45"/>
      <c r="J4" s="46"/>
      <c r="K4" s="46"/>
      <c r="L4" s="47"/>
    </row>
    <row r="5" spans="1:12" x14ac:dyDescent="0.25">
      <c r="A5" s="48" t="s">
        <v>41</v>
      </c>
      <c r="B5" s="49">
        <v>2</v>
      </c>
      <c r="C5" s="49">
        <v>1</v>
      </c>
      <c r="D5" s="49">
        <v>3</v>
      </c>
      <c r="E5" s="49">
        <v>0</v>
      </c>
      <c r="F5" s="49">
        <v>4</v>
      </c>
      <c r="G5" s="49"/>
      <c r="H5" s="50">
        <f>+AVERAGE(B5:F5)</f>
        <v>2</v>
      </c>
      <c r="I5" s="49"/>
      <c r="J5" s="49"/>
      <c r="K5" s="49"/>
      <c r="L5" s="51">
        <v>7.4999999999999997E-3</v>
      </c>
    </row>
    <row r="6" spans="1:12" ht="15.75" thickBot="1" x14ac:dyDescent="0.3">
      <c r="A6" s="48" t="s">
        <v>42</v>
      </c>
      <c r="B6" s="49">
        <v>1</v>
      </c>
      <c r="C6" s="49">
        <v>3</v>
      </c>
      <c r="D6" s="49">
        <v>0</v>
      </c>
      <c r="E6" s="49">
        <v>0</v>
      </c>
      <c r="F6" s="49">
        <v>2</v>
      </c>
      <c r="G6" s="49"/>
      <c r="H6" s="50">
        <f>+AVERAGE(B6:F6)</f>
        <v>1.2</v>
      </c>
      <c r="I6" s="49"/>
      <c r="J6" s="49"/>
      <c r="K6" s="49"/>
      <c r="L6" s="51">
        <v>5.0000000000000001E-3</v>
      </c>
    </row>
    <row r="7" spans="1:12" x14ac:dyDescent="0.25">
      <c r="A7" s="43" t="s">
        <v>43</v>
      </c>
      <c r="B7" s="44"/>
      <c r="C7" s="44"/>
      <c r="D7" s="44"/>
      <c r="E7" s="44"/>
      <c r="F7" s="44"/>
      <c r="G7" s="44"/>
      <c r="H7" s="44"/>
      <c r="I7" s="45"/>
      <c r="J7" s="46"/>
      <c r="K7" s="46"/>
      <c r="L7" s="47"/>
    </row>
    <row r="8" spans="1:12" x14ac:dyDescent="0.25">
      <c r="A8" s="48" t="s">
        <v>44</v>
      </c>
      <c r="B8" s="52"/>
      <c r="C8" s="52"/>
      <c r="D8" s="52"/>
      <c r="E8" s="52"/>
      <c r="F8" s="52"/>
      <c r="G8" s="52"/>
      <c r="H8" s="95" t="s">
        <v>87</v>
      </c>
      <c r="I8" s="53"/>
      <c r="J8" s="53"/>
      <c r="K8" s="53"/>
      <c r="L8" s="54"/>
    </row>
    <row r="9" spans="1:12" ht="15.75" thickBot="1" x14ac:dyDescent="0.3">
      <c r="A9" s="55" t="s">
        <v>45</v>
      </c>
      <c r="B9" s="56"/>
      <c r="C9" s="56"/>
      <c r="D9" s="56"/>
      <c r="E9" s="56"/>
      <c r="F9" s="56"/>
      <c r="G9" s="56"/>
      <c r="H9" s="96" t="s">
        <v>87</v>
      </c>
      <c r="I9" s="57"/>
      <c r="J9" s="57"/>
      <c r="K9" s="57"/>
      <c r="L9" s="58"/>
    </row>
    <row r="10" spans="1:12" ht="15.75" thickBot="1" x14ac:dyDescent="0.3">
      <c r="A10" s="59" t="s">
        <v>46</v>
      </c>
      <c r="B10" s="60"/>
      <c r="C10" s="60"/>
      <c r="D10" s="60"/>
      <c r="E10" s="60"/>
      <c r="F10" s="60"/>
      <c r="G10" s="60"/>
      <c r="H10" s="97"/>
      <c r="I10" s="61"/>
      <c r="J10" s="61"/>
      <c r="K10" s="61"/>
      <c r="L10" s="62"/>
    </row>
    <row r="11" spans="1:12" x14ac:dyDescent="0.25">
      <c r="A11" s="43" t="s">
        <v>47</v>
      </c>
      <c r="B11" s="44"/>
      <c r="C11" s="44"/>
      <c r="D11" s="44"/>
      <c r="E11" s="44"/>
      <c r="F11" s="44"/>
      <c r="G11" s="44"/>
      <c r="H11" s="98"/>
      <c r="I11" s="45"/>
      <c r="J11" s="46"/>
      <c r="K11" s="46"/>
      <c r="L11" s="47"/>
    </row>
    <row r="12" spans="1:12" x14ac:dyDescent="0.25">
      <c r="A12" s="48" t="s">
        <v>48</v>
      </c>
      <c r="B12" s="63"/>
      <c r="C12" s="63"/>
      <c r="D12" s="63"/>
      <c r="E12" s="63"/>
      <c r="F12" s="63"/>
      <c r="G12" s="63"/>
      <c r="H12" s="95" t="s">
        <v>87</v>
      </c>
      <c r="I12" s="63"/>
      <c r="J12" s="63"/>
      <c r="K12" s="63"/>
      <c r="L12" s="63"/>
    </row>
    <row r="13" spans="1:12" x14ac:dyDescent="0.25">
      <c r="A13" s="48" t="s">
        <v>49</v>
      </c>
      <c r="B13" s="52"/>
      <c r="C13" s="52"/>
      <c r="D13" s="52"/>
      <c r="E13" s="52"/>
      <c r="F13" s="52"/>
      <c r="G13" s="52"/>
      <c r="H13" s="95" t="s">
        <v>87</v>
      </c>
      <c r="I13" s="53"/>
      <c r="J13" s="53"/>
      <c r="K13" s="53"/>
      <c r="L13" s="99">
        <v>0</v>
      </c>
    </row>
    <row r="14" spans="1:12" ht="15.75" thickBot="1" x14ac:dyDescent="0.3">
      <c r="A14" s="64" t="s">
        <v>50</v>
      </c>
      <c r="B14" s="65"/>
      <c r="C14" s="65"/>
      <c r="D14" s="65"/>
      <c r="E14" s="65"/>
      <c r="F14" s="65"/>
      <c r="G14" s="65"/>
      <c r="H14" s="66"/>
      <c r="I14" s="67"/>
      <c r="J14" s="67"/>
      <c r="K14" s="67"/>
      <c r="L14" s="100">
        <v>0</v>
      </c>
    </row>
  </sheetData>
  <mergeCells count="7">
    <mergeCell ref="L2:L3"/>
    <mergeCell ref="A2:A3"/>
    <mergeCell ref="B2:G2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0AA6-9321-41FC-A13E-EB0BAC9E5EDB}">
  <dimension ref="A1:M5"/>
  <sheetViews>
    <sheetView topLeftCell="B1" zoomScale="80" zoomScaleNormal="80" workbookViewId="0">
      <selection activeCell="L4" sqref="L4"/>
    </sheetView>
  </sheetViews>
  <sheetFormatPr defaultRowHeight="15" x14ac:dyDescent="0.25"/>
  <cols>
    <col min="1" max="1" width="44.5703125" customWidth="1"/>
    <col min="2" max="2" width="34" customWidth="1"/>
    <col min="3" max="3" width="18.85546875" bestFit="1" customWidth="1"/>
    <col min="4" max="4" width="15.28515625" bestFit="1" customWidth="1"/>
    <col min="5" max="5" width="25" bestFit="1" customWidth="1"/>
    <col min="6" max="6" width="22.28515625" bestFit="1" customWidth="1"/>
    <col min="7" max="8" width="11.42578125" bestFit="1" customWidth="1"/>
    <col min="9" max="10" width="13.5703125" bestFit="1" customWidth="1"/>
    <col min="11" max="11" width="33.85546875" bestFit="1" customWidth="1"/>
    <col min="12" max="12" width="32.7109375" bestFit="1" customWidth="1"/>
    <col min="13" max="13" width="33.85546875" bestFit="1" customWidth="1"/>
  </cols>
  <sheetData>
    <row r="1" spans="1:13" x14ac:dyDescent="0.25">
      <c r="A1" t="s">
        <v>51</v>
      </c>
    </row>
    <row r="2" spans="1:13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</row>
    <row r="3" spans="1:13" x14ac:dyDescent="0.25">
      <c r="A3" s="68" t="s">
        <v>41</v>
      </c>
      <c r="B3" t="s">
        <v>64</v>
      </c>
      <c r="C3" s="69">
        <v>20.796299999999999</v>
      </c>
      <c r="D3" s="70">
        <v>2</v>
      </c>
      <c r="E3" s="70">
        <v>2</v>
      </c>
      <c r="F3" s="70">
        <v>1.41</v>
      </c>
      <c r="G3" s="70">
        <f t="shared" ref="G3:G4" si="0">E3+F3</f>
        <v>3.41</v>
      </c>
      <c r="H3" s="70">
        <f t="shared" ref="H3:H4" si="1">E3+2*F3</f>
        <v>4.82</v>
      </c>
      <c r="I3" s="70">
        <f t="shared" ref="I3:I4" si="2">E3-F3</f>
        <v>0.59000000000000008</v>
      </c>
      <c r="J3" s="70">
        <f t="shared" ref="J3:J4" si="3">E3-2*F3</f>
        <v>-0.81999999999999984</v>
      </c>
      <c r="K3">
        <v>0</v>
      </c>
      <c r="L3">
        <v>2</v>
      </c>
      <c r="M3">
        <v>5</v>
      </c>
    </row>
    <row r="4" spans="1:13" x14ac:dyDescent="0.25">
      <c r="A4" s="71" t="s">
        <v>42</v>
      </c>
      <c r="B4" t="s">
        <v>64</v>
      </c>
      <c r="C4" s="69">
        <v>18.115300000000001</v>
      </c>
      <c r="D4" s="70">
        <v>1.2</v>
      </c>
      <c r="E4" s="70">
        <v>1.2</v>
      </c>
      <c r="F4">
        <v>1.095</v>
      </c>
      <c r="G4" s="70">
        <f t="shared" si="0"/>
        <v>2.2949999999999999</v>
      </c>
      <c r="H4" s="70">
        <f t="shared" si="1"/>
        <v>3.3899999999999997</v>
      </c>
      <c r="I4" s="70">
        <f t="shared" si="2"/>
        <v>0.10499999999999998</v>
      </c>
      <c r="J4" s="70">
        <f t="shared" si="3"/>
        <v>-0.99</v>
      </c>
      <c r="K4">
        <v>0</v>
      </c>
      <c r="L4">
        <v>1</v>
      </c>
      <c r="M4">
        <v>3</v>
      </c>
    </row>
    <row r="5" spans="1:13" x14ac:dyDescent="0.25">
      <c r="B5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A0A7-E46A-4CA3-B6CE-526E800AC274}">
  <dimension ref="B1:S41"/>
  <sheetViews>
    <sheetView zoomScaleNormal="100" workbookViewId="0">
      <selection activeCell="O26" sqref="O26"/>
    </sheetView>
  </sheetViews>
  <sheetFormatPr defaultColWidth="8.140625" defaultRowHeight="12.75" x14ac:dyDescent="0.2"/>
  <cols>
    <col min="1" max="1" width="6.42578125" style="14" customWidth="1"/>
    <col min="2" max="2" width="3.140625" style="14" customWidth="1"/>
    <col min="3" max="3" width="26" style="38" customWidth="1"/>
    <col min="4" max="4" width="12.42578125" style="38" bestFit="1" customWidth="1"/>
    <col min="5" max="5" width="11.5703125" style="37" bestFit="1" customWidth="1"/>
    <col min="6" max="6" width="10.85546875" style="14" customWidth="1"/>
    <col min="7" max="7" width="8.85546875" style="14" customWidth="1"/>
    <col min="8" max="8" width="16" style="14" customWidth="1"/>
    <col min="9" max="9" width="21.42578125" style="14" customWidth="1"/>
    <col min="10" max="10" width="15.85546875" style="14" customWidth="1"/>
    <col min="11" max="16" width="7.85546875" style="14" customWidth="1"/>
    <col min="17" max="17" width="25.42578125" style="14" bestFit="1" customWidth="1"/>
    <col min="18" max="18" width="25.42578125" style="14" customWidth="1"/>
    <col min="19" max="25" width="7.85546875" style="14" customWidth="1"/>
    <col min="26" max="16384" width="8.140625" style="14"/>
  </cols>
  <sheetData>
    <row r="1" spans="2:19" s="1" customFormat="1" ht="15" x14ac:dyDescent="0.25">
      <c r="E1" s="2"/>
      <c r="F1" s="3"/>
    </row>
    <row r="2" spans="2:19" s="1" customFormat="1" ht="23.25" x14ac:dyDescent="0.35">
      <c r="B2" s="4" t="s">
        <v>0</v>
      </c>
      <c r="E2" s="2"/>
      <c r="F2" s="3"/>
      <c r="G2" s="5"/>
    </row>
    <row r="3" spans="2:19" s="6" customFormat="1" ht="15" x14ac:dyDescent="0.25">
      <c r="C3" s="7"/>
      <c r="D3" s="7"/>
      <c r="E3" s="8"/>
      <c r="F3" s="8"/>
      <c r="G3" s="5"/>
    </row>
    <row r="4" spans="2:19" s="6" customFormat="1" ht="15" x14ac:dyDescent="0.25">
      <c r="B4" s="9" t="s">
        <v>1</v>
      </c>
      <c r="D4" s="9"/>
      <c r="E4" s="10"/>
      <c r="F4" s="5"/>
      <c r="G4" s="5"/>
    </row>
    <row r="5" spans="2:19" s="1" customFormat="1" ht="15" x14ac:dyDescent="0.25">
      <c r="B5" s="9"/>
      <c r="C5" s="11"/>
      <c r="D5" s="11"/>
      <c r="E5" s="12"/>
      <c r="F5" s="13"/>
      <c r="G5" s="13"/>
    </row>
    <row r="6" spans="2:19" x14ac:dyDescent="0.2">
      <c r="C6" s="15"/>
      <c r="D6" s="15"/>
      <c r="E6" s="15"/>
      <c r="F6" s="15"/>
      <c r="G6" s="15"/>
      <c r="J6" s="15"/>
    </row>
    <row r="7" spans="2:19" ht="38.25" x14ac:dyDescent="0.2">
      <c r="C7" s="16" t="s">
        <v>2</v>
      </c>
      <c r="D7" s="16"/>
      <c r="E7" s="17" t="s">
        <v>3</v>
      </c>
      <c r="F7" s="120" t="s">
        <v>4</v>
      </c>
      <c r="G7" s="120"/>
      <c r="H7" s="120"/>
      <c r="I7" s="16" t="s">
        <v>5</v>
      </c>
      <c r="J7" s="17" t="s">
        <v>6</v>
      </c>
    </row>
    <row r="8" spans="2:19" ht="25.5" x14ac:dyDescent="0.2">
      <c r="C8" s="16"/>
      <c r="D8" s="16"/>
      <c r="E8" s="16" t="s">
        <v>7</v>
      </c>
      <c r="F8" s="16" t="s">
        <v>8</v>
      </c>
      <c r="G8" s="16" t="s">
        <v>9</v>
      </c>
      <c r="H8" s="17" t="s">
        <v>10</v>
      </c>
      <c r="I8" s="93" t="s">
        <v>11</v>
      </c>
      <c r="J8" s="16" t="s">
        <v>12</v>
      </c>
    </row>
    <row r="9" spans="2:19" x14ac:dyDescent="0.2">
      <c r="C9" s="16" t="s">
        <v>13</v>
      </c>
      <c r="D9" s="16" t="s">
        <v>14</v>
      </c>
      <c r="E9" s="16" t="s">
        <v>15</v>
      </c>
      <c r="F9" s="16" t="s">
        <v>16</v>
      </c>
      <c r="G9" s="16" t="s">
        <v>17</v>
      </c>
      <c r="H9" s="16" t="s">
        <v>18</v>
      </c>
      <c r="I9" s="16" t="s">
        <v>19</v>
      </c>
      <c r="J9" s="16" t="s">
        <v>20</v>
      </c>
    </row>
    <row r="10" spans="2:19" x14ac:dyDescent="0.2">
      <c r="C10" s="18" t="s">
        <v>21</v>
      </c>
      <c r="D10" s="18">
        <v>2015</v>
      </c>
      <c r="E10" s="19"/>
      <c r="F10" s="19">
        <v>454</v>
      </c>
      <c r="G10" s="19">
        <v>90</v>
      </c>
      <c r="H10" s="19">
        <f>F10+G10</f>
        <v>544</v>
      </c>
      <c r="I10" s="20">
        <f>MIN(G10,$D$31)</f>
        <v>63</v>
      </c>
      <c r="J10" s="19">
        <f t="shared" ref="J10:J12" si="0">F10+I10</f>
        <v>517</v>
      </c>
    </row>
    <row r="11" spans="2:19" x14ac:dyDescent="0.2">
      <c r="C11" s="18" t="s">
        <v>21</v>
      </c>
      <c r="D11" s="18">
        <v>2016</v>
      </c>
      <c r="E11" s="19"/>
      <c r="F11" s="21">
        <v>1875</v>
      </c>
      <c r="G11" s="21">
        <v>1081</v>
      </c>
      <c r="H11" s="21">
        <f t="shared" ref="H11:H16" si="1">F11+G11</f>
        <v>2956</v>
      </c>
      <c r="I11" s="22">
        <f>MIN(G11,$D$31)</f>
        <v>63</v>
      </c>
      <c r="J11" s="19">
        <f t="shared" si="0"/>
        <v>1938</v>
      </c>
      <c r="K11" s="23"/>
    </row>
    <row r="12" spans="2:19" x14ac:dyDescent="0.2">
      <c r="C12" s="18" t="s">
        <v>21</v>
      </c>
      <c r="D12" s="18">
        <v>2017</v>
      </c>
      <c r="E12" s="19"/>
      <c r="F12" s="19">
        <v>228</v>
      </c>
      <c r="G12" s="19">
        <v>436</v>
      </c>
      <c r="H12" s="19">
        <f t="shared" si="1"/>
        <v>664</v>
      </c>
      <c r="I12" s="20">
        <f>MIN(G12,$D$31)</f>
        <v>63</v>
      </c>
      <c r="J12" s="19">
        <f t="shared" si="0"/>
        <v>291</v>
      </c>
      <c r="S12" s="23"/>
    </row>
    <row r="13" spans="2:19" x14ac:dyDescent="0.2">
      <c r="C13" s="24" t="s">
        <v>22</v>
      </c>
      <c r="D13" s="24">
        <v>2018</v>
      </c>
      <c r="E13" s="25">
        <v>372</v>
      </c>
      <c r="F13" s="25">
        <v>2679</v>
      </c>
      <c r="G13" s="25">
        <v>132</v>
      </c>
      <c r="H13" s="25">
        <f t="shared" si="1"/>
        <v>2811</v>
      </c>
      <c r="I13" s="25">
        <f>MIN(G13,$D$32)</f>
        <v>132</v>
      </c>
      <c r="J13" s="25">
        <f>F13+I13</f>
        <v>2811</v>
      </c>
    </row>
    <row r="14" spans="2:19" x14ac:dyDescent="0.2">
      <c r="C14" s="24" t="s">
        <v>22</v>
      </c>
      <c r="D14" s="24">
        <v>2019</v>
      </c>
      <c r="E14" s="25">
        <v>372</v>
      </c>
      <c r="F14" s="25">
        <v>18</v>
      </c>
      <c r="G14" s="25">
        <v>260</v>
      </c>
      <c r="H14" s="25">
        <f t="shared" si="1"/>
        <v>278</v>
      </c>
      <c r="I14" s="25">
        <f t="shared" ref="I14:I16" si="2">MIN(G14,$D$32)</f>
        <v>260</v>
      </c>
      <c r="J14" s="25">
        <f t="shared" ref="J14:J16" si="3">F14+I14</f>
        <v>278</v>
      </c>
      <c r="Q14" s="121"/>
      <c r="R14" s="121"/>
    </row>
    <row r="15" spans="2:19" x14ac:dyDescent="0.2">
      <c r="C15" s="24" t="s">
        <v>22</v>
      </c>
      <c r="D15" s="24">
        <v>2020</v>
      </c>
      <c r="E15" s="25">
        <v>372</v>
      </c>
      <c r="F15" s="25">
        <v>2427</v>
      </c>
      <c r="G15" s="25">
        <v>46</v>
      </c>
      <c r="H15" s="25">
        <f t="shared" si="1"/>
        <v>2473</v>
      </c>
      <c r="I15" s="25">
        <f t="shared" si="2"/>
        <v>46</v>
      </c>
      <c r="J15" s="25">
        <f t="shared" si="3"/>
        <v>2473</v>
      </c>
      <c r="Q15" s="26"/>
      <c r="R15" s="26"/>
    </row>
    <row r="16" spans="2:19" x14ac:dyDescent="0.2">
      <c r="C16" s="24" t="s">
        <v>22</v>
      </c>
      <c r="D16" s="24">
        <v>2021</v>
      </c>
      <c r="E16" s="25">
        <v>372</v>
      </c>
      <c r="F16" s="25">
        <v>750</v>
      </c>
      <c r="G16" s="25">
        <v>2933</v>
      </c>
      <c r="H16" s="25">
        <f t="shared" si="1"/>
        <v>3683</v>
      </c>
      <c r="I16" s="25">
        <f t="shared" si="2"/>
        <v>321</v>
      </c>
      <c r="J16" s="25">
        <f t="shared" si="3"/>
        <v>1071</v>
      </c>
      <c r="S16" s="23"/>
    </row>
    <row r="17" spans="3:10" x14ac:dyDescent="0.2">
      <c r="C17" s="15"/>
      <c r="D17" s="15"/>
      <c r="E17" s="15"/>
      <c r="F17" s="15"/>
      <c r="G17" s="15"/>
      <c r="H17" s="15"/>
      <c r="I17" s="15"/>
      <c r="J17" s="15"/>
    </row>
    <row r="18" spans="3:10" x14ac:dyDescent="0.2">
      <c r="C18" s="27" t="s">
        <v>23</v>
      </c>
      <c r="D18" s="28"/>
      <c r="E18" s="28"/>
      <c r="F18" s="28"/>
      <c r="G18" s="28"/>
      <c r="H18" s="29">
        <f>MAX(H$10:H$16)</f>
        <v>3683</v>
      </c>
      <c r="I18" s="28"/>
      <c r="J18" s="29">
        <f>MAX($J$10:$J$16)</f>
        <v>2811</v>
      </c>
    </row>
    <row r="19" spans="3:10" x14ac:dyDescent="0.2">
      <c r="C19" s="27" t="s">
        <v>24</v>
      </c>
      <c r="D19" s="28"/>
      <c r="E19" s="28"/>
      <c r="F19" s="28"/>
      <c r="G19" s="28"/>
      <c r="H19" s="29">
        <f>MIN(H$10:H$16)</f>
        <v>278</v>
      </c>
      <c r="I19" s="28"/>
      <c r="J19" s="29">
        <f>MIN(J$10:J$16)</f>
        <v>278</v>
      </c>
    </row>
    <row r="20" spans="3:10" x14ac:dyDescent="0.2">
      <c r="C20" s="122" t="s">
        <v>25</v>
      </c>
      <c r="D20" s="28"/>
      <c r="E20" s="28"/>
      <c r="F20" s="28"/>
      <c r="G20" s="30"/>
      <c r="H20" s="29">
        <f>ROUND((SUM(H$10:H$16)-H18-H19)*0.2,0)</f>
        <v>1890</v>
      </c>
      <c r="I20" s="28"/>
      <c r="J20" s="29">
        <f>ROUND((SUM(J$10:J$16)-J18-J19)*0.2,0)</f>
        <v>1258</v>
      </c>
    </row>
    <row r="21" spans="3:10" x14ac:dyDescent="0.2">
      <c r="C21" s="122"/>
      <c r="D21" s="28"/>
      <c r="E21" s="28"/>
      <c r="F21" s="28"/>
      <c r="G21" s="28"/>
      <c r="H21" s="29" t="s">
        <v>26</v>
      </c>
      <c r="I21" s="29"/>
      <c r="J21" s="29" t="s">
        <v>27</v>
      </c>
    </row>
    <row r="22" spans="3:10" x14ac:dyDescent="0.2">
      <c r="C22" s="15"/>
      <c r="D22" s="15"/>
      <c r="E22" s="15"/>
      <c r="F22" s="15"/>
      <c r="G22" s="15"/>
      <c r="H22" s="18"/>
      <c r="I22" s="18"/>
      <c r="J22" s="18"/>
    </row>
    <row r="23" spans="3:10" x14ac:dyDescent="0.2">
      <c r="C23" s="31" t="s">
        <v>88</v>
      </c>
      <c r="D23" s="15"/>
      <c r="E23" s="15"/>
      <c r="F23" s="15"/>
      <c r="G23" s="15"/>
      <c r="H23" s="32"/>
      <c r="I23" s="15"/>
      <c r="J23" s="32"/>
    </row>
    <row r="24" spans="3:10" x14ac:dyDescent="0.2">
      <c r="C24" s="33" t="s">
        <v>28</v>
      </c>
      <c r="D24" s="101">
        <f>'FD MAR Values'!$D$4*10^6</f>
        <v>16689346.590044675</v>
      </c>
      <c r="E24" s="14"/>
      <c r="F24" s="15"/>
      <c r="G24" s="15"/>
      <c r="H24" s="32"/>
      <c r="I24" s="15"/>
      <c r="J24" s="32"/>
    </row>
    <row r="25" spans="3:10" x14ac:dyDescent="0.2">
      <c r="C25" s="33" t="s">
        <v>29</v>
      </c>
      <c r="D25" s="102">
        <f>0.01*D24/J20</f>
        <v>132.66571216251728</v>
      </c>
      <c r="E25" s="14"/>
      <c r="F25" s="15"/>
      <c r="G25" s="15"/>
      <c r="H25" s="32"/>
      <c r="I25" s="15"/>
      <c r="J25" s="32"/>
    </row>
    <row r="26" spans="3:10" x14ac:dyDescent="0.2">
      <c r="C26" s="15"/>
      <c r="D26" s="15"/>
      <c r="E26" s="14"/>
      <c r="F26" s="15"/>
      <c r="G26" s="15"/>
      <c r="H26" s="32"/>
      <c r="I26" s="15"/>
      <c r="J26" s="32"/>
    </row>
    <row r="27" spans="3:10" x14ac:dyDescent="0.2">
      <c r="C27" s="34" t="s">
        <v>88</v>
      </c>
      <c r="D27" s="15"/>
      <c r="E27" s="14"/>
      <c r="F27" s="15"/>
      <c r="G27" s="15"/>
      <c r="H27" s="15"/>
      <c r="I27" s="15"/>
      <c r="J27" s="15"/>
    </row>
    <row r="28" spans="3:10" x14ac:dyDescent="0.2">
      <c r="C28" s="33" t="s">
        <v>30</v>
      </c>
      <c r="D28" s="103">
        <f>J20</f>
        <v>1258</v>
      </c>
      <c r="E28" s="14"/>
      <c r="F28" s="15"/>
      <c r="G28" s="15"/>
      <c r="H28" s="15"/>
      <c r="I28" s="15"/>
      <c r="J28" s="15"/>
    </row>
    <row r="29" spans="3:10" x14ac:dyDescent="0.2">
      <c r="C29" s="15"/>
      <c r="D29" s="15"/>
      <c r="E29" s="14"/>
      <c r="F29" s="15"/>
      <c r="G29" s="15"/>
      <c r="H29" s="15"/>
    </row>
    <row r="30" spans="3:10" x14ac:dyDescent="0.2">
      <c r="C30" s="34" t="s">
        <v>31</v>
      </c>
      <c r="D30" s="15"/>
      <c r="E30" s="14"/>
      <c r="F30" s="15"/>
      <c r="G30" s="15"/>
      <c r="H30" s="15"/>
    </row>
    <row r="31" spans="3:10" x14ac:dyDescent="0.2">
      <c r="C31" s="33" t="s">
        <v>89</v>
      </c>
      <c r="D31" s="35">
        <f>63</f>
        <v>63</v>
      </c>
      <c r="E31" s="105" t="s">
        <v>73</v>
      </c>
      <c r="F31" s="35"/>
      <c r="G31" s="35"/>
      <c r="H31" s="35"/>
    </row>
    <row r="32" spans="3:10" x14ac:dyDescent="0.2">
      <c r="C32" s="104" t="s">
        <v>90</v>
      </c>
      <c r="D32" s="35">
        <f>ROUND(H20*0.17,0)</f>
        <v>321</v>
      </c>
      <c r="E32" s="105" t="s">
        <v>92</v>
      </c>
      <c r="F32" s="35"/>
      <c r="G32" s="35"/>
      <c r="H32" s="35"/>
    </row>
    <row r="33" spans="2:10" x14ac:dyDescent="0.2">
      <c r="C33" s="104" t="s">
        <v>91</v>
      </c>
      <c r="D33" s="106">
        <f>ROUNDUP(0.17*J20,0)</f>
        <v>214</v>
      </c>
      <c r="E33" s="105" t="s">
        <v>93</v>
      </c>
      <c r="F33" s="35"/>
      <c r="G33" s="35"/>
      <c r="H33" s="35"/>
    </row>
    <row r="34" spans="2:10" x14ac:dyDescent="0.2">
      <c r="C34" s="15"/>
      <c r="D34" s="35"/>
      <c r="E34" s="105"/>
      <c r="F34" s="35"/>
      <c r="G34" s="35"/>
      <c r="H34" s="35"/>
      <c r="I34" s="15"/>
      <c r="J34" s="15"/>
    </row>
    <row r="35" spans="2:10" x14ac:dyDescent="0.2">
      <c r="B35" s="32"/>
      <c r="C35" s="36"/>
      <c r="D35" s="14"/>
      <c r="E35" s="15"/>
      <c r="F35" s="15"/>
      <c r="G35" s="15"/>
      <c r="H35" s="15"/>
      <c r="I35" s="15"/>
      <c r="J35" s="15"/>
    </row>
    <row r="36" spans="2:10" x14ac:dyDescent="0.2">
      <c r="B36" s="32"/>
      <c r="C36" s="36"/>
      <c r="D36" s="14"/>
      <c r="J36" s="15"/>
    </row>
    <row r="37" spans="2:10" x14ac:dyDescent="0.2">
      <c r="C37" s="36"/>
      <c r="D37" s="14"/>
    </row>
    <row r="38" spans="2:10" x14ac:dyDescent="0.2">
      <c r="B38" s="32"/>
      <c r="C38" s="36"/>
      <c r="D38" s="14"/>
    </row>
    <row r="39" spans="2:10" x14ac:dyDescent="0.2">
      <c r="B39" s="32"/>
      <c r="E39" s="26"/>
      <c r="F39" s="26"/>
    </row>
    <row r="40" spans="2:10" x14ac:dyDescent="0.2">
      <c r="E40" s="14"/>
    </row>
    <row r="41" spans="2:10" x14ac:dyDescent="0.2">
      <c r="E41" s="14"/>
    </row>
  </sheetData>
  <mergeCells count="3">
    <mergeCell ref="F7:H7"/>
    <mergeCell ref="Q14:R14"/>
    <mergeCell ref="C20:C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465F-4B69-49B0-9B16-4324AFAC8769}">
  <dimension ref="B2:I5"/>
  <sheetViews>
    <sheetView workbookViewId="0">
      <selection activeCell="D4" sqref="D4"/>
    </sheetView>
  </sheetViews>
  <sheetFormatPr defaultRowHeight="15" x14ac:dyDescent="0.25"/>
  <cols>
    <col min="3" max="3" width="19.85546875" customWidth="1"/>
  </cols>
  <sheetData>
    <row r="2" spans="2:9" x14ac:dyDescent="0.25">
      <c r="B2" s="87" t="s">
        <v>77</v>
      </c>
    </row>
    <row r="3" spans="2:9" x14ac:dyDescent="0.25">
      <c r="B3" s="88" t="s">
        <v>78</v>
      </c>
      <c r="C3" s="89"/>
      <c r="D3" s="88" t="s">
        <v>79</v>
      </c>
      <c r="E3" s="88" t="s">
        <v>80</v>
      </c>
      <c r="F3" s="88" t="s">
        <v>81</v>
      </c>
      <c r="G3" s="88" t="s">
        <v>82</v>
      </c>
      <c r="H3" s="88" t="s">
        <v>83</v>
      </c>
      <c r="I3" s="88" t="s">
        <v>84</v>
      </c>
    </row>
    <row r="4" spans="2:9" x14ac:dyDescent="0.25">
      <c r="B4" s="87" t="s">
        <v>85</v>
      </c>
      <c r="C4" s="90"/>
      <c r="D4" s="91">
        <v>16.689346590044675</v>
      </c>
      <c r="E4" s="91">
        <v>17.399854768043177</v>
      </c>
      <c r="F4" s="91">
        <v>18.140611096757411</v>
      </c>
      <c r="G4" s="91">
        <v>18.912903317342305</v>
      </c>
      <c r="H4" s="91">
        <v>19.718073993387971</v>
      </c>
      <c r="I4" s="92">
        <f>SUM(D4:H4)</f>
        <v>90.860789765575532</v>
      </c>
    </row>
    <row r="5" spans="2:9" x14ac:dyDescent="0.25">
      <c r="B5" s="87" t="s">
        <v>86</v>
      </c>
      <c r="C5" s="90"/>
      <c r="D5" s="91">
        <v>16.215953473685332</v>
      </c>
      <c r="E5" s="91">
        <v>16.426760868843239</v>
      </c>
      <c r="F5" s="91">
        <v>16.6403087601382</v>
      </c>
      <c r="G5" s="91">
        <v>16.856632774019996</v>
      </c>
      <c r="H5" s="91">
        <v>17.075769000082254</v>
      </c>
      <c r="I5" s="92">
        <f>SUM(D5:H5)</f>
        <v>83.215424876769021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Decision</vt:lpstr>
      <vt:lpstr>SC</vt:lpstr>
      <vt:lpstr>SC - AER Simulation Results</vt:lpstr>
      <vt:lpstr>MIC</vt:lpstr>
      <vt:lpstr>FD MAR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2022-09-21T05:47:32Z</dcterms:created>
  <dcterms:modified xsi:type="dcterms:W3CDTF">2023-04-28T03:24:28Z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