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bhui\AppData\Roaming\iManage\Work\Recent\65402 - 2022 Rate of return Instrument\"/>
    </mc:Choice>
  </mc:AlternateContent>
  <xr:revisionPtr revIDLastSave="0" documentId="13_ncr:1_{ABD9293A-EC21-41F8-99CE-1E0780AFCC02}" xr6:coauthVersionLast="47" xr6:coauthVersionMax="47" xr10:uidLastSave="{00000000-0000-0000-0000-000000000000}"/>
  <bookViews>
    <workbookView xWindow="3510" yWindow="3510" windowWidth="21600" windowHeight="11505" tabRatio="791" xr2:uid="{00000000-000D-0000-FFFF-FFFF00000000}"/>
  </bookViews>
  <sheets>
    <sheet name="Consolidated underlying data" sheetId="4" r:id="rId1"/>
    <sheet name="BHM Rm, MRP Calculations " sheetId="5" r:id="rId2"/>
    <sheet name="Display Tables" sheetId="7" r:id="rId3"/>
  </sheets>
  <externalReferences>
    <externalReference r:id="rId4"/>
    <externalReference r:id="rId5"/>
  </externalReferences>
  <definedNames>
    <definedName name="__FDS_HYPERLINK_TOGGLE_STATE__" hidden="1">"ON"</definedName>
    <definedName name="_Ref417570520" localSheetId="2">'Display Tables'!#REF!</definedName>
    <definedName name="_Ref432619921" localSheetId="2">'Display Tables'!#REF!</definedName>
    <definedName name="_Ref443916669" localSheetId="2">'Display Tables'!$B$16</definedName>
    <definedName name="A2325806K">#REF!,#REF!</definedName>
    <definedName name="A2325806K_Data">#REF!</definedName>
    <definedName name="A2325806K_Latest">#REF!</definedName>
    <definedName name="A2325807L">#REF!,#REF!</definedName>
    <definedName name="A2325807L_Data">#REF!</definedName>
    <definedName name="A2325807L_Latest">#REF!</definedName>
    <definedName name="A2325810A">#REF!,#REF!</definedName>
    <definedName name="A2325810A_Data">#REF!</definedName>
    <definedName name="A2325810A_Latest">#REF!</definedName>
    <definedName name="A2325811C">#REF!,#REF!</definedName>
    <definedName name="A2325811C_Data">#REF!</definedName>
    <definedName name="A2325811C_Latest">#REF!</definedName>
    <definedName name="A2325812F">#REF!,#REF!</definedName>
    <definedName name="A2325812F_Data">#REF!</definedName>
    <definedName name="A2325812F_Latest">#REF!</definedName>
    <definedName name="A2325815L">#REF!,#REF!</definedName>
    <definedName name="A2325815L_Data">#REF!</definedName>
    <definedName name="A2325815L_Latest">#REF!</definedName>
    <definedName name="A2325816R">#REF!,#REF!</definedName>
    <definedName name="A2325816R_Data">#REF!</definedName>
    <definedName name="A2325816R_Latest">#REF!</definedName>
    <definedName name="A2325817T">#REF!,#REF!</definedName>
    <definedName name="A2325817T_Data">#REF!</definedName>
    <definedName name="A2325817T_Latest">#REF!</definedName>
    <definedName name="A2325820F">#REF!,#REF!</definedName>
    <definedName name="A2325820F_Data">#REF!</definedName>
    <definedName name="A2325820F_Latest">#REF!</definedName>
    <definedName name="A2325821J">#REF!,#REF!</definedName>
    <definedName name="A2325821J_Data">#REF!</definedName>
    <definedName name="A2325821J_Latest">#REF!</definedName>
    <definedName name="A2325822K">#REF!,#REF!</definedName>
    <definedName name="A2325822K_Data">#REF!</definedName>
    <definedName name="A2325822K_Latest">#REF!</definedName>
    <definedName name="A2325825T">#REF!,#REF!</definedName>
    <definedName name="A2325825T_Data">#REF!</definedName>
    <definedName name="A2325825T_Latest">#REF!</definedName>
    <definedName name="A2325826V">#REF!,#REF!</definedName>
    <definedName name="A2325826V_Data">#REF!</definedName>
    <definedName name="A2325826V_Latest">#REF!</definedName>
    <definedName name="A2325827W">#REF!,#REF!</definedName>
    <definedName name="A2325827W_Data">#REF!</definedName>
    <definedName name="A2325827W_Latest">#REF!</definedName>
    <definedName name="A2325830K">#REF!,#REF!</definedName>
    <definedName name="A2325830K_Data">#REF!</definedName>
    <definedName name="A2325830K_Latest">#REF!</definedName>
    <definedName name="A2325831L">#REF!,#REF!</definedName>
    <definedName name="A2325831L_Data">#REF!</definedName>
    <definedName name="A2325831L_Latest">#REF!</definedName>
    <definedName name="A2325832R">#REF!,#REF!</definedName>
    <definedName name="A2325832R_Data">#REF!</definedName>
    <definedName name="A2325832R_Latest">#REF!</definedName>
    <definedName name="A2325835W">#REF!,#REF!</definedName>
    <definedName name="A2325835W_Data">#REF!</definedName>
    <definedName name="A2325835W_Latest">#REF!</definedName>
    <definedName name="A2325836X">#REF!,#REF!</definedName>
    <definedName name="A2325836X_Data">#REF!</definedName>
    <definedName name="A2325836X_Latest">#REF!</definedName>
    <definedName name="A2325837A">#REF!,#REF!</definedName>
    <definedName name="A2325837A_Data">#REF!</definedName>
    <definedName name="A2325837A_Latest">#REF!</definedName>
    <definedName name="A2325840R">#REF!,#REF!</definedName>
    <definedName name="A2325840R_Data">#REF!</definedName>
    <definedName name="A2325840R_Latest">#REF!</definedName>
    <definedName name="A2325841T">#REF!,#REF!</definedName>
    <definedName name="A2325841T_Data">#REF!</definedName>
    <definedName name="A2325841T_Latest">#REF!</definedName>
    <definedName name="A2325842V">#REF!,#REF!</definedName>
    <definedName name="A2325842V_Data">#REF!</definedName>
    <definedName name="A2325842V_Latest">#REF!</definedName>
    <definedName name="A2325845A">#REF!,#REF!</definedName>
    <definedName name="A2325845A_Data">#REF!</definedName>
    <definedName name="A2325845A_Latest">#REF!</definedName>
    <definedName name="A2325846C">#REF!,#REF!</definedName>
    <definedName name="A2325846C_Data">#REF!</definedName>
    <definedName name="A2325846C_Latest">#REF!</definedName>
    <definedName name="A2325847F">#REF!,#REF!</definedName>
    <definedName name="A2325847F_Data">#REF!</definedName>
    <definedName name="A2325847F_Latest">#REF!</definedName>
    <definedName name="A2325850V">#REF!,#REF!</definedName>
    <definedName name="A2325850V_Data">#REF!</definedName>
    <definedName name="A2325850V_Latest">#REF!</definedName>
    <definedName name="BLPH1" hidden="1">'[1]Mthly Data'!$A$3</definedName>
    <definedName name="BLPH2" hidden="1">'[2]Mthly Data'!#REF!</definedName>
    <definedName name="BLPH3" hidden="1">'[2]Mthly Data'!#REF!</definedName>
    <definedName name="blph4" hidden="1">'[2]Mthly Data'!#REF!</definedName>
    <definedName name="Date_Range">#REF!,#REF!</definedName>
    <definedName name="Date_Range_Data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CURRENCY" hidden="1">"c2140"</definedName>
    <definedName name="IQ_EST_DATE" hidden="1">"c1634"</definedName>
    <definedName name="IQ_EST_EPS_GROWTH_1YR" hidden="1">"c1636"</definedName>
    <definedName name="IQ_EST_EPS_GROWTH_5YR" hidden="1">"c1655"</definedName>
    <definedName name="IQ_EST_EPS_GROWTH_Q_1YR" hidden="1">"c1641"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REVISION_DATE_" hidden="1">39198.552349537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</definedNames>
  <calcPr calcId="191029"/>
  <customWorkbookViews>
    <customWorkbookView name="Ma, June - Personal View" guid="{2E9D4B95-D3A5-4B88-BEE5-1085751D117B}" mergeInterval="0" personalView="1" maximized="1" windowWidth="1280" windowHeight="799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7" l="1"/>
  <c r="B13" i="7"/>
  <c r="B12" i="7"/>
  <c r="C141" i="5" l="1"/>
  <c r="E141" i="5"/>
  <c r="D141" i="5"/>
  <c r="I141" i="5"/>
  <c r="M141" i="5" s="1"/>
  <c r="B5" i="7"/>
  <c r="B6" i="7"/>
  <c r="B7" i="7"/>
  <c r="B8" i="7"/>
  <c r="B4" i="7"/>
  <c r="I157" i="5"/>
  <c r="I158" i="5"/>
  <c r="I159" i="5"/>
  <c r="I160" i="5"/>
  <c r="I156" i="5"/>
  <c r="D140" i="5"/>
  <c r="D139" i="5"/>
  <c r="F141" i="5" l="1"/>
  <c r="G141" i="5" s="1"/>
  <c r="J141" i="5"/>
  <c r="K141" i="5" s="1"/>
  <c r="H141" i="5"/>
  <c r="L141" i="5"/>
  <c r="C140" i="5"/>
  <c r="C139" i="5" l="1"/>
  <c r="E140" i="5" l="1"/>
  <c r="I140" i="5"/>
  <c r="M140" i="5" s="1"/>
  <c r="D138" i="5"/>
  <c r="J140" i="5" l="1"/>
  <c r="K140" i="5" s="1"/>
  <c r="L140" i="5"/>
  <c r="F140" i="5"/>
  <c r="G140" i="5" s="1"/>
  <c r="H140" i="5"/>
  <c r="C138" i="5"/>
  <c r="D137" i="5"/>
  <c r="D136" i="5"/>
  <c r="D135" i="5"/>
  <c r="C133" i="5"/>
  <c r="C135" i="5"/>
  <c r="D134" i="5"/>
  <c r="C131" i="5"/>
  <c r="C130" i="5"/>
  <c r="C129" i="5"/>
  <c r="C128" i="5"/>
  <c r="C127" i="5"/>
  <c r="C126" i="5"/>
  <c r="C125" i="5"/>
  <c r="C124" i="5"/>
  <c r="C123" i="5"/>
  <c r="C122" i="5"/>
  <c r="C121" i="5"/>
  <c r="C120" i="5"/>
  <c r="C119" i="5"/>
  <c r="C118" i="5"/>
  <c r="C117" i="5"/>
  <c r="C116" i="5"/>
  <c r="C115" i="5"/>
  <c r="C114" i="5"/>
  <c r="C113" i="5"/>
  <c r="C112" i="5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E126" i="5"/>
  <c r="I111" i="5"/>
  <c r="M111" i="5" s="1"/>
  <c r="I107" i="5"/>
  <c r="M107" i="5" s="1"/>
  <c r="I108" i="5"/>
  <c r="M108" i="5" s="1"/>
  <c r="I109" i="5"/>
  <c r="I110" i="5"/>
  <c r="M110" i="5" s="1"/>
  <c r="I112" i="5"/>
  <c r="M112" i="5" s="1"/>
  <c r="I113" i="5"/>
  <c r="M113" i="5" s="1"/>
  <c r="I114" i="5"/>
  <c r="M114" i="5" s="1"/>
  <c r="I115" i="5"/>
  <c r="M115" i="5" s="1"/>
  <c r="I116" i="5"/>
  <c r="M116" i="5" s="1"/>
  <c r="I117" i="5"/>
  <c r="M117" i="5" s="1"/>
  <c r="D132" i="5"/>
  <c r="D133" i="5"/>
  <c r="D108" i="5"/>
  <c r="D5" i="5"/>
  <c r="D79" i="5"/>
  <c r="D83" i="5"/>
  <c r="D87" i="5"/>
  <c r="D91" i="5"/>
  <c r="D95" i="5"/>
  <c r="D99" i="5"/>
  <c r="D103" i="5"/>
  <c r="I3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M92" i="5" s="1"/>
  <c r="I93" i="5"/>
  <c r="M93" i="5" s="1"/>
  <c r="I94" i="5"/>
  <c r="M94" i="5" s="1"/>
  <c r="I95" i="5"/>
  <c r="M95" i="5" s="1"/>
  <c r="I96" i="5"/>
  <c r="M96" i="5" s="1"/>
  <c r="I97" i="5"/>
  <c r="M97" i="5" s="1"/>
  <c r="I98" i="5"/>
  <c r="M98" i="5" s="1"/>
  <c r="I99" i="5"/>
  <c r="M99" i="5" s="1"/>
  <c r="I100" i="5"/>
  <c r="M100" i="5" s="1"/>
  <c r="I101" i="5"/>
  <c r="M101" i="5" s="1"/>
  <c r="I102" i="5"/>
  <c r="M102" i="5" s="1"/>
  <c r="I103" i="5"/>
  <c r="M103" i="5" s="1"/>
  <c r="I104" i="5"/>
  <c r="M104" i="5" s="1"/>
  <c r="I105" i="5"/>
  <c r="M105" i="5" s="1"/>
  <c r="I106" i="5"/>
  <c r="M106" i="5" s="1"/>
  <c r="I119" i="5"/>
  <c r="M119" i="5" s="1"/>
  <c r="I120" i="5"/>
  <c r="M120" i="5" s="1"/>
  <c r="I121" i="5"/>
  <c r="M121" i="5" s="1"/>
  <c r="I122" i="5"/>
  <c r="M122" i="5" s="1"/>
  <c r="I123" i="5"/>
  <c r="M123" i="5" s="1"/>
  <c r="I124" i="5"/>
  <c r="M124" i="5" s="1"/>
  <c r="I125" i="5"/>
  <c r="M125" i="5" s="1"/>
  <c r="I126" i="5"/>
  <c r="M126" i="5" s="1"/>
  <c r="I127" i="5"/>
  <c r="M127" i="5" s="1"/>
  <c r="I128" i="5"/>
  <c r="M128" i="5" s="1"/>
  <c r="I129" i="5"/>
  <c r="M129" i="5" s="1"/>
  <c r="I130" i="5"/>
  <c r="M130" i="5" s="1"/>
  <c r="I131" i="5"/>
  <c r="M131" i="5" s="1"/>
  <c r="I118" i="5"/>
  <c r="M118" i="5" s="1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H83" i="5" s="1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7" i="5"/>
  <c r="E128" i="5"/>
  <c r="E129" i="5"/>
  <c r="E130" i="5"/>
  <c r="E131" i="5"/>
  <c r="E3" i="5"/>
  <c r="D4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80" i="5"/>
  <c r="D81" i="5"/>
  <c r="D82" i="5"/>
  <c r="D84" i="5"/>
  <c r="D85" i="5"/>
  <c r="D86" i="5"/>
  <c r="D88" i="5"/>
  <c r="D89" i="5"/>
  <c r="D90" i="5"/>
  <c r="D92" i="5"/>
  <c r="D93" i="5"/>
  <c r="D94" i="5"/>
  <c r="D96" i="5"/>
  <c r="D97" i="5"/>
  <c r="D98" i="5"/>
  <c r="D100" i="5"/>
  <c r="D101" i="5"/>
  <c r="D102" i="5"/>
  <c r="D104" i="5"/>
  <c r="D105" i="5"/>
  <c r="D106" i="5"/>
  <c r="D107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F128" i="5" s="1"/>
  <c r="G128" i="5" s="1"/>
  <c r="D129" i="5"/>
  <c r="D130" i="5"/>
  <c r="D131" i="5"/>
  <c r="D3" i="5"/>
  <c r="D2" i="5"/>
  <c r="L109" i="5" l="1"/>
  <c r="M109" i="5"/>
  <c r="I139" i="5"/>
  <c r="M139" i="5" s="1"/>
  <c r="E139" i="5"/>
  <c r="H14" i="5"/>
  <c r="H122" i="5"/>
  <c r="H86" i="5"/>
  <c r="H78" i="5"/>
  <c r="H70" i="5"/>
  <c r="H54" i="5"/>
  <c r="H42" i="5"/>
  <c r="H38" i="5"/>
  <c r="H22" i="5"/>
  <c r="L106" i="5"/>
  <c r="L78" i="5"/>
  <c r="L70" i="5"/>
  <c r="L62" i="5"/>
  <c r="L54" i="5"/>
  <c r="L46" i="5"/>
  <c r="L30" i="5"/>
  <c r="L22" i="5"/>
  <c r="L14" i="5"/>
  <c r="L6" i="5"/>
  <c r="L43" i="5"/>
  <c r="L35" i="5"/>
  <c r="I136" i="5"/>
  <c r="M136" i="5" s="1"/>
  <c r="H20" i="5"/>
  <c r="L37" i="5"/>
  <c r="L126" i="5"/>
  <c r="J112" i="5"/>
  <c r="K112" i="5" s="1"/>
  <c r="E133" i="5"/>
  <c r="I132" i="5"/>
  <c r="M132" i="5" s="1"/>
  <c r="F106" i="5"/>
  <c r="G106" i="5" s="1"/>
  <c r="C136" i="5"/>
  <c r="J64" i="5"/>
  <c r="K64" i="5" s="1"/>
  <c r="J96" i="5"/>
  <c r="K96" i="5" s="1"/>
  <c r="J72" i="5"/>
  <c r="K72" i="5" s="1"/>
  <c r="L84" i="5"/>
  <c r="F116" i="5"/>
  <c r="G116" i="5" s="1"/>
  <c r="F56" i="5"/>
  <c r="G56" i="5" s="1"/>
  <c r="F40" i="5"/>
  <c r="G40" i="5" s="1"/>
  <c r="F11" i="5"/>
  <c r="G11" i="5" s="1"/>
  <c r="J121" i="5"/>
  <c r="K121" i="5" s="1"/>
  <c r="J101" i="5"/>
  <c r="K101" i="5" s="1"/>
  <c r="J58" i="5"/>
  <c r="K58" i="5" s="1"/>
  <c r="J34" i="5"/>
  <c r="K34" i="5" s="1"/>
  <c r="J18" i="5"/>
  <c r="K18" i="5" s="1"/>
  <c r="I134" i="5"/>
  <c r="M134" i="5" s="1"/>
  <c r="L4" i="5"/>
  <c r="L56" i="5"/>
  <c r="J17" i="5"/>
  <c r="K17" i="5" s="1"/>
  <c r="J53" i="5"/>
  <c r="K53" i="5" s="1"/>
  <c r="L92" i="5"/>
  <c r="L24" i="5"/>
  <c r="L116" i="5"/>
  <c r="L85" i="5"/>
  <c r="F94" i="5"/>
  <c r="G94" i="5" s="1"/>
  <c r="L93" i="5"/>
  <c r="L69" i="5"/>
  <c r="J49" i="5"/>
  <c r="K49" i="5" s="1"/>
  <c r="J33" i="5"/>
  <c r="K33" i="5" s="1"/>
  <c r="L29" i="5"/>
  <c r="L21" i="5"/>
  <c r="L13" i="5"/>
  <c r="L5" i="5"/>
  <c r="L117" i="5"/>
  <c r="E135" i="5"/>
  <c r="H117" i="5"/>
  <c r="H109" i="5"/>
  <c r="H101" i="5"/>
  <c r="H93" i="5"/>
  <c r="H85" i="5"/>
  <c r="H77" i="5"/>
  <c r="H69" i="5"/>
  <c r="H53" i="5"/>
  <c r="H29" i="5"/>
  <c r="H21" i="5"/>
  <c r="H17" i="5"/>
  <c r="H13" i="5"/>
  <c r="H9" i="5"/>
  <c r="H5" i="5"/>
  <c r="L25" i="5"/>
  <c r="L125" i="5"/>
  <c r="J75" i="5"/>
  <c r="K75" i="5" s="1"/>
  <c r="J19" i="5"/>
  <c r="K19" i="5" s="1"/>
  <c r="J7" i="5"/>
  <c r="K7" i="5" s="1"/>
  <c r="J110" i="5"/>
  <c r="K110" i="5" s="1"/>
  <c r="H28" i="5"/>
  <c r="H108" i="5"/>
  <c r="H7" i="5"/>
  <c r="F71" i="5"/>
  <c r="G71" i="5" s="1"/>
  <c r="F15" i="5"/>
  <c r="G15" i="5" s="1"/>
  <c r="H15" i="5"/>
  <c r="F63" i="5"/>
  <c r="G63" i="5" s="1"/>
  <c r="F47" i="5"/>
  <c r="G47" i="5" s="1"/>
  <c r="F35" i="5"/>
  <c r="G35" i="5" s="1"/>
  <c r="F7" i="5"/>
  <c r="G7" i="5" s="1"/>
  <c r="L123" i="5"/>
  <c r="F103" i="5"/>
  <c r="G103" i="5" s="1"/>
  <c r="L44" i="5"/>
  <c r="F122" i="5"/>
  <c r="G122" i="5" s="1"/>
  <c r="J24" i="5"/>
  <c r="K24" i="5" s="1"/>
  <c r="L32" i="5"/>
  <c r="L8" i="5"/>
  <c r="F113" i="5"/>
  <c r="G113" i="5" s="1"/>
  <c r="H124" i="5"/>
  <c r="H120" i="5"/>
  <c r="H116" i="5"/>
  <c r="H112" i="5"/>
  <c r="H104" i="5"/>
  <c r="H100" i="5"/>
  <c r="F96" i="5"/>
  <c r="G96" i="5" s="1"/>
  <c r="H92" i="5"/>
  <c r="F88" i="5"/>
  <c r="G88" i="5" s="1"/>
  <c r="H84" i="5"/>
  <c r="H68" i="5"/>
  <c r="H60" i="5"/>
  <c r="H52" i="5"/>
  <c r="H44" i="5"/>
  <c r="H12" i="5"/>
  <c r="L52" i="5"/>
  <c r="L108" i="5"/>
  <c r="J90" i="5"/>
  <c r="K90" i="5" s="1"/>
  <c r="L90" i="5"/>
  <c r="L10" i="5"/>
  <c r="J10" i="5"/>
  <c r="K10" i="5" s="1"/>
  <c r="L124" i="5"/>
  <c r="J124" i="5"/>
  <c r="K124" i="5" s="1"/>
  <c r="E138" i="5"/>
  <c r="F138" i="5" s="1"/>
  <c r="G138" i="5" s="1"/>
  <c r="I138" i="5"/>
  <c r="F45" i="5"/>
  <c r="G45" i="5" s="1"/>
  <c r="F37" i="5"/>
  <c r="G37" i="5" s="1"/>
  <c r="J120" i="5"/>
  <c r="K120" i="5" s="1"/>
  <c r="L112" i="5"/>
  <c r="J40" i="5"/>
  <c r="K40" i="5" s="1"/>
  <c r="L3" i="5"/>
  <c r="L11" i="5"/>
  <c r="L67" i="5"/>
  <c r="L75" i="5"/>
  <c r="H37" i="5"/>
  <c r="F85" i="5"/>
  <c r="G85" i="5" s="1"/>
  <c r="F127" i="5"/>
  <c r="G127" i="5" s="1"/>
  <c r="H107" i="5"/>
  <c r="H99" i="5"/>
  <c r="H91" i="5"/>
  <c r="F87" i="5"/>
  <c r="G87" i="5" s="1"/>
  <c r="F76" i="5"/>
  <c r="G76" i="5" s="1"/>
  <c r="F72" i="5"/>
  <c r="G72" i="5" s="1"/>
  <c r="E137" i="5"/>
  <c r="J117" i="5"/>
  <c r="K117" i="5" s="1"/>
  <c r="J126" i="5"/>
  <c r="K126" i="5" s="1"/>
  <c r="F108" i="5"/>
  <c r="L94" i="5"/>
  <c r="L51" i="5"/>
  <c r="L59" i="5"/>
  <c r="H96" i="5"/>
  <c r="F89" i="5"/>
  <c r="G89" i="5" s="1"/>
  <c r="F78" i="5"/>
  <c r="J70" i="5"/>
  <c r="K70" i="5" s="1"/>
  <c r="F50" i="5"/>
  <c r="G50" i="5" s="1"/>
  <c r="F38" i="5"/>
  <c r="G38" i="5" s="1"/>
  <c r="F34" i="5"/>
  <c r="G34" i="5" s="1"/>
  <c r="F26" i="5"/>
  <c r="G26" i="5" s="1"/>
  <c r="F22" i="5"/>
  <c r="G22" i="5" s="1"/>
  <c r="F14" i="5"/>
  <c r="G14" i="5" s="1"/>
  <c r="F6" i="5"/>
  <c r="G6" i="5" s="1"/>
  <c r="H130" i="5"/>
  <c r="H94" i="5"/>
  <c r="H59" i="5"/>
  <c r="F99" i="5"/>
  <c r="G99" i="5" s="1"/>
  <c r="L23" i="5"/>
  <c r="L39" i="5"/>
  <c r="L63" i="5"/>
  <c r="H87" i="5"/>
  <c r="H95" i="5"/>
  <c r="H103" i="5"/>
  <c r="L107" i="5"/>
  <c r="L19" i="5"/>
  <c r="L27" i="5"/>
  <c r="L55" i="5"/>
  <c r="J62" i="5"/>
  <c r="K62" i="5" s="1"/>
  <c r="F91" i="5"/>
  <c r="G91" i="5" s="1"/>
  <c r="J3" i="5"/>
  <c r="F41" i="5"/>
  <c r="G41" i="5" s="1"/>
  <c r="F25" i="5"/>
  <c r="G25" i="5" s="1"/>
  <c r="F110" i="5"/>
  <c r="G110" i="5" s="1"/>
  <c r="F102" i="5"/>
  <c r="G102" i="5" s="1"/>
  <c r="F90" i="5"/>
  <c r="G90" i="5" s="1"/>
  <c r="F67" i="5"/>
  <c r="G67" i="5" s="1"/>
  <c r="F4" i="5"/>
  <c r="G4" i="5" s="1"/>
  <c r="H32" i="5"/>
  <c r="H40" i="5"/>
  <c r="H56" i="5"/>
  <c r="L64" i="5"/>
  <c r="H72" i="5"/>
  <c r="H80" i="5"/>
  <c r="H3" i="5"/>
  <c r="F97" i="5"/>
  <c r="G97" i="5" s="1"/>
  <c r="H35" i="5"/>
  <c r="H27" i="5"/>
  <c r="H19" i="5"/>
  <c r="H11" i="5"/>
  <c r="J104" i="5"/>
  <c r="K104" i="5" s="1"/>
  <c r="L115" i="5"/>
  <c r="H131" i="5"/>
  <c r="H127" i="5"/>
  <c r="F73" i="5"/>
  <c r="G73" i="5" s="1"/>
  <c r="F58" i="5"/>
  <c r="G58" i="5" s="1"/>
  <c r="F10" i="5"/>
  <c r="G10" i="5" s="1"/>
  <c r="L131" i="5"/>
  <c r="J91" i="5"/>
  <c r="K91" i="5" s="1"/>
  <c r="L83" i="5"/>
  <c r="J113" i="5"/>
  <c r="K113" i="5" s="1"/>
  <c r="J100" i="5"/>
  <c r="H119" i="5"/>
  <c r="L71" i="5"/>
  <c r="L16" i="5"/>
  <c r="F112" i="5"/>
  <c r="G112" i="5" s="1"/>
  <c r="F125" i="5"/>
  <c r="G125" i="5" s="1"/>
  <c r="F118" i="5"/>
  <c r="G118" i="5" s="1"/>
  <c r="H110" i="5"/>
  <c r="H88" i="5"/>
  <c r="F74" i="5"/>
  <c r="G74" i="5" s="1"/>
  <c r="F66" i="5"/>
  <c r="G66" i="5" s="1"/>
  <c r="F51" i="5"/>
  <c r="G51" i="5" s="1"/>
  <c r="F43" i="5"/>
  <c r="G43" i="5" s="1"/>
  <c r="J78" i="5"/>
  <c r="F126" i="5"/>
  <c r="G126" i="5" s="1"/>
  <c r="H25" i="5"/>
  <c r="H33" i="5"/>
  <c r="H41" i="5"/>
  <c r="H57" i="5"/>
  <c r="H65" i="5"/>
  <c r="H73" i="5"/>
  <c r="H89" i="5"/>
  <c r="H97" i="5"/>
  <c r="H105" i="5"/>
  <c r="H113" i="5"/>
  <c r="L121" i="5"/>
  <c r="F60" i="5"/>
  <c r="G60" i="5" s="1"/>
  <c r="F44" i="5"/>
  <c r="G44" i="5" s="1"/>
  <c r="F28" i="5"/>
  <c r="G28" i="5" s="1"/>
  <c r="F12" i="5"/>
  <c r="G12" i="5" s="1"/>
  <c r="F95" i="5"/>
  <c r="G95" i="5" s="1"/>
  <c r="J98" i="5"/>
  <c r="K98" i="5" s="1"/>
  <c r="H10" i="5"/>
  <c r="L18" i="5"/>
  <c r="H26" i="5"/>
  <c r="H34" i="5"/>
  <c r="H50" i="5"/>
  <c r="H98" i="5"/>
  <c r="J38" i="5"/>
  <c r="K38" i="5" s="1"/>
  <c r="F20" i="5"/>
  <c r="G20" i="5" s="1"/>
  <c r="L119" i="5"/>
  <c r="F3" i="5"/>
  <c r="F105" i="5"/>
  <c r="G105" i="5" s="1"/>
  <c r="F64" i="5"/>
  <c r="G64" i="5" s="1"/>
  <c r="L130" i="5"/>
  <c r="F83" i="5"/>
  <c r="G83" i="5" s="1"/>
  <c r="F98" i="5"/>
  <c r="G98" i="5" s="1"/>
  <c r="F104" i="5"/>
  <c r="G104" i="5" s="1"/>
  <c r="L111" i="5"/>
  <c r="H58" i="5"/>
  <c r="F18" i="5"/>
  <c r="G18" i="5" s="1"/>
  <c r="F115" i="5"/>
  <c r="G115" i="5" s="1"/>
  <c r="F86" i="5"/>
  <c r="G86" i="5" s="1"/>
  <c r="H79" i="5"/>
  <c r="H71" i="5"/>
  <c r="H63" i="5"/>
  <c r="F48" i="5"/>
  <c r="G48" i="5" s="1"/>
  <c r="F32" i="5"/>
  <c r="G32" i="5" s="1"/>
  <c r="H24" i="5"/>
  <c r="F16" i="5"/>
  <c r="G16" i="5" s="1"/>
  <c r="F8" i="5"/>
  <c r="G8" i="5" s="1"/>
  <c r="L82" i="5"/>
  <c r="J28" i="5"/>
  <c r="K28" i="5" s="1"/>
  <c r="F5" i="5"/>
  <c r="G5" i="5" s="1"/>
  <c r="J54" i="5"/>
  <c r="K54" i="5" s="1"/>
  <c r="H111" i="5"/>
  <c r="L87" i="5"/>
  <c r="L7" i="5"/>
  <c r="H55" i="5"/>
  <c r="H47" i="5"/>
  <c r="H39" i="5"/>
  <c r="L95" i="5"/>
  <c r="L88" i="5"/>
  <c r="L72" i="5"/>
  <c r="H76" i="5"/>
  <c r="J92" i="5"/>
  <c r="K92" i="5" s="1"/>
  <c r="J73" i="5"/>
  <c r="K73" i="5" s="1"/>
  <c r="F65" i="5"/>
  <c r="G65" i="5" s="1"/>
  <c r="L48" i="5"/>
  <c r="L47" i="5"/>
  <c r="L103" i="5"/>
  <c r="L128" i="5"/>
  <c r="J74" i="5"/>
  <c r="K74" i="5" s="1"/>
  <c r="F111" i="5"/>
  <c r="G111" i="5" s="1"/>
  <c r="H128" i="5"/>
  <c r="F121" i="5"/>
  <c r="G121" i="5" s="1"/>
  <c r="H106" i="5"/>
  <c r="F69" i="5"/>
  <c r="G69" i="5" s="1"/>
  <c r="F61" i="5"/>
  <c r="G61" i="5" s="1"/>
  <c r="F46" i="5"/>
  <c r="G46" i="5" s="1"/>
  <c r="L66" i="5"/>
  <c r="L86" i="5"/>
  <c r="J86" i="5"/>
  <c r="K86" i="5" s="1"/>
  <c r="J118" i="5"/>
  <c r="K118" i="5" s="1"/>
  <c r="L118" i="5"/>
  <c r="J99" i="5"/>
  <c r="K99" i="5" s="1"/>
  <c r="L99" i="5"/>
  <c r="L77" i="5"/>
  <c r="J77" i="5"/>
  <c r="K77" i="5" s="1"/>
  <c r="J61" i="5"/>
  <c r="K61" i="5" s="1"/>
  <c r="L61" i="5"/>
  <c r="J45" i="5"/>
  <c r="K45" i="5" s="1"/>
  <c r="L45" i="5"/>
  <c r="L89" i="5"/>
  <c r="J89" i="5"/>
  <c r="K89" i="5" s="1"/>
  <c r="L76" i="5"/>
  <c r="J76" i="5"/>
  <c r="K76" i="5" s="1"/>
  <c r="L68" i="5"/>
  <c r="J68" i="5"/>
  <c r="K68" i="5" s="1"/>
  <c r="J60" i="5"/>
  <c r="K60" i="5" s="1"/>
  <c r="L60" i="5"/>
  <c r="L36" i="5"/>
  <c r="J36" i="5"/>
  <c r="K36" i="5" s="1"/>
  <c r="L20" i="5"/>
  <c r="J20" i="5"/>
  <c r="K20" i="5" s="1"/>
  <c r="J12" i="5"/>
  <c r="K12" i="5" s="1"/>
  <c r="L12" i="5"/>
  <c r="J105" i="5"/>
  <c r="K105" i="5" s="1"/>
  <c r="L105" i="5"/>
  <c r="J102" i="5"/>
  <c r="K102" i="5" s="1"/>
  <c r="L102" i="5"/>
  <c r="L127" i="5"/>
  <c r="J127" i="5"/>
  <c r="K127" i="5" s="1"/>
  <c r="L50" i="5"/>
  <c r="J50" i="5"/>
  <c r="K50" i="5" s="1"/>
  <c r="J42" i="5"/>
  <c r="K42" i="5" s="1"/>
  <c r="L42" i="5"/>
  <c r="L26" i="5"/>
  <c r="J26" i="5"/>
  <c r="K26" i="5" s="1"/>
  <c r="J37" i="5"/>
  <c r="K37" i="5" s="1"/>
  <c r="J39" i="5"/>
  <c r="K39" i="5" s="1"/>
  <c r="J103" i="5"/>
  <c r="K103" i="5" s="1"/>
  <c r="L81" i="5"/>
  <c r="L65" i="5"/>
  <c r="L97" i="5"/>
  <c r="H43" i="5"/>
  <c r="F29" i="5"/>
  <c r="G29" i="5" s="1"/>
  <c r="F119" i="5"/>
  <c r="G119" i="5" s="1"/>
  <c r="F82" i="5"/>
  <c r="G82" i="5" s="1"/>
  <c r="L74" i="5"/>
  <c r="L41" i="5"/>
  <c r="J27" i="5"/>
  <c r="K27" i="5" s="1"/>
  <c r="J11" i="5"/>
  <c r="K11" i="5" s="1"/>
  <c r="H64" i="5"/>
  <c r="F70" i="5"/>
  <c r="G70" i="5" s="1"/>
  <c r="J123" i="5"/>
  <c r="K123" i="5" s="1"/>
  <c r="H61" i="5"/>
  <c r="J129" i="5"/>
  <c r="K129" i="5" s="1"/>
  <c r="F124" i="5"/>
  <c r="G124" i="5" s="1"/>
  <c r="H129" i="5"/>
  <c r="H115" i="5"/>
  <c r="H102" i="5"/>
  <c r="F75" i="5"/>
  <c r="G75" i="5" s="1"/>
  <c r="H67" i="5"/>
  <c r="F33" i="5"/>
  <c r="G33" i="5" s="1"/>
  <c r="J55" i="5"/>
  <c r="K55" i="5" s="1"/>
  <c r="F53" i="5"/>
  <c r="G53" i="5" s="1"/>
  <c r="H81" i="5"/>
  <c r="F31" i="5"/>
  <c r="G31" i="5" s="1"/>
  <c r="F23" i="5"/>
  <c r="G23" i="5" s="1"/>
  <c r="F79" i="5"/>
  <c r="G79" i="5" s="1"/>
  <c r="L58" i="5"/>
  <c r="H66" i="5"/>
  <c r="H82" i="5"/>
  <c r="H114" i="5"/>
  <c r="L104" i="5"/>
  <c r="L96" i="5"/>
  <c r="L53" i="5"/>
  <c r="J5" i="5"/>
  <c r="K5" i="5" s="1"/>
  <c r="J87" i="5"/>
  <c r="K87" i="5" s="1"/>
  <c r="J111" i="5"/>
  <c r="K111" i="5" s="1"/>
  <c r="J6" i="5"/>
  <c r="K6" i="5" s="1"/>
  <c r="J9" i="5"/>
  <c r="K9" i="5" s="1"/>
  <c r="J25" i="5"/>
  <c r="K25" i="5" s="1"/>
  <c r="J41" i="5"/>
  <c r="K41" i="5" s="1"/>
  <c r="J57" i="5"/>
  <c r="H46" i="5"/>
  <c r="F55" i="5"/>
  <c r="G55" i="5" s="1"/>
  <c r="H18" i="5"/>
  <c r="H90" i="5"/>
  <c r="J29" i="5"/>
  <c r="K29" i="5" s="1"/>
  <c r="F21" i="5"/>
  <c r="G21" i="5" s="1"/>
  <c r="J13" i="5"/>
  <c r="K13" i="5" s="1"/>
  <c r="F93" i="5"/>
  <c r="G93" i="5" s="1"/>
  <c r="F80" i="5"/>
  <c r="G80" i="5" s="1"/>
  <c r="H51" i="5"/>
  <c r="F30" i="5"/>
  <c r="G30" i="5" s="1"/>
  <c r="F54" i="5"/>
  <c r="G54" i="5" s="1"/>
  <c r="F101" i="5"/>
  <c r="G101" i="5" s="1"/>
  <c r="J71" i="5"/>
  <c r="K71" i="5" s="1"/>
  <c r="F52" i="5"/>
  <c r="G52" i="5" s="1"/>
  <c r="F36" i="5"/>
  <c r="G36" i="5" s="1"/>
  <c r="J56" i="5"/>
  <c r="K56" i="5" s="1"/>
  <c r="J69" i="5"/>
  <c r="K69" i="5" s="1"/>
  <c r="L33" i="5"/>
  <c r="L34" i="5"/>
  <c r="H8" i="5"/>
  <c r="F120" i="5"/>
  <c r="G120" i="5" s="1"/>
  <c r="F131" i="5"/>
  <c r="G131" i="5" s="1"/>
  <c r="J67" i="5"/>
  <c r="K67" i="5" s="1"/>
  <c r="F59" i="5"/>
  <c r="G59" i="5" s="1"/>
  <c r="J51" i="5"/>
  <c r="K51" i="5" s="1"/>
  <c r="J43" i="5"/>
  <c r="K43" i="5" s="1"/>
  <c r="F19" i="5"/>
  <c r="G19" i="5" s="1"/>
  <c r="J80" i="5"/>
  <c r="K80" i="5" s="1"/>
  <c r="F114" i="5"/>
  <c r="G114" i="5" s="1"/>
  <c r="L17" i="5"/>
  <c r="J93" i="5"/>
  <c r="K93" i="5" s="1"/>
  <c r="J119" i="5"/>
  <c r="K119" i="5" s="1"/>
  <c r="J4" i="5"/>
  <c r="K4" i="5" s="1"/>
  <c r="J16" i="5"/>
  <c r="K16" i="5" s="1"/>
  <c r="J15" i="5"/>
  <c r="K15" i="5" s="1"/>
  <c r="J31" i="5"/>
  <c r="K31" i="5" s="1"/>
  <c r="J47" i="5"/>
  <c r="K47" i="5" s="1"/>
  <c r="J63" i="5"/>
  <c r="K63" i="5" s="1"/>
  <c r="J83" i="5"/>
  <c r="K83" i="5" s="1"/>
  <c r="F130" i="5"/>
  <c r="H125" i="5"/>
  <c r="J84" i="5"/>
  <c r="K84" i="5" s="1"/>
  <c r="F123" i="5"/>
  <c r="G123" i="5" s="1"/>
  <c r="F62" i="5"/>
  <c r="G62" i="5" s="1"/>
  <c r="F49" i="5"/>
  <c r="G49" i="5" s="1"/>
  <c r="F42" i="5"/>
  <c r="G42" i="5" s="1"/>
  <c r="H6" i="5"/>
  <c r="L129" i="5"/>
  <c r="J23" i="5"/>
  <c r="K23" i="5" s="1"/>
  <c r="L80" i="5"/>
  <c r="F39" i="5"/>
  <c r="G39" i="5" s="1"/>
  <c r="F57" i="5"/>
  <c r="L15" i="5"/>
  <c r="J125" i="5"/>
  <c r="K125" i="5" s="1"/>
  <c r="J106" i="5"/>
  <c r="K106" i="5" s="1"/>
  <c r="L73" i="5"/>
  <c r="J59" i="5"/>
  <c r="K59" i="5" s="1"/>
  <c r="J35" i="5"/>
  <c r="K35" i="5" s="1"/>
  <c r="L57" i="5"/>
  <c r="L49" i="5"/>
  <c r="L9" i="5"/>
  <c r="L120" i="5"/>
  <c r="L91" i="5"/>
  <c r="L38" i="5"/>
  <c r="J95" i="5"/>
  <c r="K95" i="5" s="1"/>
  <c r="F84" i="5"/>
  <c r="G84" i="5" s="1"/>
  <c r="F107" i="5"/>
  <c r="G107" i="5" s="1"/>
  <c r="H23" i="5"/>
  <c r="H121" i="5"/>
  <c r="H48" i="5"/>
  <c r="H16" i="5"/>
  <c r="F92" i="5"/>
  <c r="G92" i="5" s="1"/>
  <c r="H126" i="5"/>
  <c r="H123" i="5"/>
  <c r="H118" i="5"/>
  <c r="H75" i="5"/>
  <c r="H31" i="5"/>
  <c r="J131" i="5"/>
  <c r="K131" i="5" s="1"/>
  <c r="L110" i="5"/>
  <c r="L114" i="5"/>
  <c r="J8" i="5"/>
  <c r="K8" i="5" s="1"/>
  <c r="F9" i="5"/>
  <c r="G9" i="5" s="1"/>
  <c r="F68" i="5"/>
  <c r="G68" i="5" s="1"/>
  <c r="J128" i="5"/>
  <c r="K128" i="5" s="1"/>
  <c r="J32" i="5"/>
  <c r="K32" i="5" s="1"/>
  <c r="J130" i="5"/>
  <c r="J81" i="5"/>
  <c r="K81" i="5" s="1"/>
  <c r="F27" i="5"/>
  <c r="G27" i="5" s="1"/>
  <c r="H62" i="5"/>
  <c r="F109" i="5"/>
  <c r="G109" i="5" s="1"/>
  <c r="F77" i="5"/>
  <c r="G77" i="5" s="1"/>
  <c r="F13" i="5"/>
  <c r="G13" i="5" s="1"/>
  <c r="H36" i="5"/>
  <c r="H4" i="5"/>
  <c r="J114" i="5"/>
  <c r="K114" i="5" s="1"/>
  <c r="J94" i="5"/>
  <c r="K94" i="5" s="1"/>
  <c r="L31" i="5"/>
  <c r="J66" i="5"/>
  <c r="K66" i="5" s="1"/>
  <c r="J21" i="5"/>
  <c r="K21" i="5" s="1"/>
  <c r="J48" i="5"/>
  <c r="K48" i="5" s="1"/>
  <c r="L28" i="5"/>
  <c r="J14" i="5"/>
  <c r="K14" i="5" s="1"/>
  <c r="J82" i="5"/>
  <c r="K82" i="5" s="1"/>
  <c r="F100" i="5"/>
  <c r="F129" i="5"/>
  <c r="G129" i="5" s="1"/>
  <c r="F117" i="5"/>
  <c r="G117" i="5" s="1"/>
  <c r="H30" i="5"/>
  <c r="F24" i="5"/>
  <c r="G24" i="5" s="1"/>
  <c r="F81" i="5"/>
  <c r="G81" i="5" s="1"/>
  <c r="J44" i="5"/>
  <c r="K44" i="5" s="1"/>
  <c r="H45" i="5"/>
  <c r="F17" i="5"/>
  <c r="G17" i="5" s="1"/>
  <c r="L98" i="5"/>
  <c r="J79" i="5"/>
  <c r="K79" i="5" s="1"/>
  <c r="H49" i="5"/>
  <c r="H74" i="5"/>
  <c r="L100" i="5"/>
  <c r="L122" i="5"/>
  <c r="J52" i="5"/>
  <c r="K52" i="5" s="1"/>
  <c r="J97" i="5"/>
  <c r="K97" i="5" s="1"/>
  <c r="J65" i="5"/>
  <c r="K65" i="5" s="1"/>
  <c r="J88" i="5"/>
  <c r="K88" i="5" s="1"/>
  <c r="J115" i="5"/>
  <c r="K115" i="5" s="1"/>
  <c r="J22" i="5"/>
  <c r="K22" i="5" s="1"/>
  <c r="L40" i="5"/>
  <c r="J116" i="5"/>
  <c r="K116" i="5" s="1"/>
  <c r="L113" i="5"/>
  <c r="C134" i="5"/>
  <c r="C137" i="5"/>
  <c r="C132" i="5"/>
  <c r="L101" i="5"/>
  <c r="J46" i="5"/>
  <c r="K46" i="5" s="1"/>
  <c r="J30" i="5"/>
  <c r="K30" i="5" s="1"/>
  <c r="J107" i="5"/>
  <c r="L79" i="5"/>
  <c r="J108" i="5"/>
  <c r="J122" i="5"/>
  <c r="K122" i="5" s="1"/>
  <c r="J85" i="5"/>
  <c r="K85" i="5" s="1"/>
  <c r="J109" i="5"/>
  <c r="K109" i="5" s="1"/>
  <c r="J138" i="5" l="1"/>
  <c r="K138" i="5" s="1"/>
  <c r="M138" i="5"/>
  <c r="K130" i="5"/>
  <c r="G130" i="5"/>
  <c r="L138" i="5"/>
  <c r="G78" i="5"/>
  <c r="H139" i="5"/>
  <c r="F139" i="5"/>
  <c r="G139" i="5" s="1"/>
  <c r="L139" i="5"/>
  <c r="J139" i="5"/>
  <c r="K139" i="5" s="1"/>
  <c r="I133" i="5"/>
  <c r="E132" i="5"/>
  <c r="F132" i="5" s="1"/>
  <c r="E136" i="5"/>
  <c r="F136" i="5" s="1"/>
  <c r="G136" i="5" s="1"/>
  <c r="E134" i="5"/>
  <c r="F134" i="5" s="1"/>
  <c r="G134" i="5" s="1"/>
  <c r="I135" i="5"/>
  <c r="I137" i="5"/>
  <c r="K100" i="5"/>
  <c r="H138" i="5"/>
  <c r="G108" i="5"/>
  <c r="K57" i="5"/>
  <c r="K78" i="5"/>
  <c r="K3" i="5"/>
  <c r="G3" i="5"/>
  <c r="G100" i="5"/>
  <c r="G57" i="5"/>
  <c r="H133" i="5"/>
  <c r="F133" i="5"/>
  <c r="G133" i="5" s="1"/>
  <c r="L134" i="5"/>
  <c r="J134" i="5"/>
  <c r="K134" i="5" s="1"/>
  <c r="L132" i="5"/>
  <c r="J132" i="5"/>
  <c r="K132" i="5" s="1"/>
  <c r="L136" i="5"/>
  <c r="J136" i="5"/>
  <c r="K136" i="5" s="1"/>
  <c r="H137" i="5"/>
  <c r="F137" i="5"/>
  <c r="G137" i="5" s="1"/>
  <c r="H135" i="5"/>
  <c r="F135" i="5"/>
  <c r="G135" i="5" s="1"/>
  <c r="K108" i="5"/>
  <c r="K107" i="5"/>
  <c r="J137" i="5" l="1"/>
  <c r="K137" i="5" s="1"/>
  <c r="M137" i="5"/>
  <c r="J135" i="5"/>
  <c r="K135" i="5" s="1"/>
  <c r="M135" i="5"/>
  <c r="J133" i="5"/>
  <c r="K133" i="5" s="1"/>
  <c r="I145" i="5" s="1"/>
  <c r="K145" i="5" s="1"/>
  <c r="M133" i="5"/>
  <c r="B145" i="5"/>
  <c r="D145" i="5" s="1"/>
  <c r="H145" i="5"/>
  <c r="B148" i="5"/>
  <c r="D148" i="5" s="1"/>
  <c r="B146" i="5"/>
  <c r="D146" i="5" s="1"/>
  <c r="B149" i="5"/>
  <c r="D149" i="5" s="1"/>
  <c r="B147" i="5"/>
  <c r="H149" i="5"/>
  <c r="J149" i="5" s="1"/>
  <c r="I147" i="5"/>
  <c r="K147" i="5" s="1"/>
  <c r="D147" i="5"/>
  <c r="H132" i="5"/>
  <c r="L133" i="5"/>
  <c r="J156" i="5" s="1"/>
  <c r="H136" i="5"/>
  <c r="L135" i="5"/>
  <c r="H134" i="5"/>
  <c r="L137" i="5"/>
  <c r="G132" i="5"/>
  <c r="C145" i="5" s="1"/>
  <c r="H148" i="5" l="1"/>
  <c r="J148" i="5" s="1"/>
  <c r="P156" i="5"/>
  <c r="P157" i="5"/>
  <c r="P145" i="5"/>
  <c r="D12" i="7" s="1"/>
  <c r="P147" i="5"/>
  <c r="D14" i="7" s="1"/>
  <c r="P158" i="5"/>
  <c r="Q157" i="5"/>
  <c r="Q146" i="5"/>
  <c r="C13" i="7" s="1"/>
  <c r="Q147" i="5"/>
  <c r="C14" i="7" s="1"/>
  <c r="Q156" i="5"/>
  <c r="Q158" i="5"/>
  <c r="P146" i="5"/>
  <c r="D13" i="7" s="1"/>
  <c r="Q145" i="5"/>
  <c r="C12" i="7" s="1"/>
  <c r="I146" i="5"/>
  <c r="K146" i="5" s="1"/>
  <c r="H147" i="5"/>
  <c r="J147" i="5" s="1"/>
  <c r="I148" i="5"/>
  <c r="K148" i="5" s="1"/>
  <c r="I149" i="5"/>
  <c r="K149" i="5" s="1"/>
  <c r="H146" i="5"/>
  <c r="J146" i="5" s="1"/>
  <c r="C146" i="5"/>
  <c r="E146" i="5" s="1"/>
  <c r="C147" i="5"/>
  <c r="E147" i="5" s="1"/>
  <c r="L147" i="5"/>
  <c r="C148" i="5"/>
  <c r="E148" i="5" s="1"/>
  <c r="M145" i="5"/>
  <c r="C4" i="7" s="1"/>
  <c r="J158" i="5"/>
  <c r="C149" i="5"/>
  <c r="E149" i="5" s="1"/>
  <c r="K158" i="5"/>
  <c r="J159" i="5"/>
  <c r="L148" i="5"/>
  <c r="K156" i="5"/>
  <c r="M148" i="5"/>
  <c r="C7" i="7" s="1"/>
  <c r="K157" i="5"/>
  <c r="M147" i="5"/>
  <c r="C6" i="7" s="1"/>
  <c r="J160" i="5"/>
  <c r="K159" i="5"/>
  <c r="M149" i="5"/>
  <c r="C8" i="7" s="1"/>
  <c r="J157" i="5"/>
  <c r="G148" i="5"/>
  <c r="F148" i="5"/>
  <c r="F147" i="5"/>
  <c r="G149" i="5"/>
  <c r="F149" i="5"/>
  <c r="G147" i="5"/>
  <c r="F146" i="5"/>
  <c r="G146" i="5"/>
  <c r="F145" i="5"/>
  <c r="G145" i="5"/>
  <c r="L146" i="5"/>
  <c r="D5" i="7" s="1"/>
  <c r="L149" i="5"/>
  <c r="D8" i="7" s="1"/>
  <c r="L145" i="5"/>
  <c r="D4" i="7" s="1"/>
  <c r="K160" i="5"/>
  <c r="M146" i="5"/>
  <c r="C5" i="7" s="1"/>
  <c r="D7" i="7"/>
  <c r="D6" i="7"/>
  <c r="E145" i="5"/>
  <c r="J145" i="5"/>
  <c r="R158" i="5" l="1"/>
  <c r="S158" i="5" s="1"/>
  <c r="R157" i="5"/>
  <c r="S157" i="5" s="1"/>
  <c r="R156" i="5"/>
  <c r="S156" i="5" s="1"/>
  <c r="L158" i="5"/>
  <c r="M158" i="5" s="1"/>
  <c r="L160" i="5"/>
  <c r="M160" i="5" s="1"/>
  <c r="L157" i="5"/>
  <c r="M157" i="5" s="1"/>
  <c r="L156" i="5"/>
  <c r="M156" i="5" s="1"/>
  <c r="L159" i="5"/>
  <c r="M159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Beckmann, Lisa</author>
  </authors>
  <commentList>
    <comment ref="B2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Beckmann, From 1980, S&amp;P All Ords Accumulation Index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gcunn</author>
  </authors>
  <commentList>
    <comment ref="D2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gcunn:</t>
        </r>
        <r>
          <rPr>
            <sz val="8"/>
            <color indexed="81"/>
            <rFont val="Tahoma"/>
            <family val="2"/>
          </rPr>
          <t xml:space="preserve">
Links to handley data tab - do not make chages to the inflation figures in this spreadsheet. 
</t>
        </r>
      </text>
    </comment>
    <comment ref="E2" authorId="0" shapeId="0" xr:uid="{00000000-0006-0000-0400-000002000000}">
      <text>
        <r>
          <rPr>
            <b/>
            <sz val="8"/>
            <color indexed="81"/>
            <rFont val="Tahoma"/>
            <family val="2"/>
          </rPr>
          <t>gcunn:</t>
        </r>
        <r>
          <rPr>
            <sz val="8"/>
            <color indexed="81"/>
            <rFont val="Tahoma"/>
            <family val="2"/>
          </rPr>
          <t xml:space="preserve">
Links to Handley data tab
</t>
        </r>
      </text>
    </comment>
  </commentList>
</comments>
</file>

<file path=xl/sharedStrings.xml><?xml version="1.0" encoding="utf-8"?>
<sst xmlns="http://schemas.openxmlformats.org/spreadsheetml/2006/main" count="86" uniqueCount="65">
  <si>
    <t>Year</t>
  </si>
  <si>
    <t xml:space="preserve"> Stock accumulation index</t>
  </si>
  <si>
    <t xml:space="preserve"> Stock price index</t>
  </si>
  <si>
    <t xml:space="preserve"> Bills</t>
  </si>
  <si>
    <t xml:space="preserve"> Bonds</t>
  </si>
  <si>
    <t xml:space="preserve"> Inflation</t>
  </si>
  <si>
    <t>Real Rm</t>
  </si>
  <si>
    <t>Imputation credit yield</t>
  </si>
  <si>
    <t>Direct imputation credit yield</t>
  </si>
  <si>
    <t>Average proportion franked</t>
  </si>
  <si>
    <t>Company tax rate</t>
  </si>
  <si>
    <t xml:space="preserve">Stock accumulation index </t>
  </si>
  <si>
    <t>Theta</t>
  </si>
  <si>
    <t>Data from ATO and Treasury, calculations follow BHM (2012)</t>
  </si>
  <si>
    <t>Real Rm + 1</t>
  </si>
  <si>
    <t>Real rm + 1</t>
  </si>
  <si>
    <t>Real Rm (Arithmetic )</t>
  </si>
  <si>
    <t>Real Rm (Geometric)</t>
  </si>
  <si>
    <t>MRP (Geometric)</t>
  </si>
  <si>
    <t>MRP (Arithmetic )</t>
  </si>
  <si>
    <t>Real Rm (geometric)</t>
  </si>
  <si>
    <t>Nominal Rm (Geometric)</t>
  </si>
  <si>
    <t>Nominal Rm (Arithmetic )</t>
  </si>
  <si>
    <t>Inflation assumption</t>
  </si>
  <si>
    <t>MRP For GEOMEAN</t>
  </si>
  <si>
    <t>Standard Dev</t>
  </si>
  <si>
    <t>Number of cells</t>
  </si>
  <si>
    <t>Standard error</t>
  </si>
  <si>
    <t>Standard error (%)</t>
  </si>
  <si>
    <t>Sampling period</t>
  </si>
  <si>
    <t>Arithmetic average</t>
  </si>
  <si>
    <t>Geometric average</t>
  </si>
  <si>
    <r>
      <t>*</t>
    </r>
    <r>
      <rPr>
        <sz val="12"/>
        <color theme="1"/>
        <rFont val="Arial Narrow"/>
        <family val="2"/>
      </rPr>
      <t>Assumed standard deviation of sample</t>
    </r>
  </si>
  <si>
    <t>1883-2021</t>
  </si>
  <si>
    <t>1937-2021</t>
  </si>
  <si>
    <t>1958-2021</t>
  </si>
  <si>
    <t>1980-2021</t>
  </si>
  <si>
    <t>1988-2021</t>
  </si>
  <si>
    <t>MRP (Geometric) - 10Y</t>
  </si>
  <si>
    <t>MRP (Arithmetic ) - 10Y</t>
  </si>
  <si>
    <t>1972-2021</t>
  </si>
  <si>
    <t>MRP (Geometric) - 5Y</t>
  </si>
  <si>
    <t>MRP (Arithmetic ) - 5Y</t>
  </si>
  <si>
    <t>MRP For GEOMEAN - 10y</t>
  </si>
  <si>
    <t>10Y Bonds</t>
  </si>
  <si>
    <t>5 yr Bonds</t>
  </si>
  <si>
    <t>MRP For GEOMEAN - 5y</t>
  </si>
  <si>
    <t>Sample period</t>
  </si>
  <si>
    <t>10Y term</t>
  </si>
  <si>
    <t>5Y term</t>
  </si>
  <si>
    <t>Historical excess returns (per cent) - 10Y term</t>
  </si>
  <si>
    <t>Historical excess returns (per cent) - 5Y term</t>
  </si>
  <si>
    <t>Stock Accumalation Data</t>
  </si>
  <si>
    <t>1)</t>
  </si>
  <si>
    <t>2)</t>
  </si>
  <si>
    <t>All data pre 2012</t>
  </si>
  <si>
    <t>3)</t>
  </si>
  <si>
    <t>All data pre 2011 (Additional source)</t>
  </si>
  <si>
    <t>4)</t>
  </si>
  <si>
    <t>5)</t>
  </si>
  <si>
    <t>Bond data interpolated from RBA table F16</t>
  </si>
  <si>
    <t>Inflation data from ABS ( Table 1 and 2)</t>
  </si>
  <si>
    <t>6)</t>
  </si>
  <si>
    <t xml:space="preserve">Imputation credits from ATO </t>
  </si>
  <si>
    <t>Data direct from BHM (2012) - except for 2012-2021 figures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</si>
</sst>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* #,##0.00_);_(* \(#,##0.00\);_(* &quot;-&quot;??_);_(@_)"/>
    <numFmt numFmtId="165" formatCode="0.0000"/>
    <numFmt numFmtId="166" formatCode="0.000"/>
    <numFmt numFmtId="167" formatCode="0.000000"/>
    <numFmt numFmtId="168" formatCode="0.0%"/>
    <numFmt numFmtId="169" formatCode="0.0"/>
    <numFmt numFmtId="170" formatCode="_-* #,##0.00000000_-;\-* #,##0.00000000_-;_-* &quot;-&quot;??_-;_-@_-"/>
    <numFmt numFmtId="171" formatCode="_(* #,##0.0000_);_(* \(#,##0.0000\);_(* &quot;-&quot;??_);_(@_)"/>
    <numFmt numFmtId="172" formatCode="_-* #,##0.0000_-;\-* #,##0.0000_-;_-* &quot;-&quot;??_-;_-@_-"/>
    <numFmt numFmtId="173" formatCode="0.000%"/>
    <numFmt numFmtId="174" formatCode="0.0000000"/>
    <numFmt numFmtId="175" formatCode="_(* #,##0.000_);_(* \(#,##0.000\);_(* &quot;-&quot;??_);_(@_)"/>
  </numFmts>
  <fonts count="44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22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2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rgb="FF076A92"/>
      <name val="Arial"/>
      <family val="2"/>
    </font>
    <font>
      <sz val="8"/>
      <color theme="1"/>
      <name val="Arial"/>
      <family val="2"/>
    </font>
    <font>
      <sz val="8"/>
      <color rgb="FFFFFFFF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11"/>
      <color theme="0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0"/>
      <name val="Arial Narrow"/>
      <family val="2"/>
    </font>
    <font>
      <sz val="12"/>
      <color rgb="FF00B050"/>
      <name val="Arial Narrow"/>
      <family val="2"/>
    </font>
    <font>
      <sz val="12"/>
      <color rgb="FFFF0000"/>
      <name val="Arial Narrow"/>
      <family val="2"/>
    </font>
  </fonts>
  <fills count="2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365F91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63">
    <xf numFmtId="0" fontId="0" fillId="0" borderId="0"/>
    <xf numFmtId="0" fontId="3" fillId="0" borderId="0"/>
    <xf numFmtId="0" fontId="5" fillId="0" borderId="0"/>
    <xf numFmtId="0" fontId="4" fillId="3" borderId="4" applyNumberFormat="0" applyFont="0" applyAlignment="0" applyProtection="0"/>
    <xf numFmtId="0" fontId="6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7" fillId="0" borderId="0"/>
    <xf numFmtId="0" fontId="3" fillId="0" borderId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4" borderId="0" applyNumberFormat="0" applyBorder="0" applyAlignment="0" applyProtection="0"/>
    <xf numFmtId="0" fontId="8" fillId="7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5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8" borderId="0" applyNumberFormat="0" applyBorder="0" applyAlignment="0" applyProtection="0"/>
    <xf numFmtId="0" fontId="9" fillId="12" borderId="0" applyNumberFormat="0" applyBorder="0" applyAlignment="0" applyProtection="0"/>
    <xf numFmtId="0" fontId="9" fillId="5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6" borderId="0" applyNumberFormat="0" applyBorder="0" applyAlignment="0" applyProtection="0"/>
    <xf numFmtId="0" fontId="10" fillId="17" borderId="0" applyNumberFormat="0" applyBorder="0" applyAlignment="0" applyProtection="0"/>
    <xf numFmtId="0" fontId="11" fillId="4" borderId="11" applyNumberFormat="0" applyAlignment="0" applyProtection="0"/>
    <xf numFmtId="0" fontId="12" fillId="18" borderId="12" applyNumberFormat="0" applyAlignment="0" applyProtection="0"/>
    <xf numFmtId="0" fontId="13" fillId="0" borderId="0" applyNumberFormat="0" applyFill="0" applyBorder="0" applyAlignment="0" applyProtection="0"/>
    <xf numFmtId="0" fontId="14" fillId="19" borderId="0" applyNumberFormat="0" applyBorder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7" fillId="0" borderId="0" applyNumberFormat="0" applyFill="0" applyBorder="0" applyAlignment="0" applyProtection="0"/>
    <xf numFmtId="0" fontId="19" fillId="5" borderId="11" applyNumberFormat="0" applyAlignment="0" applyProtection="0"/>
    <xf numFmtId="0" fontId="20" fillId="0" borderId="16" applyNumberFormat="0" applyFill="0" applyAlignment="0" applyProtection="0"/>
    <xf numFmtId="0" fontId="21" fillId="10" borderId="0" applyNumberFormat="0" applyBorder="0" applyAlignment="0" applyProtection="0"/>
    <xf numFmtId="0" fontId="8" fillId="6" borderId="17" applyNumberFormat="0" applyFont="0" applyAlignment="0" applyProtection="0"/>
    <xf numFmtId="0" fontId="22" fillId="4" borderId="18" applyNumberFormat="0" applyAlignment="0" applyProtection="0"/>
    <xf numFmtId="0" fontId="7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9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28" fillId="0" borderId="0"/>
    <xf numFmtId="0" fontId="28" fillId="0" borderId="0" applyNumberFormat="0" applyFill="0" applyBorder="0" applyAlignment="0" applyProtection="0"/>
    <xf numFmtId="0" fontId="29" fillId="0" borderId="0"/>
    <xf numFmtId="0" fontId="29" fillId="0" borderId="0" applyNumberFormat="0" applyFill="0" applyBorder="0" applyAlignment="0" applyProtection="0"/>
    <xf numFmtId="0" fontId="33" fillId="0" borderId="0"/>
    <xf numFmtId="0" fontId="33" fillId="0" borderId="0" applyNumberFormat="0" applyFill="0" applyBorder="0" applyAlignment="0" applyProtection="0"/>
    <xf numFmtId="0" fontId="34" fillId="0" borderId="0"/>
    <xf numFmtId="0" fontId="34" fillId="0" borderId="0" applyNumberFormat="0" applyFill="0" applyBorder="0" applyAlignment="0" applyProtection="0"/>
    <xf numFmtId="164" fontId="4" fillId="0" borderId="0" applyFont="0" applyFill="0" applyBorder="0" applyAlignment="0" applyProtection="0"/>
  </cellStyleXfs>
  <cellXfs count="115">
    <xf numFmtId="0" fontId="0" fillId="0" borderId="0" xfId="0"/>
    <xf numFmtId="0" fontId="0" fillId="0" borderId="0" xfId="0"/>
    <xf numFmtId="0" fontId="30" fillId="0" borderId="0" xfId="0" applyFont="1" applyAlignment="1">
      <alignment vertical="center"/>
    </xf>
    <xf numFmtId="0" fontId="32" fillId="20" borderId="0" xfId="0" applyFont="1" applyFill="1" applyAlignment="1">
      <alignment vertical="center"/>
    </xf>
    <xf numFmtId="0" fontId="32" fillId="20" borderId="0" xfId="0" applyFont="1" applyFill="1" applyAlignment="1">
      <alignment horizontal="right" vertical="center"/>
    </xf>
    <xf numFmtId="0" fontId="31" fillId="0" borderId="0" xfId="0" applyFont="1" applyAlignment="1">
      <alignment vertical="center" wrapText="1"/>
    </xf>
    <xf numFmtId="0" fontId="31" fillId="21" borderId="0" xfId="0" applyFont="1" applyFill="1" applyAlignment="1">
      <alignment vertical="center" wrapText="1"/>
    </xf>
    <xf numFmtId="169" fontId="31" fillId="0" borderId="0" xfId="0" applyNumberFormat="1" applyFont="1" applyAlignment="1">
      <alignment vertical="center"/>
    </xf>
    <xf numFmtId="169" fontId="31" fillId="21" borderId="0" xfId="0" applyNumberFormat="1" applyFont="1" applyFill="1" applyAlignment="1">
      <alignment vertical="center"/>
    </xf>
    <xf numFmtId="0" fontId="36" fillId="0" borderId="0" xfId="0" applyFont="1"/>
    <xf numFmtId="0" fontId="36" fillId="0" borderId="0" xfId="0" applyFont="1" applyBorder="1"/>
    <xf numFmtId="0" fontId="35" fillId="0" borderId="0" xfId="0" applyFont="1"/>
    <xf numFmtId="0" fontId="35" fillId="0" borderId="1" xfId="0" applyFont="1" applyBorder="1"/>
    <xf numFmtId="0" fontId="35" fillId="0" borderId="0" xfId="0" applyFont="1" applyBorder="1"/>
    <xf numFmtId="167" fontId="37" fillId="0" borderId="0" xfId="2" applyNumberFormat="1" applyFont="1" applyAlignment="1">
      <alignment horizontal="center"/>
    </xf>
    <xf numFmtId="0" fontId="35" fillId="0" borderId="0" xfId="0" applyFont="1" applyFill="1" applyBorder="1"/>
    <xf numFmtId="166" fontId="35" fillId="0" borderId="0" xfId="0" applyNumberFormat="1" applyFont="1" applyBorder="1"/>
    <xf numFmtId="166" fontId="36" fillId="0" borderId="0" xfId="0" applyNumberFormat="1" applyFont="1" applyBorder="1"/>
    <xf numFmtId="0" fontId="40" fillId="0" borderId="0" xfId="0" applyFont="1"/>
    <xf numFmtId="0" fontId="39" fillId="0" borderId="0" xfId="0" applyFont="1" applyAlignment="1">
      <alignment wrapText="1"/>
    </xf>
    <xf numFmtId="0" fontId="39" fillId="0" borderId="1" xfId="0" applyFont="1" applyFill="1" applyBorder="1" applyAlignment="1">
      <alignment wrapText="1"/>
    </xf>
    <xf numFmtId="0" fontId="39" fillId="0" borderId="0" xfId="0" applyFont="1" applyFill="1" applyAlignment="1">
      <alignment wrapText="1"/>
    </xf>
    <xf numFmtId="0" fontId="39" fillId="0" borderId="0" xfId="0" applyFont="1"/>
    <xf numFmtId="2" fontId="40" fillId="0" borderId="1" xfId="0" applyNumberFormat="1" applyFont="1" applyFill="1" applyBorder="1"/>
    <xf numFmtId="2" fontId="39" fillId="0" borderId="0" xfId="0" applyNumberFormat="1" applyFont="1" applyFill="1"/>
    <xf numFmtId="2" fontId="40" fillId="0" borderId="0" xfId="0" applyNumberFormat="1" applyFont="1" applyFill="1"/>
    <xf numFmtId="2" fontId="40" fillId="0" borderId="3" xfId="0" applyNumberFormat="1" applyFont="1" applyFill="1" applyBorder="1"/>
    <xf numFmtId="168" fontId="40" fillId="0" borderId="0" xfId="5" applyNumberFormat="1" applyFont="1"/>
    <xf numFmtId="2" fontId="40" fillId="0" borderId="0" xfId="0" applyNumberFormat="1" applyFont="1" applyFill="1" applyBorder="1"/>
    <xf numFmtId="0" fontId="39" fillId="0" borderId="0" xfId="0" applyFont="1" applyBorder="1"/>
    <xf numFmtId="2" fontId="39" fillId="0" borderId="0" xfId="0" applyNumberFormat="1" applyFont="1" applyFill="1" applyBorder="1"/>
    <xf numFmtId="0" fontId="39" fillId="0" borderId="0" xfId="0" applyFont="1" applyFill="1" applyBorder="1"/>
    <xf numFmtId="0" fontId="40" fillId="0" borderId="0" xfId="0" applyFont="1" applyFill="1" applyBorder="1"/>
    <xf numFmtId="0" fontId="40" fillId="0" borderId="0" xfId="0" applyFont="1" applyFill="1"/>
    <xf numFmtId="0" fontId="39" fillId="2" borderId="5" xfId="0" applyFont="1" applyFill="1" applyBorder="1" applyAlignment="1"/>
    <xf numFmtId="0" fontId="39" fillId="2" borderId="6" xfId="0" applyFont="1" applyFill="1" applyBorder="1" applyAlignment="1">
      <alignment wrapText="1"/>
    </xf>
    <xf numFmtId="0" fontId="39" fillId="2" borderId="7" xfId="0" applyFont="1" applyFill="1" applyBorder="1" applyAlignment="1">
      <alignment wrapText="1"/>
    </xf>
    <xf numFmtId="0" fontId="40" fillId="0" borderId="0" xfId="0" applyFont="1" applyAlignment="1">
      <alignment wrapText="1"/>
    </xf>
    <xf numFmtId="165" fontId="40" fillId="0" borderId="0" xfId="0" applyNumberFormat="1" applyFont="1"/>
    <xf numFmtId="0" fontId="39" fillId="0" borderId="0" xfId="0" applyFont="1" applyFill="1"/>
    <xf numFmtId="0" fontId="40" fillId="0" borderId="2" xfId="0" applyFont="1" applyBorder="1"/>
    <xf numFmtId="2" fontId="40" fillId="0" borderId="2" xfId="0" applyNumberFormat="1" applyFont="1" applyBorder="1"/>
    <xf numFmtId="0" fontId="41" fillId="22" borderId="6" xfId="0" applyFont="1" applyFill="1" applyBorder="1" applyAlignment="1">
      <alignment horizontal="right" indent="1"/>
    </xf>
    <xf numFmtId="0" fontId="41" fillId="22" borderId="6" xfId="0" applyFont="1" applyFill="1" applyBorder="1" applyAlignment="1"/>
    <xf numFmtId="164" fontId="40" fillId="0" borderId="0" xfId="62" applyFont="1"/>
    <xf numFmtId="164" fontId="40" fillId="0" borderId="3" xfId="62" applyFont="1" applyBorder="1"/>
    <xf numFmtId="164" fontId="40" fillId="0" borderId="0" xfId="62" applyFont="1" applyFill="1" applyBorder="1"/>
    <xf numFmtId="164" fontId="40" fillId="0" borderId="3" xfId="62" applyFont="1" applyFill="1" applyBorder="1"/>
    <xf numFmtId="164" fontId="40" fillId="0" borderId="0" xfId="62" applyFont="1" applyFill="1"/>
    <xf numFmtId="0" fontId="40" fillId="0" borderId="21" xfId="0" applyFont="1" applyBorder="1" applyAlignment="1">
      <alignment wrapText="1"/>
    </xf>
    <xf numFmtId="0" fontId="39" fillId="0" borderId="0" xfId="0" applyFont="1" applyFill="1" applyBorder="1" applyAlignment="1">
      <alignment wrapText="1"/>
    </xf>
    <xf numFmtId="166" fontId="39" fillId="0" borderId="0" xfId="0" applyNumberFormat="1" applyFont="1" applyFill="1" applyBorder="1" applyAlignment="1">
      <alignment wrapText="1"/>
    </xf>
    <xf numFmtId="166" fontId="40" fillId="0" borderId="0" xfId="0" applyNumberFormat="1" applyFont="1" applyFill="1" applyBorder="1"/>
    <xf numFmtId="0" fontId="39" fillId="0" borderId="20" xfId="0" applyFont="1" applyFill="1" applyBorder="1"/>
    <xf numFmtId="166" fontId="40" fillId="0" borderId="20" xfId="0" applyNumberFormat="1" applyFont="1" applyFill="1" applyBorder="1"/>
    <xf numFmtId="0" fontId="39" fillId="23" borderId="2" xfId="0" applyFont="1" applyFill="1" applyBorder="1"/>
    <xf numFmtId="0" fontId="39" fillId="23" borderId="2" xfId="0" applyFont="1" applyFill="1" applyBorder="1" applyAlignment="1">
      <alignment horizontal="center" wrapText="1"/>
    </xf>
    <xf numFmtId="170" fontId="40" fillId="0" borderId="2" xfId="62" applyNumberFormat="1" applyFont="1" applyBorder="1"/>
    <xf numFmtId="0" fontId="41" fillId="22" borderId="21" xfId="0" applyFont="1" applyFill="1" applyBorder="1" applyAlignment="1">
      <alignment horizontal="center" wrapText="1"/>
    </xf>
    <xf numFmtId="166" fontId="41" fillId="22" borderId="21" xfId="0" applyNumberFormat="1" applyFont="1" applyFill="1" applyBorder="1" applyAlignment="1">
      <alignment horizontal="center" wrapText="1"/>
    </xf>
    <xf numFmtId="164" fontId="36" fillId="0" borderId="20" xfId="62" applyNumberFormat="1" applyFont="1" applyFill="1" applyBorder="1"/>
    <xf numFmtId="166" fontId="42" fillId="0" borderId="20" xfId="0" applyNumberFormat="1" applyFont="1" applyFill="1" applyBorder="1"/>
    <xf numFmtId="2" fontId="40" fillId="0" borderId="0" xfId="0" applyNumberFormat="1" applyFont="1"/>
    <xf numFmtId="172" fontId="40" fillId="0" borderId="0" xfId="0" applyNumberFormat="1" applyFont="1"/>
    <xf numFmtId="10" fontId="40" fillId="0" borderId="0" xfId="5" applyNumberFormat="1" applyFont="1" applyFill="1"/>
    <xf numFmtId="168" fontId="40" fillId="0" borderId="0" xfId="5" applyNumberFormat="1" applyFont="1" applyFill="1"/>
    <xf numFmtId="165" fontId="40" fillId="0" borderId="0" xfId="0" applyNumberFormat="1" applyFont="1" applyFill="1"/>
    <xf numFmtId="171" fontId="40" fillId="0" borderId="0" xfId="62" applyNumberFormat="1" applyFont="1" applyFill="1"/>
    <xf numFmtId="171" fontId="43" fillId="0" borderId="0" xfId="62" applyNumberFormat="1" applyFont="1" applyFill="1"/>
    <xf numFmtId="0" fontId="40" fillId="0" borderId="0" xfId="0" applyFont="1" applyFill="1" applyAlignment="1">
      <alignment wrapText="1"/>
    </xf>
    <xf numFmtId="10" fontId="0" fillId="0" borderId="0" xfId="0" applyNumberFormat="1"/>
    <xf numFmtId="173" fontId="0" fillId="0" borderId="0" xfId="5" applyNumberFormat="1" applyFont="1"/>
    <xf numFmtId="174" fontId="0" fillId="0" borderId="0" xfId="0" applyNumberFormat="1"/>
    <xf numFmtId="10" fontId="40" fillId="0" borderId="0" xfId="5" applyNumberFormat="1" applyFont="1"/>
    <xf numFmtId="0" fontId="35" fillId="0" borderId="0" xfId="0" applyFont="1" applyFill="1"/>
    <xf numFmtId="15" fontId="36" fillId="0" borderId="0" xfId="0" applyNumberFormat="1" applyFont="1" applyBorder="1"/>
    <xf numFmtId="165" fontId="36" fillId="0" borderId="0" xfId="0" applyNumberFormat="1" applyFont="1" applyBorder="1"/>
    <xf numFmtId="164" fontId="36" fillId="0" borderId="0" xfId="0" applyNumberFormat="1" applyFont="1" applyBorder="1"/>
    <xf numFmtId="175" fontId="36" fillId="0" borderId="20" xfId="62" applyNumberFormat="1" applyFont="1" applyBorder="1"/>
    <xf numFmtId="175" fontId="36" fillId="0" borderId="20" xfId="62" applyNumberFormat="1" applyFont="1" applyBorder="1" applyAlignment="1">
      <alignment horizontal="right"/>
    </xf>
    <xf numFmtId="175" fontId="36" fillId="0" borderId="20" xfId="62" applyNumberFormat="1" applyFont="1" applyFill="1" applyBorder="1"/>
    <xf numFmtId="175" fontId="37" fillId="0" borderId="20" xfId="62" applyNumberFormat="1" applyFont="1" applyBorder="1" applyAlignment="1">
      <alignment horizontal="center"/>
    </xf>
    <xf numFmtId="175" fontId="37" fillId="0" borderId="20" xfId="62" applyNumberFormat="1" applyFont="1" applyFill="1" applyBorder="1"/>
    <xf numFmtId="175" fontId="36" fillId="0" borderId="20" xfId="62" applyNumberFormat="1" applyFont="1" applyFill="1" applyBorder="1" applyAlignment="1">
      <alignment horizontal="right"/>
    </xf>
    <xf numFmtId="0" fontId="41" fillId="22" borderId="0" xfId="0" applyFont="1" applyFill="1" applyBorder="1" applyAlignment="1"/>
    <xf numFmtId="0" fontId="41" fillId="22" borderId="23" xfId="0" applyFont="1" applyFill="1" applyBorder="1" applyAlignment="1">
      <alignment horizontal="right"/>
    </xf>
    <xf numFmtId="0" fontId="41" fillId="22" borderId="24" xfId="0" applyFont="1" applyFill="1" applyBorder="1"/>
    <xf numFmtId="0" fontId="41" fillId="22" borderId="25" xfId="0" applyFont="1" applyFill="1" applyBorder="1" applyAlignment="1"/>
    <xf numFmtId="0" fontId="39" fillId="2" borderId="6" xfId="0" applyFont="1" applyFill="1" applyBorder="1" applyAlignment="1"/>
    <xf numFmtId="0" fontId="39" fillId="0" borderId="0" xfId="0" applyFont="1" applyAlignment="1">
      <alignment horizontal="center" wrapText="1"/>
    </xf>
    <xf numFmtId="164" fontId="40" fillId="0" borderId="0" xfId="62" applyFont="1" applyBorder="1"/>
    <xf numFmtId="0" fontId="39" fillId="0" borderId="8" xfId="0" applyFont="1" applyFill="1" applyBorder="1" applyAlignment="1">
      <alignment wrapText="1"/>
    </xf>
    <xf numFmtId="0" fontId="39" fillId="0" borderId="10" xfId="0" applyFont="1" applyFill="1" applyBorder="1" applyAlignment="1">
      <alignment wrapText="1"/>
    </xf>
    <xf numFmtId="0" fontId="39" fillId="0" borderId="9" xfId="0" applyFont="1" applyFill="1" applyBorder="1" applyAlignment="1">
      <alignment wrapText="1"/>
    </xf>
    <xf numFmtId="0" fontId="6" fillId="0" borderId="0" xfId="4" applyBorder="1"/>
    <xf numFmtId="0" fontId="36" fillId="0" borderId="0" xfId="0" applyFont="1" applyBorder="1" applyAlignment="1">
      <alignment horizontal="right"/>
    </xf>
    <xf numFmtId="166" fontId="6" fillId="0" borderId="0" xfId="4" applyNumberFormat="1" applyBorder="1"/>
    <xf numFmtId="0" fontId="35" fillId="0" borderId="26" xfId="0" applyFont="1" applyBorder="1"/>
    <xf numFmtId="175" fontId="36" fillId="0" borderId="27" xfId="62" applyNumberFormat="1" applyFont="1" applyBorder="1"/>
    <xf numFmtId="175" fontId="36" fillId="0" borderId="27" xfId="62" applyNumberFormat="1" applyFont="1" applyFill="1" applyBorder="1"/>
    <xf numFmtId="0" fontId="35" fillId="0" borderId="26" xfId="0" applyFont="1" applyFill="1" applyBorder="1"/>
    <xf numFmtId="164" fontId="36" fillId="0" borderId="27" xfId="62" applyNumberFormat="1" applyFont="1" applyFill="1" applyBorder="1"/>
    <xf numFmtId="0" fontId="38" fillId="22" borderId="0" xfId="0" applyFont="1" applyFill="1" applyAlignment="1">
      <alignment horizontal="center"/>
    </xf>
    <xf numFmtId="0" fontId="38" fillId="22" borderId="3" xfId="0" applyFont="1" applyFill="1" applyBorder="1" applyAlignment="1">
      <alignment horizontal="center"/>
    </xf>
    <xf numFmtId="0" fontId="38" fillId="22" borderId="1" xfId="0" applyFont="1" applyFill="1" applyBorder="1" applyAlignment="1">
      <alignment horizontal="center"/>
    </xf>
    <xf numFmtId="0" fontId="38" fillId="22" borderId="0" xfId="0" applyFont="1" applyFill="1" applyBorder="1" applyAlignment="1">
      <alignment horizontal="center"/>
    </xf>
    <xf numFmtId="0" fontId="41" fillId="22" borderId="22" xfId="0" applyFont="1" applyFill="1" applyBorder="1" applyAlignment="1">
      <alignment horizontal="center"/>
    </xf>
    <xf numFmtId="1" fontId="39" fillId="2" borderId="5" xfId="0" applyNumberFormat="1" applyFont="1" applyFill="1" applyBorder="1" applyAlignment="1">
      <alignment horizontal="center" wrapText="1"/>
    </xf>
    <xf numFmtId="1" fontId="39" fillId="2" borderId="6" xfId="0" applyNumberFormat="1" applyFont="1" applyFill="1" applyBorder="1" applyAlignment="1">
      <alignment horizontal="center" wrapText="1"/>
    </xf>
    <xf numFmtId="0" fontId="41" fillId="22" borderId="5" xfId="0" applyFont="1" applyFill="1" applyBorder="1" applyAlignment="1">
      <alignment horizontal="center"/>
    </xf>
    <xf numFmtId="0" fontId="41" fillId="22" borderId="6" xfId="0" applyFont="1" applyFill="1" applyBorder="1" applyAlignment="1">
      <alignment horizontal="center"/>
    </xf>
    <xf numFmtId="0" fontId="41" fillId="22" borderId="7" xfId="0" applyFont="1" applyFill="1" applyBorder="1" applyAlignment="1">
      <alignment horizontal="center"/>
    </xf>
    <xf numFmtId="0" fontId="39" fillId="2" borderId="5" xfId="0" applyFont="1" applyFill="1" applyBorder="1" applyAlignment="1">
      <alignment horizontal="center" wrapText="1"/>
    </xf>
    <xf numFmtId="0" fontId="39" fillId="2" borderId="6" xfId="0" applyFont="1" applyFill="1" applyBorder="1" applyAlignment="1">
      <alignment horizontal="center" wrapText="1"/>
    </xf>
    <xf numFmtId="0" fontId="39" fillId="2" borderId="7" xfId="0" applyFont="1" applyFill="1" applyBorder="1" applyAlignment="1">
      <alignment horizontal="center" wrapText="1"/>
    </xf>
  </cellXfs>
  <cellStyles count="63">
    <cellStyle name="_x000a_bidires=100_x000d_" xfId="7" xr:uid="{00000000-0005-0000-0000-000000000000}"/>
    <cellStyle name="20% - Accent1 2" xfId="8" xr:uid="{00000000-0005-0000-0000-000001000000}"/>
    <cellStyle name="20% - Accent2 2" xfId="9" xr:uid="{00000000-0005-0000-0000-000002000000}"/>
    <cellStyle name="20% - Accent3 2" xfId="10" xr:uid="{00000000-0005-0000-0000-000003000000}"/>
    <cellStyle name="20% - Accent4 2" xfId="11" xr:uid="{00000000-0005-0000-0000-000004000000}"/>
    <cellStyle name="20% - Accent5 2" xfId="12" xr:uid="{00000000-0005-0000-0000-000005000000}"/>
    <cellStyle name="20% - Accent6 2" xfId="13" xr:uid="{00000000-0005-0000-0000-000006000000}"/>
    <cellStyle name="40% - Accent1 2" xfId="14" xr:uid="{00000000-0005-0000-0000-000007000000}"/>
    <cellStyle name="40% - Accent2 2" xfId="15" xr:uid="{00000000-0005-0000-0000-000008000000}"/>
    <cellStyle name="40% - Accent3 2" xfId="16" xr:uid="{00000000-0005-0000-0000-000009000000}"/>
    <cellStyle name="40% - Accent4 2" xfId="17" xr:uid="{00000000-0005-0000-0000-00000A000000}"/>
    <cellStyle name="40% - Accent5 2" xfId="18" xr:uid="{00000000-0005-0000-0000-00000B000000}"/>
    <cellStyle name="40% - Accent6 2" xfId="19" xr:uid="{00000000-0005-0000-0000-00000C000000}"/>
    <cellStyle name="60% - Accent1 2" xfId="20" xr:uid="{00000000-0005-0000-0000-00000D000000}"/>
    <cellStyle name="60% - Accent2 2" xfId="21" xr:uid="{00000000-0005-0000-0000-00000E000000}"/>
    <cellStyle name="60% - Accent3 2" xfId="22" xr:uid="{00000000-0005-0000-0000-00000F000000}"/>
    <cellStyle name="60% - Accent4 2" xfId="23" xr:uid="{00000000-0005-0000-0000-000010000000}"/>
    <cellStyle name="60% - Accent5 2" xfId="24" xr:uid="{00000000-0005-0000-0000-000011000000}"/>
    <cellStyle name="60% - Accent6 2" xfId="25" xr:uid="{00000000-0005-0000-0000-000012000000}"/>
    <cellStyle name="Accent1 2" xfId="26" xr:uid="{00000000-0005-0000-0000-000013000000}"/>
    <cellStyle name="Accent2 2" xfId="27" xr:uid="{00000000-0005-0000-0000-000014000000}"/>
    <cellStyle name="Accent3 2" xfId="28" xr:uid="{00000000-0005-0000-0000-000015000000}"/>
    <cellStyle name="Accent4 2" xfId="29" xr:uid="{00000000-0005-0000-0000-000016000000}"/>
    <cellStyle name="Accent5 2" xfId="30" xr:uid="{00000000-0005-0000-0000-000017000000}"/>
    <cellStyle name="Accent6 2" xfId="31" xr:uid="{00000000-0005-0000-0000-000018000000}"/>
    <cellStyle name="Bad 2" xfId="32" xr:uid="{00000000-0005-0000-0000-000019000000}"/>
    <cellStyle name="Calculation 2" xfId="33" xr:uid="{00000000-0005-0000-0000-00001A000000}"/>
    <cellStyle name="Check Cell 2" xfId="34" xr:uid="{00000000-0005-0000-0000-00001B000000}"/>
    <cellStyle name="Comma" xfId="62" builtinId="3"/>
    <cellStyle name="Explanatory Text 2" xfId="35" xr:uid="{00000000-0005-0000-0000-00001D000000}"/>
    <cellStyle name="Good 2" xfId="36" xr:uid="{00000000-0005-0000-0000-00001E000000}"/>
    <cellStyle name="Heading 1 2" xfId="37" xr:uid="{00000000-0005-0000-0000-00001F000000}"/>
    <cellStyle name="Heading 2 2" xfId="38" xr:uid="{00000000-0005-0000-0000-000020000000}"/>
    <cellStyle name="Heading 3 2" xfId="39" xr:uid="{00000000-0005-0000-0000-000021000000}"/>
    <cellStyle name="Heading 4 2" xfId="40" xr:uid="{00000000-0005-0000-0000-000022000000}"/>
    <cellStyle name="Hyperlink" xfId="4" builtinId="8"/>
    <cellStyle name="Hyperlink 2" xfId="53" xr:uid="{00000000-0005-0000-0000-000024000000}"/>
    <cellStyle name="Hyperlink 3" xfId="51" xr:uid="{00000000-0005-0000-0000-000025000000}"/>
    <cellStyle name="Input 2" xfId="41" xr:uid="{00000000-0005-0000-0000-000026000000}"/>
    <cellStyle name="Linked Cell 2" xfId="42" xr:uid="{00000000-0005-0000-0000-000027000000}"/>
    <cellStyle name="Neutral 2" xfId="43" xr:uid="{00000000-0005-0000-0000-000028000000}"/>
    <cellStyle name="Normal" xfId="0" builtinId="0"/>
    <cellStyle name="Normal 2" xfId="1" xr:uid="{00000000-0005-0000-0000-00002A000000}"/>
    <cellStyle name="Normal 3" xfId="2" xr:uid="{00000000-0005-0000-0000-00002B000000}"/>
    <cellStyle name="Normal 3 2" xfId="52" xr:uid="{00000000-0005-0000-0000-00002C000000}"/>
    <cellStyle name="Normal 4" xfId="6" xr:uid="{00000000-0005-0000-0000-00002D000000}"/>
    <cellStyle name="Normal 5" xfId="54" xr:uid="{00000000-0005-0000-0000-00002E000000}"/>
    <cellStyle name="Normal 6" xfId="56" xr:uid="{00000000-0005-0000-0000-00002F000000}"/>
    <cellStyle name="Normal 7" xfId="58" xr:uid="{00000000-0005-0000-0000-000030000000}"/>
    <cellStyle name="Normal 8" xfId="60" xr:uid="{00000000-0005-0000-0000-000031000000}"/>
    <cellStyle name="Note 2" xfId="3" xr:uid="{00000000-0005-0000-0000-000032000000}"/>
    <cellStyle name="Note 3" xfId="44" xr:uid="{00000000-0005-0000-0000-000033000000}"/>
    <cellStyle name="Output 2" xfId="45" xr:uid="{00000000-0005-0000-0000-000034000000}"/>
    <cellStyle name="Percent" xfId="5" builtinId="5"/>
    <cellStyle name="Style 1" xfId="46" xr:uid="{00000000-0005-0000-0000-000036000000}"/>
    <cellStyle name="Style 1 2" xfId="55" xr:uid="{00000000-0005-0000-0000-000037000000}"/>
    <cellStyle name="Style 1 3" xfId="57" xr:uid="{00000000-0005-0000-0000-000038000000}"/>
    <cellStyle name="Style 1 4" xfId="59" xr:uid="{00000000-0005-0000-0000-000039000000}"/>
    <cellStyle name="Style 1 5" xfId="61" xr:uid="{00000000-0005-0000-0000-00003A000000}"/>
    <cellStyle name="Title 2" xfId="47" xr:uid="{00000000-0005-0000-0000-00003B000000}"/>
    <cellStyle name="Total 2" xfId="48" xr:uid="{00000000-0005-0000-0000-00003C000000}"/>
    <cellStyle name="Warning Text 2" xfId="49" xr:uid="{00000000-0005-0000-0000-00003D000000}"/>
    <cellStyle name="Обычный_RTS_select_issues" xfId="50" xr:uid="{00000000-0005-0000-0000-00003E000000}"/>
  </cellStyles>
  <dxfs count="0"/>
  <tableStyles count="0" defaultTableStyle="TableStyleMedium2" defaultPivotStyle="PivotStyleLight16"/>
  <colors>
    <mruColors>
      <color rgb="FF0000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ndexServices\Melinda\Global%20Index%20Review\US%20Indic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ndexServices\Melinda\Global%20Index%20Review\Index%20Review%204%20(US%20Indices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 Data"/>
      <sheetName val="Annual Data"/>
      <sheetName val="sectors"/>
      <sheetName val="sectors _ annual"/>
      <sheetName val="Stats"/>
      <sheetName val="size"/>
      <sheetName val="Excess Returns"/>
      <sheetName val="risk vs return"/>
      <sheetName val="S&amp;P 500"/>
      <sheetName val="cons disc"/>
      <sheetName val="cons staple"/>
      <sheetName val="energy"/>
      <sheetName val="Financial"/>
      <sheetName val="Healthcare"/>
      <sheetName val="Industrials"/>
      <sheetName val="Info Tech"/>
      <sheetName val="Materials"/>
      <sheetName val="Telecom"/>
      <sheetName val="Utilities"/>
      <sheetName val="mid cap"/>
      <sheetName val="sml cap"/>
      <sheetName val="total mkt"/>
      <sheetName val="largecap"/>
    </sheetNames>
    <sheetDataSet>
      <sheetData sheetId="0">
        <row r="3">
          <cell r="A3">
            <v>32142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Mthly Data"/>
      <sheetName val="Mthly Data (TR)"/>
      <sheetName val="sectors"/>
      <sheetName val="Qtrly Data"/>
      <sheetName val="Stats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500 portfolio"/>
      <sheetName val="500 pivot"/>
      <sheetName val="400 portfolio"/>
      <sheetName val="600 portfolio"/>
      <sheetName val="super portfolio"/>
      <sheetName val="900 portfolio"/>
      <sheetName val="1000 portfolio"/>
      <sheetName val="100 portfolio"/>
      <sheetName val="500 G portfolio"/>
      <sheetName val="500 V portfolio"/>
      <sheetName val="500 EWI portfolio"/>
      <sheetName val="1000 pivot"/>
      <sheetName val="400 G portfolio"/>
      <sheetName val="400 V portfolio"/>
      <sheetName val="600 G portfolio"/>
      <sheetName val="600 V portfolio"/>
      <sheetName val="sml mid pivot"/>
      <sheetName val="G&amp;V Comp"/>
      <sheetName val="Annual Data"/>
      <sheetName val="sectors annual"/>
      <sheetName val="34"/>
      <sheetName val="35"/>
      <sheetName val="36"/>
      <sheetName val="37"/>
      <sheetName val="38"/>
      <sheetName val="39"/>
      <sheetName val="Index Comp (TR)"/>
      <sheetName val="REIT"/>
      <sheetName val="REIT portfolio"/>
      <sheetName val="1000 porfolio"/>
      <sheetName val="42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 refreshError="1"/>
      <sheetData sheetId="6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www.aer.gov.au/system/files/RBP%20gas%20transmission%202012%20-%20MRP%20report%20-%20Handley%20%28Public%29%20-%20April%202012.pdf" TargetMode="External"/><Relationship Id="rId7" Type="http://schemas.openxmlformats.org/officeDocument/2006/relationships/hyperlink" Target="https://www.ato.gov.au/Rates/Company-tax---imputation--average-franking-credit---rebate-yields/" TargetMode="External"/><Relationship Id="rId2" Type="http://schemas.openxmlformats.org/officeDocument/2006/relationships/hyperlink" Target="https://www.spglobal.com/spdji/en/indices/equity/all-ordinaries/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hyperlink" Target="https://www.abs.gov.au/statistics/economy/price-indexes-and-inflation/consumer-price-index-australia/mar-2022" TargetMode="External"/><Relationship Id="rId5" Type="http://schemas.openxmlformats.org/officeDocument/2006/relationships/hyperlink" Target="https://www.rba.gov.au/statistics/tables/" TargetMode="External"/><Relationship Id="rId10" Type="http://schemas.openxmlformats.org/officeDocument/2006/relationships/comments" Target="../comments1.xml"/><Relationship Id="rId4" Type="http://schemas.openxmlformats.org/officeDocument/2006/relationships/hyperlink" Target="https://pure.bond.edu.au/ws/portalfiles/portal/27908724/The_historical_equity_risk_premium.pdf" TargetMode="External"/><Relationship Id="rId9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C000"/>
  </sheetPr>
  <dimension ref="A1:K152"/>
  <sheetViews>
    <sheetView showGridLines="0" tabSelected="1" zoomScaleNormal="100" workbookViewId="0">
      <pane ySplit="2" topLeftCell="A3" activePane="bottomLeft" state="frozen"/>
      <selection pane="bottomLeft" activeCell="B153" sqref="B153"/>
    </sheetView>
  </sheetViews>
  <sheetFormatPr defaultColWidth="9.140625" defaultRowHeight="16.5" x14ac:dyDescent="0.3"/>
  <cols>
    <col min="1" max="1" width="7.7109375" style="10" customWidth="1"/>
    <col min="2" max="2" width="24.28515625" style="10" customWidth="1"/>
    <col min="3" max="3" width="16.5703125" style="10" bestFit="1" customWidth="1"/>
    <col min="4" max="4" width="9.7109375" style="10" customWidth="1"/>
    <col min="5" max="5" width="10" style="10" customWidth="1"/>
    <col min="6" max="6" width="9.85546875" style="10" customWidth="1"/>
    <col min="7" max="7" width="27.28515625" style="10" customWidth="1"/>
    <col min="8" max="8" width="26.5703125" style="10" customWidth="1"/>
    <col min="9" max="9" width="17.140625" style="10" customWidth="1"/>
    <col min="10" max="10" width="21.5703125" style="10" customWidth="1"/>
    <col min="11" max="11" width="16.85546875" style="9" customWidth="1"/>
    <col min="12" max="16384" width="9.140625" style="9"/>
  </cols>
  <sheetData>
    <row r="1" spans="1:10" x14ac:dyDescent="0.3">
      <c r="A1" s="102" t="s">
        <v>64</v>
      </c>
      <c r="B1" s="102"/>
      <c r="C1" s="102"/>
      <c r="D1" s="102"/>
      <c r="E1" s="102"/>
      <c r="F1" s="103"/>
      <c r="G1" s="104" t="s">
        <v>13</v>
      </c>
      <c r="H1" s="105"/>
      <c r="I1" s="105"/>
      <c r="J1" s="105"/>
    </row>
    <row r="2" spans="1:10" s="11" customFormat="1" x14ac:dyDescent="0.3">
      <c r="A2" s="11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2" t="s">
        <v>8</v>
      </c>
      <c r="H2" s="15" t="s">
        <v>9</v>
      </c>
      <c r="I2" s="74" t="s">
        <v>10</v>
      </c>
      <c r="J2" s="11" t="s">
        <v>7</v>
      </c>
    </row>
    <row r="3" spans="1:10" x14ac:dyDescent="0.3">
      <c r="A3" s="97">
        <v>1883</v>
      </c>
      <c r="B3" s="78">
        <v>0.28999999999999998</v>
      </c>
      <c r="C3" s="78">
        <v>0.219</v>
      </c>
      <c r="D3" s="78">
        <v>5.5E-2</v>
      </c>
      <c r="E3" s="78">
        <v>3.7999999999999999E-2</v>
      </c>
      <c r="F3" s="98">
        <v>-2.9000000000000001E-2</v>
      </c>
      <c r="G3" s="79"/>
      <c r="H3" s="80">
        <v>0</v>
      </c>
      <c r="I3" s="80"/>
      <c r="J3" s="78">
        <v>0</v>
      </c>
    </row>
    <row r="4" spans="1:10" x14ac:dyDescent="0.3">
      <c r="A4" s="97">
        <v>1884</v>
      </c>
      <c r="B4" s="78">
        <v>4.3999999999999997E-2</v>
      </c>
      <c r="C4" s="78">
        <v>-1.7000000000000001E-2</v>
      </c>
      <c r="D4" s="78">
        <v>4.8000000000000001E-2</v>
      </c>
      <c r="E4" s="78">
        <v>3.6999999999999998E-2</v>
      </c>
      <c r="F4" s="98">
        <v>-8.7999999999999995E-2</v>
      </c>
      <c r="G4" s="79"/>
      <c r="H4" s="80">
        <v>0</v>
      </c>
      <c r="I4" s="80"/>
      <c r="J4" s="78">
        <v>0</v>
      </c>
    </row>
    <row r="5" spans="1:10" x14ac:dyDescent="0.3">
      <c r="A5" s="97">
        <v>1885</v>
      </c>
      <c r="B5" s="78">
        <v>0.113</v>
      </c>
      <c r="C5" s="78">
        <v>4.7E-2</v>
      </c>
      <c r="D5" s="78">
        <v>4.8000000000000001E-2</v>
      </c>
      <c r="E5" s="78">
        <v>3.7999999999999999E-2</v>
      </c>
      <c r="F5" s="98">
        <v>9.8000000000000004E-2</v>
      </c>
      <c r="G5" s="79"/>
      <c r="H5" s="80">
        <v>0</v>
      </c>
      <c r="I5" s="80"/>
      <c r="J5" s="78">
        <v>0</v>
      </c>
    </row>
    <row r="6" spans="1:10" x14ac:dyDescent="0.3">
      <c r="A6" s="97">
        <v>1886</v>
      </c>
      <c r="B6" s="78">
        <v>2.9000000000000001E-2</v>
      </c>
      <c r="C6" s="78">
        <v>-3.5999999999999997E-2</v>
      </c>
      <c r="D6" s="78">
        <v>5.8000000000000003E-2</v>
      </c>
      <c r="E6" s="78">
        <v>3.7999999999999999E-2</v>
      </c>
      <c r="F6" s="98">
        <v>4.3999999999999997E-2</v>
      </c>
      <c r="G6" s="79"/>
      <c r="H6" s="80">
        <v>0</v>
      </c>
      <c r="I6" s="80"/>
      <c r="J6" s="78">
        <v>0</v>
      </c>
    </row>
    <row r="7" spans="1:10" x14ac:dyDescent="0.3">
      <c r="A7" s="97">
        <v>1887</v>
      </c>
      <c r="B7" s="78">
        <v>0.28199999999999997</v>
      </c>
      <c r="C7" s="78">
        <v>0.20599999999999999</v>
      </c>
      <c r="D7" s="78">
        <v>0.04</v>
      </c>
      <c r="E7" s="78">
        <v>3.5999999999999997E-2</v>
      </c>
      <c r="F7" s="98">
        <v>-0.04</v>
      </c>
      <c r="G7" s="79"/>
      <c r="H7" s="80">
        <v>0</v>
      </c>
      <c r="I7" s="80"/>
      <c r="J7" s="78">
        <v>0</v>
      </c>
    </row>
    <row r="8" spans="1:10" x14ac:dyDescent="0.3">
      <c r="A8" s="97">
        <v>1888</v>
      </c>
      <c r="B8" s="78">
        <v>0.26200000000000001</v>
      </c>
      <c r="C8" s="78">
        <v>0.19500000000000001</v>
      </c>
      <c r="D8" s="78">
        <v>0.05</v>
      </c>
      <c r="E8" s="78">
        <v>3.4000000000000002E-2</v>
      </c>
      <c r="F8" s="98">
        <v>-2.9000000000000001E-2</v>
      </c>
      <c r="G8" s="79"/>
      <c r="H8" s="80">
        <v>0</v>
      </c>
      <c r="I8" s="80"/>
      <c r="J8" s="78">
        <v>0</v>
      </c>
    </row>
    <row r="9" spans="1:10" x14ac:dyDescent="0.3">
      <c r="A9" s="97">
        <v>1889</v>
      </c>
      <c r="B9" s="78">
        <v>-1.0999999999999999E-2</v>
      </c>
      <c r="C9" s="78">
        <v>-6.8000000000000005E-2</v>
      </c>
      <c r="D9" s="78">
        <v>0.05</v>
      </c>
      <c r="E9" s="78">
        <v>3.4000000000000002E-2</v>
      </c>
      <c r="F9" s="98">
        <v>0.01</v>
      </c>
      <c r="G9" s="79"/>
      <c r="H9" s="80">
        <v>0</v>
      </c>
      <c r="I9" s="80"/>
      <c r="J9" s="78">
        <v>0</v>
      </c>
    </row>
    <row r="10" spans="1:10" x14ac:dyDescent="0.3">
      <c r="A10" s="97">
        <v>1890</v>
      </c>
      <c r="B10" s="78">
        <v>1.4E-2</v>
      </c>
      <c r="C10" s="78">
        <v>-4.8000000000000001E-2</v>
      </c>
      <c r="D10" s="78">
        <v>4.4999999999999998E-2</v>
      </c>
      <c r="E10" s="78">
        <v>3.5000000000000003E-2</v>
      </c>
      <c r="F10" s="98">
        <v>8.0000000000000002E-3</v>
      </c>
      <c r="G10" s="79"/>
      <c r="H10" s="80">
        <v>0</v>
      </c>
      <c r="I10" s="80"/>
      <c r="J10" s="78">
        <v>0</v>
      </c>
    </row>
    <row r="11" spans="1:10" x14ac:dyDescent="0.3">
      <c r="A11" s="97">
        <v>1891</v>
      </c>
      <c r="B11" s="78">
        <v>-0.104</v>
      </c>
      <c r="C11" s="78">
        <v>-0.159</v>
      </c>
      <c r="D11" s="78">
        <v>5.2999999999999999E-2</v>
      </c>
      <c r="E11" s="78">
        <v>3.7999999999999999E-2</v>
      </c>
      <c r="F11" s="98">
        <v>1E-3</v>
      </c>
      <c r="G11" s="79"/>
      <c r="H11" s="80">
        <v>0</v>
      </c>
      <c r="I11" s="80"/>
      <c r="J11" s="78">
        <v>0</v>
      </c>
    </row>
    <row r="12" spans="1:10" x14ac:dyDescent="0.3">
      <c r="A12" s="97">
        <v>1892</v>
      </c>
      <c r="B12" s="78">
        <v>6.3E-2</v>
      </c>
      <c r="C12" s="78">
        <v>-7.0000000000000001E-3</v>
      </c>
      <c r="D12" s="78">
        <v>5.2999999999999999E-2</v>
      </c>
      <c r="E12" s="78">
        <v>3.7999999999999999E-2</v>
      </c>
      <c r="F12" s="98">
        <v>-0.03</v>
      </c>
      <c r="G12" s="79"/>
      <c r="H12" s="80">
        <v>0</v>
      </c>
      <c r="I12" s="80"/>
      <c r="J12" s="78">
        <v>0</v>
      </c>
    </row>
    <row r="13" spans="1:10" x14ac:dyDescent="0.3">
      <c r="A13" s="97">
        <v>1893</v>
      </c>
      <c r="B13" s="78">
        <v>-4.9000000000000002E-2</v>
      </c>
      <c r="C13" s="78">
        <v>-0.113</v>
      </c>
      <c r="D13" s="78">
        <v>5.3999999999999999E-2</v>
      </c>
      <c r="E13" s="78">
        <v>3.7999999999999999E-2</v>
      </c>
      <c r="F13" s="98">
        <v>-6.3E-2</v>
      </c>
      <c r="G13" s="79"/>
      <c r="H13" s="80">
        <v>0</v>
      </c>
      <c r="I13" s="80"/>
      <c r="J13" s="78">
        <v>0</v>
      </c>
    </row>
    <row r="14" spans="1:10" x14ac:dyDescent="0.3">
      <c r="A14" s="97">
        <v>1894</v>
      </c>
      <c r="B14" s="78">
        <v>0.106</v>
      </c>
      <c r="C14" s="78">
        <v>2.9000000000000001E-2</v>
      </c>
      <c r="D14" s="78">
        <v>0.03</v>
      </c>
      <c r="E14" s="78">
        <v>3.5000000000000003E-2</v>
      </c>
      <c r="F14" s="98">
        <v>-5.3999999999999999E-2</v>
      </c>
      <c r="G14" s="79"/>
      <c r="H14" s="80">
        <v>0</v>
      </c>
      <c r="I14" s="80"/>
      <c r="J14" s="78">
        <v>0</v>
      </c>
    </row>
    <row r="15" spans="1:10" x14ac:dyDescent="0.3">
      <c r="A15" s="97">
        <v>1895</v>
      </c>
      <c r="B15" s="78">
        <v>0.20100000000000001</v>
      </c>
      <c r="C15" s="78">
        <v>0.126</v>
      </c>
      <c r="D15" s="78">
        <v>3.9E-2</v>
      </c>
      <c r="E15" s="78">
        <v>3.3000000000000002E-2</v>
      </c>
      <c r="F15" s="98">
        <v>8.0000000000000002E-3</v>
      </c>
      <c r="G15" s="79"/>
      <c r="H15" s="80">
        <v>0</v>
      </c>
      <c r="I15" s="80"/>
      <c r="J15" s="78">
        <v>0</v>
      </c>
    </row>
    <row r="16" spans="1:10" x14ac:dyDescent="0.3">
      <c r="A16" s="97">
        <v>1896</v>
      </c>
      <c r="B16" s="78">
        <v>1.7000000000000001E-2</v>
      </c>
      <c r="C16" s="78">
        <v>-3.6999999999999998E-2</v>
      </c>
      <c r="D16" s="78">
        <v>3.4000000000000002E-2</v>
      </c>
      <c r="E16" s="78">
        <v>3.2000000000000001E-2</v>
      </c>
      <c r="F16" s="98">
        <v>1.2E-2</v>
      </c>
      <c r="G16" s="79"/>
      <c r="H16" s="80">
        <v>0</v>
      </c>
      <c r="I16" s="80"/>
      <c r="J16" s="78">
        <v>0</v>
      </c>
    </row>
    <row r="17" spans="1:10" x14ac:dyDescent="0.3">
      <c r="A17" s="97">
        <v>1897</v>
      </c>
      <c r="B17" s="78">
        <v>8.5000000000000006E-2</v>
      </c>
      <c r="C17" s="78">
        <v>0.03</v>
      </c>
      <c r="D17" s="78">
        <v>3.5999999999999997E-2</v>
      </c>
      <c r="E17" s="78">
        <v>0.03</v>
      </c>
      <c r="F17" s="98">
        <v>4.2000000000000003E-2</v>
      </c>
      <c r="G17" s="79"/>
      <c r="H17" s="80">
        <v>0</v>
      </c>
      <c r="I17" s="80"/>
      <c r="J17" s="78">
        <v>0</v>
      </c>
    </row>
    <row r="18" spans="1:10" x14ac:dyDescent="0.3">
      <c r="A18" s="97">
        <v>1898</v>
      </c>
      <c r="B18" s="78">
        <v>0.155</v>
      </c>
      <c r="C18" s="78">
        <v>9.7000000000000003E-2</v>
      </c>
      <c r="D18" s="78">
        <v>3.5999999999999997E-2</v>
      </c>
      <c r="E18" s="78">
        <v>3.3000000000000002E-2</v>
      </c>
      <c r="F18" s="98">
        <v>-4.8000000000000001E-2</v>
      </c>
      <c r="G18" s="79"/>
      <c r="H18" s="80">
        <v>0</v>
      </c>
      <c r="I18" s="80"/>
      <c r="J18" s="78">
        <v>0</v>
      </c>
    </row>
    <row r="19" spans="1:10" x14ac:dyDescent="0.3">
      <c r="A19" s="97">
        <v>1899</v>
      </c>
      <c r="B19" s="78">
        <v>0.121</v>
      </c>
      <c r="C19" s="78">
        <v>6.7000000000000004E-2</v>
      </c>
      <c r="D19" s="78">
        <v>3.5999999999999997E-2</v>
      </c>
      <c r="E19" s="78">
        <v>3.5000000000000003E-2</v>
      </c>
      <c r="F19" s="98">
        <v>3.0000000000000001E-3</v>
      </c>
      <c r="G19" s="79"/>
      <c r="H19" s="80">
        <v>0</v>
      </c>
      <c r="I19" s="80"/>
      <c r="J19" s="78">
        <v>0</v>
      </c>
    </row>
    <row r="20" spans="1:10" x14ac:dyDescent="0.3">
      <c r="A20" s="97">
        <v>1900</v>
      </c>
      <c r="B20" s="78">
        <v>0.122</v>
      </c>
      <c r="C20" s="78">
        <v>7.0000000000000007E-2</v>
      </c>
      <c r="D20" s="78">
        <v>3.5000000000000003E-2</v>
      </c>
      <c r="E20" s="78">
        <v>3.3000000000000002E-2</v>
      </c>
      <c r="F20" s="98">
        <v>-4.0000000000000001E-3</v>
      </c>
      <c r="G20" s="79"/>
      <c r="H20" s="80">
        <v>0</v>
      </c>
      <c r="I20" s="80"/>
      <c r="J20" s="78">
        <v>0</v>
      </c>
    </row>
    <row r="21" spans="1:10" x14ac:dyDescent="0.3">
      <c r="A21" s="97">
        <v>1901</v>
      </c>
      <c r="B21" s="78">
        <v>-3.2000000000000001E-2</v>
      </c>
      <c r="C21" s="78">
        <v>-7.9000000000000001E-2</v>
      </c>
      <c r="D21" s="78">
        <v>3.5000000000000003E-2</v>
      </c>
      <c r="E21" s="78">
        <v>3.3000000000000002E-2</v>
      </c>
      <c r="F21" s="98">
        <v>5.0999999999999997E-2</v>
      </c>
      <c r="G21" s="79"/>
      <c r="H21" s="80">
        <v>0</v>
      </c>
      <c r="I21" s="80"/>
      <c r="J21" s="78">
        <v>0</v>
      </c>
    </row>
    <row r="22" spans="1:10" x14ac:dyDescent="0.3">
      <c r="A22" s="97">
        <v>1902</v>
      </c>
      <c r="B22" s="78">
        <v>0.156</v>
      </c>
      <c r="C22" s="78">
        <v>9.8000000000000004E-2</v>
      </c>
      <c r="D22" s="78">
        <v>3.5000000000000003E-2</v>
      </c>
      <c r="E22" s="78">
        <v>3.5000000000000003E-2</v>
      </c>
      <c r="F22" s="98">
        <v>6.4000000000000001E-2</v>
      </c>
      <c r="G22" s="79"/>
      <c r="H22" s="80">
        <v>0</v>
      </c>
      <c r="I22" s="80"/>
      <c r="J22" s="78">
        <v>0</v>
      </c>
    </row>
    <row r="23" spans="1:10" x14ac:dyDescent="0.3">
      <c r="A23" s="97">
        <v>1903</v>
      </c>
      <c r="B23" s="78">
        <v>0.219</v>
      </c>
      <c r="C23" s="78">
        <v>0.159</v>
      </c>
      <c r="D23" s="78">
        <v>3.5000000000000003E-2</v>
      </c>
      <c r="E23" s="78">
        <v>3.5999999999999997E-2</v>
      </c>
      <c r="F23" s="98">
        <v>-0.02</v>
      </c>
      <c r="G23" s="79"/>
      <c r="H23" s="80">
        <v>0</v>
      </c>
      <c r="I23" s="80"/>
      <c r="J23" s="78">
        <v>0</v>
      </c>
    </row>
    <row r="24" spans="1:10" x14ac:dyDescent="0.3">
      <c r="A24" s="97">
        <v>1904</v>
      </c>
      <c r="B24" s="78">
        <v>7.4999999999999997E-2</v>
      </c>
      <c r="C24" s="78">
        <v>2.1999999999999999E-2</v>
      </c>
      <c r="D24" s="78">
        <v>3.7999999999999999E-2</v>
      </c>
      <c r="E24" s="78">
        <v>3.6999999999999998E-2</v>
      </c>
      <c r="F24" s="98">
        <v>-6.0999999999999999E-2</v>
      </c>
      <c r="G24" s="79"/>
      <c r="H24" s="80">
        <v>0</v>
      </c>
      <c r="I24" s="80"/>
      <c r="J24" s="78">
        <v>0</v>
      </c>
    </row>
    <row r="25" spans="1:10" x14ac:dyDescent="0.3">
      <c r="A25" s="97">
        <v>1905</v>
      </c>
      <c r="B25" s="78">
        <v>0.14599999999999999</v>
      </c>
      <c r="C25" s="78">
        <v>9.5000000000000001E-2</v>
      </c>
      <c r="D25" s="78">
        <v>3.7999999999999999E-2</v>
      </c>
      <c r="E25" s="78">
        <v>3.5000000000000003E-2</v>
      </c>
      <c r="F25" s="98">
        <v>4.2999999999999997E-2</v>
      </c>
      <c r="G25" s="79"/>
      <c r="H25" s="80">
        <v>0</v>
      </c>
      <c r="I25" s="80"/>
      <c r="J25" s="78">
        <v>0</v>
      </c>
    </row>
    <row r="26" spans="1:10" x14ac:dyDescent="0.3">
      <c r="A26" s="97">
        <v>1906</v>
      </c>
      <c r="B26" s="78">
        <v>0.10199999999999999</v>
      </c>
      <c r="C26" s="78">
        <v>5.8000000000000003E-2</v>
      </c>
      <c r="D26" s="78">
        <v>3.5999999999999997E-2</v>
      </c>
      <c r="E26" s="78">
        <v>3.5000000000000003E-2</v>
      </c>
      <c r="F26" s="98">
        <v>0</v>
      </c>
      <c r="G26" s="79"/>
      <c r="H26" s="80">
        <v>0</v>
      </c>
      <c r="I26" s="80"/>
      <c r="J26" s="78">
        <v>0</v>
      </c>
    </row>
    <row r="27" spans="1:10" x14ac:dyDescent="0.3">
      <c r="A27" s="97">
        <v>1907</v>
      </c>
      <c r="B27" s="78">
        <v>8.7999999999999995E-2</v>
      </c>
      <c r="C27" s="78">
        <v>4.5999999999999999E-2</v>
      </c>
      <c r="D27" s="78">
        <v>3.5999999999999997E-2</v>
      </c>
      <c r="E27" s="78">
        <v>3.5000000000000003E-2</v>
      </c>
      <c r="F27" s="98">
        <v>0</v>
      </c>
      <c r="G27" s="79"/>
      <c r="H27" s="80">
        <v>0</v>
      </c>
      <c r="I27" s="80"/>
      <c r="J27" s="78">
        <v>0</v>
      </c>
    </row>
    <row r="28" spans="1:10" x14ac:dyDescent="0.3">
      <c r="A28" s="97">
        <v>1908</v>
      </c>
      <c r="B28" s="78">
        <v>0.17299999999999999</v>
      </c>
      <c r="C28" s="78">
        <v>0.126</v>
      </c>
      <c r="D28" s="78">
        <v>3.5999999999999997E-2</v>
      </c>
      <c r="E28" s="78">
        <v>3.5000000000000003E-2</v>
      </c>
      <c r="F28" s="98">
        <v>6.3E-2</v>
      </c>
      <c r="G28" s="79"/>
      <c r="H28" s="80">
        <v>0</v>
      </c>
      <c r="I28" s="80"/>
      <c r="J28" s="78">
        <v>0</v>
      </c>
    </row>
    <row r="29" spans="1:10" x14ac:dyDescent="0.3">
      <c r="A29" s="97">
        <v>1909</v>
      </c>
      <c r="B29" s="78">
        <v>0.13500000000000001</v>
      </c>
      <c r="C29" s="78">
        <v>0.09</v>
      </c>
      <c r="D29" s="78">
        <v>3.5999999999999997E-2</v>
      </c>
      <c r="E29" s="78">
        <v>3.5999999999999997E-2</v>
      </c>
      <c r="F29" s="98">
        <v>0</v>
      </c>
      <c r="G29" s="79"/>
      <c r="H29" s="80">
        <v>0</v>
      </c>
      <c r="I29" s="80"/>
      <c r="J29" s="78">
        <v>0</v>
      </c>
    </row>
    <row r="30" spans="1:10" x14ac:dyDescent="0.3">
      <c r="A30" s="97">
        <v>1910</v>
      </c>
      <c r="B30" s="78">
        <v>6.7000000000000004E-2</v>
      </c>
      <c r="C30" s="78">
        <v>2.5000000000000001E-2</v>
      </c>
      <c r="D30" s="78">
        <v>3.5999999999999997E-2</v>
      </c>
      <c r="E30" s="78">
        <v>3.7999999999999999E-2</v>
      </c>
      <c r="F30" s="98">
        <v>0.02</v>
      </c>
      <c r="G30" s="79"/>
      <c r="H30" s="80">
        <v>0</v>
      </c>
      <c r="I30" s="80"/>
      <c r="J30" s="78">
        <v>0</v>
      </c>
    </row>
    <row r="31" spans="1:10" x14ac:dyDescent="0.3">
      <c r="A31" s="97">
        <v>1911</v>
      </c>
      <c r="B31" s="78">
        <v>0.107</v>
      </c>
      <c r="C31" s="78">
        <v>6.2E-2</v>
      </c>
      <c r="D31" s="78">
        <v>3.5999999999999997E-2</v>
      </c>
      <c r="E31" s="78">
        <v>3.7999999999999999E-2</v>
      </c>
      <c r="F31" s="98">
        <v>1.9E-2</v>
      </c>
      <c r="G31" s="79"/>
      <c r="H31" s="80">
        <v>0</v>
      </c>
      <c r="I31" s="80"/>
      <c r="J31" s="78">
        <v>0</v>
      </c>
    </row>
    <row r="32" spans="1:10" x14ac:dyDescent="0.3">
      <c r="A32" s="97">
        <v>1912</v>
      </c>
      <c r="B32" s="78">
        <v>8.5999999999999993E-2</v>
      </c>
      <c r="C32" s="78">
        <v>3.5999999999999997E-2</v>
      </c>
      <c r="D32" s="78">
        <v>3.5999999999999997E-2</v>
      </c>
      <c r="E32" s="78">
        <v>3.9E-2</v>
      </c>
      <c r="F32" s="98">
        <v>0.113</v>
      </c>
      <c r="G32" s="79"/>
      <c r="H32" s="80">
        <v>0</v>
      </c>
      <c r="I32" s="80"/>
      <c r="J32" s="78">
        <v>0</v>
      </c>
    </row>
    <row r="33" spans="1:10" x14ac:dyDescent="0.3">
      <c r="A33" s="97">
        <v>1913</v>
      </c>
      <c r="B33" s="78">
        <v>8.8999999999999996E-2</v>
      </c>
      <c r="C33" s="78">
        <v>3.7999999999999999E-2</v>
      </c>
      <c r="D33" s="78">
        <v>3.5999999999999997E-2</v>
      </c>
      <c r="E33" s="78">
        <v>4.2999999999999997E-2</v>
      </c>
      <c r="F33" s="98">
        <v>0</v>
      </c>
      <c r="G33" s="79"/>
      <c r="H33" s="80">
        <v>0</v>
      </c>
      <c r="I33" s="80"/>
      <c r="J33" s="78">
        <v>0</v>
      </c>
    </row>
    <row r="34" spans="1:10" x14ac:dyDescent="0.3">
      <c r="A34" s="97">
        <v>1914</v>
      </c>
      <c r="B34" s="78">
        <v>0.114</v>
      </c>
      <c r="C34" s="78">
        <v>5.8999999999999997E-2</v>
      </c>
      <c r="D34" s="78">
        <v>3.5999999999999997E-2</v>
      </c>
      <c r="E34" s="78">
        <v>4.2999999999999997E-2</v>
      </c>
      <c r="F34" s="98">
        <v>3.4000000000000002E-2</v>
      </c>
      <c r="G34" s="79"/>
      <c r="H34" s="80">
        <v>0</v>
      </c>
      <c r="I34" s="80"/>
      <c r="J34" s="78">
        <v>0</v>
      </c>
    </row>
    <row r="35" spans="1:10" x14ac:dyDescent="0.3">
      <c r="A35" s="97">
        <v>1915</v>
      </c>
      <c r="B35" s="78">
        <v>-3.5000000000000003E-2</v>
      </c>
      <c r="C35" s="78">
        <v>-8.3000000000000004E-2</v>
      </c>
      <c r="D35" s="78">
        <v>3.5999999999999997E-2</v>
      </c>
      <c r="E35" s="78">
        <v>4.5999999999999999E-2</v>
      </c>
      <c r="F35" s="98">
        <v>0.14799999999999999</v>
      </c>
      <c r="G35" s="79"/>
      <c r="H35" s="80">
        <v>0</v>
      </c>
      <c r="I35" s="80"/>
      <c r="J35" s="78">
        <v>0</v>
      </c>
    </row>
    <row r="36" spans="1:10" x14ac:dyDescent="0.3">
      <c r="A36" s="97">
        <v>1916</v>
      </c>
      <c r="B36" s="78">
        <v>-3.4000000000000002E-2</v>
      </c>
      <c r="C36" s="78">
        <v>-8.4000000000000005E-2</v>
      </c>
      <c r="D36" s="78">
        <v>3.5999999999999997E-2</v>
      </c>
      <c r="E36" s="78">
        <v>4.9000000000000002E-2</v>
      </c>
      <c r="F36" s="98">
        <v>1.4E-2</v>
      </c>
      <c r="G36" s="79"/>
      <c r="H36" s="80">
        <v>0</v>
      </c>
      <c r="I36" s="80"/>
      <c r="J36" s="78">
        <v>0</v>
      </c>
    </row>
    <row r="37" spans="1:10" x14ac:dyDescent="0.3">
      <c r="A37" s="97">
        <v>1917</v>
      </c>
      <c r="B37" s="78">
        <v>0.155</v>
      </c>
      <c r="C37" s="78">
        <v>9.5000000000000001E-2</v>
      </c>
      <c r="D37" s="78">
        <v>3.5999999999999997E-2</v>
      </c>
      <c r="E37" s="78">
        <v>4.7E-2</v>
      </c>
      <c r="F37" s="98">
        <v>5.6000000000000001E-2</v>
      </c>
      <c r="G37" s="79"/>
      <c r="H37" s="80">
        <v>0</v>
      </c>
      <c r="I37" s="80"/>
      <c r="J37" s="78">
        <v>0</v>
      </c>
    </row>
    <row r="38" spans="1:10" x14ac:dyDescent="0.3">
      <c r="A38" s="97">
        <v>1918</v>
      </c>
      <c r="B38" s="78">
        <v>7.4999999999999997E-2</v>
      </c>
      <c r="C38" s="78">
        <v>1.9E-2</v>
      </c>
      <c r="D38" s="78">
        <v>3.5999999999999997E-2</v>
      </c>
      <c r="E38" s="78">
        <v>0.05</v>
      </c>
      <c r="F38" s="98">
        <v>6.7000000000000004E-2</v>
      </c>
      <c r="G38" s="79"/>
      <c r="H38" s="80">
        <v>0</v>
      </c>
      <c r="I38" s="80"/>
      <c r="J38" s="78">
        <v>0</v>
      </c>
    </row>
    <row r="39" spans="1:10" x14ac:dyDescent="0.3">
      <c r="A39" s="97">
        <v>1919</v>
      </c>
      <c r="B39" s="78">
        <v>0.187</v>
      </c>
      <c r="C39" s="78">
        <v>0.126</v>
      </c>
      <c r="D39" s="78">
        <v>3.5999999999999997E-2</v>
      </c>
      <c r="E39" s="78">
        <v>5.3999999999999999E-2</v>
      </c>
      <c r="F39" s="98">
        <v>0.13800000000000001</v>
      </c>
      <c r="G39" s="79"/>
      <c r="H39" s="80">
        <v>0</v>
      </c>
      <c r="I39" s="80"/>
      <c r="J39" s="78">
        <v>0</v>
      </c>
    </row>
    <row r="40" spans="1:10" x14ac:dyDescent="0.3">
      <c r="A40" s="97">
        <v>1920</v>
      </c>
      <c r="B40" s="78">
        <v>8.1000000000000003E-2</v>
      </c>
      <c r="C40" s="78">
        <v>2.5000000000000001E-2</v>
      </c>
      <c r="D40" s="78">
        <v>4.4999999999999998E-2</v>
      </c>
      <c r="E40" s="78">
        <v>6.7000000000000004E-2</v>
      </c>
      <c r="F40" s="98">
        <v>0.13200000000000001</v>
      </c>
      <c r="G40" s="79"/>
      <c r="H40" s="80">
        <v>0</v>
      </c>
      <c r="I40" s="80"/>
      <c r="J40" s="78">
        <v>0</v>
      </c>
    </row>
    <row r="41" spans="1:10" x14ac:dyDescent="0.3">
      <c r="A41" s="97">
        <v>1921</v>
      </c>
      <c r="B41" s="78">
        <v>0.19900000000000001</v>
      </c>
      <c r="C41" s="78">
        <v>0.126</v>
      </c>
      <c r="D41" s="78">
        <v>4.4999999999999998E-2</v>
      </c>
      <c r="E41" s="78">
        <v>5.8999999999999997E-2</v>
      </c>
      <c r="F41" s="98">
        <v>-0.126</v>
      </c>
      <c r="G41" s="79"/>
      <c r="H41" s="80">
        <v>0</v>
      </c>
      <c r="I41" s="80"/>
      <c r="J41" s="78">
        <v>0</v>
      </c>
    </row>
    <row r="42" spans="1:10" x14ac:dyDescent="0.3">
      <c r="A42" s="97">
        <v>1922</v>
      </c>
      <c r="B42" s="78">
        <v>0.21299999999999999</v>
      </c>
      <c r="C42" s="78">
        <v>0.14799999999999999</v>
      </c>
      <c r="D42" s="78">
        <v>4.4999999999999998E-2</v>
      </c>
      <c r="E42" s="78">
        <v>5.7000000000000002E-2</v>
      </c>
      <c r="F42" s="98">
        <v>-3.3000000000000002E-2</v>
      </c>
      <c r="G42" s="79"/>
      <c r="H42" s="80">
        <v>0</v>
      </c>
      <c r="I42" s="80"/>
      <c r="J42" s="78">
        <v>0</v>
      </c>
    </row>
    <row r="43" spans="1:10" x14ac:dyDescent="0.3">
      <c r="A43" s="97">
        <v>1923</v>
      </c>
      <c r="B43" s="78">
        <v>0.16200000000000001</v>
      </c>
      <c r="C43" s="78">
        <v>0.10199999999999999</v>
      </c>
      <c r="D43" s="78">
        <v>4.4999999999999998E-2</v>
      </c>
      <c r="E43" s="78">
        <v>5.8999999999999997E-2</v>
      </c>
      <c r="F43" s="98">
        <v>2.3E-2</v>
      </c>
      <c r="G43" s="79"/>
      <c r="H43" s="80">
        <v>0</v>
      </c>
      <c r="I43" s="80"/>
      <c r="J43" s="78">
        <v>0</v>
      </c>
    </row>
    <row r="44" spans="1:10" x14ac:dyDescent="0.3">
      <c r="A44" s="97">
        <v>1924</v>
      </c>
      <c r="B44" s="78">
        <v>0.13700000000000001</v>
      </c>
      <c r="C44" s="78">
        <v>7.5999999999999998E-2</v>
      </c>
      <c r="D44" s="78">
        <v>4.9000000000000002E-2</v>
      </c>
      <c r="E44" s="78">
        <v>5.3999999999999999E-2</v>
      </c>
      <c r="F44" s="98">
        <v>-1.0999999999999999E-2</v>
      </c>
      <c r="G44" s="79"/>
      <c r="H44" s="80">
        <v>0</v>
      </c>
      <c r="I44" s="80"/>
      <c r="J44" s="78">
        <v>0</v>
      </c>
    </row>
    <row r="45" spans="1:10" x14ac:dyDescent="0.3">
      <c r="A45" s="97">
        <v>1925</v>
      </c>
      <c r="B45" s="78">
        <v>0.17699999999999999</v>
      </c>
      <c r="C45" s="78">
        <v>0.114</v>
      </c>
      <c r="D45" s="78">
        <v>4.9000000000000002E-2</v>
      </c>
      <c r="E45" s="78">
        <v>5.1999999999999998E-2</v>
      </c>
      <c r="F45" s="98">
        <v>0</v>
      </c>
      <c r="G45" s="79"/>
      <c r="H45" s="80">
        <v>0</v>
      </c>
      <c r="I45" s="80"/>
      <c r="J45" s="78">
        <v>0</v>
      </c>
    </row>
    <row r="46" spans="1:10" x14ac:dyDescent="0.3">
      <c r="A46" s="97">
        <v>1926</v>
      </c>
      <c r="B46" s="78">
        <v>0.14099999999999999</v>
      </c>
      <c r="C46" s="78">
        <v>8.2000000000000003E-2</v>
      </c>
      <c r="D46" s="78">
        <v>4.9000000000000002E-2</v>
      </c>
      <c r="E46" s="78">
        <v>5.2999999999999999E-2</v>
      </c>
      <c r="F46" s="98">
        <v>2.3E-2</v>
      </c>
      <c r="G46" s="79"/>
      <c r="H46" s="80">
        <v>0</v>
      </c>
      <c r="I46" s="80"/>
      <c r="J46" s="78">
        <v>0</v>
      </c>
    </row>
    <row r="47" spans="1:10" x14ac:dyDescent="0.3">
      <c r="A47" s="97">
        <v>1927</v>
      </c>
      <c r="B47" s="78">
        <v>0.124</v>
      </c>
      <c r="C47" s="78">
        <v>6.5000000000000002E-2</v>
      </c>
      <c r="D47" s="78">
        <v>5.2999999999999999E-2</v>
      </c>
      <c r="E47" s="78">
        <v>5.3999999999999999E-2</v>
      </c>
      <c r="F47" s="98">
        <v>-1.0999999999999999E-2</v>
      </c>
      <c r="G47" s="79"/>
      <c r="H47" s="80">
        <v>0</v>
      </c>
      <c r="I47" s="80"/>
      <c r="J47" s="78">
        <v>0</v>
      </c>
    </row>
    <row r="48" spans="1:10" x14ac:dyDescent="0.3">
      <c r="A48" s="97">
        <v>1928</v>
      </c>
      <c r="B48" s="78">
        <v>0.17699999999999999</v>
      </c>
      <c r="C48" s="78">
        <v>0.115</v>
      </c>
      <c r="D48" s="78">
        <v>5.2999999999999999E-2</v>
      </c>
      <c r="E48" s="78">
        <v>5.2999999999999999E-2</v>
      </c>
      <c r="F48" s="98">
        <v>0</v>
      </c>
      <c r="G48" s="79"/>
      <c r="H48" s="80">
        <v>0</v>
      </c>
      <c r="I48" s="80"/>
      <c r="J48" s="78">
        <v>0</v>
      </c>
    </row>
    <row r="49" spans="1:10" x14ac:dyDescent="0.3">
      <c r="A49" s="97">
        <v>1929</v>
      </c>
      <c r="B49" s="78">
        <v>-5.2999999999999999E-2</v>
      </c>
      <c r="C49" s="78">
        <v>-0.10100000000000001</v>
      </c>
      <c r="D49" s="78">
        <v>5.2999999999999999E-2</v>
      </c>
      <c r="E49" s="78">
        <v>5.6000000000000001E-2</v>
      </c>
      <c r="F49" s="98">
        <v>2.1999999999999999E-2</v>
      </c>
      <c r="G49" s="79"/>
      <c r="H49" s="80">
        <v>0</v>
      </c>
      <c r="I49" s="80"/>
      <c r="J49" s="78">
        <v>0</v>
      </c>
    </row>
    <row r="50" spans="1:10" x14ac:dyDescent="0.3">
      <c r="A50" s="97">
        <v>1930</v>
      </c>
      <c r="B50" s="78">
        <v>-0.29599999999999999</v>
      </c>
      <c r="C50" s="78">
        <v>-0.33900000000000002</v>
      </c>
      <c r="D50" s="78">
        <v>5.8000000000000003E-2</v>
      </c>
      <c r="E50" s="78">
        <v>6.5000000000000002E-2</v>
      </c>
      <c r="F50" s="98">
        <v>-4.3999999999999997E-2</v>
      </c>
      <c r="G50" s="79"/>
      <c r="H50" s="80">
        <v>0</v>
      </c>
      <c r="I50" s="80"/>
      <c r="J50" s="78">
        <v>0</v>
      </c>
    </row>
    <row r="51" spans="1:10" x14ac:dyDescent="0.3">
      <c r="A51" s="97">
        <v>1931</v>
      </c>
      <c r="B51" s="78">
        <v>0.17699999999999999</v>
      </c>
      <c r="C51" s="78">
        <v>0.113</v>
      </c>
      <c r="D51" s="78">
        <v>4.4999999999999998E-2</v>
      </c>
      <c r="E51" s="78">
        <v>4.7E-2</v>
      </c>
      <c r="F51" s="98">
        <v>-0.10299999999999999</v>
      </c>
      <c r="G51" s="79"/>
      <c r="H51" s="80">
        <v>0</v>
      </c>
      <c r="I51" s="80"/>
      <c r="J51" s="78">
        <v>0</v>
      </c>
    </row>
    <row r="52" spans="1:10" x14ac:dyDescent="0.3">
      <c r="A52" s="97">
        <v>1932</v>
      </c>
      <c r="B52" s="78">
        <v>0.248</v>
      </c>
      <c r="C52" s="78">
        <v>0.19900000000000001</v>
      </c>
      <c r="D52" s="78">
        <v>3.9E-2</v>
      </c>
      <c r="E52" s="78">
        <v>3.9E-2</v>
      </c>
      <c r="F52" s="98">
        <v>-5.0999999999999997E-2</v>
      </c>
      <c r="G52" s="79"/>
      <c r="H52" s="80">
        <v>0</v>
      </c>
      <c r="I52" s="80"/>
      <c r="J52" s="78">
        <v>0</v>
      </c>
    </row>
    <row r="53" spans="1:10" x14ac:dyDescent="0.3">
      <c r="A53" s="97">
        <v>1933</v>
      </c>
      <c r="B53" s="78">
        <v>0.25600000000000001</v>
      </c>
      <c r="C53" s="78">
        <v>0.21099999999999999</v>
      </c>
      <c r="D53" s="78">
        <v>3.7999999999999999E-2</v>
      </c>
      <c r="E53" s="78">
        <v>3.5999999999999997E-2</v>
      </c>
      <c r="F53" s="98">
        <v>-4.1000000000000002E-2</v>
      </c>
      <c r="G53" s="79"/>
      <c r="H53" s="80">
        <v>0</v>
      </c>
      <c r="I53" s="80"/>
      <c r="J53" s="78">
        <v>0</v>
      </c>
    </row>
    <row r="54" spans="1:10" x14ac:dyDescent="0.3">
      <c r="A54" s="97">
        <v>1934</v>
      </c>
      <c r="B54" s="78">
        <v>0.23200000000000001</v>
      </c>
      <c r="C54" s="78">
        <v>0.191</v>
      </c>
      <c r="D54" s="78">
        <v>2.5999999999999999E-2</v>
      </c>
      <c r="E54" s="78">
        <v>3.3000000000000002E-2</v>
      </c>
      <c r="F54" s="98">
        <v>2.8000000000000001E-2</v>
      </c>
      <c r="G54" s="79"/>
      <c r="H54" s="80">
        <v>0</v>
      </c>
      <c r="I54" s="80"/>
      <c r="J54" s="78">
        <v>0</v>
      </c>
    </row>
    <row r="55" spans="1:10" x14ac:dyDescent="0.3">
      <c r="A55" s="97">
        <v>1935</v>
      </c>
      <c r="B55" s="78">
        <v>0.10100000000000001</v>
      </c>
      <c r="C55" s="78">
        <v>6.2E-2</v>
      </c>
      <c r="D55" s="78">
        <v>2.5999999999999999E-2</v>
      </c>
      <c r="E55" s="78">
        <v>3.6999999999999998E-2</v>
      </c>
      <c r="F55" s="98">
        <v>1.4E-2</v>
      </c>
      <c r="G55" s="79"/>
      <c r="H55" s="80">
        <v>0</v>
      </c>
      <c r="I55" s="80"/>
      <c r="J55" s="78">
        <v>0</v>
      </c>
    </row>
    <row r="56" spans="1:10" x14ac:dyDescent="0.3">
      <c r="A56" s="97">
        <v>1936</v>
      </c>
      <c r="B56" s="78">
        <v>0.19800000000000001</v>
      </c>
      <c r="C56" s="78">
        <v>0.154</v>
      </c>
      <c r="D56" s="78">
        <v>3.5000000000000003E-2</v>
      </c>
      <c r="E56" s="78">
        <v>0.04</v>
      </c>
      <c r="F56" s="98">
        <v>1.4E-2</v>
      </c>
      <c r="G56" s="79"/>
      <c r="H56" s="80">
        <v>0</v>
      </c>
      <c r="I56" s="80"/>
      <c r="J56" s="78">
        <v>0</v>
      </c>
    </row>
    <row r="57" spans="1:10" x14ac:dyDescent="0.3">
      <c r="A57" s="97">
        <v>1937</v>
      </c>
      <c r="B57" s="78">
        <v>2.4E-2</v>
      </c>
      <c r="C57" s="78">
        <v>-1.7000000000000001E-2</v>
      </c>
      <c r="D57" s="78">
        <v>3.2000000000000001E-2</v>
      </c>
      <c r="E57" s="78">
        <v>3.6999999999999998E-2</v>
      </c>
      <c r="F57" s="98">
        <v>0.04</v>
      </c>
      <c r="G57" s="79"/>
      <c r="H57" s="80">
        <v>0</v>
      </c>
      <c r="I57" s="80"/>
      <c r="J57" s="78">
        <v>0</v>
      </c>
    </row>
    <row r="58" spans="1:10" x14ac:dyDescent="0.3">
      <c r="A58" s="97">
        <v>1938</v>
      </c>
      <c r="B58" s="78">
        <v>-5.0000000000000001E-3</v>
      </c>
      <c r="C58" s="78">
        <v>-5.0999999999999997E-2</v>
      </c>
      <c r="D58" s="78">
        <v>3.7999999999999999E-2</v>
      </c>
      <c r="E58" s="78">
        <v>3.9E-2</v>
      </c>
      <c r="F58" s="98">
        <v>2.5999999999999999E-2</v>
      </c>
      <c r="G58" s="79"/>
      <c r="H58" s="80">
        <v>0</v>
      </c>
      <c r="I58" s="80"/>
      <c r="J58" s="78">
        <v>0</v>
      </c>
    </row>
    <row r="59" spans="1:10" x14ac:dyDescent="0.3">
      <c r="A59" s="97">
        <v>1939</v>
      </c>
      <c r="B59" s="78">
        <v>5.2999999999999999E-2</v>
      </c>
      <c r="C59" s="78">
        <v>2E-3</v>
      </c>
      <c r="D59" s="78">
        <v>3.6999999999999998E-2</v>
      </c>
      <c r="E59" s="78">
        <v>3.7999999999999999E-2</v>
      </c>
      <c r="F59" s="98">
        <v>2.5000000000000001E-2</v>
      </c>
      <c r="G59" s="79"/>
      <c r="H59" s="80">
        <v>0</v>
      </c>
      <c r="I59" s="80"/>
      <c r="J59" s="78">
        <v>0</v>
      </c>
    </row>
    <row r="60" spans="1:10" x14ac:dyDescent="0.3">
      <c r="A60" s="97">
        <v>1940</v>
      </c>
      <c r="B60" s="78">
        <v>3.5000000000000003E-2</v>
      </c>
      <c r="C60" s="78">
        <v>-1.7000000000000001E-2</v>
      </c>
      <c r="D60" s="78">
        <v>2.9000000000000001E-2</v>
      </c>
      <c r="E60" s="78">
        <v>3.1E-2</v>
      </c>
      <c r="F60" s="98">
        <v>3.6999999999999998E-2</v>
      </c>
      <c r="G60" s="79"/>
      <c r="H60" s="80">
        <v>0</v>
      </c>
      <c r="I60" s="80"/>
      <c r="J60" s="78">
        <v>0</v>
      </c>
    </row>
    <row r="61" spans="1:10" x14ac:dyDescent="0.3">
      <c r="A61" s="97">
        <v>1941</v>
      </c>
      <c r="B61" s="78">
        <v>-5.5E-2</v>
      </c>
      <c r="C61" s="78">
        <v>-0.10100000000000001</v>
      </c>
      <c r="D61" s="78">
        <v>2.5000000000000001E-2</v>
      </c>
      <c r="E61" s="78">
        <v>3.3000000000000002E-2</v>
      </c>
      <c r="F61" s="98">
        <v>4.7E-2</v>
      </c>
      <c r="G61" s="79"/>
      <c r="H61" s="80">
        <v>0</v>
      </c>
      <c r="I61" s="80"/>
      <c r="J61" s="78">
        <v>0</v>
      </c>
    </row>
    <row r="62" spans="1:10" x14ac:dyDescent="0.3">
      <c r="A62" s="97">
        <v>1942</v>
      </c>
      <c r="B62" s="78">
        <v>0.184</v>
      </c>
      <c r="C62" s="78">
        <v>0.124</v>
      </c>
      <c r="D62" s="78">
        <v>2.5000000000000001E-2</v>
      </c>
      <c r="E62" s="78">
        <v>3.2000000000000001E-2</v>
      </c>
      <c r="F62" s="98">
        <v>0.09</v>
      </c>
      <c r="G62" s="79"/>
      <c r="H62" s="80">
        <v>0</v>
      </c>
      <c r="I62" s="80"/>
      <c r="J62" s="78">
        <v>0</v>
      </c>
    </row>
    <row r="63" spans="1:10" x14ac:dyDescent="0.3">
      <c r="A63" s="97">
        <v>1943</v>
      </c>
      <c r="B63" s="78">
        <v>8.8999999999999996E-2</v>
      </c>
      <c r="C63" s="78">
        <v>4.4999999999999998E-2</v>
      </c>
      <c r="D63" s="78">
        <v>2.5000000000000001E-2</v>
      </c>
      <c r="E63" s="78">
        <v>3.2000000000000001E-2</v>
      </c>
      <c r="F63" s="98">
        <v>4.1000000000000002E-2</v>
      </c>
      <c r="G63" s="79"/>
      <c r="H63" s="80">
        <v>0</v>
      </c>
      <c r="I63" s="80"/>
      <c r="J63" s="78">
        <v>0</v>
      </c>
    </row>
    <row r="64" spans="1:10" x14ac:dyDescent="0.3">
      <c r="A64" s="97">
        <v>1944</v>
      </c>
      <c r="B64" s="78">
        <v>0.08</v>
      </c>
      <c r="C64" s="78">
        <v>3.5999999999999997E-2</v>
      </c>
      <c r="D64" s="78">
        <v>2.5000000000000001E-2</v>
      </c>
      <c r="E64" s="78">
        <v>3.2000000000000001E-2</v>
      </c>
      <c r="F64" s="98">
        <v>-0.01</v>
      </c>
      <c r="G64" s="79"/>
      <c r="H64" s="80">
        <v>0</v>
      </c>
      <c r="I64" s="80"/>
      <c r="J64" s="78">
        <v>0</v>
      </c>
    </row>
    <row r="65" spans="1:10" x14ac:dyDescent="0.3">
      <c r="A65" s="97">
        <v>1945</v>
      </c>
      <c r="B65" s="78">
        <v>0.14099999999999999</v>
      </c>
      <c r="C65" s="78">
        <v>9.6000000000000002E-2</v>
      </c>
      <c r="D65" s="78">
        <v>2.5000000000000001E-2</v>
      </c>
      <c r="E65" s="78">
        <v>3.3000000000000002E-2</v>
      </c>
      <c r="F65" s="98">
        <v>0</v>
      </c>
      <c r="G65" s="79"/>
      <c r="H65" s="80">
        <v>0</v>
      </c>
      <c r="I65" s="80"/>
      <c r="J65" s="78">
        <v>0</v>
      </c>
    </row>
    <row r="66" spans="1:10" x14ac:dyDescent="0.3">
      <c r="A66" s="97">
        <v>1946</v>
      </c>
      <c r="B66" s="78">
        <v>0.13300000000000001</v>
      </c>
      <c r="C66" s="78">
        <v>9.1999999999999998E-2</v>
      </c>
      <c r="D66" s="78">
        <v>0.02</v>
      </c>
      <c r="E66" s="78">
        <v>3.2000000000000001E-2</v>
      </c>
      <c r="F66" s="98">
        <v>0.02</v>
      </c>
      <c r="G66" s="79"/>
      <c r="H66" s="80">
        <v>0</v>
      </c>
      <c r="I66" s="80"/>
      <c r="J66" s="78">
        <v>0</v>
      </c>
    </row>
    <row r="67" spans="1:10" x14ac:dyDescent="0.3">
      <c r="A67" s="97">
        <v>1947</v>
      </c>
      <c r="B67" s="78">
        <v>0.16600000000000001</v>
      </c>
      <c r="C67" s="78">
        <v>0.127</v>
      </c>
      <c r="D67" s="78">
        <v>2.5000000000000001E-2</v>
      </c>
      <c r="E67" s="78">
        <v>3.2000000000000001E-2</v>
      </c>
      <c r="F67" s="98">
        <v>3.9E-2</v>
      </c>
      <c r="G67" s="79"/>
      <c r="H67" s="80">
        <v>0</v>
      </c>
      <c r="I67" s="80"/>
      <c r="J67" s="78">
        <v>0</v>
      </c>
    </row>
    <row r="68" spans="1:10" x14ac:dyDescent="0.3">
      <c r="A68" s="97">
        <v>1948</v>
      </c>
      <c r="B68" s="78">
        <v>2.4E-2</v>
      </c>
      <c r="C68" s="78">
        <v>-1.0999999999999999E-2</v>
      </c>
      <c r="D68" s="78">
        <v>2.3E-2</v>
      </c>
      <c r="E68" s="78">
        <v>3.1E-2</v>
      </c>
      <c r="F68" s="98">
        <v>0.104</v>
      </c>
      <c r="G68" s="79"/>
      <c r="H68" s="80">
        <v>0</v>
      </c>
      <c r="I68" s="80"/>
      <c r="J68" s="78">
        <v>0</v>
      </c>
    </row>
    <row r="69" spans="1:10" x14ac:dyDescent="0.3">
      <c r="A69" s="97">
        <v>1949</v>
      </c>
      <c r="B69" s="78">
        <v>8.1000000000000003E-2</v>
      </c>
      <c r="C69" s="78">
        <v>0.04</v>
      </c>
      <c r="D69" s="78">
        <v>0.02</v>
      </c>
      <c r="E69" s="78">
        <v>3.1E-2</v>
      </c>
      <c r="F69" s="98">
        <v>8.7999999999999995E-2</v>
      </c>
      <c r="G69" s="79"/>
      <c r="H69" s="80">
        <v>0</v>
      </c>
      <c r="I69" s="80"/>
      <c r="J69" s="78">
        <v>0</v>
      </c>
    </row>
    <row r="70" spans="1:10" x14ac:dyDescent="0.3">
      <c r="A70" s="97">
        <v>1950</v>
      </c>
      <c r="B70" s="78">
        <v>0.314</v>
      </c>
      <c r="C70" s="78">
        <v>0.26700000000000002</v>
      </c>
      <c r="D70" s="78">
        <v>0.02</v>
      </c>
      <c r="E70" s="78">
        <v>3.2000000000000001E-2</v>
      </c>
      <c r="F70" s="98">
        <v>0.108</v>
      </c>
      <c r="G70" s="79"/>
      <c r="H70" s="80">
        <v>0</v>
      </c>
      <c r="I70" s="80"/>
      <c r="J70" s="78">
        <v>0</v>
      </c>
    </row>
    <row r="71" spans="1:10" x14ac:dyDescent="0.3">
      <c r="A71" s="97">
        <v>1951</v>
      </c>
      <c r="B71" s="78">
        <v>-4.5999999999999999E-2</v>
      </c>
      <c r="C71" s="78">
        <v>-8.3000000000000004E-2</v>
      </c>
      <c r="D71" s="78">
        <v>0.02</v>
      </c>
      <c r="E71" s="78">
        <v>3.7999999999999999E-2</v>
      </c>
      <c r="F71" s="98">
        <v>0.25600000000000001</v>
      </c>
      <c r="G71" s="79"/>
      <c r="H71" s="80">
        <v>0</v>
      </c>
      <c r="I71" s="80"/>
      <c r="J71" s="78">
        <v>0</v>
      </c>
    </row>
    <row r="72" spans="1:10" x14ac:dyDescent="0.3">
      <c r="A72" s="97">
        <v>1952</v>
      </c>
      <c r="B72" s="78">
        <v>-0.13300000000000001</v>
      </c>
      <c r="C72" s="78">
        <v>-0.17499999999999999</v>
      </c>
      <c r="D72" s="78">
        <v>3.2000000000000001E-2</v>
      </c>
      <c r="E72" s="78">
        <v>4.4999999999999998E-2</v>
      </c>
      <c r="F72" s="98">
        <v>9.7000000000000003E-2</v>
      </c>
      <c r="G72" s="79"/>
      <c r="H72" s="80">
        <v>0</v>
      </c>
      <c r="I72" s="80"/>
      <c r="J72" s="78">
        <v>0</v>
      </c>
    </row>
    <row r="73" spans="1:10" x14ac:dyDescent="0.3">
      <c r="A73" s="97">
        <v>1953</v>
      </c>
      <c r="B73" s="78">
        <v>0.13</v>
      </c>
      <c r="C73" s="78">
        <v>7.6999999999999999E-2</v>
      </c>
      <c r="D73" s="78">
        <v>0.03</v>
      </c>
      <c r="E73" s="78">
        <v>4.3999999999999997E-2</v>
      </c>
      <c r="F73" s="98">
        <v>1.7999999999999999E-2</v>
      </c>
      <c r="G73" s="79"/>
      <c r="H73" s="80">
        <v>0</v>
      </c>
      <c r="I73" s="80"/>
      <c r="J73" s="78">
        <v>0</v>
      </c>
    </row>
    <row r="74" spans="1:10" x14ac:dyDescent="0.3">
      <c r="A74" s="97">
        <v>1954</v>
      </c>
      <c r="B74" s="78">
        <v>0.186</v>
      </c>
      <c r="C74" s="78">
        <v>0.13100000000000001</v>
      </c>
      <c r="D74" s="78">
        <v>3.5000000000000003E-2</v>
      </c>
      <c r="E74" s="78">
        <v>4.4999999999999998E-2</v>
      </c>
      <c r="F74" s="98">
        <v>8.9999999999999993E-3</v>
      </c>
      <c r="G74" s="79"/>
      <c r="H74" s="80">
        <v>0</v>
      </c>
      <c r="I74" s="80"/>
      <c r="J74" s="78">
        <v>0</v>
      </c>
    </row>
    <row r="75" spans="1:10" x14ac:dyDescent="0.3">
      <c r="A75" s="97">
        <v>1955</v>
      </c>
      <c r="B75" s="78">
        <v>0.10299999999999999</v>
      </c>
      <c r="C75" s="78">
        <v>4.7E-2</v>
      </c>
      <c r="D75" s="78">
        <v>4.2000000000000003E-2</v>
      </c>
      <c r="E75" s="78">
        <v>4.4999999999999998E-2</v>
      </c>
      <c r="F75" s="98">
        <v>3.4000000000000002E-2</v>
      </c>
      <c r="G75" s="79"/>
      <c r="H75" s="80">
        <v>0</v>
      </c>
      <c r="I75" s="80"/>
      <c r="J75" s="78">
        <v>0</v>
      </c>
    </row>
    <row r="76" spans="1:10" x14ac:dyDescent="0.3">
      <c r="A76" s="97">
        <v>1956</v>
      </c>
      <c r="B76" s="78">
        <v>7.6999999999999999E-2</v>
      </c>
      <c r="C76" s="78">
        <v>1.7000000000000001E-2</v>
      </c>
      <c r="D76" s="78">
        <v>4.7E-2</v>
      </c>
      <c r="E76" s="78">
        <v>5.0999999999999997E-2</v>
      </c>
      <c r="F76" s="98">
        <v>6.7000000000000004E-2</v>
      </c>
      <c r="G76" s="79"/>
      <c r="H76" s="80">
        <v>0</v>
      </c>
      <c r="I76" s="80"/>
      <c r="J76" s="78">
        <v>0</v>
      </c>
    </row>
    <row r="77" spans="1:10" x14ac:dyDescent="0.3">
      <c r="A77" s="97">
        <v>1957</v>
      </c>
      <c r="B77" s="78">
        <v>0.16700000000000001</v>
      </c>
      <c r="C77" s="78">
        <v>0.105</v>
      </c>
      <c r="D77" s="78">
        <v>4.3999999999999997E-2</v>
      </c>
      <c r="E77" s="78">
        <v>0.05</v>
      </c>
      <c r="F77" s="98">
        <v>8.0000000000000002E-3</v>
      </c>
      <c r="G77" s="79"/>
      <c r="H77" s="80">
        <v>0</v>
      </c>
      <c r="I77" s="80"/>
      <c r="J77" s="78">
        <v>0</v>
      </c>
    </row>
    <row r="78" spans="1:10" x14ac:dyDescent="0.3">
      <c r="A78" s="97">
        <v>1958</v>
      </c>
      <c r="B78" s="78">
        <v>0.189</v>
      </c>
      <c r="C78" s="78">
        <v>0.129</v>
      </c>
      <c r="D78" s="78">
        <v>4.3999999999999997E-2</v>
      </c>
      <c r="E78" s="78">
        <v>4.9000000000000002E-2</v>
      </c>
      <c r="F78" s="98">
        <v>1.6E-2</v>
      </c>
      <c r="G78" s="79"/>
      <c r="H78" s="80">
        <v>0</v>
      </c>
      <c r="I78" s="80"/>
      <c r="J78" s="78">
        <v>0</v>
      </c>
    </row>
    <row r="79" spans="1:10" x14ac:dyDescent="0.3">
      <c r="A79" s="97">
        <v>1959</v>
      </c>
      <c r="B79" s="78">
        <v>0.443</v>
      </c>
      <c r="C79" s="78">
        <v>0.38100000000000001</v>
      </c>
      <c r="D79" s="78">
        <v>4.1000000000000002E-2</v>
      </c>
      <c r="E79" s="78">
        <v>4.8000000000000001E-2</v>
      </c>
      <c r="F79" s="98">
        <v>2.3E-2</v>
      </c>
      <c r="G79" s="79"/>
      <c r="H79" s="80">
        <v>0</v>
      </c>
      <c r="I79" s="80"/>
      <c r="J79" s="78">
        <v>0</v>
      </c>
    </row>
    <row r="80" spans="1:10" x14ac:dyDescent="0.3">
      <c r="A80" s="97">
        <v>1960</v>
      </c>
      <c r="B80" s="78">
        <v>-6.2E-2</v>
      </c>
      <c r="C80" s="78">
        <v>-9.9000000000000005E-2</v>
      </c>
      <c r="D80" s="78">
        <v>3.4000000000000002E-2</v>
      </c>
      <c r="E80" s="78">
        <v>5.2999999999999999E-2</v>
      </c>
      <c r="F80" s="98">
        <v>4.4999999999999998E-2</v>
      </c>
      <c r="G80" s="79"/>
      <c r="H80" s="80">
        <v>0</v>
      </c>
      <c r="I80" s="80"/>
      <c r="J80" s="78">
        <v>0</v>
      </c>
    </row>
    <row r="81" spans="1:10" x14ac:dyDescent="0.3">
      <c r="A81" s="97">
        <v>1961</v>
      </c>
      <c r="B81" s="78">
        <v>0.11600000000000001</v>
      </c>
      <c r="C81" s="78">
        <v>6.6000000000000003E-2</v>
      </c>
      <c r="D81" s="78">
        <v>4.1000000000000002E-2</v>
      </c>
      <c r="E81" s="78">
        <v>4.9000000000000002E-2</v>
      </c>
      <c r="F81" s="98">
        <v>7.0000000000000001E-3</v>
      </c>
      <c r="G81" s="79"/>
      <c r="H81" s="80">
        <v>0</v>
      </c>
      <c r="I81" s="80"/>
      <c r="J81" s="78">
        <v>0</v>
      </c>
    </row>
    <row r="82" spans="1:10" x14ac:dyDescent="0.3">
      <c r="A82" s="97">
        <v>1962</v>
      </c>
      <c r="B82" s="78">
        <v>4.2000000000000003E-2</v>
      </c>
      <c r="C82" s="78">
        <v>-1E-3</v>
      </c>
      <c r="D82" s="78">
        <v>3.7999999999999999E-2</v>
      </c>
      <c r="E82" s="78">
        <v>4.7E-2</v>
      </c>
      <c r="F82" s="98">
        <v>0</v>
      </c>
      <c r="G82" s="79"/>
      <c r="H82" s="80">
        <v>0</v>
      </c>
      <c r="I82" s="80"/>
      <c r="J82" s="78">
        <v>0</v>
      </c>
    </row>
    <row r="83" spans="1:10" x14ac:dyDescent="0.3">
      <c r="A83" s="97">
        <v>1963</v>
      </c>
      <c r="B83" s="78">
        <v>0.26600000000000001</v>
      </c>
      <c r="C83" s="78">
        <v>0.216</v>
      </c>
      <c r="D83" s="78">
        <v>3.5000000000000003E-2</v>
      </c>
      <c r="E83" s="78">
        <v>4.2999999999999997E-2</v>
      </c>
      <c r="F83" s="98">
        <v>7.0000000000000001E-3</v>
      </c>
      <c r="G83" s="79"/>
      <c r="H83" s="80">
        <v>0</v>
      </c>
      <c r="I83" s="80"/>
      <c r="J83" s="78">
        <v>0</v>
      </c>
    </row>
    <row r="84" spans="1:10" x14ac:dyDescent="0.3">
      <c r="A84" s="97">
        <v>1964</v>
      </c>
      <c r="B84" s="78">
        <v>4.3999999999999997E-2</v>
      </c>
      <c r="C84" s="78">
        <v>5.0000000000000001E-3</v>
      </c>
      <c r="D84" s="78">
        <v>3.5999999999999997E-2</v>
      </c>
      <c r="E84" s="78">
        <v>4.8000000000000001E-2</v>
      </c>
      <c r="F84" s="98">
        <v>3.5000000000000003E-2</v>
      </c>
      <c r="G84" s="79"/>
      <c r="H84" s="80">
        <v>0</v>
      </c>
      <c r="I84" s="80"/>
      <c r="J84" s="78">
        <v>0</v>
      </c>
    </row>
    <row r="85" spans="1:10" x14ac:dyDescent="0.3">
      <c r="A85" s="97">
        <v>1965</v>
      </c>
      <c r="B85" s="78">
        <v>-8.2000000000000003E-2</v>
      </c>
      <c r="C85" s="78">
        <v>-0.121</v>
      </c>
      <c r="D85" s="78">
        <v>4.1000000000000002E-2</v>
      </c>
      <c r="E85" s="78">
        <v>5.1999999999999998E-2</v>
      </c>
      <c r="F85" s="98">
        <v>4.1000000000000002E-2</v>
      </c>
      <c r="G85" s="79"/>
      <c r="H85" s="80">
        <v>0</v>
      </c>
      <c r="I85" s="80"/>
      <c r="J85" s="78">
        <v>0</v>
      </c>
    </row>
    <row r="86" spans="1:10" x14ac:dyDescent="0.3">
      <c r="A86" s="97">
        <v>1966</v>
      </c>
      <c r="B86" s="78">
        <v>6.7000000000000004E-2</v>
      </c>
      <c r="C86" s="78">
        <v>2.1000000000000001E-2</v>
      </c>
      <c r="D86" s="78">
        <v>4.5999999999999999E-2</v>
      </c>
      <c r="E86" s="78">
        <v>0.05</v>
      </c>
      <c r="F86" s="98">
        <v>2.5999999999999999E-2</v>
      </c>
      <c r="G86" s="79"/>
      <c r="H86" s="80">
        <v>0</v>
      </c>
      <c r="I86" s="80"/>
      <c r="J86" s="78">
        <v>0</v>
      </c>
    </row>
    <row r="87" spans="1:10" x14ac:dyDescent="0.3">
      <c r="A87" s="97">
        <v>1967</v>
      </c>
      <c r="B87" s="78">
        <v>0.42499999999999999</v>
      </c>
      <c r="C87" s="78">
        <v>0.36899999999999999</v>
      </c>
      <c r="D87" s="78">
        <v>4.2999999999999997E-2</v>
      </c>
      <c r="E87" s="78">
        <v>5.0999999999999997E-2</v>
      </c>
      <c r="F87" s="98">
        <v>3.2000000000000001E-2</v>
      </c>
      <c r="G87" s="79"/>
      <c r="H87" s="80">
        <v>0</v>
      </c>
      <c r="I87" s="80"/>
      <c r="J87" s="78">
        <v>0</v>
      </c>
    </row>
    <row r="88" spans="1:10" x14ac:dyDescent="0.3">
      <c r="A88" s="97">
        <v>1968</v>
      </c>
      <c r="B88" s="78">
        <v>0.34799999999999998</v>
      </c>
      <c r="C88" s="78">
        <v>0.307</v>
      </c>
      <c r="D88" s="78">
        <v>4.4999999999999998E-2</v>
      </c>
      <c r="E88" s="78">
        <v>4.9000000000000002E-2</v>
      </c>
      <c r="F88" s="98">
        <v>2.5000000000000001E-2</v>
      </c>
      <c r="G88" s="79"/>
      <c r="H88" s="80">
        <v>0</v>
      </c>
      <c r="I88" s="80"/>
      <c r="J88" s="78">
        <v>0</v>
      </c>
    </row>
    <row r="89" spans="1:10" x14ac:dyDescent="0.3">
      <c r="A89" s="97">
        <v>1969</v>
      </c>
      <c r="B89" s="78">
        <v>0.10100000000000001</v>
      </c>
      <c r="C89" s="78">
        <v>6.9000000000000006E-2</v>
      </c>
      <c r="D89" s="78">
        <v>4.7E-2</v>
      </c>
      <c r="E89" s="78">
        <v>5.6000000000000001E-2</v>
      </c>
      <c r="F89" s="98">
        <v>0.03</v>
      </c>
      <c r="G89" s="79"/>
      <c r="H89" s="80">
        <v>0</v>
      </c>
      <c r="I89" s="80"/>
      <c r="J89" s="78">
        <v>0</v>
      </c>
    </row>
    <row r="90" spans="1:10" x14ac:dyDescent="0.3">
      <c r="A90" s="97">
        <v>1970</v>
      </c>
      <c r="B90" s="78">
        <v>-0.13700000000000001</v>
      </c>
      <c r="C90" s="78">
        <v>-0.16700000000000001</v>
      </c>
      <c r="D90" s="78">
        <v>5.2999999999999999E-2</v>
      </c>
      <c r="E90" s="78">
        <v>6.4000000000000001E-2</v>
      </c>
      <c r="F90" s="98">
        <v>4.7E-2</v>
      </c>
      <c r="G90" s="79"/>
      <c r="H90" s="80">
        <v>0</v>
      </c>
      <c r="I90" s="80"/>
      <c r="J90" s="78">
        <v>0</v>
      </c>
    </row>
    <row r="91" spans="1:10" x14ac:dyDescent="0.3">
      <c r="A91" s="97">
        <v>1971</v>
      </c>
      <c r="B91" s="78">
        <v>-6.0999999999999999E-2</v>
      </c>
      <c r="C91" s="78">
        <v>-9.8000000000000004E-2</v>
      </c>
      <c r="D91" s="78">
        <v>5.6000000000000001E-2</v>
      </c>
      <c r="E91" s="78">
        <v>5.7000000000000002E-2</v>
      </c>
      <c r="F91" s="98">
        <v>7.2999999999999995E-2</v>
      </c>
      <c r="G91" s="79"/>
      <c r="H91" s="80">
        <v>0</v>
      </c>
      <c r="I91" s="80"/>
      <c r="J91" s="78">
        <v>0</v>
      </c>
    </row>
    <row r="92" spans="1:10" x14ac:dyDescent="0.3">
      <c r="A92" s="97">
        <v>1972</v>
      </c>
      <c r="B92" s="78">
        <v>0.36399999999999999</v>
      </c>
      <c r="C92" s="78">
        <v>0.318</v>
      </c>
      <c r="D92" s="78">
        <v>4.5999999999999999E-2</v>
      </c>
      <c r="E92" s="78">
        <v>5.2999999999999999E-2</v>
      </c>
      <c r="F92" s="98">
        <v>4.7E-2</v>
      </c>
      <c r="G92" s="79"/>
      <c r="H92" s="80">
        <v>0</v>
      </c>
      <c r="I92" s="80"/>
      <c r="J92" s="78">
        <v>0</v>
      </c>
    </row>
    <row r="93" spans="1:10" x14ac:dyDescent="0.3">
      <c r="A93" s="97">
        <v>1973</v>
      </c>
      <c r="B93" s="78">
        <v>-0.25800000000000001</v>
      </c>
      <c r="C93" s="78">
        <v>-0.28699999999999998</v>
      </c>
      <c r="D93" s="78">
        <v>5.0999999999999997E-2</v>
      </c>
      <c r="E93" s="78">
        <v>8.1000000000000003E-2</v>
      </c>
      <c r="F93" s="98">
        <v>0.129</v>
      </c>
      <c r="G93" s="79"/>
      <c r="H93" s="80">
        <v>0</v>
      </c>
      <c r="I93" s="80"/>
      <c r="J93" s="78">
        <v>0</v>
      </c>
    </row>
    <row r="94" spans="1:10" x14ac:dyDescent="0.3">
      <c r="A94" s="97">
        <v>1974</v>
      </c>
      <c r="B94" s="78">
        <v>-0.26200000000000001</v>
      </c>
      <c r="C94" s="78">
        <v>-0.309</v>
      </c>
      <c r="D94" s="78">
        <v>9.4E-2</v>
      </c>
      <c r="E94" s="78">
        <v>9.1999999999999998E-2</v>
      </c>
      <c r="F94" s="98">
        <v>0.16300000000000001</v>
      </c>
      <c r="G94" s="79"/>
      <c r="H94" s="80">
        <v>0</v>
      </c>
      <c r="I94" s="80"/>
      <c r="J94" s="78">
        <v>0</v>
      </c>
    </row>
    <row r="95" spans="1:10" x14ac:dyDescent="0.3">
      <c r="A95" s="97">
        <v>1975</v>
      </c>
      <c r="B95" s="78">
        <v>0.54600000000000004</v>
      </c>
      <c r="C95" s="78">
        <v>0.45400000000000001</v>
      </c>
      <c r="D95" s="78">
        <v>7.9000000000000001E-2</v>
      </c>
      <c r="E95" s="78">
        <v>0.1</v>
      </c>
      <c r="F95" s="98">
        <v>0.14399999999999999</v>
      </c>
      <c r="G95" s="79"/>
      <c r="H95" s="80">
        <v>0</v>
      </c>
      <c r="I95" s="80"/>
      <c r="J95" s="78">
        <v>0</v>
      </c>
    </row>
    <row r="96" spans="1:10" x14ac:dyDescent="0.3">
      <c r="A96" s="97">
        <v>1976</v>
      </c>
      <c r="B96" s="78">
        <v>3.5999999999999997E-2</v>
      </c>
      <c r="C96" s="78">
        <v>-0.02</v>
      </c>
      <c r="D96" s="78">
        <v>7.4999999999999997E-2</v>
      </c>
      <c r="E96" s="78">
        <v>0.104</v>
      </c>
      <c r="F96" s="98">
        <v>0.14199999999999999</v>
      </c>
      <c r="G96" s="79"/>
      <c r="H96" s="80">
        <v>0</v>
      </c>
      <c r="I96" s="80"/>
      <c r="J96" s="78">
        <v>0</v>
      </c>
    </row>
    <row r="97" spans="1:11" x14ac:dyDescent="0.3">
      <c r="A97" s="97">
        <v>1977</v>
      </c>
      <c r="B97" s="78">
        <v>0.13200000000000001</v>
      </c>
      <c r="C97" s="78">
        <v>6.6000000000000003E-2</v>
      </c>
      <c r="D97" s="78">
        <v>8.8999999999999996E-2</v>
      </c>
      <c r="E97" s="78">
        <v>9.5000000000000001E-2</v>
      </c>
      <c r="F97" s="98">
        <v>9.2999999999999999E-2</v>
      </c>
      <c r="G97" s="79"/>
      <c r="H97" s="80">
        <v>0</v>
      </c>
      <c r="I97" s="80"/>
      <c r="J97" s="78">
        <v>0</v>
      </c>
    </row>
    <row r="98" spans="1:11" x14ac:dyDescent="0.3">
      <c r="A98" s="97">
        <v>1978</v>
      </c>
      <c r="B98" s="78">
        <v>0.24299999999999999</v>
      </c>
      <c r="C98" s="78">
        <v>0.17599999999999999</v>
      </c>
      <c r="D98" s="78">
        <v>8.5999999999999993E-2</v>
      </c>
      <c r="E98" s="78">
        <v>8.7999999999999995E-2</v>
      </c>
      <c r="F98" s="98">
        <v>7.6999999999999999E-2</v>
      </c>
      <c r="G98" s="79"/>
      <c r="H98" s="80">
        <v>0</v>
      </c>
      <c r="I98" s="80"/>
      <c r="J98" s="78">
        <v>0</v>
      </c>
    </row>
    <row r="99" spans="1:11" x14ac:dyDescent="0.3">
      <c r="A99" s="97">
        <v>1979</v>
      </c>
      <c r="B99" s="78">
        <v>0.39</v>
      </c>
      <c r="C99" s="78">
        <v>0.32</v>
      </c>
      <c r="D99" s="78">
        <v>0.09</v>
      </c>
      <c r="E99" s="78">
        <v>0.10100000000000001</v>
      </c>
      <c r="F99" s="98">
        <v>0.10100000000000001</v>
      </c>
      <c r="G99" s="79"/>
      <c r="H99" s="80">
        <v>0</v>
      </c>
      <c r="I99" s="80"/>
      <c r="J99" s="78">
        <v>0</v>
      </c>
    </row>
    <row r="100" spans="1:11" x14ac:dyDescent="0.3">
      <c r="A100" s="97">
        <v>1980</v>
      </c>
      <c r="B100" s="78">
        <v>0.52300000000000002</v>
      </c>
      <c r="C100" s="78">
        <v>0.45800000000000002</v>
      </c>
      <c r="D100" s="78">
        <v>0.107</v>
      </c>
      <c r="E100" s="78">
        <v>0.126</v>
      </c>
      <c r="F100" s="98">
        <v>9.1999999999999998E-2</v>
      </c>
      <c r="G100" s="79"/>
      <c r="H100" s="80">
        <v>0</v>
      </c>
      <c r="I100" s="80"/>
      <c r="J100" s="78">
        <v>0</v>
      </c>
    </row>
    <row r="101" spans="1:11" x14ac:dyDescent="0.3">
      <c r="A101" s="97">
        <v>1981</v>
      </c>
      <c r="B101" s="78">
        <v>-0.108</v>
      </c>
      <c r="C101" s="78">
        <v>-0.14399999999999999</v>
      </c>
      <c r="D101" s="78">
        <v>0.13600000000000001</v>
      </c>
      <c r="E101" s="78">
        <v>0.15</v>
      </c>
      <c r="F101" s="98">
        <v>0.113</v>
      </c>
      <c r="G101" s="79"/>
      <c r="H101" s="80">
        <v>0</v>
      </c>
      <c r="I101" s="80"/>
      <c r="J101" s="78">
        <v>0</v>
      </c>
    </row>
    <row r="102" spans="1:11" x14ac:dyDescent="0.3">
      <c r="A102" s="97">
        <v>1982</v>
      </c>
      <c r="B102" s="78">
        <v>-0.153</v>
      </c>
      <c r="C102" s="78">
        <v>-0.19700000000000001</v>
      </c>
      <c r="D102" s="78">
        <v>0.156</v>
      </c>
      <c r="E102" s="78">
        <v>0.14000000000000001</v>
      </c>
      <c r="F102" s="98">
        <v>0.11</v>
      </c>
      <c r="G102" s="79"/>
      <c r="H102" s="80">
        <v>0</v>
      </c>
      <c r="I102" s="80"/>
      <c r="J102" s="78">
        <v>0</v>
      </c>
    </row>
    <row r="103" spans="1:11" x14ac:dyDescent="0.3">
      <c r="A103" s="97">
        <v>1983</v>
      </c>
      <c r="B103" s="78">
        <v>0.63700000000000001</v>
      </c>
      <c r="C103" s="78">
        <v>0.56599999999999995</v>
      </c>
      <c r="D103" s="78">
        <v>0.11700000000000001</v>
      </c>
      <c r="E103" s="78">
        <v>0.13500000000000001</v>
      </c>
      <c r="F103" s="98">
        <v>8.5999999999999993E-2</v>
      </c>
      <c r="G103" s="79"/>
      <c r="H103" s="80">
        <v>0</v>
      </c>
      <c r="I103" s="80"/>
      <c r="J103" s="78">
        <v>0</v>
      </c>
    </row>
    <row r="104" spans="1:11" x14ac:dyDescent="0.3">
      <c r="A104" s="97">
        <v>1984</v>
      </c>
      <c r="B104" s="78">
        <v>5.0000000000000001E-3</v>
      </c>
      <c r="C104" s="78">
        <v>-3.6999999999999998E-2</v>
      </c>
      <c r="D104" s="78">
        <v>0.111</v>
      </c>
      <c r="E104" s="78">
        <v>0.13400000000000001</v>
      </c>
      <c r="F104" s="98">
        <v>2.5999999999999999E-2</v>
      </c>
      <c r="G104" s="79"/>
      <c r="H104" s="80">
        <v>0</v>
      </c>
      <c r="I104" s="80"/>
      <c r="J104" s="78">
        <v>0</v>
      </c>
    </row>
    <row r="105" spans="1:11" x14ac:dyDescent="0.3">
      <c r="A105" s="97">
        <v>1985</v>
      </c>
      <c r="B105" s="78">
        <v>0.42099999999999999</v>
      </c>
      <c r="C105" s="78">
        <v>0.36399999999999999</v>
      </c>
      <c r="D105" s="78">
        <v>0.15</v>
      </c>
      <c r="E105" s="78">
        <v>0.14899999999999999</v>
      </c>
      <c r="F105" s="98">
        <v>8.2000000000000003E-2</v>
      </c>
      <c r="G105" s="79"/>
      <c r="H105" s="80">
        <v>0</v>
      </c>
      <c r="I105" s="80"/>
      <c r="J105" s="78">
        <v>0</v>
      </c>
    </row>
    <row r="106" spans="1:11" x14ac:dyDescent="0.3">
      <c r="A106" s="97">
        <v>1986</v>
      </c>
      <c r="B106" s="78">
        <v>0.51100000000000001</v>
      </c>
      <c r="C106" s="78">
        <v>0.45700000000000002</v>
      </c>
      <c r="D106" s="78">
        <v>0.17100000000000001</v>
      </c>
      <c r="E106" s="78">
        <v>0.13400000000000001</v>
      </c>
      <c r="F106" s="98">
        <v>9.8000000000000004E-2</v>
      </c>
      <c r="G106" s="79"/>
      <c r="H106" s="80">
        <v>0</v>
      </c>
      <c r="I106" s="80"/>
      <c r="J106" s="78">
        <v>0</v>
      </c>
    </row>
    <row r="107" spans="1:11" x14ac:dyDescent="0.3">
      <c r="A107" s="97">
        <v>1987</v>
      </c>
      <c r="B107" s="78">
        <v>-9.6000000000000002E-2</v>
      </c>
      <c r="C107" s="78">
        <v>-0.121</v>
      </c>
      <c r="D107" s="78">
        <v>0.14099999999999999</v>
      </c>
      <c r="E107" s="78">
        <v>0.129</v>
      </c>
      <c r="F107" s="98">
        <v>7.0999999999999994E-2</v>
      </c>
      <c r="G107" s="81"/>
      <c r="H107" s="80">
        <v>0</v>
      </c>
      <c r="I107" s="80"/>
      <c r="J107" s="78">
        <v>0</v>
      </c>
      <c r="K107" s="14"/>
    </row>
    <row r="108" spans="1:11" x14ac:dyDescent="0.3">
      <c r="A108" s="97">
        <v>1988</v>
      </c>
      <c r="B108" s="78">
        <v>0.21099999999999999</v>
      </c>
      <c r="C108" s="78">
        <v>0.161</v>
      </c>
      <c r="D108" s="78">
        <v>0.11700000000000001</v>
      </c>
      <c r="E108" s="78">
        <v>0.13</v>
      </c>
      <c r="F108" s="98">
        <v>7.5999999999999998E-2</v>
      </c>
      <c r="G108" s="81"/>
      <c r="H108" s="80">
        <v>0.75</v>
      </c>
      <c r="I108" s="80">
        <v>0.49</v>
      </c>
      <c r="J108" s="78">
        <v>3.6029411764705872E-2</v>
      </c>
      <c r="K108" s="14"/>
    </row>
    <row r="109" spans="1:11" x14ac:dyDescent="0.3">
      <c r="A109" s="97">
        <v>1989</v>
      </c>
      <c r="B109" s="78">
        <v>0.17899999999999999</v>
      </c>
      <c r="C109" s="78">
        <v>0.113</v>
      </c>
      <c r="D109" s="78">
        <v>0.17299999999999999</v>
      </c>
      <c r="E109" s="78">
        <v>0.129</v>
      </c>
      <c r="F109" s="98">
        <v>7.8E-2</v>
      </c>
      <c r="G109" s="81"/>
      <c r="H109" s="80">
        <v>0.75</v>
      </c>
      <c r="I109" s="80">
        <v>0.39</v>
      </c>
      <c r="J109" s="78">
        <v>3.1647540983606552E-2</v>
      </c>
      <c r="K109" s="14"/>
    </row>
    <row r="110" spans="1:11" x14ac:dyDescent="0.3">
      <c r="A110" s="97">
        <v>1990</v>
      </c>
      <c r="B110" s="78">
        <v>-0.153</v>
      </c>
      <c r="C110" s="78">
        <v>-0.20100000000000001</v>
      </c>
      <c r="D110" s="78">
        <v>0.159</v>
      </c>
      <c r="E110" s="78">
        <v>0.121</v>
      </c>
      <c r="F110" s="98">
        <v>6.9000000000000006E-2</v>
      </c>
      <c r="G110" s="81"/>
      <c r="H110" s="80">
        <v>0.75</v>
      </c>
      <c r="I110" s="80">
        <v>0.39</v>
      </c>
      <c r="J110" s="78">
        <v>2.3016393442622959E-2</v>
      </c>
      <c r="K110" s="14"/>
    </row>
    <row r="111" spans="1:11" x14ac:dyDescent="0.3">
      <c r="A111" s="97">
        <v>1991</v>
      </c>
      <c r="B111" s="78">
        <v>0.27500000000000002</v>
      </c>
      <c r="C111" s="78">
        <v>0.222</v>
      </c>
      <c r="D111" s="78">
        <v>0.111</v>
      </c>
      <c r="E111" s="78">
        <v>9.4E-2</v>
      </c>
      <c r="F111" s="98">
        <v>1.4999999999999999E-2</v>
      </c>
      <c r="G111" s="81"/>
      <c r="H111" s="80">
        <v>0.75</v>
      </c>
      <c r="I111" s="80">
        <v>0.39</v>
      </c>
      <c r="J111" s="78">
        <v>2.541393442622952E-2</v>
      </c>
      <c r="K111" s="14"/>
    </row>
    <row r="112" spans="1:11" x14ac:dyDescent="0.3">
      <c r="A112" s="97">
        <v>1992</v>
      </c>
      <c r="B112" s="78">
        <v>-2.1999999999999999E-2</v>
      </c>
      <c r="C112" s="78">
        <v>-0.06</v>
      </c>
      <c r="D112" s="78">
        <v>6.8000000000000005E-2</v>
      </c>
      <c r="E112" s="78">
        <v>8.8999999999999996E-2</v>
      </c>
      <c r="F112" s="98">
        <v>3.0000000000000001E-3</v>
      </c>
      <c r="G112" s="81"/>
      <c r="H112" s="80">
        <v>0.75</v>
      </c>
      <c r="I112" s="80">
        <v>0.39</v>
      </c>
      <c r="J112" s="78">
        <v>1.8221311475409837E-2</v>
      </c>
      <c r="K112" s="14"/>
    </row>
    <row r="113" spans="1:11" x14ac:dyDescent="0.3">
      <c r="A113" s="97">
        <v>1993</v>
      </c>
      <c r="B113" s="78">
        <v>0.442</v>
      </c>
      <c r="C113" s="78">
        <v>0.39100000000000001</v>
      </c>
      <c r="D113" s="78">
        <v>5.2999999999999999E-2</v>
      </c>
      <c r="E113" s="78">
        <v>6.7000000000000004E-2</v>
      </c>
      <c r="F113" s="98">
        <v>1.9E-2</v>
      </c>
      <c r="G113" s="81"/>
      <c r="H113" s="80">
        <v>0.75</v>
      </c>
      <c r="I113" s="80">
        <v>0.33</v>
      </c>
      <c r="J113" s="78">
        <v>1.8839552238805971E-2</v>
      </c>
      <c r="K113" s="14"/>
    </row>
    <row r="114" spans="1:11" x14ac:dyDescent="0.3">
      <c r="A114" s="97">
        <v>1994</v>
      </c>
      <c r="B114" s="78">
        <v>-5.8000000000000003E-2</v>
      </c>
      <c r="C114" s="78">
        <v>-9.1999999999999998E-2</v>
      </c>
      <c r="D114" s="78">
        <v>5.3999999999999999E-2</v>
      </c>
      <c r="E114" s="78">
        <v>0.1</v>
      </c>
      <c r="F114" s="98">
        <v>2.5000000000000001E-2</v>
      </c>
      <c r="G114" s="81"/>
      <c r="H114" s="80">
        <v>0.75</v>
      </c>
      <c r="I114" s="80">
        <v>0.33</v>
      </c>
      <c r="J114" s="78">
        <v>1.2559701492537313E-2</v>
      </c>
      <c r="K114" s="14"/>
    </row>
    <row r="115" spans="1:11" x14ac:dyDescent="0.3">
      <c r="A115" s="97">
        <v>1995</v>
      </c>
      <c r="B115" s="78">
        <v>0.215</v>
      </c>
      <c r="C115" s="78">
        <v>0.16500000000000001</v>
      </c>
      <c r="D115" s="78">
        <v>0.08</v>
      </c>
      <c r="E115" s="78">
        <v>8.2000000000000003E-2</v>
      </c>
      <c r="F115" s="98">
        <v>5.0999999999999997E-2</v>
      </c>
      <c r="G115" s="81"/>
      <c r="H115" s="80">
        <v>0.75</v>
      </c>
      <c r="I115" s="80">
        <v>0.36</v>
      </c>
      <c r="J115" s="78">
        <v>2.1093749999999994E-2</v>
      </c>
      <c r="K115" s="14"/>
    </row>
    <row r="116" spans="1:11" x14ac:dyDescent="0.3">
      <c r="A116" s="97">
        <v>1996</v>
      </c>
      <c r="B116" s="78">
        <v>0.11700000000000001</v>
      </c>
      <c r="C116" s="78">
        <v>7.1999999999999995E-2</v>
      </c>
      <c r="D116" s="78">
        <v>7.3999999999999996E-2</v>
      </c>
      <c r="E116" s="78">
        <v>7.3999999999999996E-2</v>
      </c>
      <c r="F116" s="98">
        <v>1.4999999999999999E-2</v>
      </c>
      <c r="G116" s="81"/>
      <c r="H116" s="80">
        <v>0.75</v>
      </c>
      <c r="I116" s="80">
        <v>0.36</v>
      </c>
      <c r="J116" s="78">
        <v>1.8984375000000005E-2</v>
      </c>
      <c r="K116" s="14"/>
    </row>
    <row r="117" spans="1:11" x14ac:dyDescent="0.3">
      <c r="A117" s="97">
        <v>1997</v>
      </c>
      <c r="B117" s="78">
        <v>0.124</v>
      </c>
      <c r="C117" s="78">
        <v>7.9000000000000001E-2</v>
      </c>
      <c r="D117" s="78">
        <v>5.5E-2</v>
      </c>
      <c r="E117" s="78">
        <v>6.0999999999999999E-2</v>
      </c>
      <c r="F117" s="98">
        <v>-2E-3</v>
      </c>
      <c r="G117" s="81"/>
      <c r="H117" s="80">
        <v>0.75</v>
      </c>
      <c r="I117" s="80">
        <v>0.36</v>
      </c>
      <c r="J117" s="78">
        <v>1.8984375000000001E-2</v>
      </c>
      <c r="K117" s="14"/>
    </row>
    <row r="118" spans="1:11" x14ac:dyDescent="0.3">
      <c r="A118" s="97">
        <v>1998</v>
      </c>
      <c r="B118" s="78">
        <v>0.11899999999999999</v>
      </c>
      <c r="C118" s="78">
        <v>7.6999999999999999E-2</v>
      </c>
      <c r="D118" s="78">
        <v>0.05</v>
      </c>
      <c r="E118" s="78">
        <v>0.05</v>
      </c>
      <c r="F118" s="98">
        <v>1.6E-2</v>
      </c>
      <c r="G118" s="82">
        <v>1.41E-2</v>
      </c>
      <c r="H118" s="83"/>
      <c r="I118" s="80"/>
      <c r="J118" s="78">
        <v>1.41E-2</v>
      </c>
    </row>
    <row r="119" spans="1:11" x14ac:dyDescent="0.3">
      <c r="A119" s="97">
        <v>1999</v>
      </c>
      <c r="B119" s="78">
        <v>0.17599999999999999</v>
      </c>
      <c r="C119" s="78">
        <v>0.13500000000000001</v>
      </c>
      <c r="D119" s="78">
        <v>4.8000000000000001E-2</v>
      </c>
      <c r="E119" s="78">
        <v>7.0000000000000007E-2</v>
      </c>
      <c r="F119" s="98">
        <v>1.7999999999999999E-2</v>
      </c>
      <c r="G119" s="82">
        <v>1.3100000000000001E-2</v>
      </c>
      <c r="H119" s="83"/>
      <c r="I119" s="80"/>
      <c r="J119" s="78">
        <v>1.3100000000000001E-2</v>
      </c>
    </row>
    <row r="120" spans="1:11" x14ac:dyDescent="0.3">
      <c r="A120" s="97">
        <v>2000</v>
      </c>
      <c r="B120" s="78">
        <v>6.5000000000000002E-2</v>
      </c>
      <c r="C120" s="78">
        <v>2.9000000000000001E-2</v>
      </c>
      <c r="D120" s="78">
        <v>5.8999999999999997E-2</v>
      </c>
      <c r="E120" s="78">
        <v>5.5E-2</v>
      </c>
      <c r="F120" s="98">
        <v>5.8000000000000003E-2</v>
      </c>
      <c r="G120" s="82">
        <v>1.35E-2</v>
      </c>
      <c r="H120" s="83"/>
      <c r="I120" s="80"/>
      <c r="J120" s="78">
        <v>1.35E-2</v>
      </c>
    </row>
    <row r="121" spans="1:11" x14ac:dyDescent="0.3">
      <c r="A121" s="97">
        <v>2001</v>
      </c>
      <c r="B121" s="78">
        <v>6.0999999999999999E-2</v>
      </c>
      <c r="C121" s="78">
        <v>2.5999999999999999E-2</v>
      </c>
      <c r="D121" s="78">
        <v>5.0999999999999997E-2</v>
      </c>
      <c r="E121" s="78">
        <v>0.06</v>
      </c>
      <c r="F121" s="98">
        <v>3.1E-2</v>
      </c>
      <c r="G121" s="82">
        <v>1.29E-2</v>
      </c>
      <c r="H121" s="83"/>
      <c r="I121" s="80"/>
      <c r="J121" s="78">
        <v>1.29E-2</v>
      </c>
    </row>
    <row r="122" spans="1:11" x14ac:dyDescent="0.3">
      <c r="A122" s="97">
        <v>2002</v>
      </c>
      <c r="B122" s="78">
        <v>-6.2E-2</v>
      </c>
      <c r="C122" s="78">
        <v>-9.6000000000000002E-2</v>
      </c>
      <c r="D122" s="78">
        <v>4.7E-2</v>
      </c>
      <c r="E122" s="78">
        <v>5.1999999999999998E-2</v>
      </c>
      <c r="F122" s="98">
        <v>0.03</v>
      </c>
      <c r="G122" s="82">
        <v>1.1900000000000001E-2</v>
      </c>
      <c r="H122" s="83"/>
      <c r="I122" s="80"/>
      <c r="J122" s="78">
        <v>1.1900000000000001E-2</v>
      </c>
    </row>
    <row r="123" spans="1:11" x14ac:dyDescent="0.3">
      <c r="A123" s="97">
        <v>2003</v>
      </c>
      <c r="B123" s="78">
        <v>0.13400000000000001</v>
      </c>
      <c r="C123" s="78">
        <v>8.6999999999999994E-2</v>
      </c>
      <c r="D123" s="78">
        <v>4.9000000000000002E-2</v>
      </c>
      <c r="E123" s="78">
        <v>5.6000000000000001E-2</v>
      </c>
      <c r="F123" s="98">
        <v>2.4E-2</v>
      </c>
      <c r="G123" s="82">
        <v>1.8100000000000002E-2</v>
      </c>
      <c r="H123" s="83"/>
      <c r="I123" s="80"/>
      <c r="J123" s="78">
        <v>1.8100000000000002E-2</v>
      </c>
    </row>
    <row r="124" spans="1:11" x14ac:dyDescent="0.3">
      <c r="A124" s="97">
        <v>2004</v>
      </c>
      <c r="B124" s="78">
        <v>0.27800000000000002</v>
      </c>
      <c r="C124" s="78">
        <v>0.22800000000000001</v>
      </c>
      <c r="D124" s="78">
        <v>5.6000000000000001E-2</v>
      </c>
      <c r="E124" s="78">
        <v>5.2999999999999999E-2</v>
      </c>
      <c r="F124" s="98">
        <v>2.5999999999999999E-2</v>
      </c>
      <c r="G124" s="82">
        <v>1.2999999999999999E-2</v>
      </c>
      <c r="H124" s="83"/>
      <c r="I124" s="80"/>
      <c r="J124" s="78">
        <v>1.2999999999999999E-2</v>
      </c>
    </row>
    <row r="125" spans="1:11" x14ac:dyDescent="0.3">
      <c r="A125" s="97">
        <v>2005</v>
      </c>
      <c r="B125" s="78">
        <v>0.20599999999999999</v>
      </c>
      <c r="C125" s="78">
        <v>0.157</v>
      </c>
      <c r="D125" s="78">
        <v>5.8000000000000003E-2</v>
      </c>
      <c r="E125" s="78">
        <v>5.1999999999999998E-2</v>
      </c>
      <c r="F125" s="98">
        <v>2.8000000000000001E-2</v>
      </c>
      <c r="G125" s="82">
        <v>1.34E-2</v>
      </c>
      <c r="H125" s="83"/>
      <c r="I125" s="80"/>
      <c r="J125" s="78">
        <v>1.34E-2</v>
      </c>
    </row>
    <row r="126" spans="1:11" x14ac:dyDescent="0.3">
      <c r="A126" s="97">
        <v>2006</v>
      </c>
      <c r="B126" s="78">
        <v>0.249</v>
      </c>
      <c r="C126" s="78">
        <v>0.19800000000000001</v>
      </c>
      <c r="D126" s="78">
        <v>0.06</v>
      </c>
      <c r="E126" s="78">
        <v>5.8999999999999997E-2</v>
      </c>
      <c r="F126" s="98">
        <v>3.3000000000000002E-2</v>
      </c>
      <c r="G126" s="82">
        <v>1.32E-2</v>
      </c>
      <c r="H126" s="83"/>
      <c r="I126" s="80"/>
      <c r="J126" s="78">
        <v>1.32E-2</v>
      </c>
    </row>
    <row r="127" spans="1:11" x14ac:dyDescent="0.3">
      <c r="A127" s="97">
        <v>2007</v>
      </c>
      <c r="B127" s="80">
        <v>0.223</v>
      </c>
      <c r="C127" s="80">
        <v>0.17899999999999999</v>
      </c>
      <c r="D127" s="80">
        <v>6.7000000000000004E-2</v>
      </c>
      <c r="E127" s="80">
        <v>6.3E-2</v>
      </c>
      <c r="F127" s="99">
        <v>0.03</v>
      </c>
      <c r="G127" s="82">
        <v>1.0800000000000001E-2</v>
      </c>
      <c r="H127" s="83"/>
      <c r="I127" s="80"/>
      <c r="J127" s="78">
        <v>1.0800000000000001E-2</v>
      </c>
    </row>
    <row r="128" spans="1:11" x14ac:dyDescent="0.3">
      <c r="A128" s="97">
        <v>2008</v>
      </c>
      <c r="B128" s="80">
        <v>-0.433</v>
      </c>
      <c r="C128" s="80">
        <v>-0.45800000000000002</v>
      </c>
      <c r="D128" s="80">
        <v>7.6999999999999999E-2</v>
      </c>
      <c r="E128" s="80">
        <v>0.04</v>
      </c>
      <c r="F128" s="99">
        <v>3.6999999999999998E-2</v>
      </c>
      <c r="G128" s="82">
        <v>1.4E-2</v>
      </c>
      <c r="H128" s="83"/>
      <c r="I128" s="80"/>
      <c r="J128" s="78">
        <v>1.4E-2</v>
      </c>
    </row>
    <row r="129" spans="1:10" x14ac:dyDescent="0.3">
      <c r="A129" s="97">
        <v>2009</v>
      </c>
      <c r="B129" s="80">
        <v>0.40400000000000003</v>
      </c>
      <c r="C129" s="80">
        <v>0.34100000000000003</v>
      </c>
      <c r="D129" s="80">
        <v>3.3000000000000002E-2</v>
      </c>
      <c r="E129" s="80">
        <v>5.7036397984886647E-2</v>
      </c>
      <c r="F129" s="99">
        <v>2.1000000000000001E-2</v>
      </c>
      <c r="G129" s="82">
        <v>1.3100000000000001E-2</v>
      </c>
      <c r="H129" s="83"/>
      <c r="I129" s="80"/>
      <c r="J129" s="78">
        <v>1.3100000000000001E-2</v>
      </c>
    </row>
    <row r="130" spans="1:10" x14ac:dyDescent="0.3">
      <c r="A130" s="97">
        <v>2010</v>
      </c>
      <c r="B130" s="80">
        <v>6.4000000000000001E-2</v>
      </c>
      <c r="C130" s="80">
        <v>2.1999999999999999E-2</v>
      </c>
      <c r="D130" s="80">
        <v>4.3999999999999997E-2</v>
      </c>
      <c r="E130" s="80">
        <v>5.5363291139240503E-2</v>
      </c>
      <c r="F130" s="99">
        <v>2.7E-2</v>
      </c>
      <c r="G130" s="82">
        <v>1.21E-2</v>
      </c>
      <c r="H130" s="83"/>
      <c r="I130" s="80"/>
      <c r="J130" s="78">
        <v>1.21E-2</v>
      </c>
    </row>
    <row r="131" spans="1:10" x14ac:dyDescent="0.3">
      <c r="A131" s="97">
        <v>2011</v>
      </c>
      <c r="B131" s="60">
        <v>-8.5000000000000006E-2</v>
      </c>
      <c r="C131" s="60">
        <v>-0.124</v>
      </c>
      <c r="D131" s="80"/>
      <c r="E131" s="60">
        <v>3.7345070422535209E-2</v>
      </c>
      <c r="F131" s="101">
        <v>0.03</v>
      </c>
      <c r="G131" s="82">
        <v>1.37E-2</v>
      </c>
      <c r="H131" s="83"/>
      <c r="I131" s="80"/>
      <c r="J131" s="78">
        <v>1.37E-2</v>
      </c>
    </row>
    <row r="132" spans="1:10" x14ac:dyDescent="0.3">
      <c r="A132" s="100">
        <v>2012</v>
      </c>
      <c r="B132" s="60">
        <v>0.13800000000000001</v>
      </c>
      <c r="C132" s="60">
        <v>8.5999999999999993E-2</v>
      </c>
      <c r="D132" s="80"/>
      <c r="E132" s="60">
        <v>3.2481964285714288E-2</v>
      </c>
      <c r="F132" s="101">
        <v>2.2000000000000002E-2</v>
      </c>
      <c r="G132" s="82">
        <v>1.52E-2</v>
      </c>
      <c r="H132" s="80"/>
      <c r="I132" s="80"/>
      <c r="J132" s="78">
        <v>1.52E-2</v>
      </c>
    </row>
    <row r="133" spans="1:10" x14ac:dyDescent="0.3">
      <c r="A133" s="100">
        <v>2013</v>
      </c>
      <c r="B133" s="60">
        <v>0.18099999999999999</v>
      </c>
      <c r="C133" s="60">
        <v>0.13300000000000001</v>
      </c>
      <c r="D133" s="80"/>
      <c r="E133" s="60">
        <v>4.1948087431693988E-2</v>
      </c>
      <c r="F133" s="101">
        <v>2.7000000000000003E-2</v>
      </c>
      <c r="G133" s="82">
        <v>1.43E-2</v>
      </c>
      <c r="H133" s="80"/>
      <c r="I133" s="80"/>
      <c r="J133" s="78">
        <v>1.43E-2</v>
      </c>
    </row>
    <row r="134" spans="1:10" x14ac:dyDescent="0.3">
      <c r="A134" s="100">
        <v>2014</v>
      </c>
      <c r="B134" s="60">
        <v>5.8000000000000003E-2</v>
      </c>
      <c r="C134" s="60">
        <v>1.4999999999999999E-2</v>
      </c>
      <c r="D134" s="80"/>
      <c r="E134" s="60">
        <v>2.7871917808219179E-2</v>
      </c>
      <c r="F134" s="101">
        <v>1.7000000000000001E-2</v>
      </c>
      <c r="G134" s="82">
        <v>1.43E-2</v>
      </c>
      <c r="H134" s="80"/>
      <c r="I134" s="80"/>
      <c r="J134" s="80">
        <v>1.43E-2</v>
      </c>
    </row>
    <row r="135" spans="1:10" x14ac:dyDescent="0.3">
      <c r="A135" s="100">
        <v>2015</v>
      </c>
      <c r="B135" s="60">
        <v>2.7E-2</v>
      </c>
      <c r="C135" s="60">
        <v>-1.9E-2</v>
      </c>
      <c r="D135" s="80"/>
      <c r="E135" s="60">
        <v>2.8602328767123288E-2</v>
      </c>
      <c r="F135" s="101">
        <v>1.7000000000000001E-2</v>
      </c>
      <c r="G135" s="82">
        <v>1.4999999999999999E-2</v>
      </c>
      <c r="H135" s="80"/>
      <c r="I135" s="80"/>
      <c r="J135" s="80">
        <v>1.4999999999999999E-2</v>
      </c>
    </row>
    <row r="136" spans="1:10" x14ac:dyDescent="0.3">
      <c r="A136" s="100">
        <v>2016</v>
      </c>
      <c r="B136" s="60">
        <v>0.13</v>
      </c>
      <c r="C136" s="60">
        <v>8.3000000000000004E-2</v>
      </c>
      <c r="D136" s="80"/>
      <c r="E136" s="60">
        <v>2.7431232876712328E-2</v>
      </c>
      <c r="F136" s="101">
        <v>1.4999999999999999E-2</v>
      </c>
      <c r="G136" s="82">
        <v>1.37E-2</v>
      </c>
      <c r="H136" s="80"/>
      <c r="I136" s="80"/>
      <c r="J136" s="80">
        <v>1.37E-2</v>
      </c>
    </row>
    <row r="137" spans="1:10" x14ac:dyDescent="0.3">
      <c r="A137" s="100">
        <v>2017</v>
      </c>
      <c r="B137" s="60">
        <v>0.13600000000000001</v>
      </c>
      <c r="C137" s="60">
        <v>8.8999999999999996E-2</v>
      </c>
      <c r="D137" s="80"/>
      <c r="E137" s="60">
        <v>2.6373076923076923E-2</v>
      </c>
      <c r="F137" s="101">
        <v>1.9E-2</v>
      </c>
      <c r="G137" s="82">
        <v>1.37E-2</v>
      </c>
      <c r="H137" s="80"/>
      <c r="I137" s="80"/>
      <c r="J137" s="80">
        <v>1.37E-2</v>
      </c>
    </row>
    <row r="138" spans="1:10" x14ac:dyDescent="0.3">
      <c r="A138" s="100">
        <v>2018</v>
      </c>
      <c r="B138" s="60">
        <v>-0.03</v>
      </c>
      <c r="C138" s="60">
        <v>-6.9000000000000006E-2</v>
      </c>
      <c r="D138" s="80"/>
      <c r="E138" s="60">
        <v>2.3163245033112581E-2</v>
      </c>
      <c r="F138" s="101">
        <v>1.8000000000000002E-2</v>
      </c>
      <c r="G138" s="82">
        <v>1.35E-2</v>
      </c>
      <c r="H138" s="80"/>
      <c r="I138" s="80"/>
      <c r="J138" s="80">
        <v>1.35E-2</v>
      </c>
    </row>
    <row r="139" spans="1:10" x14ac:dyDescent="0.3">
      <c r="A139" s="100">
        <v>2019</v>
      </c>
      <c r="B139" s="60">
        <v>0.25800000000000001</v>
      </c>
      <c r="C139" s="60">
        <v>0.20799999999999999</v>
      </c>
      <c r="D139" s="80"/>
      <c r="E139" s="60">
        <v>1.373314917127072E-2</v>
      </c>
      <c r="F139" s="101">
        <v>1.8000000000000002E-2</v>
      </c>
      <c r="G139" s="82">
        <v>1.2800000000000001E-2</v>
      </c>
      <c r="H139" s="80"/>
      <c r="I139" s="80"/>
      <c r="J139" s="80">
        <v>1.2800000000000001E-2</v>
      </c>
    </row>
    <row r="140" spans="1:10" x14ac:dyDescent="0.3">
      <c r="A140" s="100">
        <v>2020</v>
      </c>
      <c r="B140" s="60">
        <v>3.4000000000000002E-2</v>
      </c>
      <c r="C140" s="60">
        <v>4.0000000000000001E-3</v>
      </c>
      <c r="D140" s="80"/>
      <c r="E140" s="60">
        <v>9.7192307692307682E-3</v>
      </c>
      <c r="F140" s="101">
        <v>9.0000000000000011E-3</v>
      </c>
      <c r="G140" s="82">
        <v>9.2999999999999992E-3</v>
      </c>
      <c r="H140" s="80"/>
      <c r="I140" s="80"/>
      <c r="J140" s="80">
        <v>9.2999999999999992E-3</v>
      </c>
    </row>
    <row r="141" spans="1:10" x14ac:dyDescent="0.3">
      <c r="A141" s="100">
        <v>2021</v>
      </c>
      <c r="B141" s="60">
        <v>0.152</v>
      </c>
      <c r="C141" s="60">
        <v>0.111</v>
      </c>
      <c r="D141" s="80"/>
      <c r="E141" s="60">
        <v>1.6732967032967033E-2</v>
      </c>
      <c r="F141" s="101">
        <v>3.5000000000000003E-2</v>
      </c>
      <c r="G141" s="82">
        <v>1.23E-2</v>
      </c>
      <c r="H141" s="80"/>
      <c r="I141" s="80"/>
      <c r="J141" s="80">
        <v>1.23E-2</v>
      </c>
    </row>
    <row r="142" spans="1:10" x14ac:dyDescent="0.3">
      <c r="B142" s="75"/>
      <c r="C142" s="76"/>
      <c r="D142" s="76"/>
      <c r="G142" s="77"/>
    </row>
    <row r="145" spans="1:6" x14ac:dyDescent="0.3">
      <c r="A145" s="95" t="s">
        <v>53</v>
      </c>
      <c r="B145" s="94" t="s">
        <v>52</v>
      </c>
    </row>
    <row r="146" spans="1:6" x14ac:dyDescent="0.3">
      <c r="A146" s="95" t="s">
        <v>54</v>
      </c>
      <c r="B146" s="94" t="s">
        <v>55</v>
      </c>
    </row>
    <row r="147" spans="1:6" x14ac:dyDescent="0.3">
      <c r="A147" s="95" t="s">
        <v>56</v>
      </c>
      <c r="B147" s="94" t="s">
        <v>57</v>
      </c>
    </row>
    <row r="148" spans="1:6" x14ac:dyDescent="0.3">
      <c r="A148" s="95" t="s">
        <v>58</v>
      </c>
      <c r="B148" s="94" t="s">
        <v>60</v>
      </c>
      <c r="C148" s="13"/>
      <c r="D148" s="13"/>
      <c r="E148" s="13"/>
      <c r="F148" s="13"/>
    </row>
    <row r="149" spans="1:6" x14ac:dyDescent="0.3">
      <c r="A149" s="95" t="s">
        <v>59</v>
      </c>
      <c r="B149" s="96" t="s">
        <v>61</v>
      </c>
      <c r="C149" s="16"/>
      <c r="D149" s="16"/>
      <c r="E149" s="16"/>
      <c r="F149" s="16"/>
    </row>
    <row r="150" spans="1:6" x14ac:dyDescent="0.3">
      <c r="A150" s="95" t="s">
        <v>62</v>
      </c>
      <c r="B150" s="96" t="s">
        <v>63</v>
      </c>
      <c r="C150" s="17"/>
      <c r="D150" s="17"/>
      <c r="E150" s="17"/>
      <c r="F150" s="17"/>
    </row>
    <row r="151" spans="1:6" x14ac:dyDescent="0.3">
      <c r="A151" s="13"/>
      <c r="B151" s="16"/>
      <c r="C151" s="16"/>
      <c r="D151" s="16"/>
      <c r="E151" s="16"/>
      <c r="F151" s="16"/>
    </row>
    <row r="152" spans="1:6" x14ac:dyDescent="0.3">
      <c r="B152" s="17"/>
      <c r="C152" s="17"/>
      <c r="D152" s="17"/>
      <c r="E152" s="17"/>
      <c r="F152" s="17"/>
    </row>
  </sheetData>
  <customSheetViews>
    <customSheetView guid="{2E9D4B95-D3A5-4B88-BEE5-1085751D117B}">
      <pane ySplit="2" topLeftCell="A102" activePane="bottomLeft" state="frozen"/>
      <selection pane="bottomLeft" activeCell="D138" sqref="D138"/>
      <pageMargins left="0.7" right="0.7" top="0.75" bottom="0.75" header="0.3" footer="0.3"/>
      <pageSetup paperSize="9" scale="93" orientation="portrait" r:id="rId1"/>
    </customSheetView>
  </customSheetViews>
  <mergeCells count="2">
    <mergeCell ref="A1:F1"/>
    <mergeCell ref="G1:J1"/>
  </mergeCells>
  <hyperlinks>
    <hyperlink ref="B145" r:id="rId2" location="overview" xr:uid="{A564E25A-C8DE-47F8-A2D3-CCCF8E24571C}"/>
    <hyperlink ref="B146" r:id="rId3" xr:uid="{CAD4364B-B4BC-4F8F-9AC5-442785442104}"/>
    <hyperlink ref="B147" r:id="rId4" xr:uid="{058BE822-CA18-4FE5-81F7-8224FCD08BDF}"/>
    <hyperlink ref="B148" r:id="rId5" xr:uid="{EDB2EBB6-6236-4516-BBF3-D67703890D05}"/>
    <hyperlink ref="B149" r:id="rId6" location="data-download" xr:uid="{79A869F4-AA4C-41E2-B777-A6380E7ADE40}"/>
    <hyperlink ref="B150" r:id="rId7" display="Imputation credits from ATO" xr:uid="{FE5C0722-AE29-4A93-8458-CC7278D69048}"/>
  </hyperlinks>
  <pageMargins left="0.7" right="0.7" top="0.75" bottom="0.75" header="0.3" footer="0.3"/>
  <pageSetup paperSize="9" scale="93" orientation="portrait" r:id="rId8"/>
  <legacy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</sheetPr>
  <dimension ref="A1:AJ161"/>
  <sheetViews>
    <sheetView showGridLines="0" zoomScale="70" zoomScaleNormal="70" workbookViewId="0">
      <pane xSplit="1" ySplit="2" topLeftCell="B135" activePane="bottomRight" state="frozen"/>
      <selection pane="topRight" activeCell="B1" sqref="B1"/>
      <selection pane="bottomLeft" activeCell="A3" sqref="A3"/>
      <selection pane="bottomRight" activeCell="B150" sqref="B150"/>
    </sheetView>
  </sheetViews>
  <sheetFormatPr defaultColWidth="9.140625" defaultRowHeight="15.75" x14ac:dyDescent="0.25"/>
  <cols>
    <col min="1" max="2" width="14.42578125" style="18" customWidth="1"/>
    <col min="3" max="3" width="14.140625" style="18" customWidth="1"/>
    <col min="4" max="4" width="12" style="18" customWidth="1"/>
    <col min="5" max="5" width="14" style="33" customWidth="1"/>
    <col min="6" max="7" width="12.28515625" style="39" customWidth="1"/>
    <col min="8" max="8" width="12.5703125" style="39" customWidth="1"/>
    <col min="9" max="9" width="12.85546875" style="33" customWidth="1"/>
    <col min="10" max="10" width="13.42578125" style="39" customWidth="1"/>
    <col min="11" max="11" width="13.140625" style="39" customWidth="1"/>
    <col min="12" max="12" width="18.140625" style="18" customWidth="1"/>
    <col min="13" max="13" width="19.42578125" style="18" customWidth="1"/>
    <col min="14" max="14" width="18" style="18" customWidth="1"/>
    <col min="15" max="15" width="20.28515625" style="18" customWidth="1"/>
    <col min="16" max="16" width="11.85546875" style="18" bestFit="1" customWidth="1"/>
    <col min="17" max="17" width="14.5703125" style="18" customWidth="1"/>
    <col min="18" max="18" width="13.140625" style="18" customWidth="1"/>
    <col min="19" max="19" width="13.42578125" style="33" customWidth="1"/>
    <col min="20" max="20" width="21.5703125" style="33" bestFit="1" customWidth="1"/>
    <col min="21" max="21" width="15.28515625" style="33" customWidth="1"/>
    <col min="22" max="22" width="17.42578125" style="33" bestFit="1" customWidth="1"/>
    <col min="23" max="23" width="13.5703125" style="33" bestFit="1" customWidth="1"/>
    <col min="24" max="24" width="22.42578125" style="33" bestFit="1" customWidth="1"/>
    <col min="25" max="27" width="9.140625" style="33"/>
    <col min="28" max="28" width="13.5703125" style="33" bestFit="1" customWidth="1"/>
    <col min="29" max="35" width="9.140625" style="33"/>
    <col min="36" max="16384" width="9.140625" style="18"/>
  </cols>
  <sheetData>
    <row r="1" spans="1:24" ht="15.75" customHeight="1" thickBot="1" x14ac:dyDescent="0.3">
      <c r="A1" s="109" t="s">
        <v>12</v>
      </c>
      <c r="B1" s="110"/>
      <c r="C1" s="110"/>
      <c r="D1" s="111"/>
      <c r="E1" s="42"/>
      <c r="F1" s="43">
        <v>0</v>
      </c>
      <c r="G1" s="43"/>
      <c r="H1" s="43"/>
      <c r="I1" s="85"/>
      <c r="J1" s="86">
        <v>0.65</v>
      </c>
      <c r="K1" s="86"/>
      <c r="L1" s="87"/>
      <c r="M1" s="84"/>
    </row>
    <row r="2" spans="1:24" ht="47.25" x14ac:dyDescent="0.25">
      <c r="A2" s="19" t="s">
        <v>0</v>
      </c>
      <c r="B2" s="19" t="s">
        <v>45</v>
      </c>
      <c r="C2" s="89" t="s">
        <v>44</v>
      </c>
      <c r="D2" s="19" t="str">
        <f>'Consolidated underlying data'!F2</f>
        <v xml:space="preserve"> Inflation</v>
      </c>
      <c r="E2" s="20" t="s">
        <v>11</v>
      </c>
      <c r="F2" s="21" t="s">
        <v>6</v>
      </c>
      <c r="G2" s="21" t="s">
        <v>15</v>
      </c>
      <c r="H2" s="21" t="s">
        <v>24</v>
      </c>
      <c r="I2" s="91" t="s">
        <v>11</v>
      </c>
      <c r="J2" s="92" t="s">
        <v>6</v>
      </c>
      <c r="K2" s="92" t="s">
        <v>14</v>
      </c>
      <c r="L2" s="92" t="s">
        <v>43</v>
      </c>
      <c r="M2" s="93" t="s">
        <v>46</v>
      </c>
    </row>
    <row r="3" spans="1:24" x14ac:dyDescent="0.25">
      <c r="A3" s="22">
        <v>1883</v>
      </c>
      <c r="B3" s="22"/>
      <c r="C3" s="44">
        <f>'Consolidated underlying data'!E3</f>
        <v>3.7999999999999999E-2</v>
      </c>
      <c r="D3" s="44">
        <f>'Consolidated underlying data'!F3</f>
        <v>-2.9000000000000001E-2</v>
      </c>
      <c r="E3" s="23">
        <f>'Consolidated underlying data'!B3</f>
        <v>0.28999999999999998</v>
      </c>
      <c r="F3" s="24">
        <f>(1+E3)/(1+D3)-1</f>
        <v>0.32852729145211135</v>
      </c>
      <c r="G3" s="24">
        <f>1+F3</f>
        <v>1.3285272914521113</v>
      </c>
      <c r="H3" s="25">
        <f>(E3-C3)+1</f>
        <v>1.252</v>
      </c>
      <c r="I3" s="23">
        <f>('Consolidated underlying data'!B3+'Consolidated underlying data'!J3*$J$1)</f>
        <v>0.28999999999999998</v>
      </c>
      <c r="J3" s="30">
        <f t="shared" ref="J3:J34" si="0">(1+I3)/(1+D3)-1</f>
        <v>0.32852729145211135</v>
      </c>
      <c r="K3" s="30">
        <f>J3+1</f>
        <v>1.3285272914521113</v>
      </c>
      <c r="L3" s="28">
        <f t="shared" ref="L3:L34" si="1">(I3-C3)+1</f>
        <v>1.252</v>
      </c>
      <c r="M3" s="26"/>
      <c r="X3" s="64"/>
    </row>
    <row r="4" spans="1:24" x14ac:dyDescent="0.25">
      <c r="A4" s="22">
        <v>1884</v>
      </c>
      <c r="B4" s="22"/>
      <c r="C4" s="44">
        <f>'Consolidated underlying data'!E4</f>
        <v>3.6999999999999998E-2</v>
      </c>
      <c r="D4" s="44">
        <f>'Consolidated underlying data'!F4</f>
        <v>-8.7999999999999995E-2</v>
      </c>
      <c r="E4" s="23">
        <f>'Consolidated underlying data'!B4</f>
        <v>4.3999999999999997E-2</v>
      </c>
      <c r="F4" s="24">
        <f t="shared" ref="F4:F67" si="2">(1+E4)/(1+D4)-1</f>
        <v>0.14473684210526305</v>
      </c>
      <c r="G4" s="24">
        <f t="shared" ref="G4:G67" si="3">1+F4</f>
        <v>1.1447368421052631</v>
      </c>
      <c r="H4" s="25">
        <f t="shared" ref="H4:H67" si="4">(E4-C4)+1</f>
        <v>1.0069999999999999</v>
      </c>
      <c r="I4" s="23">
        <f>('Consolidated underlying data'!B4+'Consolidated underlying data'!J4*$J$1)</f>
        <v>4.3999999999999997E-2</v>
      </c>
      <c r="J4" s="30">
        <f t="shared" si="0"/>
        <v>0.14473684210526305</v>
      </c>
      <c r="K4" s="30">
        <f t="shared" ref="K4:K67" si="5">J4+1</f>
        <v>1.1447368421052631</v>
      </c>
      <c r="L4" s="28">
        <f t="shared" si="1"/>
        <v>1.0069999999999999</v>
      </c>
      <c r="M4" s="26"/>
      <c r="X4" s="64"/>
    </row>
    <row r="5" spans="1:24" x14ac:dyDescent="0.25">
      <c r="A5" s="22">
        <v>1885</v>
      </c>
      <c r="B5" s="22"/>
      <c r="C5" s="44">
        <f>'Consolidated underlying data'!E5</f>
        <v>3.7999999999999999E-2</v>
      </c>
      <c r="D5" s="44">
        <f>'Consolidated underlying data'!F5</f>
        <v>9.8000000000000004E-2</v>
      </c>
      <c r="E5" s="23">
        <f>'Consolidated underlying data'!B5</f>
        <v>0.113</v>
      </c>
      <c r="F5" s="24">
        <f t="shared" si="2"/>
        <v>1.3661202185792254E-2</v>
      </c>
      <c r="G5" s="24">
        <f t="shared" si="3"/>
        <v>1.0136612021857923</v>
      </c>
      <c r="H5" s="25">
        <f t="shared" si="4"/>
        <v>1.075</v>
      </c>
      <c r="I5" s="23">
        <f>('Consolidated underlying data'!B5+'Consolidated underlying data'!J5*$J$1)</f>
        <v>0.113</v>
      </c>
      <c r="J5" s="30">
        <f t="shared" si="0"/>
        <v>1.3661202185792254E-2</v>
      </c>
      <c r="K5" s="30">
        <f t="shared" si="5"/>
        <v>1.0136612021857923</v>
      </c>
      <c r="L5" s="28">
        <f t="shared" si="1"/>
        <v>1.075</v>
      </c>
      <c r="M5" s="26"/>
      <c r="X5" s="65"/>
    </row>
    <row r="6" spans="1:24" x14ac:dyDescent="0.25">
      <c r="A6" s="22">
        <v>1886</v>
      </c>
      <c r="B6" s="22"/>
      <c r="C6" s="44">
        <f>'Consolidated underlying data'!E6</f>
        <v>3.7999999999999999E-2</v>
      </c>
      <c r="D6" s="44">
        <f>'Consolidated underlying data'!F6</f>
        <v>4.3999999999999997E-2</v>
      </c>
      <c r="E6" s="23">
        <f>'Consolidated underlying data'!B6</f>
        <v>2.9000000000000001E-2</v>
      </c>
      <c r="F6" s="24">
        <f t="shared" si="2"/>
        <v>-1.4367816091954144E-2</v>
      </c>
      <c r="G6" s="24">
        <f t="shared" si="3"/>
        <v>0.98563218390804586</v>
      </c>
      <c r="H6" s="25">
        <f t="shared" si="4"/>
        <v>0.99099999999999999</v>
      </c>
      <c r="I6" s="23">
        <f>('Consolidated underlying data'!B6+'Consolidated underlying data'!J6*$J$1)</f>
        <v>2.9000000000000001E-2</v>
      </c>
      <c r="J6" s="30">
        <f t="shared" si="0"/>
        <v>-1.4367816091954144E-2</v>
      </c>
      <c r="K6" s="30">
        <f t="shared" si="5"/>
        <v>0.98563218390804586</v>
      </c>
      <c r="L6" s="28">
        <f t="shared" si="1"/>
        <v>0.99099999999999999</v>
      </c>
      <c r="M6" s="26"/>
      <c r="X6" s="65"/>
    </row>
    <row r="7" spans="1:24" x14ac:dyDescent="0.25">
      <c r="A7" s="22">
        <v>1887</v>
      </c>
      <c r="B7" s="22"/>
      <c r="C7" s="44">
        <f>'Consolidated underlying data'!E7</f>
        <v>3.5999999999999997E-2</v>
      </c>
      <c r="D7" s="44">
        <f>'Consolidated underlying data'!F7</f>
        <v>-0.04</v>
      </c>
      <c r="E7" s="23">
        <f>'Consolidated underlying data'!B7</f>
        <v>0.28199999999999997</v>
      </c>
      <c r="F7" s="24">
        <f t="shared" si="2"/>
        <v>0.3354166666666667</v>
      </c>
      <c r="G7" s="24">
        <f t="shared" si="3"/>
        <v>1.3354166666666667</v>
      </c>
      <c r="H7" s="25">
        <f t="shared" si="4"/>
        <v>1.246</v>
      </c>
      <c r="I7" s="23">
        <f>('Consolidated underlying data'!B7+'Consolidated underlying data'!J7*$J$1)</f>
        <v>0.28199999999999997</v>
      </c>
      <c r="J7" s="30">
        <f t="shared" si="0"/>
        <v>0.3354166666666667</v>
      </c>
      <c r="K7" s="30">
        <f t="shared" si="5"/>
        <v>1.3354166666666667</v>
      </c>
      <c r="L7" s="28">
        <f t="shared" si="1"/>
        <v>1.246</v>
      </c>
      <c r="M7" s="26"/>
      <c r="X7" s="65"/>
    </row>
    <row r="8" spans="1:24" x14ac:dyDescent="0.25">
      <c r="A8" s="22">
        <v>1888</v>
      </c>
      <c r="B8" s="22"/>
      <c r="C8" s="44">
        <f>'Consolidated underlying data'!E8</f>
        <v>3.4000000000000002E-2</v>
      </c>
      <c r="D8" s="44">
        <f>'Consolidated underlying data'!F8</f>
        <v>-2.9000000000000001E-2</v>
      </c>
      <c r="E8" s="23">
        <f>'Consolidated underlying data'!B8</f>
        <v>0.26200000000000001</v>
      </c>
      <c r="F8" s="24">
        <f t="shared" si="2"/>
        <v>0.29969104016477854</v>
      </c>
      <c r="G8" s="24">
        <f t="shared" si="3"/>
        <v>1.2996910401647785</v>
      </c>
      <c r="H8" s="25">
        <f t="shared" si="4"/>
        <v>1.228</v>
      </c>
      <c r="I8" s="23">
        <f>('Consolidated underlying data'!B8+'Consolidated underlying data'!J8*$J$1)</f>
        <v>0.26200000000000001</v>
      </c>
      <c r="J8" s="30">
        <f t="shared" si="0"/>
        <v>0.29969104016477854</v>
      </c>
      <c r="K8" s="30">
        <f t="shared" si="5"/>
        <v>1.2996910401647785</v>
      </c>
      <c r="L8" s="28">
        <f t="shared" si="1"/>
        <v>1.228</v>
      </c>
      <c r="M8" s="26"/>
      <c r="X8" s="65"/>
    </row>
    <row r="9" spans="1:24" x14ac:dyDescent="0.25">
      <c r="A9" s="22">
        <v>1889</v>
      </c>
      <c r="B9" s="22"/>
      <c r="C9" s="44">
        <f>'Consolidated underlying data'!E9</f>
        <v>3.4000000000000002E-2</v>
      </c>
      <c r="D9" s="44">
        <f>'Consolidated underlying data'!F9</f>
        <v>0.01</v>
      </c>
      <c r="E9" s="23">
        <f>'Consolidated underlying data'!B9</f>
        <v>-1.0999999999999999E-2</v>
      </c>
      <c r="F9" s="24">
        <f t="shared" si="2"/>
        <v>-2.0792079207920811E-2</v>
      </c>
      <c r="G9" s="24">
        <f t="shared" si="3"/>
        <v>0.97920792079207919</v>
      </c>
      <c r="H9" s="25">
        <f t="shared" si="4"/>
        <v>0.95499999999999996</v>
      </c>
      <c r="I9" s="23">
        <f>('Consolidated underlying data'!B9+'Consolidated underlying data'!J9*$J$1)</f>
        <v>-1.0999999999999999E-2</v>
      </c>
      <c r="J9" s="30">
        <f t="shared" si="0"/>
        <v>-2.0792079207920811E-2</v>
      </c>
      <c r="K9" s="30">
        <f t="shared" si="5"/>
        <v>0.97920792079207919</v>
      </c>
      <c r="L9" s="28">
        <f t="shared" si="1"/>
        <v>0.95499999999999996</v>
      </c>
      <c r="M9" s="26"/>
      <c r="X9" s="65"/>
    </row>
    <row r="10" spans="1:24" x14ac:dyDescent="0.25">
      <c r="A10" s="22">
        <v>1890</v>
      </c>
      <c r="B10" s="22"/>
      <c r="C10" s="44">
        <f>'Consolidated underlying data'!E10</f>
        <v>3.5000000000000003E-2</v>
      </c>
      <c r="D10" s="44">
        <f>'Consolidated underlying data'!F10</f>
        <v>8.0000000000000002E-3</v>
      </c>
      <c r="E10" s="23">
        <f>'Consolidated underlying data'!B10</f>
        <v>1.4E-2</v>
      </c>
      <c r="F10" s="24">
        <f t="shared" si="2"/>
        <v>5.9523809523809312E-3</v>
      </c>
      <c r="G10" s="24">
        <f t="shared" si="3"/>
        <v>1.0059523809523809</v>
      </c>
      <c r="H10" s="25">
        <f t="shared" si="4"/>
        <v>0.97899999999999998</v>
      </c>
      <c r="I10" s="23">
        <f>('Consolidated underlying data'!B10+'Consolidated underlying data'!J10*$J$1)</f>
        <v>1.4E-2</v>
      </c>
      <c r="J10" s="30">
        <f t="shared" si="0"/>
        <v>5.9523809523809312E-3</v>
      </c>
      <c r="K10" s="30">
        <f t="shared" si="5"/>
        <v>1.0059523809523809</v>
      </c>
      <c r="L10" s="28">
        <f t="shared" si="1"/>
        <v>0.97899999999999998</v>
      </c>
      <c r="M10" s="26"/>
      <c r="X10" s="65"/>
    </row>
    <row r="11" spans="1:24" x14ac:dyDescent="0.25">
      <c r="A11" s="22">
        <v>1891</v>
      </c>
      <c r="B11" s="22"/>
      <c r="C11" s="44">
        <f>'Consolidated underlying data'!E11</f>
        <v>3.7999999999999999E-2</v>
      </c>
      <c r="D11" s="44">
        <f>'Consolidated underlying data'!F11</f>
        <v>1E-3</v>
      </c>
      <c r="E11" s="23">
        <f>'Consolidated underlying data'!B11</f>
        <v>-0.104</v>
      </c>
      <c r="F11" s="24">
        <f t="shared" si="2"/>
        <v>-0.10489510489510478</v>
      </c>
      <c r="G11" s="24">
        <f t="shared" si="3"/>
        <v>0.89510489510489522</v>
      </c>
      <c r="H11" s="25">
        <f t="shared" si="4"/>
        <v>0.85799999999999998</v>
      </c>
      <c r="I11" s="23">
        <f>('Consolidated underlying data'!B11+'Consolidated underlying data'!J11*$J$1)</f>
        <v>-0.104</v>
      </c>
      <c r="J11" s="30">
        <f t="shared" si="0"/>
        <v>-0.10489510489510478</v>
      </c>
      <c r="K11" s="30">
        <f t="shared" si="5"/>
        <v>0.89510489510489522</v>
      </c>
      <c r="L11" s="28">
        <f t="shared" si="1"/>
        <v>0.85799999999999998</v>
      </c>
      <c r="M11" s="26"/>
      <c r="X11" s="65"/>
    </row>
    <row r="12" spans="1:24" x14ac:dyDescent="0.25">
      <c r="A12" s="22">
        <v>1892</v>
      </c>
      <c r="B12" s="22"/>
      <c r="C12" s="44">
        <f>'Consolidated underlying data'!E12</f>
        <v>3.7999999999999999E-2</v>
      </c>
      <c r="D12" s="44">
        <f>'Consolidated underlying data'!F12</f>
        <v>-0.03</v>
      </c>
      <c r="E12" s="23">
        <f>'Consolidated underlying data'!B12</f>
        <v>6.3E-2</v>
      </c>
      <c r="F12" s="24">
        <f t="shared" si="2"/>
        <v>9.5876288659793696E-2</v>
      </c>
      <c r="G12" s="24">
        <f t="shared" si="3"/>
        <v>1.0958762886597937</v>
      </c>
      <c r="H12" s="25">
        <f t="shared" si="4"/>
        <v>1.0249999999999999</v>
      </c>
      <c r="I12" s="23">
        <f>('Consolidated underlying data'!B12+'Consolidated underlying data'!J12*$J$1)</f>
        <v>6.3E-2</v>
      </c>
      <c r="J12" s="30">
        <f t="shared" si="0"/>
        <v>9.5876288659793696E-2</v>
      </c>
      <c r="K12" s="30">
        <f t="shared" si="5"/>
        <v>1.0958762886597937</v>
      </c>
      <c r="L12" s="28">
        <f t="shared" si="1"/>
        <v>1.0249999999999999</v>
      </c>
      <c r="M12" s="26"/>
      <c r="X12" s="65"/>
    </row>
    <row r="13" spans="1:24" x14ac:dyDescent="0.25">
      <c r="A13" s="22">
        <v>1893</v>
      </c>
      <c r="B13" s="22"/>
      <c r="C13" s="44">
        <f>'Consolidated underlying data'!E13</f>
        <v>3.7999999999999999E-2</v>
      </c>
      <c r="D13" s="44">
        <f>'Consolidated underlying data'!F13</f>
        <v>-6.3E-2</v>
      </c>
      <c r="E13" s="23">
        <f>'Consolidated underlying data'!B13</f>
        <v>-4.9000000000000002E-2</v>
      </c>
      <c r="F13" s="24">
        <f t="shared" si="2"/>
        <v>1.4941302027748016E-2</v>
      </c>
      <c r="G13" s="24">
        <f t="shared" si="3"/>
        <v>1.014941302027748</v>
      </c>
      <c r="H13" s="25">
        <f t="shared" si="4"/>
        <v>0.91300000000000003</v>
      </c>
      <c r="I13" s="23">
        <f>('Consolidated underlying data'!B13+'Consolidated underlying data'!J13*$J$1)</f>
        <v>-4.9000000000000002E-2</v>
      </c>
      <c r="J13" s="30">
        <f t="shared" si="0"/>
        <v>1.4941302027748016E-2</v>
      </c>
      <c r="K13" s="30">
        <f t="shared" si="5"/>
        <v>1.014941302027748</v>
      </c>
      <c r="L13" s="28">
        <f t="shared" si="1"/>
        <v>0.91300000000000003</v>
      </c>
      <c r="M13" s="26"/>
      <c r="X13" s="65"/>
    </row>
    <row r="14" spans="1:24" x14ac:dyDescent="0.25">
      <c r="A14" s="22">
        <v>1894</v>
      </c>
      <c r="B14" s="22"/>
      <c r="C14" s="44">
        <f>'Consolidated underlying data'!E14</f>
        <v>3.5000000000000003E-2</v>
      </c>
      <c r="D14" s="44">
        <f>'Consolidated underlying data'!F14</f>
        <v>-5.3999999999999999E-2</v>
      </c>
      <c r="E14" s="23">
        <f>'Consolidated underlying data'!B14</f>
        <v>0.106</v>
      </c>
      <c r="F14" s="24">
        <f t="shared" si="2"/>
        <v>0.16913319238900648</v>
      </c>
      <c r="G14" s="24">
        <f t="shared" si="3"/>
        <v>1.1691331923890065</v>
      </c>
      <c r="H14" s="25">
        <f t="shared" si="4"/>
        <v>1.071</v>
      </c>
      <c r="I14" s="23">
        <f>('Consolidated underlying data'!B14+'Consolidated underlying data'!J14*$J$1)</f>
        <v>0.106</v>
      </c>
      <c r="J14" s="30">
        <f t="shared" si="0"/>
        <v>0.16913319238900648</v>
      </c>
      <c r="K14" s="30">
        <f t="shared" si="5"/>
        <v>1.1691331923890065</v>
      </c>
      <c r="L14" s="28">
        <f t="shared" si="1"/>
        <v>1.071</v>
      </c>
      <c r="M14" s="26"/>
      <c r="X14" s="65"/>
    </row>
    <row r="15" spans="1:24" x14ac:dyDescent="0.25">
      <c r="A15" s="22">
        <v>1895</v>
      </c>
      <c r="B15" s="22"/>
      <c r="C15" s="44">
        <f>'Consolidated underlying data'!E15</f>
        <v>3.3000000000000002E-2</v>
      </c>
      <c r="D15" s="44">
        <f>'Consolidated underlying data'!F15</f>
        <v>8.0000000000000002E-3</v>
      </c>
      <c r="E15" s="23">
        <f>'Consolidated underlying data'!B15</f>
        <v>0.20100000000000001</v>
      </c>
      <c r="F15" s="24">
        <f>(1+E15)/(1+D15)-1</f>
        <v>0.19146825396825395</v>
      </c>
      <c r="G15" s="24">
        <f t="shared" si="3"/>
        <v>1.191468253968254</v>
      </c>
      <c r="H15" s="25">
        <f t="shared" si="4"/>
        <v>1.1679999999999999</v>
      </c>
      <c r="I15" s="23">
        <f>('Consolidated underlying data'!B15+'Consolidated underlying data'!J15*$J$1)</f>
        <v>0.20100000000000001</v>
      </c>
      <c r="J15" s="30">
        <f t="shared" si="0"/>
        <v>0.19146825396825395</v>
      </c>
      <c r="K15" s="30">
        <f t="shared" si="5"/>
        <v>1.191468253968254</v>
      </c>
      <c r="L15" s="28">
        <f t="shared" si="1"/>
        <v>1.1679999999999999</v>
      </c>
      <c r="M15" s="26"/>
      <c r="X15" s="65"/>
    </row>
    <row r="16" spans="1:24" x14ac:dyDescent="0.25">
      <c r="A16" s="22">
        <v>1896</v>
      </c>
      <c r="B16" s="22"/>
      <c r="C16" s="44">
        <f>'Consolidated underlying data'!E16</f>
        <v>3.2000000000000001E-2</v>
      </c>
      <c r="D16" s="44">
        <f>'Consolidated underlying data'!F16</f>
        <v>1.2E-2</v>
      </c>
      <c r="E16" s="23">
        <f>'Consolidated underlying data'!B16</f>
        <v>1.7000000000000001E-2</v>
      </c>
      <c r="F16" s="24">
        <f t="shared" si="2"/>
        <v>4.9407114624504533E-3</v>
      </c>
      <c r="G16" s="24">
        <f t="shared" si="3"/>
        <v>1.0049407114624505</v>
      </c>
      <c r="H16" s="25">
        <f t="shared" si="4"/>
        <v>0.98499999999999999</v>
      </c>
      <c r="I16" s="23">
        <f>('Consolidated underlying data'!B16+'Consolidated underlying data'!J16*$J$1)</f>
        <v>1.7000000000000001E-2</v>
      </c>
      <c r="J16" s="30">
        <f t="shared" si="0"/>
        <v>4.9407114624504533E-3</v>
      </c>
      <c r="K16" s="30">
        <f t="shared" si="5"/>
        <v>1.0049407114624505</v>
      </c>
      <c r="L16" s="28">
        <f t="shared" si="1"/>
        <v>0.98499999999999999</v>
      </c>
      <c r="M16" s="26"/>
      <c r="X16" s="65"/>
    </row>
    <row r="17" spans="1:24" x14ac:dyDescent="0.25">
      <c r="A17" s="22">
        <v>1897</v>
      </c>
      <c r="B17" s="22"/>
      <c r="C17" s="44">
        <f>'Consolidated underlying data'!E17</f>
        <v>0.03</v>
      </c>
      <c r="D17" s="44">
        <f>'Consolidated underlying data'!F17</f>
        <v>4.2000000000000003E-2</v>
      </c>
      <c r="E17" s="23">
        <f>'Consolidated underlying data'!B17</f>
        <v>8.5000000000000006E-2</v>
      </c>
      <c r="F17" s="24">
        <f t="shared" si="2"/>
        <v>4.1266794625719694E-2</v>
      </c>
      <c r="G17" s="24">
        <f t="shared" si="3"/>
        <v>1.0412667946257197</v>
      </c>
      <c r="H17" s="25">
        <f t="shared" si="4"/>
        <v>1.0549999999999999</v>
      </c>
      <c r="I17" s="23">
        <f>('Consolidated underlying data'!B17+'Consolidated underlying data'!J17*$J$1)</f>
        <v>8.5000000000000006E-2</v>
      </c>
      <c r="J17" s="30">
        <f t="shared" si="0"/>
        <v>4.1266794625719694E-2</v>
      </c>
      <c r="K17" s="30">
        <f t="shared" si="5"/>
        <v>1.0412667946257197</v>
      </c>
      <c r="L17" s="28">
        <f t="shared" si="1"/>
        <v>1.0549999999999999</v>
      </c>
      <c r="M17" s="26"/>
      <c r="X17" s="65"/>
    </row>
    <row r="18" spans="1:24" x14ac:dyDescent="0.25">
      <c r="A18" s="22">
        <v>1898</v>
      </c>
      <c r="B18" s="22"/>
      <c r="C18" s="44">
        <f>'Consolidated underlying data'!E18</f>
        <v>3.3000000000000002E-2</v>
      </c>
      <c r="D18" s="44">
        <f>'Consolidated underlying data'!F18</f>
        <v>-4.8000000000000001E-2</v>
      </c>
      <c r="E18" s="23">
        <f>'Consolidated underlying data'!B18</f>
        <v>0.155</v>
      </c>
      <c r="F18" s="24">
        <f t="shared" si="2"/>
        <v>0.21323529411764719</v>
      </c>
      <c r="G18" s="24">
        <f t="shared" si="3"/>
        <v>1.2132352941176472</v>
      </c>
      <c r="H18" s="25">
        <f t="shared" si="4"/>
        <v>1.1219999999999999</v>
      </c>
      <c r="I18" s="23">
        <f>('Consolidated underlying data'!B18+'Consolidated underlying data'!J18*$J$1)</f>
        <v>0.155</v>
      </c>
      <c r="J18" s="30">
        <f t="shared" si="0"/>
        <v>0.21323529411764719</v>
      </c>
      <c r="K18" s="30">
        <f t="shared" si="5"/>
        <v>1.2132352941176472</v>
      </c>
      <c r="L18" s="28">
        <f t="shared" si="1"/>
        <v>1.1219999999999999</v>
      </c>
      <c r="M18" s="26"/>
      <c r="X18" s="65"/>
    </row>
    <row r="19" spans="1:24" x14ac:dyDescent="0.25">
      <c r="A19" s="22">
        <v>1899</v>
      </c>
      <c r="B19" s="22"/>
      <c r="C19" s="44">
        <f>'Consolidated underlying data'!E19</f>
        <v>3.5000000000000003E-2</v>
      </c>
      <c r="D19" s="44">
        <f>'Consolidated underlying data'!F19</f>
        <v>3.0000000000000001E-3</v>
      </c>
      <c r="E19" s="23">
        <f>'Consolidated underlying data'!B19</f>
        <v>0.121</v>
      </c>
      <c r="F19" s="24">
        <f t="shared" si="2"/>
        <v>0.11764705882352944</v>
      </c>
      <c r="G19" s="24">
        <f t="shared" si="3"/>
        <v>1.1176470588235294</v>
      </c>
      <c r="H19" s="25">
        <f t="shared" si="4"/>
        <v>1.0860000000000001</v>
      </c>
      <c r="I19" s="23">
        <f>('Consolidated underlying data'!B19+'Consolidated underlying data'!J19*$J$1)</f>
        <v>0.121</v>
      </c>
      <c r="J19" s="30">
        <f t="shared" si="0"/>
        <v>0.11764705882352944</v>
      </c>
      <c r="K19" s="30">
        <f t="shared" si="5"/>
        <v>1.1176470588235294</v>
      </c>
      <c r="L19" s="28">
        <f t="shared" si="1"/>
        <v>1.0860000000000001</v>
      </c>
      <c r="M19" s="26"/>
      <c r="X19" s="65"/>
    </row>
    <row r="20" spans="1:24" x14ac:dyDescent="0.25">
      <c r="A20" s="22">
        <v>1900</v>
      </c>
      <c r="B20" s="22"/>
      <c r="C20" s="44">
        <f>'Consolidated underlying data'!E20</f>
        <v>3.3000000000000002E-2</v>
      </c>
      <c r="D20" s="44">
        <f>'Consolidated underlying data'!F20</f>
        <v>-4.0000000000000001E-3</v>
      </c>
      <c r="E20" s="23">
        <f>'Consolidated underlying data'!B20</f>
        <v>0.122</v>
      </c>
      <c r="F20" s="24">
        <f t="shared" si="2"/>
        <v>0.12650602409638534</v>
      </c>
      <c r="G20" s="24">
        <f t="shared" si="3"/>
        <v>1.1265060240963853</v>
      </c>
      <c r="H20" s="25">
        <f t="shared" si="4"/>
        <v>1.089</v>
      </c>
      <c r="I20" s="23">
        <f>('Consolidated underlying data'!B20+'Consolidated underlying data'!J20*$J$1)</f>
        <v>0.122</v>
      </c>
      <c r="J20" s="30">
        <f t="shared" si="0"/>
        <v>0.12650602409638534</v>
      </c>
      <c r="K20" s="30">
        <f t="shared" si="5"/>
        <v>1.1265060240963853</v>
      </c>
      <c r="L20" s="28">
        <f t="shared" si="1"/>
        <v>1.089</v>
      </c>
      <c r="M20" s="26"/>
      <c r="X20" s="65"/>
    </row>
    <row r="21" spans="1:24" x14ac:dyDescent="0.25">
      <c r="A21" s="22">
        <v>1901</v>
      </c>
      <c r="B21" s="22"/>
      <c r="C21" s="44">
        <f>'Consolidated underlying data'!E21</f>
        <v>3.3000000000000002E-2</v>
      </c>
      <c r="D21" s="44">
        <f>'Consolidated underlying data'!F21</f>
        <v>5.0999999999999997E-2</v>
      </c>
      <c r="E21" s="23">
        <f>'Consolidated underlying data'!B21</f>
        <v>-3.2000000000000001E-2</v>
      </c>
      <c r="F21" s="24">
        <f t="shared" si="2"/>
        <v>-7.8972407231208352E-2</v>
      </c>
      <c r="G21" s="24">
        <f t="shared" si="3"/>
        <v>0.92102759276879165</v>
      </c>
      <c r="H21" s="25">
        <f t="shared" si="4"/>
        <v>0.93500000000000005</v>
      </c>
      <c r="I21" s="23">
        <f>('Consolidated underlying data'!B21+'Consolidated underlying data'!J21*$J$1)</f>
        <v>-3.2000000000000001E-2</v>
      </c>
      <c r="J21" s="30">
        <f t="shared" si="0"/>
        <v>-7.8972407231208352E-2</v>
      </c>
      <c r="K21" s="30">
        <f t="shared" si="5"/>
        <v>0.92102759276879165</v>
      </c>
      <c r="L21" s="28">
        <f t="shared" si="1"/>
        <v>0.93500000000000005</v>
      </c>
      <c r="M21" s="26"/>
      <c r="X21" s="65"/>
    </row>
    <row r="22" spans="1:24" x14ac:dyDescent="0.25">
      <c r="A22" s="22">
        <v>1902</v>
      </c>
      <c r="B22" s="22"/>
      <c r="C22" s="44">
        <f>'Consolidated underlying data'!E22</f>
        <v>3.5000000000000003E-2</v>
      </c>
      <c r="D22" s="44">
        <f>'Consolidated underlying data'!F22</f>
        <v>6.4000000000000001E-2</v>
      </c>
      <c r="E22" s="23">
        <f>'Consolidated underlying data'!B22</f>
        <v>0.156</v>
      </c>
      <c r="F22" s="24">
        <f t="shared" si="2"/>
        <v>8.6466165413533691E-2</v>
      </c>
      <c r="G22" s="24">
        <f t="shared" si="3"/>
        <v>1.0864661654135337</v>
      </c>
      <c r="H22" s="25">
        <f t="shared" si="4"/>
        <v>1.121</v>
      </c>
      <c r="I22" s="23">
        <f>('Consolidated underlying data'!B22+'Consolidated underlying data'!J22*$J$1)</f>
        <v>0.156</v>
      </c>
      <c r="J22" s="30">
        <f t="shared" si="0"/>
        <v>8.6466165413533691E-2</v>
      </c>
      <c r="K22" s="30">
        <f t="shared" si="5"/>
        <v>1.0864661654135337</v>
      </c>
      <c r="L22" s="28">
        <f t="shared" si="1"/>
        <v>1.121</v>
      </c>
      <c r="M22" s="26"/>
      <c r="X22" s="65"/>
    </row>
    <row r="23" spans="1:24" x14ac:dyDescent="0.25">
      <c r="A23" s="22">
        <v>1903</v>
      </c>
      <c r="B23" s="22"/>
      <c r="C23" s="44">
        <f>'Consolidated underlying data'!E23</f>
        <v>3.5999999999999997E-2</v>
      </c>
      <c r="D23" s="44">
        <f>'Consolidated underlying data'!F23</f>
        <v>-0.02</v>
      </c>
      <c r="E23" s="23">
        <f>'Consolidated underlying data'!B23</f>
        <v>0.219</v>
      </c>
      <c r="F23" s="24">
        <f t="shared" si="2"/>
        <v>0.24387755102040831</v>
      </c>
      <c r="G23" s="24">
        <f t="shared" si="3"/>
        <v>1.2438775510204083</v>
      </c>
      <c r="H23" s="25">
        <f t="shared" si="4"/>
        <v>1.1830000000000001</v>
      </c>
      <c r="I23" s="23">
        <f>('Consolidated underlying data'!B23+'Consolidated underlying data'!J23*$J$1)</f>
        <v>0.219</v>
      </c>
      <c r="J23" s="30">
        <f t="shared" si="0"/>
        <v>0.24387755102040831</v>
      </c>
      <c r="K23" s="30">
        <f t="shared" si="5"/>
        <v>1.2438775510204083</v>
      </c>
      <c r="L23" s="28">
        <f t="shared" si="1"/>
        <v>1.1830000000000001</v>
      </c>
      <c r="M23" s="26"/>
      <c r="X23" s="65"/>
    </row>
    <row r="24" spans="1:24" x14ac:dyDescent="0.25">
      <c r="A24" s="22">
        <v>1904</v>
      </c>
      <c r="B24" s="22"/>
      <c r="C24" s="44">
        <f>'Consolidated underlying data'!E24</f>
        <v>3.6999999999999998E-2</v>
      </c>
      <c r="D24" s="44">
        <f>'Consolidated underlying data'!F24</f>
        <v>-6.0999999999999999E-2</v>
      </c>
      <c r="E24" s="23">
        <f>'Consolidated underlying data'!B24</f>
        <v>7.4999999999999997E-2</v>
      </c>
      <c r="F24" s="24">
        <f t="shared" si="2"/>
        <v>0.1448349307774226</v>
      </c>
      <c r="G24" s="24">
        <f t="shared" si="3"/>
        <v>1.1448349307774226</v>
      </c>
      <c r="H24" s="25">
        <f t="shared" si="4"/>
        <v>1.038</v>
      </c>
      <c r="I24" s="23">
        <f>('Consolidated underlying data'!B24+'Consolidated underlying data'!J24*$J$1)</f>
        <v>7.4999999999999997E-2</v>
      </c>
      <c r="J24" s="30">
        <f t="shared" si="0"/>
        <v>0.1448349307774226</v>
      </c>
      <c r="K24" s="30">
        <f t="shared" si="5"/>
        <v>1.1448349307774226</v>
      </c>
      <c r="L24" s="28">
        <f t="shared" si="1"/>
        <v>1.038</v>
      </c>
      <c r="M24" s="26"/>
      <c r="X24" s="65"/>
    </row>
    <row r="25" spans="1:24" x14ac:dyDescent="0.25">
      <c r="A25" s="22">
        <v>1905</v>
      </c>
      <c r="B25" s="22"/>
      <c r="C25" s="44">
        <f>'Consolidated underlying data'!E25</f>
        <v>3.5000000000000003E-2</v>
      </c>
      <c r="D25" s="44">
        <f>'Consolidated underlying data'!F25</f>
        <v>4.2999999999999997E-2</v>
      </c>
      <c r="E25" s="23">
        <f>'Consolidated underlying data'!B25</f>
        <v>0.14599999999999999</v>
      </c>
      <c r="F25" s="24">
        <f t="shared" si="2"/>
        <v>9.8753595397890637E-2</v>
      </c>
      <c r="G25" s="24">
        <f t="shared" si="3"/>
        <v>1.0987535953978906</v>
      </c>
      <c r="H25" s="25">
        <f t="shared" si="4"/>
        <v>1.111</v>
      </c>
      <c r="I25" s="23">
        <f>('Consolidated underlying data'!B25+'Consolidated underlying data'!J25*$J$1)</f>
        <v>0.14599999999999999</v>
      </c>
      <c r="J25" s="30">
        <f t="shared" si="0"/>
        <v>9.8753595397890637E-2</v>
      </c>
      <c r="K25" s="30">
        <f t="shared" si="5"/>
        <v>1.0987535953978906</v>
      </c>
      <c r="L25" s="28">
        <f t="shared" si="1"/>
        <v>1.111</v>
      </c>
      <c r="M25" s="26"/>
      <c r="X25" s="65"/>
    </row>
    <row r="26" spans="1:24" x14ac:dyDescent="0.25">
      <c r="A26" s="22">
        <v>1906</v>
      </c>
      <c r="B26" s="22"/>
      <c r="C26" s="44">
        <f>'Consolidated underlying data'!E26</f>
        <v>3.5000000000000003E-2</v>
      </c>
      <c r="D26" s="44">
        <f>'Consolidated underlying data'!F26</f>
        <v>0</v>
      </c>
      <c r="E26" s="23">
        <f>'Consolidated underlying data'!B26</f>
        <v>0.10199999999999999</v>
      </c>
      <c r="F26" s="24">
        <f t="shared" si="2"/>
        <v>0.10200000000000009</v>
      </c>
      <c r="G26" s="24">
        <f t="shared" si="3"/>
        <v>1.1020000000000001</v>
      </c>
      <c r="H26" s="25">
        <f t="shared" si="4"/>
        <v>1.0669999999999999</v>
      </c>
      <c r="I26" s="23">
        <f>('Consolidated underlying data'!B26+'Consolidated underlying data'!J26*$J$1)</f>
        <v>0.10199999999999999</v>
      </c>
      <c r="J26" s="30">
        <f t="shared" si="0"/>
        <v>0.10200000000000009</v>
      </c>
      <c r="K26" s="30">
        <f t="shared" si="5"/>
        <v>1.1020000000000001</v>
      </c>
      <c r="L26" s="28">
        <f t="shared" si="1"/>
        <v>1.0669999999999999</v>
      </c>
      <c r="M26" s="26"/>
      <c r="X26" s="65"/>
    </row>
    <row r="27" spans="1:24" x14ac:dyDescent="0.25">
      <c r="A27" s="22">
        <v>1907</v>
      </c>
      <c r="B27" s="22"/>
      <c r="C27" s="44">
        <f>'Consolidated underlying data'!E27</f>
        <v>3.5000000000000003E-2</v>
      </c>
      <c r="D27" s="44">
        <f>'Consolidated underlying data'!F27</f>
        <v>0</v>
      </c>
      <c r="E27" s="23">
        <f>'Consolidated underlying data'!B27</f>
        <v>8.7999999999999995E-2</v>
      </c>
      <c r="F27" s="24">
        <f t="shared" si="2"/>
        <v>8.8000000000000078E-2</v>
      </c>
      <c r="G27" s="24">
        <f t="shared" si="3"/>
        <v>1.0880000000000001</v>
      </c>
      <c r="H27" s="25">
        <f t="shared" si="4"/>
        <v>1.0529999999999999</v>
      </c>
      <c r="I27" s="23">
        <f>('Consolidated underlying data'!B27+'Consolidated underlying data'!J27*$J$1)</f>
        <v>8.7999999999999995E-2</v>
      </c>
      <c r="J27" s="30">
        <f t="shared" si="0"/>
        <v>8.8000000000000078E-2</v>
      </c>
      <c r="K27" s="30">
        <f t="shared" si="5"/>
        <v>1.0880000000000001</v>
      </c>
      <c r="L27" s="28">
        <f t="shared" si="1"/>
        <v>1.0529999999999999</v>
      </c>
      <c r="M27" s="26"/>
      <c r="X27" s="65"/>
    </row>
    <row r="28" spans="1:24" x14ac:dyDescent="0.25">
      <c r="A28" s="22">
        <v>1908</v>
      </c>
      <c r="B28" s="22"/>
      <c r="C28" s="44">
        <f>'Consolidated underlying data'!E28</f>
        <v>3.5000000000000003E-2</v>
      </c>
      <c r="D28" s="44">
        <f>'Consolidated underlying data'!F28</f>
        <v>6.3E-2</v>
      </c>
      <c r="E28" s="23">
        <f>'Consolidated underlying data'!B28</f>
        <v>0.17299999999999999</v>
      </c>
      <c r="F28" s="24">
        <f t="shared" si="2"/>
        <v>0.10348071495766709</v>
      </c>
      <c r="G28" s="24">
        <f t="shared" si="3"/>
        <v>1.1034807149576671</v>
      </c>
      <c r="H28" s="25">
        <f t="shared" si="4"/>
        <v>1.1379999999999999</v>
      </c>
      <c r="I28" s="23">
        <f>('Consolidated underlying data'!B28+'Consolidated underlying data'!J28*$J$1)</f>
        <v>0.17299999999999999</v>
      </c>
      <c r="J28" s="30">
        <f t="shared" si="0"/>
        <v>0.10348071495766709</v>
      </c>
      <c r="K28" s="30">
        <f t="shared" si="5"/>
        <v>1.1034807149576671</v>
      </c>
      <c r="L28" s="28">
        <f t="shared" si="1"/>
        <v>1.1379999999999999</v>
      </c>
      <c r="M28" s="26"/>
      <c r="X28" s="65"/>
    </row>
    <row r="29" spans="1:24" x14ac:dyDescent="0.25">
      <c r="A29" s="22">
        <v>1909</v>
      </c>
      <c r="B29" s="22"/>
      <c r="C29" s="44">
        <f>'Consolidated underlying data'!E29</f>
        <v>3.5999999999999997E-2</v>
      </c>
      <c r="D29" s="44">
        <f>'Consolidated underlying data'!F29</f>
        <v>0</v>
      </c>
      <c r="E29" s="23">
        <f>'Consolidated underlying data'!B29</f>
        <v>0.13500000000000001</v>
      </c>
      <c r="F29" s="24">
        <f t="shared" si="2"/>
        <v>0.13500000000000001</v>
      </c>
      <c r="G29" s="24">
        <f t="shared" si="3"/>
        <v>1.135</v>
      </c>
      <c r="H29" s="25">
        <f t="shared" si="4"/>
        <v>1.099</v>
      </c>
      <c r="I29" s="23">
        <f>('Consolidated underlying data'!B29+'Consolidated underlying data'!J29*$J$1)</f>
        <v>0.13500000000000001</v>
      </c>
      <c r="J29" s="30">
        <f t="shared" si="0"/>
        <v>0.13500000000000001</v>
      </c>
      <c r="K29" s="30">
        <f t="shared" si="5"/>
        <v>1.135</v>
      </c>
      <c r="L29" s="28">
        <f t="shared" si="1"/>
        <v>1.099</v>
      </c>
      <c r="M29" s="26"/>
      <c r="X29" s="65"/>
    </row>
    <row r="30" spans="1:24" x14ac:dyDescent="0.25">
      <c r="A30" s="22">
        <v>1910</v>
      </c>
      <c r="B30" s="22"/>
      <c r="C30" s="44">
        <f>'Consolidated underlying data'!E30</f>
        <v>3.7999999999999999E-2</v>
      </c>
      <c r="D30" s="44">
        <f>'Consolidated underlying data'!F30</f>
        <v>0.02</v>
      </c>
      <c r="E30" s="23">
        <f>'Consolidated underlying data'!B30</f>
        <v>6.7000000000000004E-2</v>
      </c>
      <c r="F30" s="24">
        <f t="shared" si="2"/>
        <v>4.6078431372548856E-2</v>
      </c>
      <c r="G30" s="24">
        <f t="shared" si="3"/>
        <v>1.0460784313725489</v>
      </c>
      <c r="H30" s="25">
        <f t="shared" si="4"/>
        <v>1.0289999999999999</v>
      </c>
      <c r="I30" s="23">
        <f>('Consolidated underlying data'!B30+'Consolidated underlying data'!J30*$J$1)</f>
        <v>6.7000000000000004E-2</v>
      </c>
      <c r="J30" s="30">
        <f t="shared" si="0"/>
        <v>4.6078431372548856E-2</v>
      </c>
      <c r="K30" s="30">
        <f t="shared" si="5"/>
        <v>1.0460784313725489</v>
      </c>
      <c r="L30" s="28">
        <f t="shared" si="1"/>
        <v>1.0289999999999999</v>
      </c>
      <c r="M30" s="26"/>
      <c r="X30" s="65"/>
    </row>
    <row r="31" spans="1:24" x14ac:dyDescent="0.25">
      <c r="A31" s="22">
        <v>1911</v>
      </c>
      <c r="B31" s="22"/>
      <c r="C31" s="44">
        <f>'Consolidated underlying data'!E31</f>
        <v>3.7999999999999999E-2</v>
      </c>
      <c r="D31" s="44">
        <f>'Consolidated underlying data'!F31</f>
        <v>1.9E-2</v>
      </c>
      <c r="E31" s="23">
        <f>'Consolidated underlying data'!B31</f>
        <v>0.107</v>
      </c>
      <c r="F31" s="24">
        <f t="shared" si="2"/>
        <v>8.6359175662414245E-2</v>
      </c>
      <c r="G31" s="24">
        <f t="shared" si="3"/>
        <v>1.0863591756624142</v>
      </c>
      <c r="H31" s="25">
        <f t="shared" si="4"/>
        <v>1.069</v>
      </c>
      <c r="I31" s="23">
        <f>('Consolidated underlying data'!B31+'Consolidated underlying data'!J31*$J$1)</f>
        <v>0.107</v>
      </c>
      <c r="J31" s="30">
        <f t="shared" si="0"/>
        <v>8.6359175662414245E-2</v>
      </c>
      <c r="K31" s="30">
        <f t="shared" si="5"/>
        <v>1.0863591756624142</v>
      </c>
      <c r="L31" s="28">
        <f t="shared" si="1"/>
        <v>1.069</v>
      </c>
      <c r="M31" s="26"/>
      <c r="X31" s="65"/>
    </row>
    <row r="32" spans="1:24" x14ac:dyDescent="0.25">
      <c r="A32" s="22">
        <v>1912</v>
      </c>
      <c r="B32" s="22"/>
      <c r="C32" s="44">
        <f>'Consolidated underlying data'!E32</f>
        <v>3.9E-2</v>
      </c>
      <c r="D32" s="44">
        <f>'Consolidated underlying data'!F32</f>
        <v>0.113</v>
      </c>
      <c r="E32" s="23">
        <f>'Consolidated underlying data'!B32</f>
        <v>8.5999999999999993E-2</v>
      </c>
      <c r="F32" s="24">
        <f t="shared" si="2"/>
        <v>-2.4258760107816579E-2</v>
      </c>
      <c r="G32" s="24">
        <f t="shared" si="3"/>
        <v>0.97574123989218342</v>
      </c>
      <c r="H32" s="25">
        <f t="shared" si="4"/>
        <v>1.0469999999999999</v>
      </c>
      <c r="I32" s="23">
        <f>('Consolidated underlying data'!B32+'Consolidated underlying data'!J32*$J$1)</f>
        <v>8.5999999999999993E-2</v>
      </c>
      <c r="J32" s="30">
        <f t="shared" si="0"/>
        <v>-2.4258760107816579E-2</v>
      </c>
      <c r="K32" s="30">
        <f t="shared" si="5"/>
        <v>0.97574123989218342</v>
      </c>
      <c r="L32" s="28">
        <f t="shared" si="1"/>
        <v>1.0469999999999999</v>
      </c>
      <c r="M32" s="26"/>
      <c r="X32" s="65"/>
    </row>
    <row r="33" spans="1:24" x14ac:dyDescent="0.25">
      <c r="A33" s="22">
        <v>1913</v>
      </c>
      <c r="B33" s="22"/>
      <c r="C33" s="44">
        <f>'Consolidated underlying data'!E33</f>
        <v>4.2999999999999997E-2</v>
      </c>
      <c r="D33" s="44">
        <f>'Consolidated underlying data'!F33</f>
        <v>0</v>
      </c>
      <c r="E33" s="23">
        <f>'Consolidated underlying data'!B33</f>
        <v>8.8999999999999996E-2</v>
      </c>
      <c r="F33" s="24">
        <f t="shared" si="2"/>
        <v>8.8999999999999968E-2</v>
      </c>
      <c r="G33" s="24">
        <f t="shared" si="3"/>
        <v>1.089</v>
      </c>
      <c r="H33" s="25">
        <f t="shared" si="4"/>
        <v>1.046</v>
      </c>
      <c r="I33" s="23">
        <f>('Consolidated underlying data'!B33+'Consolidated underlying data'!J33*$J$1)</f>
        <v>8.8999999999999996E-2</v>
      </c>
      <c r="J33" s="30">
        <f t="shared" si="0"/>
        <v>8.8999999999999968E-2</v>
      </c>
      <c r="K33" s="30">
        <f t="shared" si="5"/>
        <v>1.089</v>
      </c>
      <c r="L33" s="28">
        <f t="shared" si="1"/>
        <v>1.046</v>
      </c>
      <c r="M33" s="26"/>
      <c r="X33" s="65"/>
    </row>
    <row r="34" spans="1:24" x14ac:dyDescent="0.25">
      <c r="A34" s="22">
        <v>1914</v>
      </c>
      <c r="B34" s="22"/>
      <c r="C34" s="44">
        <f>'Consolidated underlying data'!E34</f>
        <v>4.2999999999999997E-2</v>
      </c>
      <c r="D34" s="44">
        <f>'Consolidated underlying data'!F34</f>
        <v>3.4000000000000002E-2</v>
      </c>
      <c r="E34" s="23">
        <f>'Consolidated underlying data'!B34</f>
        <v>0.114</v>
      </c>
      <c r="F34" s="24">
        <f t="shared" si="2"/>
        <v>7.7369439071566903E-2</v>
      </c>
      <c r="G34" s="24">
        <f t="shared" si="3"/>
        <v>1.0773694390715669</v>
      </c>
      <c r="H34" s="25">
        <f t="shared" si="4"/>
        <v>1.071</v>
      </c>
      <c r="I34" s="23">
        <f>('Consolidated underlying data'!B34+'Consolidated underlying data'!J34*$J$1)</f>
        <v>0.114</v>
      </c>
      <c r="J34" s="30">
        <f t="shared" si="0"/>
        <v>7.7369439071566903E-2</v>
      </c>
      <c r="K34" s="30">
        <f t="shared" si="5"/>
        <v>1.0773694390715669</v>
      </c>
      <c r="L34" s="28">
        <f t="shared" si="1"/>
        <v>1.071</v>
      </c>
      <c r="M34" s="26"/>
      <c r="X34" s="65"/>
    </row>
    <row r="35" spans="1:24" x14ac:dyDescent="0.25">
      <c r="A35" s="22">
        <v>1915</v>
      </c>
      <c r="B35" s="22"/>
      <c r="C35" s="44">
        <f>'Consolidated underlying data'!E35</f>
        <v>4.5999999999999999E-2</v>
      </c>
      <c r="D35" s="44">
        <f>'Consolidated underlying data'!F35</f>
        <v>0.14799999999999999</v>
      </c>
      <c r="E35" s="23">
        <f>'Consolidated underlying data'!B35</f>
        <v>-3.5000000000000003E-2</v>
      </c>
      <c r="F35" s="24">
        <f t="shared" si="2"/>
        <v>-0.15940766550522645</v>
      </c>
      <c r="G35" s="24">
        <f t="shared" si="3"/>
        <v>0.84059233449477355</v>
      </c>
      <c r="H35" s="25">
        <f t="shared" si="4"/>
        <v>0.91900000000000004</v>
      </c>
      <c r="I35" s="23">
        <f>('Consolidated underlying data'!B35+'Consolidated underlying data'!J35*$J$1)</f>
        <v>-3.5000000000000003E-2</v>
      </c>
      <c r="J35" s="30">
        <f t="shared" ref="J35:J66" si="6">(1+I35)/(1+D35)-1</f>
        <v>-0.15940766550522645</v>
      </c>
      <c r="K35" s="30">
        <f t="shared" si="5"/>
        <v>0.84059233449477355</v>
      </c>
      <c r="L35" s="28">
        <f t="shared" ref="L35:L66" si="7">(I35-C35)+1</f>
        <v>0.91900000000000004</v>
      </c>
      <c r="M35" s="26"/>
      <c r="X35" s="65"/>
    </row>
    <row r="36" spans="1:24" x14ac:dyDescent="0.25">
      <c r="A36" s="22">
        <v>1916</v>
      </c>
      <c r="B36" s="22"/>
      <c r="C36" s="44">
        <f>'Consolidated underlying data'!E36</f>
        <v>4.9000000000000002E-2</v>
      </c>
      <c r="D36" s="44">
        <f>'Consolidated underlying data'!F36</f>
        <v>1.4E-2</v>
      </c>
      <c r="E36" s="23">
        <f>'Consolidated underlying data'!B36</f>
        <v>-3.4000000000000002E-2</v>
      </c>
      <c r="F36" s="24">
        <f t="shared" si="2"/>
        <v>-4.7337278106508895E-2</v>
      </c>
      <c r="G36" s="24">
        <f t="shared" si="3"/>
        <v>0.9526627218934911</v>
      </c>
      <c r="H36" s="25">
        <f t="shared" si="4"/>
        <v>0.91700000000000004</v>
      </c>
      <c r="I36" s="23">
        <f>('Consolidated underlying data'!B36+'Consolidated underlying data'!J36*$J$1)</f>
        <v>-3.4000000000000002E-2</v>
      </c>
      <c r="J36" s="30">
        <f t="shared" si="6"/>
        <v>-4.7337278106508895E-2</v>
      </c>
      <c r="K36" s="30">
        <f t="shared" si="5"/>
        <v>0.9526627218934911</v>
      </c>
      <c r="L36" s="28">
        <f t="shared" si="7"/>
        <v>0.91700000000000004</v>
      </c>
      <c r="M36" s="26"/>
      <c r="X36" s="65"/>
    </row>
    <row r="37" spans="1:24" x14ac:dyDescent="0.25">
      <c r="A37" s="22">
        <v>1917</v>
      </c>
      <c r="B37" s="22"/>
      <c r="C37" s="44">
        <f>'Consolidated underlying data'!E37</f>
        <v>4.7E-2</v>
      </c>
      <c r="D37" s="44">
        <f>'Consolidated underlying data'!F37</f>
        <v>5.6000000000000001E-2</v>
      </c>
      <c r="E37" s="23">
        <f>'Consolidated underlying data'!B37</f>
        <v>0.155</v>
      </c>
      <c r="F37" s="24">
        <f t="shared" si="2"/>
        <v>9.375E-2</v>
      </c>
      <c r="G37" s="24">
        <f t="shared" si="3"/>
        <v>1.09375</v>
      </c>
      <c r="H37" s="25">
        <f t="shared" si="4"/>
        <v>1.1080000000000001</v>
      </c>
      <c r="I37" s="23">
        <f>('Consolidated underlying data'!B37+'Consolidated underlying data'!J37*$J$1)</f>
        <v>0.155</v>
      </c>
      <c r="J37" s="30">
        <f t="shared" si="6"/>
        <v>9.375E-2</v>
      </c>
      <c r="K37" s="30">
        <f t="shared" si="5"/>
        <v>1.09375</v>
      </c>
      <c r="L37" s="28">
        <f t="shared" si="7"/>
        <v>1.1080000000000001</v>
      </c>
      <c r="M37" s="26"/>
      <c r="X37" s="65"/>
    </row>
    <row r="38" spans="1:24" x14ac:dyDescent="0.25">
      <c r="A38" s="22">
        <v>1918</v>
      </c>
      <c r="B38" s="22"/>
      <c r="C38" s="44">
        <f>'Consolidated underlying data'!E38</f>
        <v>0.05</v>
      </c>
      <c r="D38" s="44">
        <f>'Consolidated underlying data'!F38</f>
        <v>6.7000000000000004E-2</v>
      </c>
      <c r="E38" s="23">
        <f>'Consolidated underlying data'!B38</f>
        <v>7.4999999999999997E-2</v>
      </c>
      <c r="F38" s="24">
        <f t="shared" si="2"/>
        <v>7.4976569821931793E-3</v>
      </c>
      <c r="G38" s="24">
        <f t="shared" si="3"/>
        <v>1.0074976569821932</v>
      </c>
      <c r="H38" s="25">
        <f t="shared" si="4"/>
        <v>1.0249999999999999</v>
      </c>
      <c r="I38" s="23">
        <f>('Consolidated underlying data'!B38+'Consolidated underlying data'!J38*$J$1)</f>
        <v>7.4999999999999997E-2</v>
      </c>
      <c r="J38" s="30">
        <f t="shared" si="6"/>
        <v>7.4976569821931793E-3</v>
      </c>
      <c r="K38" s="30">
        <f t="shared" si="5"/>
        <v>1.0074976569821932</v>
      </c>
      <c r="L38" s="28">
        <f t="shared" si="7"/>
        <v>1.0249999999999999</v>
      </c>
      <c r="M38" s="26"/>
      <c r="X38" s="65"/>
    </row>
    <row r="39" spans="1:24" x14ac:dyDescent="0.25">
      <c r="A39" s="22">
        <v>1919</v>
      </c>
      <c r="B39" s="22"/>
      <c r="C39" s="44">
        <f>'Consolidated underlying data'!E39</f>
        <v>5.3999999999999999E-2</v>
      </c>
      <c r="D39" s="44">
        <f>'Consolidated underlying data'!F39</f>
        <v>0.13800000000000001</v>
      </c>
      <c r="E39" s="23">
        <f>'Consolidated underlying data'!B39</f>
        <v>0.187</v>
      </c>
      <c r="F39" s="24">
        <f t="shared" si="2"/>
        <v>4.30579964850617E-2</v>
      </c>
      <c r="G39" s="24">
        <f t="shared" si="3"/>
        <v>1.0430579964850617</v>
      </c>
      <c r="H39" s="25">
        <f t="shared" si="4"/>
        <v>1.133</v>
      </c>
      <c r="I39" s="23">
        <f>('Consolidated underlying data'!B39+'Consolidated underlying data'!J39*$J$1)</f>
        <v>0.187</v>
      </c>
      <c r="J39" s="30">
        <f t="shared" si="6"/>
        <v>4.30579964850617E-2</v>
      </c>
      <c r="K39" s="30">
        <f t="shared" si="5"/>
        <v>1.0430579964850617</v>
      </c>
      <c r="L39" s="28">
        <f t="shared" si="7"/>
        <v>1.133</v>
      </c>
      <c r="M39" s="26"/>
      <c r="X39" s="65"/>
    </row>
    <row r="40" spans="1:24" x14ac:dyDescent="0.25">
      <c r="A40" s="22">
        <v>1920</v>
      </c>
      <c r="B40" s="22"/>
      <c r="C40" s="44">
        <f>'Consolidated underlying data'!E40</f>
        <v>6.7000000000000004E-2</v>
      </c>
      <c r="D40" s="44">
        <f>'Consolidated underlying data'!F40</f>
        <v>0.13200000000000001</v>
      </c>
      <c r="E40" s="23">
        <f>'Consolidated underlying data'!B40</f>
        <v>8.1000000000000003E-2</v>
      </c>
      <c r="F40" s="24">
        <f t="shared" si="2"/>
        <v>-4.5053003533569003E-2</v>
      </c>
      <c r="G40" s="24">
        <f t="shared" si="3"/>
        <v>0.954946996466431</v>
      </c>
      <c r="H40" s="25">
        <f t="shared" si="4"/>
        <v>1.014</v>
      </c>
      <c r="I40" s="23">
        <f>('Consolidated underlying data'!B40+'Consolidated underlying data'!J40*$J$1)</f>
        <v>8.1000000000000003E-2</v>
      </c>
      <c r="J40" s="30">
        <f t="shared" si="6"/>
        <v>-4.5053003533569003E-2</v>
      </c>
      <c r="K40" s="30">
        <f t="shared" si="5"/>
        <v>0.954946996466431</v>
      </c>
      <c r="L40" s="28">
        <f t="shared" si="7"/>
        <v>1.014</v>
      </c>
      <c r="M40" s="26"/>
      <c r="X40" s="65"/>
    </row>
    <row r="41" spans="1:24" x14ac:dyDescent="0.25">
      <c r="A41" s="22">
        <v>1921</v>
      </c>
      <c r="B41" s="22"/>
      <c r="C41" s="44">
        <f>'Consolidated underlying data'!E41</f>
        <v>5.8999999999999997E-2</v>
      </c>
      <c r="D41" s="44">
        <f>'Consolidated underlying data'!F41</f>
        <v>-0.126</v>
      </c>
      <c r="E41" s="23">
        <f>'Consolidated underlying data'!B41</f>
        <v>0.19900000000000001</v>
      </c>
      <c r="F41" s="24">
        <f t="shared" si="2"/>
        <v>0.37185354691075512</v>
      </c>
      <c r="G41" s="24">
        <f t="shared" si="3"/>
        <v>1.3718535469107551</v>
      </c>
      <c r="H41" s="25">
        <f t="shared" si="4"/>
        <v>1.1400000000000001</v>
      </c>
      <c r="I41" s="23">
        <f>('Consolidated underlying data'!B41+'Consolidated underlying data'!J41*$J$1)</f>
        <v>0.19900000000000001</v>
      </c>
      <c r="J41" s="30">
        <f t="shared" si="6"/>
        <v>0.37185354691075512</v>
      </c>
      <c r="K41" s="30">
        <f t="shared" si="5"/>
        <v>1.3718535469107551</v>
      </c>
      <c r="L41" s="28">
        <f t="shared" si="7"/>
        <v>1.1400000000000001</v>
      </c>
      <c r="M41" s="26"/>
      <c r="X41" s="65"/>
    </row>
    <row r="42" spans="1:24" x14ac:dyDescent="0.25">
      <c r="A42" s="22">
        <v>1922</v>
      </c>
      <c r="B42" s="22"/>
      <c r="C42" s="44">
        <f>'Consolidated underlying data'!E42</f>
        <v>5.7000000000000002E-2</v>
      </c>
      <c r="D42" s="44">
        <f>'Consolidated underlying data'!F42</f>
        <v>-3.3000000000000002E-2</v>
      </c>
      <c r="E42" s="23">
        <f>'Consolidated underlying data'!B42</f>
        <v>0.21299999999999999</v>
      </c>
      <c r="F42" s="24">
        <f t="shared" si="2"/>
        <v>0.25439503619441584</v>
      </c>
      <c r="G42" s="24">
        <f t="shared" si="3"/>
        <v>1.2543950361944158</v>
      </c>
      <c r="H42" s="25">
        <f t="shared" si="4"/>
        <v>1.1559999999999999</v>
      </c>
      <c r="I42" s="23">
        <f>('Consolidated underlying data'!B42+'Consolidated underlying data'!J42*$J$1)</f>
        <v>0.21299999999999999</v>
      </c>
      <c r="J42" s="30">
        <f t="shared" si="6"/>
        <v>0.25439503619441584</v>
      </c>
      <c r="K42" s="30">
        <f t="shared" si="5"/>
        <v>1.2543950361944158</v>
      </c>
      <c r="L42" s="28">
        <f t="shared" si="7"/>
        <v>1.1559999999999999</v>
      </c>
      <c r="M42" s="26"/>
      <c r="X42" s="65"/>
    </row>
    <row r="43" spans="1:24" x14ac:dyDescent="0.25">
      <c r="A43" s="22">
        <v>1923</v>
      </c>
      <c r="B43" s="22"/>
      <c r="C43" s="44">
        <f>'Consolidated underlying data'!E43</f>
        <v>5.8999999999999997E-2</v>
      </c>
      <c r="D43" s="44">
        <f>'Consolidated underlying data'!F43</f>
        <v>2.3E-2</v>
      </c>
      <c r="E43" s="23">
        <f>'Consolidated underlying data'!B43</f>
        <v>0.16200000000000001</v>
      </c>
      <c r="F43" s="24">
        <f t="shared" si="2"/>
        <v>0.13587487781036178</v>
      </c>
      <c r="G43" s="24">
        <f t="shared" si="3"/>
        <v>1.1358748778103618</v>
      </c>
      <c r="H43" s="25">
        <f t="shared" si="4"/>
        <v>1.103</v>
      </c>
      <c r="I43" s="23">
        <f>('Consolidated underlying data'!B43+'Consolidated underlying data'!J43*$J$1)</f>
        <v>0.16200000000000001</v>
      </c>
      <c r="J43" s="30">
        <f t="shared" si="6"/>
        <v>0.13587487781036178</v>
      </c>
      <c r="K43" s="30">
        <f t="shared" si="5"/>
        <v>1.1358748778103618</v>
      </c>
      <c r="L43" s="28">
        <f t="shared" si="7"/>
        <v>1.103</v>
      </c>
      <c r="M43" s="26"/>
      <c r="X43" s="65"/>
    </row>
    <row r="44" spans="1:24" x14ac:dyDescent="0.25">
      <c r="A44" s="22">
        <v>1924</v>
      </c>
      <c r="B44" s="22"/>
      <c r="C44" s="44">
        <f>'Consolidated underlying data'!E44</f>
        <v>5.3999999999999999E-2</v>
      </c>
      <c r="D44" s="44">
        <f>'Consolidated underlying data'!F44</f>
        <v>-1.0999999999999999E-2</v>
      </c>
      <c r="E44" s="23">
        <f>'Consolidated underlying data'!B44</f>
        <v>0.13700000000000001</v>
      </c>
      <c r="F44" s="24">
        <f t="shared" si="2"/>
        <v>0.14964610717896876</v>
      </c>
      <c r="G44" s="24">
        <f t="shared" si="3"/>
        <v>1.1496461071789688</v>
      </c>
      <c r="H44" s="25">
        <f t="shared" si="4"/>
        <v>1.083</v>
      </c>
      <c r="I44" s="23">
        <f>('Consolidated underlying data'!B44+'Consolidated underlying data'!J44*$J$1)</f>
        <v>0.13700000000000001</v>
      </c>
      <c r="J44" s="30">
        <f t="shared" si="6"/>
        <v>0.14964610717896876</v>
      </c>
      <c r="K44" s="30">
        <f t="shared" si="5"/>
        <v>1.1496461071789688</v>
      </c>
      <c r="L44" s="28">
        <f t="shared" si="7"/>
        <v>1.083</v>
      </c>
      <c r="M44" s="26"/>
      <c r="X44" s="65"/>
    </row>
    <row r="45" spans="1:24" x14ac:dyDescent="0.25">
      <c r="A45" s="22">
        <v>1925</v>
      </c>
      <c r="B45" s="22"/>
      <c r="C45" s="44">
        <f>'Consolidated underlying data'!E45</f>
        <v>5.1999999999999998E-2</v>
      </c>
      <c r="D45" s="44">
        <f>'Consolidated underlying data'!F45</f>
        <v>0</v>
      </c>
      <c r="E45" s="23">
        <f>'Consolidated underlying data'!B45</f>
        <v>0.17699999999999999</v>
      </c>
      <c r="F45" s="24">
        <f t="shared" si="2"/>
        <v>0.17700000000000005</v>
      </c>
      <c r="G45" s="24">
        <f t="shared" si="3"/>
        <v>1.177</v>
      </c>
      <c r="H45" s="25">
        <f t="shared" si="4"/>
        <v>1.125</v>
      </c>
      <c r="I45" s="23">
        <f>('Consolidated underlying data'!B45+'Consolidated underlying data'!J45*$J$1)</f>
        <v>0.17699999999999999</v>
      </c>
      <c r="J45" s="30">
        <f t="shared" si="6"/>
        <v>0.17700000000000005</v>
      </c>
      <c r="K45" s="30">
        <f t="shared" si="5"/>
        <v>1.177</v>
      </c>
      <c r="L45" s="28">
        <f t="shared" si="7"/>
        <v>1.125</v>
      </c>
      <c r="M45" s="26"/>
      <c r="X45" s="65"/>
    </row>
    <row r="46" spans="1:24" x14ac:dyDescent="0.25">
      <c r="A46" s="22">
        <v>1926</v>
      </c>
      <c r="B46" s="22"/>
      <c r="C46" s="44">
        <f>'Consolidated underlying data'!E46</f>
        <v>5.2999999999999999E-2</v>
      </c>
      <c r="D46" s="44">
        <f>'Consolidated underlying data'!F46</f>
        <v>2.3E-2</v>
      </c>
      <c r="E46" s="23">
        <f>'Consolidated underlying data'!B46</f>
        <v>0.14099999999999999</v>
      </c>
      <c r="F46" s="24">
        <f t="shared" si="2"/>
        <v>0.11534701857282514</v>
      </c>
      <c r="G46" s="24">
        <f t="shared" si="3"/>
        <v>1.1153470185728251</v>
      </c>
      <c r="H46" s="25">
        <f t="shared" si="4"/>
        <v>1.0880000000000001</v>
      </c>
      <c r="I46" s="23">
        <f>('Consolidated underlying data'!B46+'Consolidated underlying data'!J46*$J$1)</f>
        <v>0.14099999999999999</v>
      </c>
      <c r="J46" s="30">
        <f t="shared" si="6"/>
        <v>0.11534701857282514</v>
      </c>
      <c r="K46" s="30">
        <f t="shared" si="5"/>
        <v>1.1153470185728251</v>
      </c>
      <c r="L46" s="28">
        <f t="shared" si="7"/>
        <v>1.0880000000000001</v>
      </c>
      <c r="M46" s="26"/>
      <c r="X46" s="65"/>
    </row>
    <row r="47" spans="1:24" x14ac:dyDescent="0.25">
      <c r="A47" s="22">
        <v>1927</v>
      </c>
      <c r="B47" s="22"/>
      <c r="C47" s="44">
        <f>'Consolidated underlying data'!E47</f>
        <v>5.3999999999999999E-2</v>
      </c>
      <c r="D47" s="44">
        <f>'Consolidated underlying data'!F47</f>
        <v>-1.0999999999999999E-2</v>
      </c>
      <c r="E47" s="23">
        <f>'Consolidated underlying data'!B47</f>
        <v>0.124</v>
      </c>
      <c r="F47" s="24">
        <f t="shared" si="2"/>
        <v>0.13650151668351884</v>
      </c>
      <c r="G47" s="24">
        <f t="shared" si="3"/>
        <v>1.1365015166835188</v>
      </c>
      <c r="H47" s="25">
        <f t="shared" si="4"/>
        <v>1.07</v>
      </c>
      <c r="I47" s="23">
        <f>('Consolidated underlying data'!B47+'Consolidated underlying data'!J47*$J$1)</f>
        <v>0.124</v>
      </c>
      <c r="J47" s="30">
        <f t="shared" si="6"/>
        <v>0.13650151668351884</v>
      </c>
      <c r="K47" s="30">
        <f t="shared" si="5"/>
        <v>1.1365015166835188</v>
      </c>
      <c r="L47" s="28">
        <f t="shared" si="7"/>
        <v>1.07</v>
      </c>
      <c r="M47" s="26"/>
      <c r="X47" s="65"/>
    </row>
    <row r="48" spans="1:24" x14ac:dyDescent="0.25">
      <c r="A48" s="22">
        <v>1928</v>
      </c>
      <c r="B48" s="22"/>
      <c r="C48" s="44">
        <f>'Consolidated underlying data'!E48</f>
        <v>5.2999999999999999E-2</v>
      </c>
      <c r="D48" s="44">
        <f>'Consolidated underlying data'!F48</f>
        <v>0</v>
      </c>
      <c r="E48" s="23">
        <f>'Consolidated underlying data'!B48</f>
        <v>0.17699999999999999</v>
      </c>
      <c r="F48" s="24">
        <f t="shared" si="2"/>
        <v>0.17700000000000005</v>
      </c>
      <c r="G48" s="24">
        <f t="shared" si="3"/>
        <v>1.177</v>
      </c>
      <c r="H48" s="25">
        <f t="shared" si="4"/>
        <v>1.1240000000000001</v>
      </c>
      <c r="I48" s="23">
        <f>('Consolidated underlying data'!B48+'Consolidated underlying data'!J48*$J$1)</f>
        <v>0.17699999999999999</v>
      </c>
      <c r="J48" s="30">
        <f t="shared" si="6"/>
        <v>0.17700000000000005</v>
      </c>
      <c r="K48" s="30">
        <f t="shared" si="5"/>
        <v>1.177</v>
      </c>
      <c r="L48" s="28">
        <f t="shared" si="7"/>
        <v>1.1240000000000001</v>
      </c>
      <c r="M48" s="26"/>
      <c r="X48" s="65"/>
    </row>
    <row r="49" spans="1:24" x14ac:dyDescent="0.25">
      <c r="A49" s="22">
        <v>1929</v>
      </c>
      <c r="B49" s="22"/>
      <c r="C49" s="44">
        <f>'Consolidated underlying data'!E49</f>
        <v>5.6000000000000001E-2</v>
      </c>
      <c r="D49" s="44">
        <f>'Consolidated underlying data'!F49</f>
        <v>2.1999999999999999E-2</v>
      </c>
      <c r="E49" s="23">
        <f>'Consolidated underlying data'!B49</f>
        <v>-5.2999999999999999E-2</v>
      </c>
      <c r="F49" s="24">
        <f t="shared" si="2"/>
        <v>-7.3385518590998067E-2</v>
      </c>
      <c r="G49" s="24">
        <f t="shared" si="3"/>
        <v>0.92661448140900193</v>
      </c>
      <c r="H49" s="25">
        <f t="shared" si="4"/>
        <v>0.89100000000000001</v>
      </c>
      <c r="I49" s="23">
        <f>('Consolidated underlying data'!B49+'Consolidated underlying data'!J49*$J$1)</f>
        <v>-5.2999999999999999E-2</v>
      </c>
      <c r="J49" s="30">
        <f t="shared" si="6"/>
        <v>-7.3385518590998067E-2</v>
      </c>
      <c r="K49" s="30">
        <f t="shared" si="5"/>
        <v>0.92661448140900193</v>
      </c>
      <c r="L49" s="28">
        <f t="shared" si="7"/>
        <v>0.89100000000000001</v>
      </c>
      <c r="M49" s="26"/>
      <c r="X49" s="65"/>
    </row>
    <row r="50" spans="1:24" x14ac:dyDescent="0.25">
      <c r="A50" s="22">
        <v>1930</v>
      </c>
      <c r="B50" s="22"/>
      <c r="C50" s="44">
        <f>'Consolidated underlying data'!E50</f>
        <v>6.5000000000000002E-2</v>
      </c>
      <c r="D50" s="44">
        <f>'Consolidated underlying data'!F50</f>
        <v>-4.3999999999999997E-2</v>
      </c>
      <c r="E50" s="23">
        <f>'Consolidated underlying data'!B50</f>
        <v>-0.29599999999999999</v>
      </c>
      <c r="F50" s="24">
        <f t="shared" si="2"/>
        <v>-0.2635983263598326</v>
      </c>
      <c r="G50" s="24">
        <f t="shared" si="3"/>
        <v>0.7364016736401674</v>
      </c>
      <c r="H50" s="25">
        <f t="shared" si="4"/>
        <v>0.63900000000000001</v>
      </c>
      <c r="I50" s="23">
        <f>('Consolidated underlying data'!B50+'Consolidated underlying data'!J50*$J$1)</f>
        <v>-0.29599999999999999</v>
      </c>
      <c r="J50" s="30">
        <f t="shared" si="6"/>
        <v>-0.2635983263598326</v>
      </c>
      <c r="K50" s="30">
        <f t="shared" si="5"/>
        <v>0.7364016736401674</v>
      </c>
      <c r="L50" s="28">
        <f t="shared" si="7"/>
        <v>0.63900000000000001</v>
      </c>
      <c r="M50" s="26"/>
      <c r="X50" s="65"/>
    </row>
    <row r="51" spans="1:24" x14ac:dyDescent="0.25">
      <c r="A51" s="22">
        <v>1931</v>
      </c>
      <c r="B51" s="22"/>
      <c r="C51" s="44">
        <f>'Consolidated underlying data'!E51</f>
        <v>4.7E-2</v>
      </c>
      <c r="D51" s="44">
        <f>'Consolidated underlying data'!F51</f>
        <v>-0.10299999999999999</v>
      </c>
      <c r="E51" s="23">
        <f>'Consolidated underlying data'!B51</f>
        <v>0.17699999999999999</v>
      </c>
      <c r="F51" s="24">
        <f t="shared" si="2"/>
        <v>0.31215161649944267</v>
      </c>
      <c r="G51" s="24">
        <f t="shared" si="3"/>
        <v>1.3121516164994427</v>
      </c>
      <c r="H51" s="25">
        <f t="shared" si="4"/>
        <v>1.1299999999999999</v>
      </c>
      <c r="I51" s="23">
        <f>('Consolidated underlying data'!B51+'Consolidated underlying data'!J51*$J$1)</f>
        <v>0.17699999999999999</v>
      </c>
      <c r="J51" s="30">
        <f t="shared" si="6"/>
        <v>0.31215161649944267</v>
      </c>
      <c r="K51" s="30">
        <f t="shared" si="5"/>
        <v>1.3121516164994427</v>
      </c>
      <c r="L51" s="28">
        <f t="shared" si="7"/>
        <v>1.1299999999999999</v>
      </c>
      <c r="M51" s="26"/>
      <c r="X51" s="65"/>
    </row>
    <row r="52" spans="1:24" x14ac:dyDescent="0.25">
      <c r="A52" s="22">
        <v>1932</v>
      </c>
      <c r="B52" s="22"/>
      <c r="C52" s="44">
        <f>'Consolidated underlying data'!E52</f>
        <v>3.9E-2</v>
      </c>
      <c r="D52" s="44">
        <f>'Consolidated underlying data'!F52</f>
        <v>-5.0999999999999997E-2</v>
      </c>
      <c r="E52" s="23">
        <f>'Consolidated underlying data'!B52</f>
        <v>0.248</v>
      </c>
      <c r="F52" s="24">
        <f t="shared" si="2"/>
        <v>0.31506849315068508</v>
      </c>
      <c r="G52" s="24">
        <f t="shared" si="3"/>
        <v>1.3150684931506851</v>
      </c>
      <c r="H52" s="25">
        <f t="shared" si="4"/>
        <v>1.2090000000000001</v>
      </c>
      <c r="I52" s="23">
        <f>('Consolidated underlying data'!B52+'Consolidated underlying data'!J52*$J$1)</f>
        <v>0.248</v>
      </c>
      <c r="J52" s="30">
        <f t="shared" si="6"/>
        <v>0.31506849315068508</v>
      </c>
      <c r="K52" s="30">
        <f t="shared" si="5"/>
        <v>1.3150684931506851</v>
      </c>
      <c r="L52" s="28">
        <f t="shared" si="7"/>
        <v>1.2090000000000001</v>
      </c>
      <c r="M52" s="26"/>
      <c r="X52" s="65"/>
    </row>
    <row r="53" spans="1:24" x14ac:dyDescent="0.25">
      <c r="A53" s="22">
        <v>1933</v>
      </c>
      <c r="B53" s="22"/>
      <c r="C53" s="44">
        <f>'Consolidated underlying data'!E53</f>
        <v>3.5999999999999997E-2</v>
      </c>
      <c r="D53" s="44">
        <f>'Consolidated underlying data'!F53</f>
        <v>-4.1000000000000002E-2</v>
      </c>
      <c r="E53" s="23">
        <f>'Consolidated underlying data'!B53</f>
        <v>0.25600000000000001</v>
      </c>
      <c r="F53" s="24">
        <f t="shared" si="2"/>
        <v>0.30969760166840454</v>
      </c>
      <c r="G53" s="24">
        <f t="shared" si="3"/>
        <v>1.3096976016684045</v>
      </c>
      <c r="H53" s="25">
        <f t="shared" si="4"/>
        <v>1.22</v>
      </c>
      <c r="I53" s="23">
        <f>('Consolidated underlying data'!B53+'Consolidated underlying data'!J53*$J$1)</f>
        <v>0.25600000000000001</v>
      </c>
      <c r="J53" s="30">
        <f t="shared" si="6"/>
        <v>0.30969760166840454</v>
      </c>
      <c r="K53" s="30">
        <f t="shared" si="5"/>
        <v>1.3096976016684045</v>
      </c>
      <c r="L53" s="28">
        <f t="shared" si="7"/>
        <v>1.22</v>
      </c>
      <c r="M53" s="26"/>
      <c r="X53" s="65"/>
    </row>
    <row r="54" spans="1:24" x14ac:dyDescent="0.25">
      <c r="A54" s="22">
        <v>1934</v>
      </c>
      <c r="B54" s="22"/>
      <c r="C54" s="44">
        <f>'Consolidated underlying data'!E54</f>
        <v>3.3000000000000002E-2</v>
      </c>
      <c r="D54" s="44">
        <f>'Consolidated underlying data'!F54</f>
        <v>2.8000000000000001E-2</v>
      </c>
      <c r="E54" s="23">
        <f>'Consolidated underlying data'!B54</f>
        <v>0.23200000000000001</v>
      </c>
      <c r="F54" s="24">
        <f t="shared" si="2"/>
        <v>0.19844357976653693</v>
      </c>
      <c r="G54" s="24">
        <f t="shared" si="3"/>
        <v>1.1984435797665369</v>
      </c>
      <c r="H54" s="25">
        <f t="shared" si="4"/>
        <v>1.1990000000000001</v>
      </c>
      <c r="I54" s="23">
        <f>('Consolidated underlying data'!B54+'Consolidated underlying data'!J54*$J$1)</f>
        <v>0.23200000000000001</v>
      </c>
      <c r="J54" s="30">
        <f t="shared" si="6"/>
        <v>0.19844357976653693</v>
      </c>
      <c r="K54" s="30">
        <f t="shared" si="5"/>
        <v>1.1984435797665369</v>
      </c>
      <c r="L54" s="28">
        <f t="shared" si="7"/>
        <v>1.1990000000000001</v>
      </c>
      <c r="M54" s="26"/>
      <c r="X54" s="65"/>
    </row>
    <row r="55" spans="1:24" x14ac:dyDescent="0.25">
      <c r="A55" s="22">
        <v>1935</v>
      </c>
      <c r="B55" s="22"/>
      <c r="C55" s="44">
        <f>'Consolidated underlying data'!E55</f>
        <v>3.6999999999999998E-2</v>
      </c>
      <c r="D55" s="44">
        <f>'Consolidated underlying data'!F55</f>
        <v>1.4E-2</v>
      </c>
      <c r="E55" s="23">
        <f>'Consolidated underlying data'!B55</f>
        <v>0.10100000000000001</v>
      </c>
      <c r="F55" s="24">
        <f t="shared" si="2"/>
        <v>8.579881656804722E-2</v>
      </c>
      <c r="G55" s="24">
        <f t="shared" si="3"/>
        <v>1.0857988165680472</v>
      </c>
      <c r="H55" s="25">
        <f t="shared" si="4"/>
        <v>1.0640000000000001</v>
      </c>
      <c r="I55" s="23">
        <f>('Consolidated underlying data'!B55+'Consolidated underlying data'!J55*$J$1)</f>
        <v>0.10100000000000001</v>
      </c>
      <c r="J55" s="30">
        <f t="shared" si="6"/>
        <v>8.579881656804722E-2</v>
      </c>
      <c r="K55" s="30">
        <f t="shared" si="5"/>
        <v>1.0857988165680472</v>
      </c>
      <c r="L55" s="28">
        <f t="shared" si="7"/>
        <v>1.0640000000000001</v>
      </c>
      <c r="M55" s="26"/>
      <c r="X55" s="65"/>
    </row>
    <row r="56" spans="1:24" x14ac:dyDescent="0.25">
      <c r="A56" s="22">
        <v>1936</v>
      </c>
      <c r="B56" s="22"/>
      <c r="C56" s="44">
        <f>'Consolidated underlying data'!E56</f>
        <v>0.04</v>
      </c>
      <c r="D56" s="44">
        <f>'Consolidated underlying data'!F56</f>
        <v>1.4E-2</v>
      </c>
      <c r="E56" s="23">
        <f>'Consolidated underlying data'!B56</f>
        <v>0.19800000000000001</v>
      </c>
      <c r="F56" s="24">
        <f t="shared" si="2"/>
        <v>0.18145956607495073</v>
      </c>
      <c r="G56" s="24">
        <f t="shared" si="3"/>
        <v>1.1814595660749507</v>
      </c>
      <c r="H56" s="25">
        <f t="shared" si="4"/>
        <v>1.1579999999999999</v>
      </c>
      <c r="I56" s="23">
        <f>('Consolidated underlying data'!B56+'Consolidated underlying data'!J56*$J$1)</f>
        <v>0.19800000000000001</v>
      </c>
      <c r="J56" s="30">
        <f t="shared" si="6"/>
        <v>0.18145956607495073</v>
      </c>
      <c r="K56" s="30">
        <f t="shared" si="5"/>
        <v>1.1814595660749507</v>
      </c>
      <c r="L56" s="28">
        <f t="shared" si="7"/>
        <v>1.1579999999999999</v>
      </c>
      <c r="M56" s="26"/>
      <c r="X56" s="65"/>
    </row>
    <row r="57" spans="1:24" x14ac:dyDescent="0.25">
      <c r="A57" s="22">
        <v>1937</v>
      </c>
      <c r="B57" s="22"/>
      <c r="C57" s="44">
        <f>'Consolidated underlying data'!E57</f>
        <v>3.6999999999999998E-2</v>
      </c>
      <c r="D57" s="44">
        <f>'Consolidated underlying data'!F57</f>
        <v>0.04</v>
      </c>
      <c r="E57" s="23">
        <f>'Consolidated underlying data'!B57</f>
        <v>2.4E-2</v>
      </c>
      <c r="F57" s="24">
        <f t="shared" si="2"/>
        <v>-1.5384615384615441E-2</v>
      </c>
      <c r="G57" s="24">
        <f t="shared" si="3"/>
        <v>0.98461538461538456</v>
      </c>
      <c r="H57" s="25">
        <f t="shared" si="4"/>
        <v>0.98699999999999999</v>
      </c>
      <c r="I57" s="23">
        <f>('Consolidated underlying data'!B57+'Consolidated underlying data'!J57*$J$1)</f>
        <v>2.4E-2</v>
      </c>
      <c r="J57" s="30">
        <f t="shared" si="6"/>
        <v>-1.5384615384615441E-2</v>
      </c>
      <c r="K57" s="30">
        <f t="shared" si="5"/>
        <v>0.98461538461538456</v>
      </c>
      <c r="L57" s="28">
        <f t="shared" si="7"/>
        <v>0.98699999999999999</v>
      </c>
      <c r="M57" s="26"/>
      <c r="X57" s="65"/>
    </row>
    <row r="58" spans="1:24" x14ac:dyDescent="0.25">
      <c r="A58" s="22">
        <v>1938</v>
      </c>
      <c r="B58" s="22"/>
      <c r="C58" s="44">
        <f>'Consolidated underlying data'!E58</f>
        <v>3.9E-2</v>
      </c>
      <c r="D58" s="44">
        <f>'Consolidated underlying data'!F58</f>
        <v>2.5999999999999999E-2</v>
      </c>
      <c r="E58" s="23">
        <f>'Consolidated underlying data'!B58</f>
        <v>-5.0000000000000001E-3</v>
      </c>
      <c r="F58" s="24">
        <f t="shared" si="2"/>
        <v>-3.0214424951267138E-2</v>
      </c>
      <c r="G58" s="24">
        <f t="shared" si="3"/>
        <v>0.96978557504873286</v>
      </c>
      <c r="H58" s="25">
        <f t="shared" si="4"/>
        <v>0.95599999999999996</v>
      </c>
      <c r="I58" s="23">
        <f>('Consolidated underlying data'!B58+'Consolidated underlying data'!J58*$J$1)</f>
        <v>-5.0000000000000001E-3</v>
      </c>
      <c r="J58" s="30">
        <f t="shared" si="6"/>
        <v>-3.0214424951267138E-2</v>
      </c>
      <c r="K58" s="30">
        <f t="shared" si="5"/>
        <v>0.96978557504873286</v>
      </c>
      <c r="L58" s="28">
        <f t="shared" si="7"/>
        <v>0.95599999999999996</v>
      </c>
      <c r="M58" s="26"/>
      <c r="X58" s="65"/>
    </row>
    <row r="59" spans="1:24" x14ac:dyDescent="0.25">
      <c r="A59" s="22">
        <v>1939</v>
      </c>
      <c r="B59" s="22"/>
      <c r="C59" s="44">
        <f>'Consolidated underlying data'!E59</f>
        <v>3.7999999999999999E-2</v>
      </c>
      <c r="D59" s="44">
        <f>'Consolidated underlying data'!F59</f>
        <v>2.5000000000000001E-2</v>
      </c>
      <c r="E59" s="23">
        <f>'Consolidated underlying data'!B59</f>
        <v>5.2999999999999999E-2</v>
      </c>
      <c r="F59" s="24">
        <f t="shared" si="2"/>
        <v>2.7317073170731732E-2</v>
      </c>
      <c r="G59" s="24">
        <f t="shared" si="3"/>
        <v>1.0273170731707317</v>
      </c>
      <c r="H59" s="25">
        <f t="shared" si="4"/>
        <v>1.0149999999999999</v>
      </c>
      <c r="I59" s="23">
        <f>('Consolidated underlying data'!B59+'Consolidated underlying data'!J59*$J$1)</f>
        <v>5.2999999999999999E-2</v>
      </c>
      <c r="J59" s="30">
        <f t="shared" si="6"/>
        <v>2.7317073170731732E-2</v>
      </c>
      <c r="K59" s="30">
        <f t="shared" si="5"/>
        <v>1.0273170731707317</v>
      </c>
      <c r="L59" s="28">
        <f t="shared" si="7"/>
        <v>1.0149999999999999</v>
      </c>
      <c r="M59" s="26"/>
      <c r="X59" s="65"/>
    </row>
    <row r="60" spans="1:24" x14ac:dyDescent="0.25">
      <c r="A60" s="22">
        <v>1940</v>
      </c>
      <c r="B60" s="22"/>
      <c r="C60" s="44">
        <f>'Consolidated underlying data'!E60</f>
        <v>3.1E-2</v>
      </c>
      <c r="D60" s="44">
        <f>'Consolidated underlying data'!F60</f>
        <v>3.6999999999999998E-2</v>
      </c>
      <c r="E60" s="23">
        <f>'Consolidated underlying data'!B60</f>
        <v>3.5000000000000003E-2</v>
      </c>
      <c r="F60" s="24">
        <f t="shared" si="2"/>
        <v>-1.9286403085824189E-3</v>
      </c>
      <c r="G60" s="24">
        <f t="shared" si="3"/>
        <v>0.99807135969141758</v>
      </c>
      <c r="H60" s="25">
        <f t="shared" si="4"/>
        <v>1.004</v>
      </c>
      <c r="I60" s="23">
        <f>('Consolidated underlying data'!B60+'Consolidated underlying data'!J60*$J$1)</f>
        <v>3.5000000000000003E-2</v>
      </c>
      <c r="J60" s="30">
        <f t="shared" si="6"/>
        <v>-1.9286403085824189E-3</v>
      </c>
      <c r="K60" s="30">
        <f t="shared" si="5"/>
        <v>0.99807135969141758</v>
      </c>
      <c r="L60" s="28">
        <f t="shared" si="7"/>
        <v>1.004</v>
      </c>
      <c r="M60" s="26"/>
      <c r="X60" s="65"/>
    </row>
    <row r="61" spans="1:24" x14ac:dyDescent="0.25">
      <c r="A61" s="22">
        <v>1941</v>
      </c>
      <c r="B61" s="22"/>
      <c r="C61" s="44">
        <f>'Consolidated underlying data'!E61</f>
        <v>3.3000000000000002E-2</v>
      </c>
      <c r="D61" s="44">
        <f>'Consolidated underlying data'!F61</f>
        <v>4.7E-2</v>
      </c>
      <c r="E61" s="23">
        <f>'Consolidated underlying data'!B61</f>
        <v>-5.5E-2</v>
      </c>
      <c r="F61" s="24">
        <f t="shared" si="2"/>
        <v>-9.7421203438395443E-2</v>
      </c>
      <c r="G61" s="24">
        <f t="shared" si="3"/>
        <v>0.90257879656160456</v>
      </c>
      <c r="H61" s="25">
        <f t="shared" si="4"/>
        <v>0.91200000000000003</v>
      </c>
      <c r="I61" s="23">
        <f>('Consolidated underlying data'!B61+'Consolidated underlying data'!J61*$J$1)</f>
        <v>-5.5E-2</v>
      </c>
      <c r="J61" s="30">
        <f t="shared" si="6"/>
        <v>-9.7421203438395443E-2</v>
      </c>
      <c r="K61" s="30">
        <f t="shared" si="5"/>
        <v>0.90257879656160456</v>
      </c>
      <c r="L61" s="28">
        <f t="shared" si="7"/>
        <v>0.91200000000000003</v>
      </c>
      <c r="M61" s="26"/>
      <c r="X61" s="65"/>
    </row>
    <row r="62" spans="1:24" x14ac:dyDescent="0.25">
      <c r="A62" s="22">
        <v>1942</v>
      </c>
      <c r="B62" s="22"/>
      <c r="C62" s="44">
        <f>'Consolidated underlying data'!E62</f>
        <v>3.2000000000000001E-2</v>
      </c>
      <c r="D62" s="44">
        <f>'Consolidated underlying data'!F62</f>
        <v>0.09</v>
      </c>
      <c r="E62" s="23">
        <f>'Consolidated underlying data'!B62</f>
        <v>0.184</v>
      </c>
      <c r="F62" s="24">
        <f t="shared" si="2"/>
        <v>8.6238532110091581E-2</v>
      </c>
      <c r="G62" s="24">
        <f t="shared" si="3"/>
        <v>1.0862385321100916</v>
      </c>
      <c r="H62" s="25">
        <f t="shared" si="4"/>
        <v>1.1519999999999999</v>
      </c>
      <c r="I62" s="23">
        <f>('Consolidated underlying data'!B62+'Consolidated underlying data'!J62*$J$1)</f>
        <v>0.184</v>
      </c>
      <c r="J62" s="30">
        <f t="shared" si="6"/>
        <v>8.6238532110091581E-2</v>
      </c>
      <c r="K62" s="30">
        <f t="shared" si="5"/>
        <v>1.0862385321100916</v>
      </c>
      <c r="L62" s="28">
        <f t="shared" si="7"/>
        <v>1.1519999999999999</v>
      </c>
      <c r="M62" s="26"/>
      <c r="X62" s="65"/>
    </row>
    <row r="63" spans="1:24" x14ac:dyDescent="0.25">
      <c r="A63" s="22">
        <v>1943</v>
      </c>
      <c r="B63" s="22"/>
      <c r="C63" s="44">
        <f>'Consolidated underlying data'!E63</f>
        <v>3.2000000000000001E-2</v>
      </c>
      <c r="D63" s="44">
        <f>'Consolidated underlying data'!F63</f>
        <v>4.1000000000000002E-2</v>
      </c>
      <c r="E63" s="23">
        <f>'Consolidated underlying data'!B63</f>
        <v>8.8999999999999996E-2</v>
      </c>
      <c r="F63" s="24">
        <f t="shared" si="2"/>
        <v>4.6109510086455474E-2</v>
      </c>
      <c r="G63" s="24">
        <f t="shared" si="3"/>
        <v>1.0461095100864555</v>
      </c>
      <c r="H63" s="25">
        <f t="shared" si="4"/>
        <v>1.0569999999999999</v>
      </c>
      <c r="I63" s="23">
        <f>('Consolidated underlying data'!B63+'Consolidated underlying data'!J63*$J$1)</f>
        <v>8.8999999999999996E-2</v>
      </c>
      <c r="J63" s="30">
        <f t="shared" si="6"/>
        <v>4.6109510086455474E-2</v>
      </c>
      <c r="K63" s="30">
        <f t="shared" si="5"/>
        <v>1.0461095100864555</v>
      </c>
      <c r="L63" s="28">
        <f t="shared" si="7"/>
        <v>1.0569999999999999</v>
      </c>
      <c r="M63" s="26"/>
      <c r="X63" s="65"/>
    </row>
    <row r="64" spans="1:24" x14ac:dyDescent="0.25">
      <c r="A64" s="22">
        <v>1944</v>
      </c>
      <c r="B64" s="22"/>
      <c r="C64" s="44">
        <f>'Consolidated underlying data'!E64</f>
        <v>3.2000000000000001E-2</v>
      </c>
      <c r="D64" s="44">
        <f>'Consolidated underlying data'!F64</f>
        <v>-0.01</v>
      </c>
      <c r="E64" s="23">
        <f>'Consolidated underlying data'!B64</f>
        <v>0.08</v>
      </c>
      <c r="F64" s="24">
        <f t="shared" si="2"/>
        <v>9.090909090909105E-2</v>
      </c>
      <c r="G64" s="24">
        <f t="shared" si="3"/>
        <v>1.0909090909090911</v>
      </c>
      <c r="H64" s="25">
        <f t="shared" si="4"/>
        <v>1.048</v>
      </c>
      <c r="I64" s="23">
        <f>('Consolidated underlying data'!B64+'Consolidated underlying data'!J64*$J$1)</f>
        <v>0.08</v>
      </c>
      <c r="J64" s="30">
        <f t="shared" si="6"/>
        <v>9.090909090909105E-2</v>
      </c>
      <c r="K64" s="30">
        <f t="shared" si="5"/>
        <v>1.0909090909090911</v>
      </c>
      <c r="L64" s="28">
        <f t="shared" si="7"/>
        <v>1.048</v>
      </c>
      <c r="M64" s="26"/>
      <c r="X64" s="65"/>
    </row>
    <row r="65" spans="1:24" x14ac:dyDescent="0.25">
      <c r="A65" s="22">
        <v>1945</v>
      </c>
      <c r="B65" s="22"/>
      <c r="C65" s="44">
        <f>'Consolidated underlying data'!E65</f>
        <v>3.3000000000000002E-2</v>
      </c>
      <c r="D65" s="44">
        <f>'Consolidated underlying data'!F65</f>
        <v>0</v>
      </c>
      <c r="E65" s="23">
        <f>'Consolidated underlying data'!B65</f>
        <v>0.14099999999999999</v>
      </c>
      <c r="F65" s="24">
        <f t="shared" si="2"/>
        <v>0.14100000000000001</v>
      </c>
      <c r="G65" s="24">
        <f t="shared" si="3"/>
        <v>1.141</v>
      </c>
      <c r="H65" s="25">
        <f t="shared" si="4"/>
        <v>1.1080000000000001</v>
      </c>
      <c r="I65" s="23">
        <f>('Consolidated underlying data'!B65+'Consolidated underlying data'!J65*$J$1)</f>
        <v>0.14099999999999999</v>
      </c>
      <c r="J65" s="30">
        <f t="shared" si="6"/>
        <v>0.14100000000000001</v>
      </c>
      <c r="K65" s="30">
        <f t="shared" si="5"/>
        <v>1.141</v>
      </c>
      <c r="L65" s="28">
        <f t="shared" si="7"/>
        <v>1.1080000000000001</v>
      </c>
      <c r="M65" s="26"/>
      <c r="X65" s="65"/>
    </row>
    <row r="66" spans="1:24" x14ac:dyDescent="0.25">
      <c r="A66" s="22">
        <v>1946</v>
      </c>
      <c r="B66" s="22"/>
      <c r="C66" s="44">
        <f>'Consolidated underlying data'!E66</f>
        <v>3.2000000000000001E-2</v>
      </c>
      <c r="D66" s="44">
        <f>'Consolidated underlying data'!F66</f>
        <v>0.02</v>
      </c>
      <c r="E66" s="23">
        <f>'Consolidated underlying data'!B66</f>
        <v>0.13300000000000001</v>
      </c>
      <c r="F66" s="24">
        <f t="shared" si="2"/>
        <v>0.11078431372549025</v>
      </c>
      <c r="G66" s="24">
        <f t="shared" si="3"/>
        <v>1.1107843137254902</v>
      </c>
      <c r="H66" s="25">
        <f t="shared" si="4"/>
        <v>1.101</v>
      </c>
      <c r="I66" s="23">
        <f>('Consolidated underlying data'!B66+'Consolidated underlying data'!J66*$J$1)</f>
        <v>0.13300000000000001</v>
      </c>
      <c r="J66" s="30">
        <f t="shared" si="6"/>
        <v>0.11078431372549025</v>
      </c>
      <c r="K66" s="30">
        <f t="shared" si="5"/>
        <v>1.1107843137254902</v>
      </c>
      <c r="L66" s="28">
        <f t="shared" si="7"/>
        <v>1.101</v>
      </c>
      <c r="M66" s="26"/>
      <c r="X66" s="65"/>
    </row>
    <row r="67" spans="1:24" x14ac:dyDescent="0.25">
      <c r="A67" s="22">
        <v>1947</v>
      </c>
      <c r="B67" s="22"/>
      <c r="C67" s="44">
        <f>'Consolidated underlying data'!E67</f>
        <v>3.2000000000000001E-2</v>
      </c>
      <c r="D67" s="44">
        <f>'Consolidated underlying data'!F67</f>
        <v>3.9E-2</v>
      </c>
      <c r="E67" s="23">
        <f>'Consolidated underlying data'!B67</f>
        <v>0.16600000000000001</v>
      </c>
      <c r="F67" s="24">
        <f t="shared" si="2"/>
        <v>0.12223291626564015</v>
      </c>
      <c r="G67" s="24">
        <f t="shared" si="3"/>
        <v>1.1222329162656401</v>
      </c>
      <c r="H67" s="25">
        <f t="shared" si="4"/>
        <v>1.1339999999999999</v>
      </c>
      <c r="I67" s="23">
        <f>('Consolidated underlying data'!B67+'Consolidated underlying data'!J67*$J$1)</f>
        <v>0.16600000000000001</v>
      </c>
      <c r="J67" s="30">
        <f t="shared" ref="J67:J98" si="8">(1+I67)/(1+D67)-1</f>
        <v>0.12223291626564015</v>
      </c>
      <c r="K67" s="30">
        <f t="shared" si="5"/>
        <v>1.1222329162656401</v>
      </c>
      <c r="L67" s="28">
        <f t="shared" ref="L67:L98" si="9">(I67-C67)+1</f>
        <v>1.1339999999999999</v>
      </c>
      <c r="M67" s="26"/>
      <c r="X67" s="65"/>
    </row>
    <row r="68" spans="1:24" x14ac:dyDescent="0.25">
      <c r="A68" s="22">
        <v>1948</v>
      </c>
      <c r="B68" s="22"/>
      <c r="C68" s="44">
        <f>'Consolidated underlying data'!E68</f>
        <v>3.1E-2</v>
      </c>
      <c r="D68" s="44">
        <f>'Consolidated underlying data'!F68</f>
        <v>0.104</v>
      </c>
      <c r="E68" s="23">
        <f>'Consolidated underlying data'!B68</f>
        <v>2.4E-2</v>
      </c>
      <c r="F68" s="24">
        <f t="shared" ref="F68:F131" si="10">(1+E68)/(1+D68)-1</f>
        <v>-7.2463768115942129E-2</v>
      </c>
      <c r="G68" s="24">
        <f t="shared" ref="G68:G131" si="11">1+F68</f>
        <v>0.92753623188405787</v>
      </c>
      <c r="H68" s="25">
        <f t="shared" ref="H68:H131" si="12">(E68-C68)+1</f>
        <v>0.99299999999999999</v>
      </c>
      <c r="I68" s="23">
        <f>('Consolidated underlying data'!B68+'Consolidated underlying data'!J68*$J$1)</f>
        <v>2.4E-2</v>
      </c>
      <c r="J68" s="30">
        <f t="shared" si="8"/>
        <v>-7.2463768115942129E-2</v>
      </c>
      <c r="K68" s="30">
        <f t="shared" ref="K68:K131" si="13">J68+1</f>
        <v>0.92753623188405787</v>
      </c>
      <c r="L68" s="28">
        <f t="shared" si="9"/>
        <v>0.99299999999999999</v>
      </c>
      <c r="M68" s="26"/>
      <c r="X68" s="65"/>
    </row>
    <row r="69" spans="1:24" x14ac:dyDescent="0.25">
      <c r="A69" s="22">
        <v>1949</v>
      </c>
      <c r="B69" s="22"/>
      <c r="C69" s="44">
        <f>'Consolidated underlying data'!E69</f>
        <v>3.1E-2</v>
      </c>
      <c r="D69" s="44">
        <f>'Consolidated underlying data'!F69</f>
        <v>8.7999999999999995E-2</v>
      </c>
      <c r="E69" s="23">
        <f>'Consolidated underlying data'!B69</f>
        <v>8.1000000000000003E-2</v>
      </c>
      <c r="F69" s="24">
        <f t="shared" si="10"/>
        <v>-6.4338235294119084E-3</v>
      </c>
      <c r="G69" s="24">
        <f t="shared" si="11"/>
        <v>0.99356617647058809</v>
      </c>
      <c r="H69" s="25">
        <f t="shared" si="12"/>
        <v>1.05</v>
      </c>
      <c r="I69" s="23">
        <f>('Consolidated underlying data'!B69+'Consolidated underlying data'!J69*$J$1)</f>
        <v>8.1000000000000003E-2</v>
      </c>
      <c r="J69" s="30">
        <f t="shared" si="8"/>
        <v>-6.4338235294119084E-3</v>
      </c>
      <c r="K69" s="30">
        <f t="shared" si="13"/>
        <v>0.99356617647058809</v>
      </c>
      <c r="L69" s="28">
        <f t="shared" si="9"/>
        <v>1.05</v>
      </c>
      <c r="M69" s="26"/>
      <c r="X69" s="65"/>
    </row>
    <row r="70" spans="1:24" x14ac:dyDescent="0.25">
      <c r="A70" s="22">
        <v>1950</v>
      </c>
      <c r="B70" s="22"/>
      <c r="C70" s="44">
        <f>'Consolidated underlying data'!E70</f>
        <v>3.2000000000000001E-2</v>
      </c>
      <c r="D70" s="44">
        <f>'Consolidated underlying data'!F70</f>
        <v>0.108</v>
      </c>
      <c r="E70" s="23">
        <f>'Consolidated underlying data'!B70</f>
        <v>0.314</v>
      </c>
      <c r="F70" s="24">
        <f t="shared" si="10"/>
        <v>0.1859205776173285</v>
      </c>
      <c r="G70" s="24">
        <f t="shared" si="11"/>
        <v>1.1859205776173285</v>
      </c>
      <c r="H70" s="25">
        <f t="shared" si="12"/>
        <v>1.282</v>
      </c>
      <c r="I70" s="23">
        <f>('Consolidated underlying data'!B70+'Consolidated underlying data'!J70*$J$1)</f>
        <v>0.314</v>
      </c>
      <c r="J70" s="30">
        <f t="shared" si="8"/>
        <v>0.1859205776173285</v>
      </c>
      <c r="K70" s="30">
        <f t="shared" si="13"/>
        <v>1.1859205776173285</v>
      </c>
      <c r="L70" s="28">
        <f t="shared" si="9"/>
        <v>1.282</v>
      </c>
      <c r="M70" s="26"/>
      <c r="X70" s="65"/>
    </row>
    <row r="71" spans="1:24" x14ac:dyDescent="0.25">
      <c r="A71" s="22">
        <v>1951</v>
      </c>
      <c r="B71" s="22"/>
      <c r="C71" s="44">
        <f>'Consolidated underlying data'!E71</f>
        <v>3.7999999999999999E-2</v>
      </c>
      <c r="D71" s="44">
        <f>'Consolidated underlying data'!F71</f>
        <v>0.25600000000000001</v>
      </c>
      <c r="E71" s="23">
        <f>'Consolidated underlying data'!B71</f>
        <v>-4.5999999999999999E-2</v>
      </c>
      <c r="F71" s="24">
        <f t="shared" si="10"/>
        <v>-0.24044585987261147</v>
      </c>
      <c r="G71" s="24">
        <f t="shared" si="11"/>
        <v>0.75955414012738853</v>
      </c>
      <c r="H71" s="25">
        <f t="shared" si="12"/>
        <v>0.91600000000000004</v>
      </c>
      <c r="I71" s="23">
        <f>('Consolidated underlying data'!B71+'Consolidated underlying data'!J71*$J$1)</f>
        <v>-4.5999999999999999E-2</v>
      </c>
      <c r="J71" s="30">
        <f t="shared" si="8"/>
        <v>-0.24044585987261147</v>
      </c>
      <c r="K71" s="30">
        <f t="shared" si="13"/>
        <v>0.75955414012738853</v>
      </c>
      <c r="L71" s="28">
        <f t="shared" si="9"/>
        <v>0.91600000000000004</v>
      </c>
      <c r="M71" s="26"/>
      <c r="X71" s="65"/>
    </row>
    <row r="72" spans="1:24" x14ac:dyDescent="0.25">
      <c r="A72" s="22">
        <v>1952</v>
      </c>
      <c r="B72" s="22"/>
      <c r="C72" s="44">
        <f>'Consolidated underlying data'!E72</f>
        <v>4.4999999999999998E-2</v>
      </c>
      <c r="D72" s="44">
        <f>'Consolidated underlying data'!F72</f>
        <v>9.7000000000000003E-2</v>
      </c>
      <c r="E72" s="23">
        <f>'Consolidated underlying data'!B72</f>
        <v>-0.13300000000000001</v>
      </c>
      <c r="F72" s="24">
        <f t="shared" si="10"/>
        <v>-0.20966271649954416</v>
      </c>
      <c r="G72" s="24">
        <f t="shared" si="11"/>
        <v>0.79033728350045584</v>
      </c>
      <c r="H72" s="25">
        <f t="shared" si="12"/>
        <v>0.82200000000000006</v>
      </c>
      <c r="I72" s="23">
        <f>('Consolidated underlying data'!B72+'Consolidated underlying data'!J72*$J$1)</f>
        <v>-0.13300000000000001</v>
      </c>
      <c r="J72" s="30">
        <f t="shared" si="8"/>
        <v>-0.20966271649954416</v>
      </c>
      <c r="K72" s="30">
        <f t="shared" si="13"/>
        <v>0.79033728350045584</v>
      </c>
      <c r="L72" s="28">
        <f t="shared" si="9"/>
        <v>0.82200000000000006</v>
      </c>
      <c r="M72" s="26"/>
      <c r="X72" s="65"/>
    </row>
    <row r="73" spans="1:24" x14ac:dyDescent="0.25">
      <c r="A73" s="22">
        <v>1953</v>
      </c>
      <c r="B73" s="22"/>
      <c r="C73" s="44">
        <f>'Consolidated underlying data'!E73</f>
        <v>4.3999999999999997E-2</v>
      </c>
      <c r="D73" s="44">
        <f>'Consolidated underlying data'!F73</f>
        <v>1.7999999999999999E-2</v>
      </c>
      <c r="E73" s="23">
        <f>'Consolidated underlying data'!B73</f>
        <v>0.13</v>
      </c>
      <c r="F73" s="24">
        <f t="shared" si="10"/>
        <v>0.11001964636542239</v>
      </c>
      <c r="G73" s="24">
        <f t="shared" si="11"/>
        <v>1.1100196463654224</v>
      </c>
      <c r="H73" s="25">
        <f t="shared" si="12"/>
        <v>1.0860000000000001</v>
      </c>
      <c r="I73" s="23">
        <f>('Consolidated underlying data'!B73+'Consolidated underlying data'!J73*$J$1)</f>
        <v>0.13</v>
      </c>
      <c r="J73" s="30">
        <f t="shared" si="8"/>
        <v>0.11001964636542239</v>
      </c>
      <c r="K73" s="30">
        <f t="shared" si="13"/>
        <v>1.1100196463654224</v>
      </c>
      <c r="L73" s="28">
        <f t="shared" si="9"/>
        <v>1.0860000000000001</v>
      </c>
      <c r="M73" s="26"/>
      <c r="X73" s="65"/>
    </row>
    <row r="74" spans="1:24" x14ac:dyDescent="0.25">
      <c r="A74" s="22">
        <v>1954</v>
      </c>
      <c r="B74" s="22"/>
      <c r="C74" s="44">
        <f>'Consolidated underlying data'!E74</f>
        <v>4.4999999999999998E-2</v>
      </c>
      <c r="D74" s="44">
        <f>'Consolidated underlying data'!F74</f>
        <v>8.9999999999999993E-3</v>
      </c>
      <c r="E74" s="23">
        <f>'Consolidated underlying data'!B74</f>
        <v>0.186</v>
      </c>
      <c r="F74" s="24">
        <f t="shared" si="10"/>
        <v>0.17542120911793857</v>
      </c>
      <c r="G74" s="24">
        <f t="shared" si="11"/>
        <v>1.1754212091179386</v>
      </c>
      <c r="H74" s="25">
        <f t="shared" si="12"/>
        <v>1.141</v>
      </c>
      <c r="I74" s="23">
        <f>('Consolidated underlying data'!B74+'Consolidated underlying data'!J74*$J$1)</f>
        <v>0.186</v>
      </c>
      <c r="J74" s="30">
        <f t="shared" si="8"/>
        <v>0.17542120911793857</v>
      </c>
      <c r="K74" s="30">
        <f t="shared" si="13"/>
        <v>1.1754212091179386</v>
      </c>
      <c r="L74" s="28">
        <f t="shared" si="9"/>
        <v>1.141</v>
      </c>
      <c r="M74" s="26"/>
      <c r="X74" s="65"/>
    </row>
    <row r="75" spans="1:24" x14ac:dyDescent="0.25">
      <c r="A75" s="22">
        <v>1955</v>
      </c>
      <c r="B75" s="22"/>
      <c r="C75" s="44">
        <f>'Consolidated underlying data'!E75</f>
        <v>4.4999999999999998E-2</v>
      </c>
      <c r="D75" s="44">
        <f>'Consolidated underlying data'!F75</f>
        <v>3.4000000000000002E-2</v>
      </c>
      <c r="E75" s="23">
        <f>'Consolidated underlying data'!B75</f>
        <v>0.10299999999999999</v>
      </c>
      <c r="F75" s="24">
        <f t="shared" si="10"/>
        <v>6.6731141199226185E-2</v>
      </c>
      <c r="G75" s="24">
        <f t="shared" si="11"/>
        <v>1.0667311411992262</v>
      </c>
      <c r="H75" s="25">
        <f t="shared" si="12"/>
        <v>1.0580000000000001</v>
      </c>
      <c r="I75" s="23">
        <f>('Consolidated underlying data'!B75+'Consolidated underlying data'!J75*$J$1)</f>
        <v>0.10299999999999999</v>
      </c>
      <c r="J75" s="30">
        <f t="shared" si="8"/>
        <v>6.6731141199226185E-2</v>
      </c>
      <c r="K75" s="30">
        <f t="shared" si="13"/>
        <v>1.0667311411992262</v>
      </c>
      <c r="L75" s="28">
        <f t="shared" si="9"/>
        <v>1.0580000000000001</v>
      </c>
      <c r="M75" s="26"/>
      <c r="X75" s="65"/>
    </row>
    <row r="76" spans="1:24" x14ac:dyDescent="0.25">
      <c r="A76" s="22">
        <v>1956</v>
      </c>
      <c r="B76" s="22"/>
      <c r="C76" s="44">
        <f>'Consolidated underlying data'!E76</f>
        <v>5.0999999999999997E-2</v>
      </c>
      <c r="D76" s="44">
        <f>'Consolidated underlying data'!F76</f>
        <v>6.7000000000000004E-2</v>
      </c>
      <c r="E76" s="23">
        <f>'Consolidated underlying data'!B76</f>
        <v>7.6999999999999999E-2</v>
      </c>
      <c r="F76" s="24">
        <f t="shared" si="10"/>
        <v>9.3720712277414187E-3</v>
      </c>
      <c r="G76" s="24">
        <f t="shared" si="11"/>
        <v>1.0093720712277414</v>
      </c>
      <c r="H76" s="25">
        <f t="shared" si="12"/>
        <v>1.026</v>
      </c>
      <c r="I76" s="23">
        <f>('Consolidated underlying data'!B76+'Consolidated underlying data'!J76*$J$1)</f>
        <v>7.6999999999999999E-2</v>
      </c>
      <c r="J76" s="30">
        <f t="shared" si="8"/>
        <v>9.3720712277414187E-3</v>
      </c>
      <c r="K76" s="30">
        <f t="shared" si="13"/>
        <v>1.0093720712277414</v>
      </c>
      <c r="L76" s="28">
        <f t="shared" si="9"/>
        <v>1.026</v>
      </c>
      <c r="M76" s="26"/>
      <c r="X76" s="65"/>
    </row>
    <row r="77" spans="1:24" x14ac:dyDescent="0.25">
      <c r="A77" s="22">
        <v>1957</v>
      </c>
      <c r="B77" s="22"/>
      <c r="C77" s="44">
        <f>'Consolidated underlying data'!E77</f>
        <v>0.05</v>
      </c>
      <c r="D77" s="44">
        <f>'Consolidated underlying data'!F77</f>
        <v>8.0000000000000002E-3</v>
      </c>
      <c r="E77" s="23">
        <f>'Consolidated underlying data'!B77</f>
        <v>0.16700000000000001</v>
      </c>
      <c r="F77" s="24">
        <f t="shared" si="10"/>
        <v>0.15773809523809534</v>
      </c>
      <c r="G77" s="24">
        <f t="shared" si="11"/>
        <v>1.1577380952380953</v>
      </c>
      <c r="H77" s="25">
        <f t="shared" si="12"/>
        <v>1.117</v>
      </c>
      <c r="I77" s="23">
        <f>('Consolidated underlying data'!B77+'Consolidated underlying data'!J77*$J$1)</f>
        <v>0.16700000000000001</v>
      </c>
      <c r="J77" s="30">
        <f t="shared" si="8"/>
        <v>0.15773809523809534</v>
      </c>
      <c r="K77" s="30">
        <f t="shared" si="13"/>
        <v>1.1577380952380953</v>
      </c>
      <c r="L77" s="28">
        <f t="shared" si="9"/>
        <v>1.117</v>
      </c>
      <c r="M77" s="26"/>
      <c r="X77" s="65"/>
    </row>
    <row r="78" spans="1:24" x14ac:dyDescent="0.25">
      <c r="A78" s="22">
        <v>1958</v>
      </c>
      <c r="B78" s="22"/>
      <c r="C78" s="44">
        <f>'Consolidated underlying data'!E78</f>
        <v>4.9000000000000002E-2</v>
      </c>
      <c r="D78" s="44">
        <f>'Consolidated underlying data'!F78</f>
        <v>1.6E-2</v>
      </c>
      <c r="E78" s="23">
        <f>'Consolidated underlying data'!B78</f>
        <v>0.189</v>
      </c>
      <c r="F78" s="24">
        <f t="shared" si="10"/>
        <v>0.17027559055118124</v>
      </c>
      <c r="G78" s="24">
        <f t="shared" si="11"/>
        <v>1.1702755905511812</v>
      </c>
      <c r="H78" s="25">
        <f t="shared" si="12"/>
        <v>1.1400000000000001</v>
      </c>
      <c r="I78" s="23">
        <f>('Consolidated underlying data'!B78+'Consolidated underlying data'!J78*$J$1)</f>
        <v>0.189</v>
      </c>
      <c r="J78" s="30">
        <f t="shared" si="8"/>
        <v>0.17027559055118124</v>
      </c>
      <c r="K78" s="30">
        <f t="shared" si="13"/>
        <v>1.1702755905511812</v>
      </c>
      <c r="L78" s="28">
        <f t="shared" si="9"/>
        <v>1.1400000000000001</v>
      </c>
      <c r="M78" s="26"/>
      <c r="P78" s="62"/>
      <c r="Q78" s="62"/>
      <c r="R78" s="62"/>
      <c r="S78" s="39"/>
      <c r="T78" s="66"/>
      <c r="V78" s="66"/>
      <c r="X78" s="65"/>
    </row>
    <row r="79" spans="1:24" x14ac:dyDescent="0.25">
      <c r="A79" s="22">
        <v>1959</v>
      </c>
      <c r="B79" s="22"/>
      <c r="C79" s="44">
        <f>'Consolidated underlying data'!E79</f>
        <v>4.8000000000000001E-2</v>
      </c>
      <c r="D79" s="44">
        <f>'Consolidated underlying data'!F79</f>
        <v>2.3E-2</v>
      </c>
      <c r="E79" s="23">
        <f>'Consolidated underlying data'!B79</f>
        <v>0.443</v>
      </c>
      <c r="F79" s="24">
        <f t="shared" si="10"/>
        <v>0.41055718475073322</v>
      </c>
      <c r="G79" s="24">
        <f t="shared" si="11"/>
        <v>1.4105571847507332</v>
      </c>
      <c r="H79" s="25">
        <f t="shared" si="12"/>
        <v>1.395</v>
      </c>
      <c r="I79" s="23">
        <f>('Consolidated underlying data'!B79+'Consolidated underlying data'!J79*$J$1)</f>
        <v>0.443</v>
      </c>
      <c r="J79" s="30">
        <f t="shared" si="8"/>
        <v>0.41055718475073322</v>
      </c>
      <c r="K79" s="30">
        <f t="shared" si="13"/>
        <v>1.4105571847507332</v>
      </c>
      <c r="L79" s="28">
        <f t="shared" si="9"/>
        <v>1.395</v>
      </c>
      <c r="M79" s="26"/>
      <c r="P79" s="62"/>
      <c r="Q79" s="62"/>
      <c r="R79" s="62"/>
      <c r="S79" s="39"/>
      <c r="T79" s="66"/>
      <c r="V79" s="66"/>
      <c r="X79" s="65"/>
    </row>
    <row r="80" spans="1:24" x14ac:dyDescent="0.25">
      <c r="A80" s="22">
        <v>1960</v>
      </c>
      <c r="B80" s="22"/>
      <c r="C80" s="44">
        <f>'Consolidated underlying data'!E80</f>
        <v>5.2999999999999999E-2</v>
      </c>
      <c r="D80" s="44">
        <f>'Consolidated underlying data'!F80</f>
        <v>4.4999999999999998E-2</v>
      </c>
      <c r="E80" s="23">
        <f>'Consolidated underlying data'!B80</f>
        <v>-6.2E-2</v>
      </c>
      <c r="F80" s="24">
        <f t="shared" si="10"/>
        <v>-0.1023923444976077</v>
      </c>
      <c r="G80" s="24">
        <f t="shared" si="11"/>
        <v>0.8976076555023923</v>
      </c>
      <c r="H80" s="25">
        <f t="shared" si="12"/>
        <v>0.88500000000000001</v>
      </c>
      <c r="I80" s="23">
        <f>('Consolidated underlying data'!B80+'Consolidated underlying data'!J80*$J$1)</f>
        <v>-6.2E-2</v>
      </c>
      <c r="J80" s="30">
        <f t="shared" si="8"/>
        <v>-0.1023923444976077</v>
      </c>
      <c r="K80" s="30">
        <f t="shared" si="13"/>
        <v>0.8976076555023923</v>
      </c>
      <c r="L80" s="28">
        <f t="shared" si="9"/>
        <v>0.88500000000000001</v>
      </c>
      <c r="M80" s="26"/>
      <c r="P80" s="62"/>
      <c r="Q80" s="62"/>
      <c r="R80" s="62"/>
      <c r="S80" s="39"/>
      <c r="T80" s="66"/>
      <c r="X80" s="65"/>
    </row>
    <row r="81" spans="1:36" x14ac:dyDescent="0.25">
      <c r="A81" s="22">
        <v>1961</v>
      </c>
      <c r="B81" s="22"/>
      <c r="C81" s="44">
        <f>'Consolidated underlying data'!E81</f>
        <v>4.9000000000000002E-2</v>
      </c>
      <c r="D81" s="44">
        <f>'Consolidated underlying data'!F81</f>
        <v>7.0000000000000001E-3</v>
      </c>
      <c r="E81" s="23">
        <f>'Consolidated underlying data'!B81</f>
        <v>0.11600000000000001</v>
      </c>
      <c r="F81" s="24">
        <f t="shared" si="10"/>
        <v>0.10824230387288991</v>
      </c>
      <c r="G81" s="24">
        <f t="shared" si="11"/>
        <v>1.1082423038728899</v>
      </c>
      <c r="H81" s="25">
        <f t="shared" si="12"/>
        <v>1.0669999999999999</v>
      </c>
      <c r="I81" s="23">
        <f>('Consolidated underlying data'!B81+'Consolidated underlying data'!J81*$J$1)</f>
        <v>0.11600000000000001</v>
      </c>
      <c r="J81" s="30">
        <f t="shared" si="8"/>
        <v>0.10824230387288991</v>
      </c>
      <c r="K81" s="30">
        <f t="shared" si="13"/>
        <v>1.1082423038728899</v>
      </c>
      <c r="L81" s="28">
        <f t="shared" si="9"/>
        <v>1.0669999999999999</v>
      </c>
      <c r="M81" s="26"/>
      <c r="P81" s="62"/>
      <c r="Q81" s="62"/>
      <c r="R81" s="62"/>
      <c r="S81" s="39"/>
      <c r="T81" s="66"/>
      <c r="X81" s="65"/>
    </row>
    <row r="82" spans="1:36" x14ac:dyDescent="0.25">
      <c r="A82" s="22">
        <v>1962</v>
      </c>
      <c r="B82" s="22"/>
      <c r="C82" s="44">
        <f>'Consolidated underlying data'!E82</f>
        <v>4.7E-2</v>
      </c>
      <c r="D82" s="44">
        <f>'Consolidated underlying data'!F82</f>
        <v>0</v>
      </c>
      <c r="E82" s="23">
        <f>'Consolidated underlying data'!B82</f>
        <v>4.2000000000000003E-2</v>
      </c>
      <c r="F82" s="24">
        <f t="shared" si="10"/>
        <v>4.2000000000000037E-2</v>
      </c>
      <c r="G82" s="24">
        <f t="shared" si="11"/>
        <v>1.042</v>
      </c>
      <c r="H82" s="25">
        <f t="shared" si="12"/>
        <v>0.995</v>
      </c>
      <c r="I82" s="23">
        <f>('Consolidated underlying data'!B82+'Consolidated underlying data'!J82*$J$1)</f>
        <v>4.2000000000000003E-2</v>
      </c>
      <c r="J82" s="30">
        <f t="shared" si="8"/>
        <v>4.2000000000000037E-2</v>
      </c>
      <c r="K82" s="30">
        <f t="shared" si="13"/>
        <v>1.042</v>
      </c>
      <c r="L82" s="28">
        <f t="shared" si="9"/>
        <v>0.995</v>
      </c>
      <c r="M82" s="26"/>
      <c r="P82" s="62"/>
      <c r="Q82" s="62"/>
      <c r="R82" s="62"/>
      <c r="S82" s="39"/>
      <c r="T82" s="66"/>
      <c r="X82" s="65"/>
    </row>
    <row r="83" spans="1:36" x14ac:dyDescent="0.25">
      <c r="A83" s="22">
        <v>1963</v>
      </c>
      <c r="B83" s="22"/>
      <c r="C83" s="44">
        <f>'Consolidated underlying data'!E83</f>
        <v>4.2999999999999997E-2</v>
      </c>
      <c r="D83" s="44">
        <f>'Consolidated underlying data'!F83</f>
        <v>7.0000000000000001E-3</v>
      </c>
      <c r="E83" s="23">
        <f>'Consolidated underlying data'!B83</f>
        <v>0.26600000000000001</v>
      </c>
      <c r="F83" s="24">
        <f t="shared" si="10"/>
        <v>0.25719960278053633</v>
      </c>
      <c r="G83" s="24">
        <f t="shared" si="11"/>
        <v>1.2571996027805363</v>
      </c>
      <c r="H83" s="25">
        <f t="shared" si="12"/>
        <v>1.2230000000000001</v>
      </c>
      <c r="I83" s="23">
        <f>('Consolidated underlying data'!B83+'Consolidated underlying data'!J83*$J$1)</f>
        <v>0.26600000000000001</v>
      </c>
      <c r="J83" s="30">
        <f t="shared" si="8"/>
        <v>0.25719960278053633</v>
      </c>
      <c r="K83" s="30">
        <f t="shared" si="13"/>
        <v>1.2571996027805363</v>
      </c>
      <c r="L83" s="28">
        <f t="shared" si="9"/>
        <v>1.2230000000000001</v>
      </c>
      <c r="M83" s="26"/>
      <c r="P83" s="62"/>
      <c r="Q83" s="62"/>
      <c r="R83" s="62"/>
      <c r="S83" s="39"/>
      <c r="T83" s="66"/>
      <c r="X83" s="65"/>
    </row>
    <row r="84" spans="1:36" x14ac:dyDescent="0.25">
      <c r="A84" s="22">
        <v>1964</v>
      </c>
      <c r="B84" s="22"/>
      <c r="C84" s="44">
        <f>'Consolidated underlying data'!E84</f>
        <v>4.8000000000000001E-2</v>
      </c>
      <c r="D84" s="44">
        <f>'Consolidated underlying data'!F84</f>
        <v>3.5000000000000003E-2</v>
      </c>
      <c r="E84" s="23">
        <f>'Consolidated underlying data'!B84</f>
        <v>4.3999999999999997E-2</v>
      </c>
      <c r="F84" s="24">
        <f t="shared" si="10"/>
        <v>8.6956521739132153E-3</v>
      </c>
      <c r="G84" s="24">
        <f t="shared" si="11"/>
        <v>1.0086956521739132</v>
      </c>
      <c r="H84" s="25">
        <f t="shared" si="12"/>
        <v>0.996</v>
      </c>
      <c r="I84" s="23">
        <f>('Consolidated underlying data'!B84+'Consolidated underlying data'!J84*$J$1)</f>
        <v>4.3999999999999997E-2</v>
      </c>
      <c r="J84" s="30">
        <f t="shared" si="8"/>
        <v>8.6956521739132153E-3</v>
      </c>
      <c r="K84" s="30">
        <f t="shared" si="13"/>
        <v>1.0086956521739132</v>
      </c>
      <c r="L84" s="28">
        <f t="shared" si="9"/>
        <v>0.996</v>
      </c>
      <c r="M84" s="26"/>
      <c r="P84" s="62"/>
      <c r="Q84" s="62"/>
      <c r="R84" s="62"/>
      <c r="S84" s="39"/>
      <c r="T84" s="66"/>
      <c r="X84" s="65"/>
    </row>
    <row r="85" spans="1:36" x14ac:dyDescent="0.25">
      <c r="A85" s="22">
        <v>1965</v>
      </c>
      <c r="B85" s="22"/>
      <c r="C85" s="44">
        <f>'Consolidated underlying data'!E85</f>
        <v>5.1999999999999998E-2</v>
      </c>
      <c r="D85" s="44">
        <f>'Consolidated underlying data'!F85</f>
        <v>4.1000000000000002E-2</v>
      </c>
      <c r="E85" s="23">
        <f>'Consolidated underlying data'!B85</f>
        <v>-8.2000000000000003E-2</v>
      </c>
      <c r="F85" s="24">
        <f t="shared" si="10"/>
        <v>-0.11815561959654164</v>
      </c>
      <c r="G85" s="24">
        <f t="shared" si="11"/>
        <v>0.88184438040345836</v>
      </c>
      <c r="H85" s="25">
        <f t="shared" si="12"/>
        <v>0.86599999999999999</v>
      </c>
      <c r="I85" s="23">
        <f>('Consolidated underlying data'!B85+'Consolidated underlying data'!J85*$J$1)</f>
        <v>-8.2000000000000003E-2</v>
      </c>
      <c r="J85" s="30">
        <f t="shared" si="8"/>
        <v>-0.11815561959654164</v>
      </c>
      <c r="K85" s="30">
        <f t="shared" si="13"/>
        <v>0.88184438040345836</v>
      </c>
      <c r="L85" s="28">
        <f t="shared" si="9"/>
        <v>0.86599999999999999</v>
      </c>
      <c r="M85" s="26"/>
      <c r="P85" s="62"/>
      <c r="Q85" s="62"/>
      <c r="R85" s="62"/>
      <c r="S85" s="39"/>
      <c r="T85" s="66"/>
      <c r="X85" s="65"/>
    </row>
    <row r="86" spans="1:36" x14ac:dyDescent="0.25">
      <c r="A86" s="22">
        <v>1966</v>
      </c>
      <c r="B86" s="22"/>
      <c r="C86" s="44">
        <f>'Consolidated underlying data'!E86</f>
        <v>0.05</v>
      </c>
      <c r="D86" s="44">
        <f>'Consolidated underlying data'!F86</f>
        <v>2.5999999999999999E-2</v>
      </c>
      <c r="E86" s="23">
        <f>'Consolidated underlying data'!B86</f>
        <v>6.7000000000000004E-2</v>
      </c>
      <c r="F86" s="24">
        <f t="shared" si="10"/>
        <v>3.9961013645224197E-2</v>
      </c>
      <c r="G86" s="24">
        <f t="shared" si="11"/>
        <v>1.0399610136452242</v>
      </c>
      <c r="H86" s="25">
        <f t="shared" si="12"/>
        <v>1.0169999999999999</v>
      </c>
      <c r="I86" s="23">
        <f>('Consolidated underlying data'!B86+'Consolidated underlying data'!J86*$J$1)</f>
        <v>6.7000000000000004E-2</v>
      </c>
      <c r="J86" s="30">
        <f t="shared" si="8"/>
        <v>3.9961013645224197E-2</v>
      </c>
      <c r="K86" s="30">
        <f t="shared" si="13"/>
        <v>1.0399610136452242</v>
      </c>
      <c r="L86" s="28">
        <f t="shared" si="9"/>
        <v>1.0169999999999999</v>
      </c>
      <c r="M86" s="26"/>
      <c r="P86" s="62"/>
      <c r="Q86" s="62"/>
      <c r="R86" s="62"/>
      <c r="S86" s="39"/>
      <c r="T86" s="66"/>
      <c r="X86" s="65"/>
    </row>
    <row r="87" spans="1:36" x14ac:dyDescent="0.25">
      <c r="A87" s="22">
        <v>1967</v>
      </c>
      <c r="B87" s="22"/>
      <c r="C87" s="44">
        <f>'Consolidated underlying data'!E87</f>
        <v>5.0999999999999997E-2</v>
      </c>
      <c r="D87" s="44">
        <f>'Consolidated underlying data'!F87</f>
        <v>3.2000000000000001E-2</v>
      </c>
      <c r="E87" s="23">
        <f>'Consolidated underlying data'!B87</f>
        <v>0.42499999999999999</v>
      </c>
      <c r="F87" s="24">
        <f t="shared" si="10"/>
        <v>0.3808139534883721</v>
      </c>
      <c r="G87" s="24">
        <f t="shared" si="11"/>
        <v>1.3808139534883721</v>
      </c>
      <c r="H87" s="25">
        <f t="shared" si="12"/>
        <v>1.3740000000000001</v>
      </c>
      <c r="I87" s="23">
        <f>('Consolidated underlying data'!B87+'Consolidated underlying data'!J87*$J$1)</f>
        <v>0.42499999999999999</v>
      </c>
      <c r="J87" s="30">
        <f t="shared" si="8"/>
        <v>0.3808139534883721</v>
      </c>
      <c r="K87" s="30">
        <f t="shared" si="13"/>
        <v>1.3808139534883721</v>
      </c>
      <c r="L87" s="28">
        <f t="shared" si="9"/>
        <v>1.3740000000000001</v>
      </c>
      <c r="M87" s="26"/>
      <c r="P87" s="62"/>
      <c r="Q87" s="62"/>
      <c r="R87" s="62"/>
      <c r="S87" s="39"/>
      <c r="T87" s="66"/>
      <c r="X87" s="65"/>
    </row>
    <row r="88" spans="1:36" x14ac:dyDescent="0.25">
      <c r="A88" s="22">
        <v>1968</v>
      </c>
      <c r="B88" s="22"/>
      <c r="C88" s="44">
        <f>'Consolidated underlying data'!E88</f>
        <v>4.9000000000000002E-2</v>
      </c>
      <c r="D88" s="44">
        <f>'Consolidated underlying data'!F88</f>
        <v>2.5000000000000001E-2</v>
      </c>
      <c r="E88" s="23">
        <f>'Consolidated underlying data'!B88</f>
        <v>0.34799999999999998</v>
      </c>
      <c r="F88" s="24">
        <f t="shared" si="10"/>
        <v>0.31512195121951225</v>
      </c>
      <c r="G88" s="24">
        <f t="shared" si="11"/>
        <v>1.3151219512195123</v>
      </c>
      <c r="H88" s="25">
        <f t="shared" si="12"/>
        <v>1.2989999999999999</v>
      </c>
      <c r="I88" s="23">
        <f>('Consolidated underlying data'!B88+'Consolidated underlying data'!J88*$J$1)</f>
        <v>0.34799999999999998</v>
      </c>
      <c r="J88" s="30">
        <f t="shared" si="8"/>
        <v>0.31512195121951225</v>
      </c>
      <c r="K88" s="30">
        <f t="shared" si="13"/>
        <v>1.3151219512195123</v>
      </c>
      <c r="L88" s="28">
        <f t="shared" si="9"/>
        <v>1.2989999999999999</v>
      </c>
      <c r="M88" s="26"/>
      <c r="P88" s="62"/>
      <c r="Q88" s="62"/>
      <c r="R88" s="62"/>
      <c r="S88" s="39"/>
      <c r="T88" s="66"/>
      <c r="X88" s="65"/>
    </row>
    <row r="89" spans="1:36" x14ac:dyDescent="0.25">
      <c r="A89" s="22">
        <v>1969</v>
      </c>
      <c r="B89" s="22"/>
      <c r="C89" s="44">
        <f>'Consolidated underlying data'!E89</f>
        <v>5.6000000000000001E-2</v>
      </c>
      <c r="D89" s="44">
        <f>'Consolidated underlying data'!F89</f>
        <v>0.03</v>
      </c>
      <c r="E89" s="23">
        <f>'Consolidated underlying data'!B89</f>
        <v>0.10100000000000001</v>
      </c>
      <c r="F89" s="24">
        <f t="shared" si="10"/>
        <v>6.893203883495147E-2</v>
      </c>
      <c r="G89" s="24">
        <f t="shared" si="11"/>
        <v>1.0689320388349515</v>
      </c>
      <c r="H89" s="25">
        <f t="shared" si="12"/>
        <v>1.0449999999999999</v>
      </c>
      <c r="I89" s="23">
        <f>('Consolidated underlying data'!B89+'Consolidated underlying data'!J89*$J$1)</f>
        <v>0.10100000000000001</v>
      </c>
      <c r="J89" s="30">
        <f t="shared" si="8"/>
        <v>6.893203883495147E-2</v>
      </c>
      <c r="K89" s="30">
        <f t="shared" si="13"/>
        <v>1.0689320388349515</v>
      </c>
      <c r="L89" s="28">
        <f t="shared" si="9"/>
        <v>1.0449999999999999</v>
      </c>
      <c r="M89" s="26"/>
      <c r="P89" s="62"/>
      <c r="Q89" s="62"/>
      <c r="R89" s="62"/>
      <c r="S89" s="39"/>
      <c r="T89" s="66"/>
      <c r="X89" s="65"/>
    </row>
    <row r="90" spans="1:36" x14ac:dyDescent="0.25">
      <c r="A90" s="22">
        <v>1970</v>
      </c>
      <c r="B90" s="22"/>
      <c r="C90" s="44">
        <f>'Consolidated underlying data'!E90</f>
        <v>6.4000000000000001E-2</v>
      </c>
      <c r="D90" s="44">
        <f>'Consolidated underlying data'!F90</f>
        <v>4.7E-2</v>
      </c>
      <c r="E90" s="23">
        <f>'Consolidated underlying data'!B90</f>
        <v>-0.13700000000000001</v>
      </c>
      <c r="F90" s="24">
        <f t="shared" si="10"/>
        <v>-0.17574021012416419</v>
      </c>
      <c r="G90" s="24">
        <f t="shared" si="11"/>
        <v>0.82425978987583581</v>
      </c>
      <c r="H90" s="25">
        <f t="shared" si="12"/>
        <v>0.79899999999999993</v>
      </c>
      <c r="I90" s="23">
        <f>('Consolidated underlying data'!B90+'Consolidated underlying data'!J90*$J$1)</f>
        <v>-0.13700000000000001</v>
      </c>
      <c r="J90" s="30">
        <f t="shared" si="8"/>
        <v>-0.17574021012416419</v>
      </c>
      <c r="K90" s="30">
        <f t="shared" si="13"/>
        <v>0.82425978987583581</v>
      </c>
      <c r="L90" s="28">
        <f t="shared" si="9"/>
        <v>0.79899999999999993</v>
      </c>
      <c r="M90" s="26"/>
      <c r="P90" s="62"/>
      <c r="Q90" s="62"/>
      <c r="R90" s="62"/>
      <c r="S90" s="39"/>
      <c r="T90" s="66"/>
      <c r="X90" s="65"/>
    </row>
    <row r="91" spans="1:36" x14ac:dyDescent="0.25">
      <c r="A91" s="22">
        <v>1971</v>
      </c>
      <c r="B91" s="22"/>
      <c r="C91" s="44">
        <f>'Consolidated underlying data'!E91</f>
        <v>5.7000000000000002E-2</v>
      </c>
      <c r="D91" s="44">
        <f>'Consolidated underlying data'!F91</f>
        <v>7.2999999999999995E-2</v>
      </c>
      <c r="E91" s="23">
        <f>'Consolidated underlying data'!B91</f>
        <v>-6.0999999999999999E-2</v>
      </c>
      <c r="F91" s="24">
        <f t="shared" si="10"/>
        <v>-0.12488350419384897</v>
      </c>
      <c r="G91" s="24">
        <f t="shared" si="11"/>
        <v>0.87511649580615103</v>
      </c>
      <c r="H91" s="25">
        <f t="shared" si="12"/>
        <v>0.88200000000000001</v>
      </c>
      <c r="I91" s="23">
        <f>('Consolidated underlying data'!B91+'Consolidated underlying data'!J91*$J$1)</f>
        <v>-6.0999999999999999E-2</v>
      </c>
      <c r="J91" s="30">
        <f t="shared" si="8"/>
        <v>-0.12488350419384897</v>
      </c>
      <c r="K91" s="30">
        <f t="shared" si="13"/>
        <v>0.87511649580615103</v>
      </c>
      <c r="L91" s="28">
        <f t="shared" si="9"/>
        <v>0.88200000000000001</v>
      </c>
      <c r="M91" s="26"/>
      <c r="P91" s="62"/>
      <c r="Q91" s="62"/>
      <c r="R91" s="62"/>
      <c r="S91" s="39"/>
      <c r="T91" s="66"/>
      <c r="X91" s="65"/>
    </row>
    <row r="92" spans="1:36" x14ac:dyDescent="0.25">
      <c r="A92" s="22">
        <v>1972</v>
      </c>
      <c r="B92" s="44">
        <v>5.4000000000000006E-2</v>
      </c>
      <c r="C92" s="44">
        <f>'Consolidated underlying data'!E92</f>
        <v>5.2999999999999999E-2</v>
      </c>
      <c r="D92" s="44">
        <f>'Consolidated underlying data'!F92</f>
        <v>4.7E-2</v>
      </c>
      <c r="E92" s="23">
        <f>'Consolidated underlying data'!B92</f>
        <v>0.36399999999999999</v>
      </c>
      <c r="F92" s="24">
        <f t="shared" si="10"/>
        <v>0.30276981852913076</v>
      </c>
      <c r="G92" s="24">
        <f t="shared" si="11"/>
        <v>1.3027698185291308</v>
      </c>
      <c r="H92" s="25">
        <f t="shared" si="12"/>
        <v>1.3109999999999999</v>
      </c>
      <c r="I92" s="23">
        <f>('Consolidated underlying data'!B92+'Consolidated underlying data'!J92*$J$1)</f>
        <v>0.36399999999999999</v>
      </c>
      <c r="J92" s="30">
        <f t="shared" si="8"/>
        <v>0.30276981852913076</v>
      </c>
      <c r="K92" s="30">
        <f t="shared" si="13"/>
        <v>1.3027698185291308</v>
      </c>
      <c r="L92" s="28">
        <f t="shared" si="9"/>
        <v>1.3109999999999999</v>
      </c>
      <c r="M92" s="26">
        <f>(I92-B92)+1</f>
        <v>1.31</v>
      </c>
      <c r="P92" s="62"/>
      <c r="Q92" s="62"/>
      <c r="R92" s="62"/>
      <c r="S92" s="39"/>
      <c r="T92" s="66"/>
      <c r="X92" s="65"/>
    </row>
    <row r="93" spans="1:36" x14ac:dyDescent="0.25">
      <c r="A93" s="22">
        <v>1973</v>
      </c>
      <c r="B93" s="44">
        <v>8.2400000000000001E-2</v>
      </c>
      <c r="C93" s="44">
        <f>'Consolidated underlying data'!E93</f>
        <v>8.1000000000000003E-2</v>
      </c>
      <c r="D93" s="44">
        <f>'Consolidated underlying data'!F93</f>
        <v>0.129</v>
      </c>
      <c r="E93" s="23">
        <f>'Consolidated underlying data'!B93</f>
        <v>-0.25800000000000001</v>
      </c>
      <c r="F93" s="24">
        <f t="shared" si="10"/>
        <v>-0.34278122232063779</v>
      </c>
      <c r="G93" s="24">
        <f t="shared" si="11"/>
        <v>0.65721877767936221</v>
      </c>
      <c r="H93" s="25">
        <f t="shared" si="12"/>
        <v>0.66100000000000003</v>
      </c>
      <c r="I93" s="23">
        <f>('Consolidated underlying data'!B93+'Consolidated underlying data'!J93*$J$1)</f>
        <v>-0.25800000000000001</v>
      </c>
      <c r="J93" s="30">
        <f t="shared" si="8"/>
        <v>-0.34278122232063779</v>
      </c>
      <c r="K93" s="30">
        <f t="shared" si="13"/>
        <v>0.65721877767936221</v>
      </c>
      <c r="L93" s="28">
        <f t="shared" si="9"/>
        <v>0.66100000000000003</v>
      </c>
      <c r="M93" s="26">
        <f t="shared" ref="M93:M141" si="14">(I93-B93)+1</f>
        <v>0.65959999999999996</v>
      </c>
      <c r="P93" s="62"/>
      <c r="Q93" s="62"/>
      <c r="R93" s="62"/>
      <c r="S93" s="39"/>
      <c r="T93" s="66"/>
      <c r="X93" s="65"/>
    </row>
    <row r="94" spans="1:36" x14ac:dyDescent="0.25">
      <c r="A94" s="22">
        <v>1974</v>
      </c>
      <c r="B94" s="44">
        <v>9.1499999999999998E-2</v>
      </c>
      <c r="C94" s="44">
        <f>'Consolidated underlying data'!E94</f>
        <v>9.1999999999999998E-2</v>
      </c>
      <c r="D94" s="44">
        <f>'Consolidated underlying data'!F94</f>
        <v>0.16300000000000001</v>
      </c>
      <c r="E94" s="23">
        <f>'Consolidated underlying data'!B94</f>
        <v>-0.26200000000000001</v>
      </c>
      <c r="F94" s="24">
        <f t="shared" si="10"/>
        <v>-0.3654342218400688</v>
      </c>
      <c r="G94" s="24">
        <f t="shared" si="11"/>
        <v>0.6345657781599312</v>
      </c>
      <c r="H94" s="25">
        <f t="shared" si="12"/>
        <v>0.64600000000000002</v>
      </c>
      <c r="I94" s="23">
        <f>('Consolidated underlying data'!B94+'Consolidated underlying data'!J94*$J$1)</f>
        <v>-0.26200000000000001</v>
      </c>
      <c r="J94" s="30">
        <f t="shared" si="8"/>
        <v>-0.3654342218400688</v>
      </c>
      <c r="K94" s="30">
        <f t="shared" si="13"/>
        <v>0.6345657781599312</v>
      </c>
      <c r="L94" s="28">
        <f t="shared" si="9"/>
        <v>0.64600000000000002</v>
      </c>
      <c r="M94" s="26">
        <f t="shared" si="14"/>
        <v>0.64649999999999996</v>
      </c>
      <c r="P94" s="62"/>
      <c r="Q94" s="62"/>
      <c r="R94" s="62"/>
      <c r="S94" s="39"/>
      <c r="T94" s="66"/>
      <c r="X94" s="65"/>
    </row>
    <row r="95" spans="1:36" x14ac:dyDescent="0.25">
      <c r="A95" s="22">
        <v>1975</v>
      </c>
      <c r="B95" s="44">
        <v>9.3900000000000011E-2</v>
      </c>
      <c r="C95" s="44">
        <f>'Consolidated underlying data'!E95</f>
        <v>0.1</v>
      </c>
      <c r="D95" s="44">
        <f>'Consolidated underlying data'!F95</f>
        <v>0.14399999999999999</v>
      </c>
      <c r="E95" s="23">
        <f>'Consolidated underlying data'!B95</f>
        <v>0.54600000000000004</v>
      </c>
      <c r="F95" s="24">
        <f t="shared" si="10"/>
        <v>0.35139860139860146</v>
      </c>
      <c r="G95" s="24">
        <f t="shared" si="11"/>
        <v>1.3513986013986015</v>
      </c>
      <c r="H95" s="25">
        <f t="shared" si="12"/>
        <v>1.4460000000000002</v>
      </c>
      <c r="I95" s="23">
        <f>('Consolidated underlying data'!B95+'Consolidated underlying data'!J95*$J$1)</f>
        <v>0.54600000000000004</v>
      </c>
      <c r="J95" s="30">
        <f t="shared" si="8"/>
        <v>0.35139860139860146</v>
      </c>
      <c r="K95" s="30">
        <f t="shared" si="13"/>
        <v>1.3513986013986015</v>
      </c>
      <c r="L95" s="28">
        <f t="shared" si="9"/>
        <v>1.4460000000000002</v>
      </c>
      <c r="M95" s="26">
        <f t="shared" si="14"/>
        <v>1.4521000000000002</v>
      </c>
      <c r="P95" s="62"/>
      <c r="Q95" s="62"/>
      <c r="R95" s="62"/>
      <c r="S95" s="39"/>
      <c r="T95" s="66"/>
      <c r="X95" s="65"/>
    </row>
    <row r="96" spans="1:36" x14ac:dyDescent="0.25">
      <c r="A96" s="22">
        <v>1976</v>
      </c>
      <c r="B96" s="44">
        <v>0.10210000000000001</v>
      </c>
      <c r="C96" s="44">
        <f>'Consolidated underlying data'!E96</f>
        <v>0.104</v>
      </c>
      <c r="D96" s="44">
        <f>'Consolidated underlying data'!F96</f>
        <v>0.14199999999999999</v>
      </c>
      <c r="E96" s="23">
        <f>'Consolidated underlying data'!B96</f>
        <v>3.5999999999999997E-2</v>
      </c>
      <c r="F96" s="24">
        <f t="shared" si="10"/>
        <v>-9.2819614711033172E-2</v>
      </c>
      <c r="G96" s="24">
        <f t="shared" si="11"/>
        <v>0.90718038528896683</v>
      </c>
      <c r="H96" s="25">
        <f t="shared" si="12"/>
        <v>0.93199999999999994</v>
      </c>
      <c r="I96" s="23">
        <f>('Consolidated underlying data'!B96+'Consolidated underlying data'!J96*$J$1)</f>
        <v>3.5999999999999997E-2</v>
      </c>
      <c r="J96" s="30">
        <f t="shared" si="8"/>
        <v>-9.2819614711033172E-2</v>
      </c>
      <c r="K96" s="30">
        <f t="shared" si="13"/>
        <v>0.90718038528896683</v>
      </c>
      <c r="L96" s="28">
        <f t="shared" si="9"/>
        <v>0.93199999999999994</v>
      </c>
      <c r="M96" s="26">
        <f t="shared" si="14"/>
        <v>0.93389999999999995</v>
      </c>
      <c r="P96" s="62"/>
      <c r="Q96" s="62"/>
      <c r="R96" s="62"/>
      <c r="S96" s="39"/>
      <c r="T96" s="66"/>
      <c r="X96" s="65"/>
      <c r="AI96" s="67"/>
      <c r="AJ96" s="63"/>
    </row>
    <row r="97" spans="1:36" x14ac:dyDescent="0.25">
      <c r="A97" s="22">
        <v>1977</v>
      </c>
      <c r="B97" s="44">
        <v>9.5000000000000001E-2</v>
      </c>
      <c r="C97" s="44">
        <f>'Consolidated underlying data'!E97</f>
        <v>9.5000000000000001E-2</v>
      </c>
      <c r="D97" s="44">
        <f>'Consolidated underlying data'!F97</f>
        <v>9.2999999999999999E-2</v>
      </c>
      <c r="E97" s="23">
        <f>'Consolidated underlying data'!B97</f>
        <v>0.13200000000000001</v>
      </c>
      <c r="F97" s="24">
        <f t="shared" si="10"/>
        <v>3.5681610247026763E-2</v>
      </c>
      <c r="G97" s="24">
        <f t="shared" si="11"/>
        <v>1.0356816102470268</v>
      </c>
      <c r="H97" s="25">
        <f t="shared" si="12"/>
        <v>1.0369999999999999</v>
      </c>
      <c r="I97" s="23">
        <f>('Consolidated underlying data'!B97+'Consolidated underlying data'!J97*$J$1)</f>
        <v>0.13200000000000001</v>
      </c>
      <c r="J97" s="30">
        <f t="shared" si="8"/>
        <v>3.5681610247026763E-2</v>
      </c>
      <c r="K97" s="30">
        <f t="shared" si="13"/>
        <v>1.0356816102470268</v>
      </c>
      <c r="L97" s="28">
        <f t="shared" si="9"/>
        <v>1.0369999999999999</v>
      </c>
      <c r="M97" s="26">
        <f t="shared" si="14"/>
        <v>1.0369999999999999</v>
      </c>
      <c r="P97" s="62"/>
      <c r="Q97" s="62"/>
      <c r="R97" s="62"/>
      <c r="S97" s="39"/>
      <c r="T97" s="66"/>
      <c r="X97" s="65"/>
      <c r="AI97" s="67"/>
      <c r="AJ97" s="63"/>
    </row>
    <row r="98" spans="1:36" x14ac:dyDescent="0.25">
      <c r="A98" s="22">
        <v>1978</v>
      </c>
      <c r="B98" s="44">
        <v>8.8000000000000009E-2</v>
      </c>
      <c r="C98" s="44">
        <f>'Consolidated underlying data'!E98</f>
        <v>8.7999999999999995E-2</v>
      </c>
      <c r="D98" s="44">
        <f>'Consolidated underlying data'!F98</f>
        <v>7.6999999999999999E-2</v>
      </c>
      <c r="E98" s="23">
        <f>'Consolidated underlying data'!B98</f>
        <v>0.24299999999999999</v>
      </c>
      <c r="F98" s="24">
        <f t="shared" si="10"/>
        <v>0.15413184772516253</v>
      </c>
      <c r="G98" s="24">
        <f t="shared" si="11"/>
        <v>1.1541318477251625</v>
      </c>
      <c r="H98" s="25">
        <f t="shared" si="12"/>
        <v>1.155</v>
      </c>
      <c r="I98" s="23">
        <f>('Consolidated underlying data'!B98+'Consolidated underlying data'!J98*$J$1)</f>
        <v>0.24299999999999999</v>
      </c>
      <c r="J98" s="30">
        <f t="shared" si="8"/>
        <v>0.15413184772516253</v>
      </c>
      <c r="K98" s="30">
        <f t="shared" si="13"/>
        <v>1.1541318477251625</v>
      </c>
      <c r="L98" s="28">
        <f t="shared" si="9"/>
        <v>1.155</v>
      </c>
      <c r="M98" s="26">
        <f t="shared" si="14"/>
        <v>1.155</v>
      </c>
      <c r="P98" s="62"/>
      <c r="Q98" s="62"/>
      <c r="R98" s="62"/>
      <c r="S98" s="39"/>
      <c r="T98" s="66"/>
      <c r="X98" s="65"/>
      <c r="AI98" s="67"/>
      <c r="AJ98" s="63"/>
    </row>
    <row r="99" spans="1:36" x14ac:dyDescent="0.25">
      <c r="A99" s="22">
        <v>1979</v>
      </c>
      <c r="B99" s="44">
        <v>0.1002</v>
      </c>
      <c r="C99" s="44">
        <f>'Consolidated underlying data'!E99</f>
        <v>0.10100000000000001</v>
      </c>
      <c r="D99" s="44">
        <f>'Consolidated underlying data'!F99</f>
        <v>0.10100000000000001</v>
      </c>
      <c r="E99" s="23">
        <f>'Consolidated underlying data'!B99</f>
        <v>0.39</v>
      </c>
      <c r="F99" s="24">
        <f t="shared" si="10"/>
        <v>0.26248864668483218</v>
      </c>
      <c r="G99" s="24">
        <f t="shared" si="11"/>
        <v>1.2624886466848322</v>
      </c>
      <c r="H99" s="25">
        <f t="shared" si="12"/>
        <v>1.2890000000000001</v>
      </c>
      <c r="I99" s="23">
        <f>('Consolidated underlying data'!B99+'Consolidated underlying data'!J99*$J$1)</f>
        <v>0.39</v>
      </c>
      <c r="J99" s="30">
        <f t="shared" ref="J99:J130" si="15">(1+I99)/(1+D99)-1</f>
        <v>0.26248864668483218</v>
      </c>
      <c r="K99" s="30">
        <f t="shared" si="13"/>
        <v>1.2624886466848322</v>
      </c>
      <c r="L99" s="28">
        <f t="shared" ref="L99:L130" si="16">(I99-C99)+1</f>
        <v>1.2890000000000001</v>
      </c>
      <c r="M99" s="26">
        <f t="shared" si="14"/>
        <v>1.2898000000000001</v>
      </c>
      <c r="P99" s="62"/>
      <c r="Q99" s="62"/>
      <c r="R99" s="62"/>
      <c r="S99" s="39"/>
      <c r="T99" s="66"/>
      <c r="X99" s="65"/>
      <c r="AI99" s="67"/>
      <c r="AJ99" s="63"/>
    </row>
    <row r="100" spans="1:36" x14ac:dyDescent="0.25">
      <c r="A100" s="22">
        <v>1980</v>
      </c>
      <c r="B100" s="44">
        <v>0.12720000000000001</v>
      </c>
      <c r="C100" s="44">
        <f>'Consolidated underlying data'!E100</f>
        <v>0.126</v>
      </c>
      <c r="D100" s="44">
        <f>'Consolidated underlying data'!F100</f>
        <v>9.1999999999999998E-2</v>
      </c>
      <c r="E100" s="23">
        <f>'Consolidated underlying data'!B100</f>
        <v>0.52300000000000002</v>
      </c>
      <c r="F100" s="24">
        <f t="shared" si="10"/>
        <v>0.39468864468864462</v>
      </c>
      <c r="G100" s="24">
        <f t="shared" si="11"/>
        <v>1.3946886446886446</v>
      </c>
      <c r="H100" s="25">
        <f t="shared" si="12"/>
        <v>1.397</v>
      </c>
      <c r="I100" s="23">
        <f>('Consolidated underlying data'!B100+'Consolidated underlying data'!J100*$J$1)</f>
        <v>0.52300000000000002</v>
      </c>
      <c r="J100" s="30">
        <f t="shared" si="15"/>
        <v>0.39468864468864462</v>
      </c>
      <c r="K100" s="30">
        <f t="shared" si="13"/>
        <v>1.3946886446886446</v>
      </c>
      <c r="L100" s="28">
        <f t="shared" si="16"/>
        <v>1.397</v>
      </c>
      <c r="M100" s="26">
        <f t="shared" si="14"/>
        <v>1.3957999999999999</v>
      </c>
      <c r="P100" s="62"/>
      <c r="Q100" s="62"/>
      <c r="R100" s="62"/>
      <c r="S100" s="39"/>
      <c r="T100" s="66"/>
      <c r="V100" s="66"/>
      <c r="X100" s="65"/>
      <c r="AI100" s="67"/>
      <c r="AJ100" s="63"/>
    </row>
    <row r="101" spans="1:36" x14ac:dyDescent="0.25">
      <c r="A101" s="22">
        <v>1981</v>
      </c>
      <c r="B101" s="44">
        <v>0.14899999999999999</v>
      </c>
      <c r="C101" s="44">
        <f>'Consolidated underlying data'!E101</f>
        <v>0.15</v>
      </c>
      <c r="D101" s="44">
        <f>'Consolidated underlying data'!F101</f>
        <v>0.113</v>
      </c>
      <c r="E101" s="23">
        <f>'Consolidated underlying data'!B101</f>
        <v>-0.108</v>
      </c>
      <c r="F101" s="24">
        <f t="shared" si="10"/>
        <v>-0.19856244384546273</v>
      </c>
      <c r="G101" s="24">
        <f t="shared" si="11"/>
        <v>0.80143755615453727</v>
      </c>
      <c r="H101" s="25">
        <f t="shared" si="12"/>
        <v>0.74199999999999999</v>
      </c>
      <c r="I101" s="23">
        <f>('Consolidated underlying data'!B101+'Consolidated underlying data'!J101*$J$1)</f>
        <v>-0.108</v>
      </c>
      <c r="J101" s="30">
        <f t="shared" si="15"/>
        <v>-0.19856244384546273</v>
      </c>
      <c r="K101" s="30">
        <f t="shared" si="13"/>
        <v>0.80143755615453727</v>
      </c>
      <c r="L101" s="28">
        <f t="shared" si="16"/>
        <v>0.74199999999999999</v>
      </c>
      <c r="M101" s="26">
        <f t="shared" si="14"/>
        <v>0.74299999999999999</v>
      </c>
      <c r="P101" s="62"/>
      <c r="Q101" s="62"/>
      <c r="R101" s="62"/>
      <c r="S101" s="39"/>
      <c r="T101" s="66"/>
      <c r="V101" s="66"/>
      <c r="X101" s="65"/>
      <c r="AI101" s="67"/>
      <c r="AJ101" s="63"/>
    </row>
    <row r="102" spans="1:36" x14ac:dyDescent="0.25">
      <c r="A102" s="22">
        <v>1982</v>
      </c>
      <c r="B102" s="44">
        <v>0.14000000000000001</v>
      </c>
      <c r="C102" s="44">
        <f>'Consolidated underlying data'!E102</f>
        <v>0.14000000000000001</v>
      </c>
      <c r="D102" s="44">
        <f>'Consolidated underlying data'!F102</f>
        <v>0.11</v>
      </c>
      <c r="E102" s="23">
        <f>'Consolidated underlying data'!B102</f>
        <v>-0.153</v>
      </c>
      <c r="F102" s="24">
        <f t="shared" si="10"/>
        <v>-0.23693693693693707</v>
      </c>
      <c r="G102" s="24">
        <f t="shared" si="11"/>
        <v>0.76306306306306293</v>
      </c>
      <c r="H102" s="25">
        <f t="shared" si="12"/>
        <v>0.70699999999999996</v>
      </c>
      <c r="I102" s="23">
        <f>('Consolidated underlying data'!B102+'Consolidated underlying data'!J102*$J$1)</f>
        <v>-0.153</v>
      </c>
      <c r="J102" s="30">
        <f t="shared" si="15"/>
        <v>-0.23693693693693707</v>
      </c>
      <c r="K102" s="30">
        <f t="shared" si="13"/>
        <v>0.76306306306306293</v>
      </c>
      <c r="L102" s="28">
        <f t="shared" si="16"/>
        <v>0.70699999999999996</v>
      </c>
      <c r="M102" s="26">
        <f t="shared" si="14"/>
        <v>0.70699999999999996</v>
      </c>
      <c r="P102" s="62"/>
      <c r="Q102" s="62"/>
      <c r="R102" s="62"/>
      <c r="S102" s="39"/>
      <c r="T102" s="66"/>
      <c r="X102" s="65"/>
      <c r="AI102" s="67"/>
      <c r="AJ102" s="63"/>
    </row>
    <row r="103" spans="1:36" x14ac:dyDescent="0.25">
      <c r="A103" s="22">
        <v>1983</v>
      </c>
      <c r="B103" s="44">
        <v>0.128</v>
      </c>
      <c r="C103" s="44">
        <f>'Consolidated underlying data'!E103</f>
        <v>0.13500000000000001</v>
      </c>
      <c r="D103" s="44">
        <f>'Consolidated underlying data'!F103</f>
        <v>8.5999999999999993E-2</v>
      </c>
      <c r="E103" s="23">
        <f>'Consolidated underlying data'!B103</f>
        <v>0.63700000000000001</v>
      </c>
      <c r="F103" s="24">
        <f t="shared" si="10"/>
        <v>0.50736648250460403</v>
      </c>
      <c r="G103" s="24">
        <f t="shared" si="11"/>
        <v>1.507366482504604</v>
      </c>
      <c r="H103" s="25">
        <f t="shared" si="12"/>
        <v>1.502</v>
      </c>
      <c r="I103" s="23">
        <f>('Consolidated underlying data'!B103+'Consolidated underlying data'!J103*$J$1)</f>
        <v>0.63700000000000001</v>
      </c>
      <c r="J103" s="30">
        <f t="shared" si="15"/>
        <v>0.50736648250460403</v>
      </c>
      <c r="K103" s="30">
        <f t="shared" si="13"/>
        <v>1.507366482504604</v>
      </c>
      <c r="L103" s="28">
        <f t="shared" si="16"/>
        <v>1.502</v>
      </c>
      <c r="M103" s="26">
        <f t="shared" si="14"/>
        <v>1.5089999999999999</v>
      </c>
      <c r="P103" s="62"/>
      <c r="Q103" s="62"/>
      <c r="R103" s="62"/>
      <c r="S103" s="39"/>
      <c r="T103" s="66"/>
      <c r="X103" s="65"/>
      <c r="AI103" s="67"/>
      <c r="AJ103" s="63"/>
    </row>
    <row r="104" spans="1:36" x14ac:dyDescent="0.25">
      <c r="A104" s="22">
        <v>1984</v>
      </c>
      <c r="B104" s="44">
        <v>0.13100000000000001</v>
      </c>
      <c r="C104" s="44">
        <f>'Consolidated underlying data'!E104</f>
        <v>0.13400000000000001</v>
      </c>
      <c r="D104" s="44">
        <f>'Consolidated underlying data'!F104</f>
        <v>2.5999999999999999E-2</v>
      </c>
      <c r="E104" s="23">
        <f>'Consolidated underlying data'!B104</f>
        <v>5.0000000000000001E-3</v>
      </c>
      <c r="F104" s="24">
        <f t="shared" si="10"/>
        <v>-2.0467836257310079E-2</v>
      </c>
      <c r="G104" s="24">
        <f t="shared" si="11"/>
        <v>0.97953216374268992</v>
      </c>
      <c r="H104" s="25">
        <f t="shared" si="12"/>
        <v>0.871</v>
      </c>
      <c r="I104" s="23">
        <f>('Consolidated underlying data'!B104+'Consolidated underlying data'!J104*$J$1)</f>
        <v>5.0000000000000001E-3</v>
      </c>
      <c r="J104" s="30">
        <f t="shared" si="15"/>
        <v>-2.0467836257310079E-2</v>
      </c>
      <c r="K104" s="30">
        <f t="shared" si="13"/>
        <v>0.97953216374268992</v>
      </c>
      <c r="L104" s="28">
        <f t="shared" si="16"/>
        <v>0.871</v>
      </c>
      <c r="M104" s="26">
        <f t="shared" si="14"/>
        <v>0.874</v>
      </c>
      <c r="P104" s="62"/>
      <c r="Q104" s="62"/>
      <c r="R104" s="62"/>
      <c r="S104" s="39"/>
      <c r="T104" s="66"/>
      <c r="X104" s="65"/>
      <c r="AI104" s="67"/>
      <c r="AJ104" s="63"/>
    </row>
    <row r="105" spans="1:36" x14ac:dyDescent="0.25">
      <c r="A105" s="22">
        <v>1985</v>
      </c>
      <c r="B105" s="44">
        <v>0.152</v>
      </c>
      <c r="C105" s="44">
        <f>'Consolidated underlying data'!E105</f>
        <v>0.14899999999999999</v>
      </c>
      <c r="D105" s="44">
        <f>'Consolidated underlying data'!F105</f>
        <v>8.2000000000000003E-2</v>
      </c>
      <c r="E105" s="23">
        <f>'Consolidated underlying data'!B105</f>
        <v>0.42099999999999999</v>
      </c>
      <c r="F105" s="24">
        <f t="shared" si="10"/>
        <v>0.31330868761552666</v>
      </c>
      <c r="G105" s="24">
        <f t="shared" si="11"/>
        <v>1.3133086876155267</v>
      </c>
      <c r="H105" s="25">
        <f t="shared" si="12"/>
        <v>1.272</v>
      </c>
      <c r="I105" s="23">
        <f>('Consolidated underlying data'!B105+'Consolidated underlying data'!J105*$J$1)</f>
        <v>0.42099999999999999</v>
      </c>
      <c r="J105" s="30">
        <f t="shared" si="15"/>
        <v>0.31330868761552666</v>
      </c>
      <c r="K105" s="30">
        <f t="shared" si="13"/>
        <v>1.3133086876155267</v>
      </c>
      <c r="L105" s="28">
        <f t="shared" si="16"/>
        <v>1.272</v>
      </c>
      <c r="M105" s="26">
        <f t="shared" si="14"/>
        <v>1.2690000000000001</v>
      </c>
      <c r="P105" s="62"/>
      <c r="Q105" s="62"/>
      <c r="R105" s="62"/>
      <c r="S105" s="39"/>
      <c r="T105" s="66"/>
      <c r="X105" s="65"/>
      <c r="AI105" s="68"/>
      <c r="AJ105" s="63"/>
    </row>
    <row r="106" spans="1:36" x14ac:dyDescent="0.25">
      <c r="A106" s="22">
        <v>1986</v>
      </c>
      <c r="B106" s="44">
        <v>0.13849999999999998</v>
      </c>
      <c r="C106" s="44">
        <f>'Consolidated underlying data'!E106</f>
        <v>0.13400000000000001</v>
      </c>
      <c r="D106" s="44">
        <f>'Consolidated underlying data'!F106</f>
        <v>9.8000000000000004E-2</v>
      </c>
      <c r="E106" s="23">
        <f>'Consolidated underlying data'!B106</f>
        <v>0.51100000000000001</v>
      </c>
      <c r="F106" s="24">
        <f t="shared" si="10"/>
        <v>0.37613843351548271</v>
      </c>
      <c r="G106" s="24">
        <f t="shared" si="11"/>
        <v>1.3761384335154827</v>
      </c>
      <c r="H106" s="25">
        <f t="shared" si="12"/>
        <v>1.377</v>
      </c>
      <c r="I106" s="23">
        <f>('Consolidated underlying data'!B106+'Consolidated underlying data'!J106*$J$1)</f>
        <v>0.51100000000000001</v>
      </c>
      <c r="J106" s="30">
        <f t="shared" si="15"/>
        <v>0.37613843351548271</v>
      </c>
      <c r="K106" s="30">
        <f t="shared" si="13"/>
        <v>1.3761384335154827</v>
      </c>
      <c r="L106" s="28">
        <f t="shared" si="16"/>
        <v>1.377</v>
      </c>
      <c r="M106" s="26">
        <f t="shared" si="14"/>
        <v>1.3725000000000001</v>
      </c>
      <c r="P106" s="62"/>
      <c r="Q106" s="62"/>
      <c r="R106" s="62"/>
      <c r="S106" s="39"/>
      <c r="T106" s="66"/>
      <c r="X106" s="65"/>
      <c r="AI106" s="68"/>
      <c r="AJ106" s="63"/>
    </row>
    <row r="107" spans="1:36" x14ac:dyDescent="0.25">
      <c r="A107" s="22">
        <v>1987</v>
      </c>
      <c r="B107" s="44">
        <v>0.1215</v>
      </c>
      <c r="C107" s="44">
        <f>'Consolidated underlying data'!E107</f>
        <v>0.129</v>
      </c>
      <c r="D107" s="44">
        <f>'Consolidated underlying data'!F107</f>
        <v>7.0999999999999994E-2</v>
      </c>
      <c r="E107" s="23">
        <f>'Consolidated underlying data'!B107</f>
        <v>-9.6000000000000002E-2</v>
      </c>
      <c r="F107" s="24">
        <f t="shared" si="10"/>
        <v>-0.15592903828197935</v>
      </c>
      <c r="G107" s="24">
        <f t="shared" si="11"/>
        <v>0.84407096171802065</v>
      </c>
      <c r="H107" s="25">
        <f t="shared" si="12"/>
        <v>0.77500000000000002</v>
      </c>
      <c r="I107" s="23">
        <f>('Consolidated underlying data'!B107+'Consolidated underlying data'!J107*$J$1)</f>
        <v>-9.6000000000000002E-2</v>
      </c>
      <c r="J107" s="30">
        <f t="shared" si="15"/>
        <v>-0.15592903828197935</v>
      </c>
      <c r="K107" s="30">
        <f t="shared" si="13"/>
        <v>0.84407096171802065</v>
      </c>
      <c r="L107" s="28">
        <f t="shared" si="16"/>
        <v>0.77500000000000002</v>
      </c>
      <c r="M107" s="26">
        <f t="shared" si="14"/>
        <v>0.78249999999999997</v>
      </c>
      <c r="P107" s="62"/>
      <c r="Q107" s="62"/>
      <c r="R107" s="62"/>
      <c r="S107" s="39"/>
      <c r="T107" s="66"/>
      <c r="X107" s="65"/>
      <c r="AI107" s="67"/>
      <c r="AJ107" s="63"/>
    </row>
    <row r="108" spans="1:36" x14ac:dyDescent="0.25">
      <c r="A108" s="22">
        <v>1988</v>
      </c>
      <c r="B108" s="44">
        <v>0.13500000000000001</v>
      </c>
      <c r="C108" s="44">
        <f>'Consolidated underlying data'!E108</f>
        <v>0.13</v>
      </c>
      <c r="D108" s="44">
        <f>'Consolidated underlying data'!F108</f>
        <v>7.5999999999999998E-2</v>
      </c>
      <c r="E108" s="23">
        <f>'Consolidated underlying data'!B108</f>
        <v>0.21099999999999999</v>
      </c>
      <c r="F108" s="24">
        <f t="shared" si="10"/>
        <v>0.12546468401486988</v>
      </c>
      <c r="G108" s="24">
        <f t="shared" si="11"/>
        <v>1.1254646840148699</v>
      </c>
      <c r="H108" s="25">
        <f t="shared" si="12"/>
        <v>1.081</v>
      </c>
      <c r="I108" s="23">
        <f>('Consolidated underlying data'!B108+'Consolidated underlying data'!J108*$J$1)</f>
        <v>0.23441911764705881</v>
      </c>
      <c r="J108" s="30">
        <f t="shared" si="15"/>
        <v>0.14722966324076081</v>
      </c>
      <c r="K108" s="30">
        <f t="shared" ref="K108:K117" si="17">J108+1</f>
        <v>1.1472296632407608</v>
      </c>
      <c r="L108" s="28">
        <f t="shared" si="16"/>
        <v>1.1044191176470588</v>
      </c>
      <c r="M108" s="26">
        <f t="shared" si="14"/>
        <v>1.0994191176470589</v>
      </c>
      <c r="P108" s="62"/>
      <c r="Q108" s="62"/>
      <c r="R108" s="62"/>
      <c r="S108" s="39"/>
      <c r="T108" s="66"/>
      <c r="V108" s="66"/>
      <c r="X108" s="65"/>
      <c r="AI108" s="67"/>
      <c r="AJ108" s="63"/>
    </row>
    <row r="109" spans="1:36" x14ac:dyDescent="0.25">
      <c r="A109" s="22">
        <v>1989</v>
      </c>
      <c r="B109" s="44">
        <v>0.13449999999999998</v>
      </c>
      <c r="C109" s="44">
        <f>'Consolidated underlying data'!E109</f>
        <v>0.129</v>
      </c>
      <c r="D109" s="44">
        <f>'Consolidated underlying data'!F109</f>
        <v>7.8E-2</v>
      </c>
      <c r="E109" s="23">
        <f>'Consolidated underlying data'!B109</f>
        <v>0.17899999999999999</v>
      </c>
      <c r="F109" s="24">
        <f t="shared" si="10"/>
        <v>9.3692022263450747E-2</v>
      </c>
      <c r="G109" s="24">
        <f t="shared" si="11"/>
        <v>1.0936920222634507</v>
      </c>
      <c r="H109" s="25">
        <f t="shared" si="12"/>
        <v>1.05</v>
      </c>
      <c r="I109" s="23">
        <f>('Consolidated underlying data'!B109+'Consolidated underlying data'!J109*$J$1)</f>
        <v>0.19957090163934427</v>
      </c>
      <c r="J109" s="30">
        <f t="shared" si="15"/>
        <v>0.11277449131664596</v>
      </c>
      <c r="K109" s="30">
        <f t="shared" si="17"/>
        <v>1.112774491316646</v>
      </c>
      <c r="L109" s="28">
        <f t="shared" si="16"/>
        <v>1.0705709016393443</v>
      </c>
      <c r="M109" s="26">
        <f t="shared" si="14"/>
        <v>1.0650709016393443</v>
      </c>
      <c r="P109" s="62"/>
      <c r="Q109" s="62"/>
      <c r="R109" s="62"/>
      <c r="S109" s="39"/>
      <c r="T109" s="66"/>
      <c r="V109" s="66"/>
      <c r="X109" s="65"/>
      <c r="AI109" s="67"/>
      <c r="AJ109" s="63"/>
    </row>
    <row r="110" spans="1:36" x14ac:dyDescent="0.25">
      <c r="A110" s="22">
        <v>1990</v>
      </c>
      <c r="B110" s="44">
        <v>0.11990000000000001</v>
      </c>
      <c r="C110" s="44">
        <f>'Consolidated underlying data'!E110</f>
        <v>0.121</v>
      </c>
      <c r="D110" s="44">
        <f>'Consolidated underlying data'!F110</f>
        <v>6.9000000000000006E-2</v>
      </c>
      <c r="E110" s="23">
        <f>'Consolidated underlying data'!B110</f>
        <v>-0.153</v>
      </c>
      <c r="F110" s="24">
        <f t="shared" si="10"/>
        <v>-0.20767072029934519</v>
      </c>
      <c r="G110" s="24">
        <f t="shared" si="11"/>
        <v>0.79232927970065481</v>
      </c>
      <c r="H110" s="25">
        <f t="shared" si="12"/>
        <v>0.72599999999999998</v>
      </c>
      <c r="I110" s="23">
        <f>('Consolidated underlying data'!B110+'Consolidated underlying data'!J110*$J$1)</f>
        <v>-0.13803934426229508</v>
      </c>
      <c r="J110" s="30">
        <f t="shared" si="15"/>
        <v>-0.19367571960925645</v>
      </c>
      <c r="K110" s="30">
        <f t="shared" si="17"/>
        <v>0.80632428039074355</v>
      </c>
      <c r="L110" s="28">
        <f t="shared" si="16"/>
        <v>0.74096065573770487</v>
      </c>
      <c r="M110" s="26">
        <f t="shared" si="14"/>
        <v>0.74206065573770497</v>
      </c>
      <c r="P110" s="62"/>
      <c r="Q110" s="62"/>
      <c r="R110" s="62"/>
      <c r="S110" s="39"/>
      <c r="T110" s="66"/>
      <c r="X110" s="65"/>
      <c r="AI110" s="67"/>
      <c r="AJ110" s="63"/>
    </row>
    <row r="111" spans="1:36" x14ac:dyDescent="0.25">
      <c r="A111" s="22">
        <v>1991</v>
      </c>
      <c r="B111" s="44">
        <v>8.2200000000000009E-2</v>
      </c>
      <c r="C111" s="44">
        <f>'Consolidated underlying data'!E111</f>
        <v>9.4E-2</v>
      </c>
      <c r="D111" s="44">
        <f>'Consolidated underlying data'!F111</f>
        <v>1.4999999999999999E-2</v>
      </c>
      <c r="E111" s="23">
        <f>'Consolidated underlying data'!B111</f>
        <v>0.27500000000000002</v>
      </c>
      <c r="F111" s="24">
        <f t="shared" si="10"/>
        <v>0.25615763546798043</v>
      </c>
      <c r="G111" s="24">
        <f t="shared" si="11"/>
        <v>1.2561576354679804</v>
      </c>
      <c r="H111" s="25">
        <f t="shared" si="12"/>
        <v>1.181</v>
      </c>
      <c r="I111" s="23">
        <f>('Consolidated underlying data'!B111+'Consolidated underlying data'!J111*$J$1)</f>
        <v>0.2915190573770492</v>
      </c>
      <c r="J111" s="30">
        <f t="shared" si="15"/>
        <v>0.2724325688443836</v>
      </c>
      <c r="K111" s="30">
        <f t="shared" si="17"/>
        <v>1.2724325688443836</v>
      </c>
      <c r="L111" s="28">
        <f t="shared" si="16"/>
        <v>1.1975190573770491</v>
      </c>
      <c r="M111" s="26">
        <f t="shared" si="14"/>
        <v>1.2093190573770491</v>
      </c>
      <c r="P111" s="62"/>
      <c r="Q111" s="62"/>
      <c r="R111" s="62"/>
      <c r="S111" s="39"/>
      <c r="T111" s="66"/>
      <c r="X111" s="65"/>
      <c r="AI111" s="67"/>
      <c r="AJ111" s="63"/>
    </row>
    <row r="112" spans="1:36" x14ac:dyDescent="0.25">
      <c r="A112" s="22">
        <v>1992</v>
      </c>
      <c r="B112" s="44">
        <v>8.2400000000000001E-2</v>
      </c>
      <c r="C112" s="44">
        <f>'Consolidated underlying data'!E112</f>
        <v>8.8999999999999996E-2</v>
      </c>
      <c r="D112" s="44">
        <f>'Consolidated underlying data'!F112</f>
        <v>3.0000000000000001E-3</v>
      </c>
      <c r="E112" s="23">
        <f>'Consolidated underlying data'!B112</f>
        <v>-2.1999999999999999E-2</v>
      </c>
      <c r="F112" s="24">
        <f t="shared" si="10"/>
        <v>-2.4925224327018825E-2</v>
      </c>
      <c r="G112" s="24">
        <f t="shared" si="11"/>
        <v>0.97507477567298118</v>
      </c>
      <c r="H112" s="25">
        <f t="shared" si="12"/>
        <v>0.88900000000000001</v>
      </c>
      <c r="I112" s="23">
        <f>('Consolidated underlying data'!B112+'Consolidated underlying data'!J112*$J$1)</f>
        <v>-1.0156147540983604E-2</v>
      </c>
      <c r="J112" s="30">
        <f t="shared" si="15"/>
        <v>-1.3116797149534842E-2</v>
      </c>
      <c r="K112" s="30">
        <f t="shared" si="17"/>
        <v>0.98688320285046516</v>
      </c>
      <c r="L112" s="28">
        <f t="shared" si="16"/>
        <v>0.90084385245901644</v>
      </c>
      <c r="M112" s="26">
        <f t="shared" si="14"/>
        <v>0.90744385245901638</v>
      </c>
      <c r="P112" s="62"/>
      <c r="Q112" s="62"/>
      <c r="R112" s="62"/>
      <c r="S112" s="39"/>
      <c r="T112" s="66"/>
      <c r="X112" s="65"/>
      <c r="AI112" s="67"/>
      <c r="AJ112" s="63"/>
    </row>
    <row r="113" spans="1:36" x14ac:dyDescent="0.25">
      <c r="A113" s="22">
        <v>1993</v>
      </c>
      <c r="B113" s="44">
        <v>6.1699999999999998E-2</v>
      </c>
      <c r="C113" s="44">
        <f>'Consolidated underlying data'!E113</f>
        <v>6.7000000000000004E-2</v>
      </c>
      <c r="D113" s="44">
        <f>'Consolidated underlying data'!F113</f>
        <v>1.9E-2</v>
      </c>
      <c r="E113" s="23">
        <f>'Consolidated underlying data'!B113</f>
        <v>0.442</v>
      </c>
      <c r="F113" s="24">
        <f t="shared" si="10"/>
        <v>0.41511285574092249</v>
      </c>
      <c r="G113" s="24">
        <f t="shared" si="11"/>
        <v>1.4151128557409225</v>
      </c>
      <c r="H113" s="25">
        <f t="shared" si="12"/>
        <v>1.375</v>
      </c>
      <c r="I113" s="23">
        <f>('Consolidated underlying data'!B113+'Consolidated underlying data'!J113*$J$1)</f>
        <v>0.45424570895522387</v>
      </c>
      <c r="J113" s="30">
        <f t="shared" si="15"/>
        <v>0.4271302344997292</v>
      </c>
      <c r="K113" s="30">
        <f t="shared" si="17"/>
        <v>1.4271302344997292</v>
      </c>
      <c r="L113" s="28">
        <f t="shared" si="16"/>
        <v>1.3872457089552239</v>
      </c>
      <c r="M113" s="26">
        <f t="shared" si="14"/>
        <v>1.392545708955224</v>
      </c>
      <c r="P113" s="62"/>
      <c r="Q113" s="62"/>
      <c r="R113" s="62"/>
      <c r="S113" s="39"/>
      <c r="T113" s="66"/>
      <c r="X113" s="65"/>
      <c r="AI113" s="67"/>
      <c r="AJ113" s="63"/>
    </row>
    <row r="114" spans="1:36" x14ac:dyDescent="0.25">
      <c r="A114" s="22">
        <v>1994</v>
      </c>
      <c r="B114" s="44">
        <v>0.10060000000000001</v>
      </c>
      <c r="C114" s="44">
        <f>'Consolidated underlying data'!E114</f>
        <v>0.1</v>
      </c>
      <c r="D114" s="44">
        <f>'Consolidated underlying data'!F114</f>
        <v>2.5000000000000001E-2</v>
      </c>
      <c r="E114" s="23">
        <f>'Consolidated underlying data'!B114</f>
        <v>-5.8000000000000003E-2</v>
      </c>
      <c r="F114" s="24">
        <f t="shared" si="10"/>
        <v>-8.0975609756097522E-2</v>
      </c>
      <c r="G114" s="24">
        <f t="shared" si="11"/>
        <v>0.91902439024390248</v>
      </c>
      <c r="H114" s="25">
        <f t="shared" si="12"/>
        <v>0.84199999999999997</v>
      </c>
      <c r="I114" s="23">
        <f>('Consolidated underlying data'!B114+'Consolidated underlying data'!J114*$J$1)</f>
        <v>-4.9836194029850747E-2</v>
      </c>
      <c r="J114" s="30">
        <f t="shared" si="15"/>
        <v>-7.3010921004732388E-2</v>
      </c>
      <c r="K114" s="30">
        <f t="shared" si="17"/>
        <v>0.92698907899526761</v>
      </c>
      <c r="L114" s="28">
        <f t="shared" si="16"/>
        <v>0.85016380597014929</v>
      </c>
      <c r="M114" s="26">
        <f t="shared" si="14"/>
        <v>0.84956380597014924</v>
      </c>
      <c r="P114" s="62"/>
      <c r="Q114" s="62"/>
      <c r="R114" s="62"/>
      <c r="S114" s="39"/>
      <c r="T114" s="66"/>
      <c r="X114" s="65"/>
      <c r="AI114" s="67"/>
      <c r="AJ114" s="63"/>
    </row>
    <row r="115" spans="1:36" x14ac:dyDescent="0.25">
      <c r="A115" s="22">
        <v>1995</v>
      </c>
      <c r="B115" s="44">
        <v>7.8526315789473694E-2</v>
      </c>
      <c r="C115" s="44">
        <f>'Consolidated underlying data'!E115</f>
        <v>8.2000000000000003E-2</v>
      </c>
      <c r="D115" s="44">
        <f>'Consolidated underlying data'!F115</f>
        <v>5.0999999999999997E-2</v>
      </c>
      <c r="E115" s="23">
        <f>'Consolidated underlying data'!B115</f>
        <v>0.215</v>
      </c>
      <c r="F115" s="24">
        <f t="shared" si="10"/>
        <v>0.15604186489058058</v>
      </c>
      <c r="G115" s="24">
        <f t="shared" si="11"/>
        <v>1.1560418648905806</v>
      </c>
      <c r="H115" s="25">
        <f t="shared" si="12"/>
        <v>1.133</v>
      </c>
      <c r="I115" s="23">
        <f>('Consolidated underlying data'!B115+'Consolidated underlying data'!J115*$J$1)</f>
        <v>0.22871093749999999</v>
      </c>
      <c r="J115" s="30">
        <f t="shared" si="15"/>
        <v>0.16908747621313047</v>
      </c>
      <c r="K115" s="30">
        <f t="shared" si="17"/>
        <v>1.1690874762131305</v>
      </c>
      <c r="L115" s="28">
        <f t="shared" si="16"/>
        <v>1.1467109375</v>
      </c>
      <c r="M115" s="26">
        <f t="shared" si="14"/>
        <v>1.1501846217105263</v>
      </c>
      <c r="P115" s="62"/>
      <c r="Q115" s="62"/>
      <c r="R115" s="62"/>
      <c r="S115" s="39"/>
      <c r="T115" s="66"/>
      <c r="X115" s="65"/>
      <c r="AI115" s="67"/>
    </row>
    <row r="116" spans="1:36" x14ac:dyDescent="0.25">
      <c r="A116" s="22">
        <v>1996</v>
      </c>
      <c r="B116" s="44">
        <v>6.9264999999999993E-2</v>
      </c>
      <c r="C116" s="44">
        <f>'Consolidated underlying data'!E116</f>
        <v>7.3999999999999996E-2</v>
      </c>
      <c r="D116" s="44">
        <f>'Consolidated underlying data'!F116</f>
        <v>1.4999999999999999E-2</v>
      </c>
      <c r="E116" s="23">
        <f>'Consolidated underlying data'!B116</f>
        <v>0.11700000000000001</v>
      </c>
      <c r="F116" s="24">
        <f t="shared" si="10"/>
        <v>0.10049261083743843</v>
      </c>
      <c r="G116" s="24">
        <f t="shared" si="11"/>
        <v>1.1004926108374384</v>
      </c>
      <c r="H116" s="25">
        <f t="shared" si="12"/>
        <v>1.0429999999999999</v>
      </c>
      <c r="I116" s="23">
        <f>('Consolidated underlying data'!B116+'Consolidated underlying data'!J116*$J$1)</f>
        <v>0.12933984375000002</v>
      </c>
      <c r="J116" s="30">
        <f t="shared" si="15"/>
        <v>0.11265009236453216</v>
      </c>
      <c r="K116" s="30">
        <f t="shared" si="17"/>
        <v>1.1126500923645322</v>
      </c>
      <c r="L116" s="28">
        <f t="shared" si="16"/>
        <v>1.0553398437500001</v>
      </c>
      <c r="M116" s="26">
        <f t="shared" si="14"/>
        <v>1.0600748437500001</v>
      </c>
      <c r="P116" s="62"/>
      <c r="Q116" s="62"/>
      <c r="R116" s="62"/>
      <c r="S116" s="39"/>
      <c r="T116" s="66"/>
      <c r="X116" s="65"/>
      <c r="AI116" s="67"/>
    </row>
    <row r="117" spans="1:36" x14ac:dyDescent="0.25">
      <c r="A117" s="22">
        <v>1997</v>
      </c>
      <c r="B117" s="44">
        <v>5.8257142857142855E-2</v>
      </c>
      <c r="C117" s="44">
        <f>'Consolidated underlying data'!E117</f>
        <v>6.0999999999999999E-2</v>
      </c>
      <c r="D117" s="44">
        <f>'Consolidated underlying data'!F117</f>
        <v>-2E-3</v>
      </c>
      <c r="E117" s="23">
        <f>'Consolidated underlying data'!B117</f>
        <v>0.124</v>
      </c>
      <c r="F117" s="24">
        <f t="shared" si="10"/>
        <v>0.12625250501002006</v>
      </c>
      <c r="G117" s="24">
        <f t="shared" si="11"/>
        <v>1.1262525050100201</v>
      </c>
      <c r="H117" s="25">
        <f t="shared" si="12"/>
        <v>1.0629999999999999</v>
      </c>
      <c r="I117" s="23">
        <f>('Consolidated underlying data'!B117+'Consolidated underlying data'!J117*$J$1)</f>
        <v>0.13633984374999999</v>
      </c>
      <c r="J117" s="30">
        <f t="shared" si="15"/>
        <v>0.13861707790581179</v>
      </c>
      <c r="K117" s="30">
        <f t="shared" si="17"/>
        <v>1.1386170779058118</v>
      </c>
      <c r="L117" s="28">
        <f t="shared" si="16"/>
        <v>1.0753398437499999</v>
      </c>
      <c r="M117" s="26">
        <f t="shared" si="14"/>
        <v>1.0780827008928571</v>
      </c>
      <c r="P117" s="62"/>
      <c r="Q117" s="62"/>
      <c r="R117" s="62"/>
      <c r="S117" s="39"/>
      <c r="T117" s="66"/>
      <c r="X117" s="65"/>
    </row>
    <row r="118" spans="1:36" x14ac:dyDescent="0.25">
      <c r="A118" s="22">
        <v>1998</v>
      </c>
      <c r="B118" s="44">
        <v>4.6104761904761905E-2</v>
      </c>
      <c r="C118" s="44">
        <f>'Consolidated underlying data'!E118</f>
        <v>0.05</v>
      </c>
      <c r="D118" s="44">
        <f>'Consolidated underlying data'!F118</f>
        <v>1.6E-2</v>
      </c>
      <c r="E118" s="23">
        <f>'Consolidated underlying data'!B118</f>
        <v>0.11899999999999999</v>
      </c>
      <c r="F118" s="24">
        <f t="shared" si="10"/>
        <v>0.10137795275590555</v>
      </c>
      <c r="G118" s="24">
        <f t="shared" si="11"/>
        <v>1.1013779527559056</v>
      </c>
      <c r="H118" s="25">
        <f t="shared" si="12"/>
        <v>1.069</v>
      </c>
      <c r="I118" s="23">
        <f>('Consolidated underlying data'!B118+'Consolidated underlying data'!J118*$J$1)</f>
        <v>0.128165</v>
      </c>
      <c r="J118" s="30">
        <f t="shared" si="15"/>
        <v>0.11039862204724415</v>
      </c>
      <c r="K118" s="30">
        <f t="shared" si="13"/>
        <v>1.1103986220472442</v>
      </c>
      <c r="L118" s="28">
        <f t="shared" si="16"/>
        <v>1.078165</v>
      </c>
      <c r="M118" s="26">
        <f t="shared" si="14"/>
        <v>1.082060238095238</v>
      </c>
      <c r="P118" s="62"/>
      <c r="Q118" s="62"/>
      <c r="R118" s="62"/>
      <c r="S118" s="39"/>
      <c r="T118" s="66"/>
      <c r="X118" s="65"/>
    </row>
    <row r="119" spans="1:36" x14ac:dyDescent="0.25">
      <c r="A119" s="22">
        <v>1999</v>
      </c>
      <c r="B119" s="44">
        <v>6.4880952380952386E-2</v>
      </c>
      <c r="C119" s="44">
        <f>'Consolidated underlying data'!E119</f>
        <v>7.0000000000000007E-2</v>
      </c>
      <c r="D119" s="44">
        <f>'Consolidated underlying data'!F119</f>
        <v>1.7999999999999999E-2</v>
      </c>
      <c r="E119" s="23">
        <f>'Consolidated underlying data'!B119</f>
        <v>0.17599999999999999</v>
      </c>
      <c r="F119" s="24">
        <f t="shared" si="10"/>
        <v>0.15520628683693505</v>
      </c>
      <c r="G119" s="24">
        <f t="shared" si="11"/>
        <v>1.155206286836935</v>
      </c>
      <c r="H119" s="25">
        <f t="shared" si="12"/>
        <v>1.1059999999999999</v>
      </c>
      <c r="I119" s="23">
        <f>('Consolidated underlying data'!B119+'Consolidated underlying data'!J119*$J$1)</f>
        <v>0.18451499999999998</v>
      </c>
      <c r="J119" s="30">
        <f t="shared" si="15"/>
        <v>0.16357072691552066</v>
      </c>
      <c r="K119" s="30">
        <f t="shared" si="13"/>
        <v>1.1635707269155207</v>
      </c>
      <c r="L119" s="28">
        <f t="shared" si="16"/>
        <v>1.1145149999999999</v>
      </c>
      <c r="M119" s="26">
        <f t="shared" si="14"/>
        <v>1.1196340476190476</v>
      </c>
      <c r="P119" s="62"/>
      <c r="Q119" s="62"/>
      <c r="R119" s="62"/>
      <c r="S119" s="39"/>
      <c r="T119" s="66"/>
      <c r="X119" s="65"/>
    </row>
    <row r="120" spans="1:36" x14ac:dyDescent="0.25">
      <c r="A120" s="22">
        <v>2000</v>
      </c>
      <c r="B120" s="44">
        <v>5.4371052631578938E-2</v>
      </c>
      <c r="C120" s="44">
        <f>'Consolidated underlying data'!E120</f>
        <v>5.5E-2</v>
      </c>
      <c r="D120" s="44">
        <f>'Consolidated underlying data'!F120</f>
        <v>5.8000000000000003E-2</v>
      </c>
      <c r="E120" s="23">
        <f>'Consolidated underlying data'!B120</f>
        <v>6.5000000000000002E-2</v>
      </c>
      <c r="F120" s="24">
        <f t="shared" si="10"/>
        <v>6.6162570888468331E-3</v>
      </c>
      <c r="G120" s="24">
        <f t="shared" si="11"/>
        <v>1.0066162570888468</v>
      </c>
      <c r="H120" s="25">
        <f t="shared" si="12"/>
        <v>1.01</v>
      </c>
      <c r="I120" s="23">
        <f>('Consolidated underlying data'!B120+'Consolidated underlying data'!J120*$J$1)</f>
        <v>7.3775000000000007E-2</v>
      </c>
      <c r="J120" s="30">
        <f t="shared" si="15"/>
        <v>1.491020793950848E-2</v>
      </c>
      <c r="K120" s="30">
        <f t="shared" si="13"/>
        <v>1.0149102079395085</v>
      </c>
      <c r="L120" s="28">
        <f t="shared" si="16"/>
        <v>1.018775</v>
      </c>
      <c r="M120" s="26">
        <f t="shared" si="14"/>
        <v>1.0194039473684211</v>
      </c>
      <c r="P120" s="62"/>
      <c r="Q120" s="62"/>
      <c r="R120" s="62"/>
      <c r="S120" s="39"/>
      <c r="T120" s="66"/>
      <c r="X120" s="65"/>
    </row>
    <row r="121" spans="1:36" x14ac:dyDescent="0.25">
      <c r="A121" s="22">
        <v>2001</v>
      </c>
      <c r="B121" s="44">
        <v>5.3278947368421044E-2</v>
      </c>
      <c r="C121" s="44">
        <f>'Consolidated underlying data'!E121</f>
        <v>0.06</v>
      </c>
      <c r="D121" s="44">
        <f>'Consolidated underlying data'!F121</f>
        <v>3.1E-2</v>
      </c>
      <c r="E121" s="23">
        <f>'Consolidated underlying data'!B121</f>
        <v>6.0999999999999999E-2</v>
      </c>
      <c r="F121" s="24">
        <f t="shared" si="10"/>
        <v>2.9097963142580063E-2</v>
      </c>
      <c r="G121" s="24">
        <f t="shared" si="11"/>
        <v>1.0290979631425801</v>
      </c>
      <c r="H121" s="25">
        <f t="shared" si="12"/>
        <v>1.0009999999999999</v>
      </c>
      <c r="I121" s="23">
        <f>('Consolidated underlying data'!B121+'Consolidated underlying data'!J121*$J$1)</f>
        <v>6.9385000000000002E-2</v>
      </c>
      <c r="J121" s="30">
        <f t="shared" si="15"/>
        <v>3.7230843840931227E-2</v>
      </c>
      <c r="K121" s="30">
        <f t="shared" si="13"/>
        <v>1.0372308438409312</v>
      </c>
      <c r="L121" s="28">
        <f t="shared" si="16"/>
        <v>1.009385</v>
      </c>
      <c r="M121" s="26">
        <f t="shared" si="14"/>
        <v>1.016106052631579</v>
      </c>
      <c r="P121" s="62"/>
      <c r="Q121" s="62"/>
      <c r="R121" s="62"/>
      <c r="S121" s="39"/>
      <c r="T121" s="66"/>
      <c r="X121" s="65"/>
    </row>
    <row r="122" spans="1:36" x14ac:dyDescent="0.25">
      <c r="A122" s="22">
        <v>2002</v>
      </c>
      <c r="B122" s="44">
        <v>4.9967499999999984E-2</v>
      </c>
      <c r="C122" s="44">
        <f>'Consolidated underlying data'!E122</f>
        <v>5.1999999999999998E-2</v>
      </c>
      <c r="D122" s="44">
        <f>'Consolidated underlying data'!F122</f>
        <v>0.03</v>
      </c>
      <c r="E122" s="23">
        <f>'Consolidated underlying data'!B122</f>
        <v>-6.2E-2</v>
      </c>
      <c r="F122" s="24">
        <f t="shared" si="10"/>
        <v>-8.9320388349514612E-2</v>
      </c>
      <c r="G122" s="24">
        <f t="shared" si="11"/>
        <v>0.91067961165048539</v>
      </c>
      <c r="H122" s="25">
        <f t="shared" si="12"/>
        <v>0.88600000000000001</v>
      </c>
      <c r="I122" s="23">
        <f>('Consolidated underlying data'!B122+'Consolidated underlying data'!J122*$J$1)</f>
        <v>-5.4265000000000001E-2</v>
      </c>
      <c r="J122" s="30">
        <f t="shared" si="15"/>
        <v>-8.1810679611650561E-2</v>
      </c>
      <c r="K122" s="30">
        <f t="shared" si="13"/>
        <v>0.91818932038834944</v>
      </c>
      <c r="L122" s="28">
        <f t="shared" si="16"/>
        <v>0.89373499999999995</v>
      </c>
      <c r="M122" s="26">
        <f t="shared" si="14"/>
        <v>0.89576750000000005</v>
      </c>
      <c r="P122" s="62"/>
      <c r="Q122" s="62"/>
      <c r="R122" s="62"/>
      <c r="S122" s="39"/>
      <c r="T122" s="66"/>
      <c r="X122" s="65"/>
    </row>
    <row r="123" spans="1:36" x14ac:dyDescent="0.25">
      <c r="A123" s="22">
        <v>2003</v>
      </c>
      <c r="B123" s="44">
        <v>5.7054761904761914E-2</v>
      </c>
      <c r="C123" s="44">
        <f>'Consolidated underlying data'!E123</f>
        <v>5.6000000000000001E-2</v>
      </c>
      <c r="D123" s="45">
        <f>'Consolidated underlying data'!F123</f>
        <v>2.4E-2</v>
      </c>
      <c r="E123" s="28">
        <f>'Consolidated underlying data'!B123</f>
        <v>0.13400000000000001</v>
      </c>
      <c r="F123" s="24">
        <f t="shared" si="10"/>
        <v>0.10742187499999978</v>
      </c>
      <c r="G123" s="24">
        <f t="shared" si="11"/>
        <v>1.1074218749999998</v>
      </c>
      <c r="H123" s="25">
        <f t="shared" si="12"/>
        <v>1.0780000000000001</v>
      </c>
      <c r="I123" s="23">
        <f>('Consolidated underlying data'!B123+'Consolidated underlying data'!J123*$J$1)</f>
        <v>0.14576500000000001</v>
      </c>
      <c r="J123" s="30">
        <f t="shared" si="15"/>
        <v>0.11891113281249988</v>
      </c>
      <c r="K123" s="30">
        <f t="shared" si="13"/>
        <v>1.1189111328124999</v>
      </c>
      <c r="L123" s="28">
        <f t="shared" si="16"/>
        <v>1.0897650000000001</v>
      </c>
      <c r="M123" s="26">
        <f t="shared" si="14"/>
        <v>1.088710238095238</v>
      </c>
      <c r="P123" s="62"/>
      <c r="Q123" s="62"/>
      <c r="R123" s="62"/>
      <c r="S123" s="39"/>
      <c r="T123" s="66"/>
      <c r="V123" s="66"/>
      <c r="X123" s="65"/>
    </row>
    <row r="124" spans="1:36" x14ac:dyDescent="0.25">
      <c r="A124" s="22">
        <v>2004</v>
      </c>
      <c r="B124" s="44">
        <v>5.0999999999999997E-2</v>
      </c>
      <c r="C124" s="44">
        <f>'Consolidated underlying data'!E124</f>
        <v>5.2999999999999999E-2</v>
      </c>
      <c r="D124" s="45">
        <f>'Consolidated underlying data'!F124</f>
        <v>2.5999999999999999E-2</v>
      </c>
      <c r="E124" s="28">
        <f>'Consolidated underlying data'!B124</f>
        <v>0.27800000000000002</v>
      </c>
      <c r="F124" s="24">
        <f t="shared" si="10"/>
        <v>0.2456140350877194</v>
      </c>
      <c r="G124" s="24">
        <f t="shared" si="11"/>
        <v>1.2456140350877194</v>
      </c>
      <c r="H124" s="25">
        <f t="shared" si="12"/>
        <v>1.2250000000000001</v>
      </c>
      <c r="I124" s="23">
        <f>('Consolidated underlying data'!B124+'Consolidated underlying data'!J124*$J$1)</f>
        <v>0.28645000000000004</v>
      </c>
      <c r="J124" s="30">
        <f t="shared" si="15"/>
        <v>0.25384990253411321</v>
      </c>
      <c r="K124" s="30">
        <f t="shared" si="13"/>
        <v>1.2538499025341132</v>
      </c>
      <c r="L124" s="28">
        <f t="shared" si="16"/>
        <v>1.2334499999999999</v>
      </c>
      <c r="M124" s="26">
        <f t="shared" si="14"/>
        <v>1.2354500000000002</v>
      </c>
      <c r="P124" s="62"/>
      <c r="Q124" s="62"/>
      <c r="R124" s="62"/>
      <c r="S124" s="39"/>
      <c r="T124" s="66"/>
      <c r="V124" s="66"/>
      <c r="W124" s="66"/>
      <c r="X124" s="48"/>
    </row>
    <row r="125" spans="1:36" x14ac:dyDescent="0.25">
      <c r="A125" s="22">
        <v>2005</v>
      </c>
      <c r="B125" s="44">
        <v>5.3427500000000003E-2</v>
      </c>
      <c r="C125" s="44">
        <f>'Consolidated underlying data'!E125</f>
        <v>5.1999999999999998E-2</v>
      </c>
      <c r="D125" s="45">
        <f>'Consolidated underlying data'!F125</f>
        <v>2.8000000000000001E-2</v>
      </c>
      <c r="E125" s="28">
        <f>'Consolidated underlying data'!B125</f>
        <v>0.20599999999999999</v>
      </c>
      <c r="F125" s="24">
        <f t="shared" si="10"/>
        <v>0.17315175097276247</v>
      </c>
      <c r="G125" s="24">
        <f t="shared" si="11"/>
        <v>1.1731517509727625</v>
      </c>
      <c r="H125" s="25">
        <f t="shared" si="12"/>
        <v>1.1539999999999999</v>
      </c>
      <c r="I125" s="23">
        <f>('Consolidated underlying data'!B125+'Consolidated underlying data'!J125*$J$1)</f>
        <v>0.21470999999999998</v>
      </c>
      <c r="J125" s="30">
        <f t="shared" si="15"/>
        <v>0.18162451361867693</v>
      </c>
      <c r="K125" s="30">
        <f t="shared" si="13"/>
        <v>1.1816245136186769</v>
      </c>
      <c r="L125" s="28">
        <f t="shared" si="16"/>
        <v>1.1627099999999999</v>
      </c>
      <c r="M125" s="26">
        <f t="shared" si="14"/>
        <v>1.1612825</v>
      </c>
      <c r="P125" s="62"/>
      <c r="Q125" s="62"/>
      <c r="R125" s="62"/>
      <c r="S125" s="39"/>
      <c r="T125" s="66"/>
      <c r="X125" s="65"/>
    </row>
    <row r="126" spans="1:36" x14ac:dyDescent="0.25">
      <c r="A126" s="22">
        <v>2006</v>
      </c>
      <c r="B126" s="44">
        <v>5.868421052631579E-2</v>
      </c>
      <c r="C126" s="44">
        <f>'Consolidated underlying data'!E126</f>
        <v>5.8999999999999997E-2</v>
      </c>
      <c r="D126" s="45">
        <f>'Consolidated underlying data'!F126</f>
        <v>3.3000000000000002E-2</v>
      </c>
      <c r="E126" s="28">
        <f>'Consolidated underlying data'!B126</f>
        <v>0.249</v>
      </c>
      <c r="F126" s="24">
        <f>(1+E126)/(1+D126)-1</f>
        <v>0.2090997095837368</v>
      </c>
      <c r="G126" s="24">
        <f t="shared" si="11"/>
        <v>1.2090997095837368</v>
      </c>
      <c r="H126" s="25">
        <f t="shared" si="12"/>
        <v>1.19</v>
      </c>
      <c r="I126" s="23">
        <f>('Consolidated underlying data'!B126+'Consolidated underlying data'!J126*$J$1)</f>
        <v>0.25757999999999998</v>
      </c>
      <c r="J126" s="30">
        <f t="shared" si="15"/>
        <v>0.2174056147144241</v>
      </c>
      <c r="K126" s="30">
        <f t="shared" si="13"/>
        <v>1.2174056147144241</v>
      </c>
      <c r="L126" s="28">
        <f t="shared" si="16"/>
        <v>1.19858</v>
      </c>
      <c r="M126" s="26">
        <f t="shared" si="14"/>
        <v>1.1988957894736842</v>
      </c>
      <c r="P126" s="62"/>
      <c r="Q126" s="62"/>
      <c r="R126" s="62"/>
      <c r="S126" s="39"/>
      <c r="T126" s="66"/>
      <c r="X126" s="65"/>
    </row>
    <row r="127" spans="1:36" x14ac:dyDescent="0.25">
      <c r="A127" s="22">
        <v>2007</v>
      </c>
      <c r="B127" s="44">
        <v>6.4636842105263159E-2</v>
      </c>
      <c r="C127" s="44">
        <f>'Consolidated underlying data'!E127</f>
        <v>6.3E-2</v>
      </c>
      <c r="D127" s="45">
        <f>'Consolidated underlying data'!F127</f>
        <v>0.03</v>
      </c>
      <c r="E127" s="28">
        <f>'Consolidated underlying data'!B127</f>
        <v>0.223</v>
      </c>
      <c r="F127" s="24">
        <f t="shared" si="10"/>
        <v>0.18737864077669908</v>
      </c>
      <c r="G127" s="24">
        <f t="shared" si="11"/>
        <v>1.1873786407766991</v>
      </c>
      <c r="H127" s="25">
        <f t="shared" si="12"/>
        <v>1.1599999999999999</v>
      </c>
      <c r="I127" s="23">
        <f>('Consolidated underlying data'!B127+'Consolidated underlying data'!J127*$J$1)</f>
        <v>0.23002</v>
      </c>
      <c r="J127" s="30">
        <f t="shared" si="15"/>
        <v>0.19419417475728173</v>
      </c>
      <c r="K127" s="30">
        <f t="shared" si="13"/>
        <v>1.1941941747572817</v>
      </c>
      <c r="L127" s="28">
        <f t="shared" si="16"/>
        <v>1.1670199999999999</v>
      </c>
      <c r="M127" s="26">
        <f t="shared" si="14"/>
        <v>1.1653831578947369</v>
      </c>
      <c r="P127" s="62"/>
      <c r="Q127" s="62"/>
      <c r="R127" s="62"/>
      <c r="S127" s="39"/>
      <c r="T127" s="66"/>
      <c r="X127" s="65"/>
    </row>
    <row r="128" spans="1:36" x14ac:dyDescent="0.25">
      <c r="A128" s="22">
        <v>2008</v>
      </c>
      <c r="B128" s="44">
        <v>3.7221428571428558E-2</v>
      </c>
      <c r="C128" s="44">
        <f>'Consolidated underlying data'!E128</f>
        <v>0.04</v>
      </c>
      <c r="D128" s="45">
        <f>'Consolidated underlying data'!F128</f>
        <v>3.6999999999999998E-2</v>
      </c>
      <c r="E128" s="28">
        <f>'Consolidated underlying data'!B128</f>
        <v>-0.433</v>
      </c>
      <c r="F128" s="24">
        <f t="shared" si="10"/>
        <v>-0.45323047251687565</v>
      </c>
      <c r="G128" s="24">
        <f t="shared" si="11"/>
        <v>0.54676952748312435</v>
      </c>
      <c r="H128" s="25">
        <f t="shared" si="12"/>
        <v>0.52700000000000002</v>
      </c>
      <c r="I128" s="23">
        <f>('Consolidated underlying data'!B128+'Consolidated underlying data'!J128*$J$1)</f>
        <v>-0.4239</v>
      </c>
      <c r="J128" s="30">
        <f t="shared" si="15"/>
        <v>-0.4444551591128254</v>
      </c>
      <c r="K128" s="30">
        <f t="shared" si="13"/>
        <v>0.5555448408871746</v>
      </c>
      <c r="L128" s="28">
        <f t="shared" si="16"/>
        <v>0.53610000000000002</v>
      </c>
      <c r="M128" s="26">
        <f t="shared" si="14"/>
        <v>0.53887857142857143</v>
      </c>
      <c r="P128" s="62"/>
      <c r="Q128" s="62"/>
      <c r="R128" s="62"/>
      <c r="S128" s="39"/>
      <c r="T128" s="66"/>
      <c r="X128" s="65"/>
    </row>
    <row r="129" spans="1:35" x14ac:dyDescent="0.25">
      <c r="A129" s="22">
        <v>2009</v>
      </c>
      <c r="B129" s="44">
        <v>5.1500000000000004E-2</v>
      </c>
      <c r="C129" s="44">
        <f>'Consolidated underlying data'!E129</f>
        <v>5.7036397984886647E-2</v>
      </c>
      <c r="D129" s="45">
        <f>'Consolidated underlying data'!F129</f>
        <v>2.1000000000000001E-2</v>
      </c>
      <c r="E129" s="28">
        <f>'Consolidated underlying data'!B129</f>
        <v>0.40400000000000003</v>
      </c>
      <c r="F129" s="24">
        <f t="shared" si="10"/>
        <v>0.3751224289911852</v>
      </c>
      <c r="G129" s="24">
        <f t="shared" si="11"/>
        <v>1.3751224289911852</v>
      </c>
      <c r="H129" s="25">
        <f t="shared" si="12"/>
        <v>1.3469636020151134</v>
      </c>
      <c r="I129" s="23">
        <f>('Consolidated underlying data'!B129+'Consolidated underlying data'!J129*$J$1)</f>
        <v>0.41251500000000002</v>
      </c>
      <c r="J129" s="30">
        <f t="shared" si="15"/>
        <v>0.38346229187071512</v>
      </c>
      <c r="K129" s="30">
        <f t="shared" si="13"/>
        <v>1.3834622918707151</v>
      </c>
      <c r="L129" s="28">
        <f t="shared" si="16"/>
        <v>1.3554786020151135</v>
      </c>
      <c r="M129" s="26">
        <f t="shared" si="14"/>
        <v>1.3610150000000001</v>
      </c>
      <c r="P129" s="62"/>
      <c r="Q129" s="62"/>
      <c r="R129" s="62"/>
      <c r="S129" s="39"/>
      <c r="T129" s="66"/>
      <c r="X129" s="65"/>
    </row>
    <row r="130" spans="1:35" x14ac:dyDescent="0.25">
      <c r="A130" s="22">
        <v>2010</v>
      </c>
      <c r="B130" s="44">
        <v>5.33E-2</v>
      </c>
      <c r="C130" s="44">
        <f>'Consolidated underlying data'!E130</f>
        <v>5.5363291139240503E-2</v>
      </c>
      <c r="D130" s="45">
        <f>'Consolidated underlying data'!F130</f>
        <v>2.7E-2</v>
      </c>
      <c r="E130" s="28">
        <f>'Consolidated underlying data'!B130</f>
        <v>6.4000000000000001E-2</v>
      </c>
      <c r="F130" s="24">
        <f t="shared" si="10"/>
        <v>3.6027263875365367E-2</v>
      </c>
      <c r="G130" s="24">
        <f t="shared" si="11"/>
        <v>1.0360272638753654</v>
      </c>
      <c r="H130" s="25">
        <f t="shared" si="12"/>
        <v>1.0086367088607595</v>
      </c>
      <c r="I130" s="23">
        <f>('Consolidated underlying data'!B130+'Consolidated underlying data'!J130*$J$1)</f>
        <v>7.1864999999999998E-2</v>
      </c>
      <c r="J130" s="30">
        <f t="shared" si="15"/>
        <v>4.3685491723466585E-2</v>
      </c>
      <c r="K130" s="30">
        <f t="shared" si="13"/>
        <v>1.0436854917234666</v>
      </c>
      <c r="L130" s="28">
        <f t="shared" si="16"/>
        <v>1.0165017088607595</v>
      </c>
      <c r="M130" s="26">
        <f t="shared" si="14"/>
        <v>1.0185649999999999</v>
      </c>
      <c r="P130" s="62"/>
      <c r="Q130" s="62"/>
      <c r="R130" s="62"/>
      <c r="S130" s="39"/>
      <c r="T130" s="66"/>
      <c r="X130" s="65"/>
    </row>
    <row r="131" spans="1:35" x14ac:dyDescent="0.25">
      <c r="A131" s="29">
        <v>2011</v>
      </c>
      <c r="B131" s="90">
        <v>3.3349999999999998E-2</v>
      </c>
      <c r="C131" s="44">
        <f>'Consolidated underlying data'!E131</f>
        <v>3.7345070422535209E-2</v>
      </c>
      <c r="D131" s="45">
        <f>'Consolidated underlying data'!F131</f>
        <v>0.03</v>
      </c>
      <c r="E131" s="28">
        <f>'Consolidated underlying data'!B131</f>
        <v>-8.5000000000000006E-2</v>
      </c>
      <c r="F131" s="30">
        <f t="shared" si="10"/>
        <v>-0.11165048543689315</v>
      </c>
      <c r="G131" s="30">
        <f t="shared" si="11"/>
        <v>0.88834951456310685</v>
      </c>
      <c r="H131" s="25">
        <f t="shared" si="12"/>
        <v>0.87765492957746483</v>
      </c>
      <c r="I131" s="23">
        <f>('Consolidated underlying data'!B131+'Consolidated underlying data'!J131*$J$1)</f>
        <v>-7.609500000000001E-2</v>
      </c>
      <c r="J131" s="30">
        <f t="shared" ref="J131:J133" si="18">(1+I131)/(1+D131)-1</f>
        <v>-0.10300485436893203</v>
      </c>
      <c r="K131" s="30">
        <f t="shared" si="13"/>
        <v>0.89699514563106797</v>
      </c>
      <c r="L131" s="28">
        <f t="shared" ref="L131:L141" si="19">(I131-C131)+1</f>
        <v>0.88655992957746477</v>
      </c>
      <c r="M131" s="26">
        <f t="shared" si="14"/>
        <v>0.89055499999999999</v>
      </c>
      <c r="O131" s="73"/>
      <c r="P131" s="62"/>
      <c r="Q131" s="62"/>
      <c r="R131" s="62"/>
      <c r="S131" s="39"/>
      <c r="T131" s="66"/>
      <c r="X131" s="65"/>
    </row>
    <row r="132" spans="1:35" x14ac:dyDescent="0.25">
      <c r="A132" s="31">
        <v>2012</v>
      </c>
      <c r="B132" s="46">
        <v>2.8250000000000001E-2</v>
      </c>
      <c r="C132" s="46">
        <f>'Consolidated underlying data'!E132</f>
        <v>3.2481964285714288E-2</v>
      </c>
      <c r="D132" s="47">
        <f>'Consolidated underlying data'!F132</f>
        <v>2.2000000000000002E-2</v>
      </c>
      <c r="E132" s="28">
        <f>'Consolidated underlying data'!B132</f>
        <v>0.13800000000000001</v>
      </c>
      <c r="F132" s="30">
        <f t="shared" ref="F132:F133" si="20">(1+E132)/(1+D132)-1</f>
        <v>0.11350293542074352</v>
      </c>
      <c r="G132" s="30">
        <f t="shared" ref="G132:G133" si="21">1+F132</f>
        <v>1.1135029354207435</v>
      </c>
      <c r="H132" s="28">
        <f t="shared" ref="H132:H133" si="22">(E132-C132)+1</f>
        <v>1.1055180357142858</v>
      </c>
      <c r="I132" s="23">
        <f>('Consolidated underlying data'!B132+'Consolidated underlying data'!J132*$J$1)</f>
        <v>0.14788000000000001</v>
      </c>
      <c r="J132" s="30">
        <f t="shared" si="18"/>
        <v>0.12317025440313101</v>
      </c>
      <c r="K132" s="30">
        <f t="shared" ref="K132:K133" si="23">J132+1</f>
        <v>1.123170254403131</v>
      </c>
      <c r="L132" s="28">
        <f t="shared" si="19"/>
        <v>1.1153980357142856</v>
      </c>
      <c r="M132" s="26">
        <f t="shared" si="14"/>
        <v>1.1196299999999999</v>
      </c>
      <c r="O132" s="73"/>
      <c r="P132" s="62"/>
      <c r="Q132" s="62"/>
      <c r="R132" s="62"/>
      <c r="S132" s="39"/>
      <c r="T132" s="66"/>
      <c r="X132" s="65"/>
    </row>
    <row r="133" spans="1:35" x14ac:dyDescent="0.25">
      <c r="A133" s="31">
        <v>2013</v>
      </c>
      <c r="B133" s="46">
        <v>3.4575000000000002E-2</v>
      </c>
      <c r="C133" s="48">
        <f>'Consolidated underlying data'!E133</f>
        <v>4.1948087431693988E-2</v>
      </c>
      <c r="D133" s="47">
        <f>'Consolidated underlying data'!F133</f>
        <v>2.7000000000000003E-2</v>
      </c>
      <c r="E133" s="28">
        <f>'Consolidated underlying data'!B133</f>
        <v>0.18099999999999999</v>
      </c>
      <c r="F133" s="24">
        <f t="shared" si="20"/>
        <v>0.1499513145082767</v>
      </c>
      <c r="G133" s="24">
        <f t="shared" si="21"/>
        <v>1.1499513145082767</v>
      </c>
      <c r="H133" s="25">
        <f t="shared" si="22"/>
        <v>1.1390519125683061</v>
      </c>
      <c r="I133" s="23">
        <f>('Consolidated underlying data'!B133+'Consolidated underlying data'!J133*$J$1)</f>
        <v>0.19029499999999999</v>
      </c>
      <c r="J133" s="30">
        <f t="shared" si="18"/>
        <v>0.15900194741966889</v>
      </c>
      <c r="K133" s="30">
        <f t="shared" si="23"/>
        <v>1.1590019474196689</v>
      </c>
      <c r="L133" s="28">
        <f t="shared" si="19"/>
        <v>1.1483469125683059</v>
      </c>
      <c r="M133" s="26">
        <f t="shared" si="14"/>
        <v>1.1557200000000001</v>
      </c>
      <c r="O133" s="73"/>
      <c r="P133" s="62"/>
      <c r="Q133" s="62"/>
      <c r="R133" s="62"/>
      <c r="S133" s="39"/>
      <c r="T133" s="66"/>
      <c r="X133" s="65"/>
    </row>
    <row r="134" spans="1:35" x14ac:dyDescent="0.25">
      <c r="A134" s="31">
        <v>2014</v>
      </c>
      <c r="B134" s="46">
        <v>2.435E-2</v>
      </c>
      <c r="C134" s="48">
        <f>'Consolidated underlying data'!E134</f>
        <v>2.7871917808219179E-2</v>
      </c>
      <c r="D134" s="47">
        <f>'Consolidated underlying data'!F134</f>
        <v>1.7000000000000001E-2</v>
      </c>
      <c r="E134" s="28">
        <f>'Consolidated underlying data'!B134</f>
        <v>5.8000000000000003E-2</v>
      </c>
      <c r="F134" s="24">
        <f t="shared" ref="F134:F138" si="24">(1+E134)/(1+D134)-1</f>
        <v>4.0314650934120122E-2</v>
      </c>
      <c r="G134" s="24">
        <f t="shared" ref="G134:G138" si="25">1+F134</f>
        <v>1.0403146509341201</v>
      </c>
      <c r="H134" s="25">
        <f t="shared" ref="H134:H138" si="26">(E134-C134)+1</f>
        <v>1.0301280821917809</v>
      </c>
      <c r="I134" s="23">
        <f>('Consolidated underlying data'!B134+'Consolidated underlying data'!J134*$J$1)</f>
        <v>6.7295000000000008E-2</v>
      </c>
      <c r="J134" s="30">
        <f t="shared" ref="J134:J138" si="27">(1+I134)/(1+D134)-1</f>
        <v>4.9454277286135939E-2</v>
      </c>
      <c r="K134" s="30">
        <f t="shared" ref="K134:K138" si="28">J134+1</f>
        <v>1.0494542772861359</v>
      </c>
      <c r="L134" s="28">
        <f t="shared" si="19"/>
        <v>1.0394230821917809</v>
      </c>
      <c r="M134" s="26">
        <f t="shared" si="14"/>
        <v>1.042945</v>
      </c>
      <c r="O134" s="73"/>
      <c r="P134" s="62"/>
      <c r="Q134" s="62"/>
      <c r="R134" s="62"/>
      <c r="S134" s="39"/>
      <c r="T134" s="66"/>
      <c r="X134" s="65"/>
    </row>
    <row r="135" spans="1:35" x14ac:dyDescent="0.25">
      <c r="A135" s="31">
        <v>2015</v>
      </c>
      <c r="B135" s="46">
        <v>2.2850000000000002E-2</v>
      </c>
      <c r="C135" s="48">
        <f>'Consolidated underlying data'!E135</f>
        <v>2.8602328767123288E-2</v>
      </c>
      <c r="D135" s="47">
        <f>'Consolidated underlying data'!F135</f>
        <v>1.7000000000000001E-2</v>
      </c>
      <c r="E135" s="28">
        <f>'Consolidated underlying data'!B135</f>
        <v>2.7E-2</v>
      </c>
      <c r="F135" s="24">
        <f t="shared" si="24"/>
        <v>9.8328416912487615E-3</v>
      </c>
      <c r="G135" s="24">
        <f t="shared" si="25"/>
        <v>1.0098328416912488</v>
      </c>
      <c r="H135" s="25">
        <f t="shared" si="26"/>
        <v>0.9983976712328767</v>
      </c>
      <c r="I135" s="23">
        <f>('Consolidated underlying data'!B135+'Consolidated underlying data'!J135*$J$1)</f>
        <v>3.6749999999999998E-2</v>
      </c>
      <c r="J135" s="30">
        <f t="shared" si="27"/>
        <v>1.9419862340216421E-2</v>
      </c>
      <c r="K135" s="30">
        <f t="shared" si="28"/>
        <v>1.0194198623402164</v>
      </c>
      <c r="L135" s="28">
        <f t="shared" si="19"/>
        <v>1.0081476712328767</v>
      </c>
      <c r="M135" s="26">
        <f t="shared" si="14"/>
        <v>1.0139</v>
      </c>
      <c r="O135" s="73"/>
      <c r="P135" s="62"/>
      <c r="Q135" s="62"/>
      <c r="R135" s="62"/>
      <c r="S135" s="39"/>
      <c r="T135" s="66"/>
      <c r="X135" s="65"/>
    </row>
    <row r="136" spans="1:35" x14ac:dyDescent="0.25">
      <c r="A136" s="31">
        <v>2016</v>
      </c>
      <c r="B136" s="46">
        <v>2.2400000000000003E-2</v>
      </c>
      <c r="C136" s="46">
        <f>'Consolidated underlying data'!E136</f>
        <v>2.7431232876712328E-2</v>
      </c>
      <c r="D136" s="47">
        <f>'Consolidated underlying data'!F136</f>
        <v>1.4999999999999999E-2</v>
      </c>
      <c r="E136" s="28">
        <f>'Consolidated underlying data'!B136</f>
        <v>0.13</v>
      </c>
      <c r="F136" s="30">
        <f t="shared" si="24"/>
        <v>0.11330049261083741</v>
      </c>
      <c r="G136" s="30">
        <f t="shared" si="25"/>
        <v>1.1133004926108374</v>
      </c>
      <c r="H136" s="28">
        <f t="shared" si="26"/>
        <v>1.1025687671232878</v>
      </c>
      <c r="I136" s="23">
        <f>('Consolidated underlying data'!B136+'Consolidated underlying data'!J136*$J$1)</f>
        <v>0.138905</v>
      </c>
      <c r="J136" s="30">
        <f t="shared" si="27"/>
        <v>0.12207389162561588</v>
      </c>
      <c r="K136" s="30">
        <f t="shared" si="28"/>
        <v>1.1220738916256159</v>
      </c>
      <c r="L136" s="28">
        <f t="shared" si="19"/>
        <v>1.1114737671232877</v>
      </c>
      <c r="M136" s="26">
        <f t="shared" si="14"/>
        <v>1.1165050000000001</v>
      </c>
      <c r="O136" s="73"/>
      <c r="P136" s="62"/>
      <c r="Q136" s="62"/>
      <c r="R136" s="62"/>
      <c r="S136" s="39"/>
      <c r="T136" s="66"/>
      <c r="X136" s="65"/>
    </row>
    <row r="137" spans="1:35" x14ac:dyDescent="0.25">
      <c r="A137" s="31">
        <v>2017</v>
      </c>
      <c r="B137" s="46">
        <v>2.2499999999999999E-2</v>
      </c>
      <c r="C137" s="46">
        <f>'Consolidated underlying data'!E137</f>
        <v>2.6373076923076923E-2</v>
      </c>
      <c r="D137" s="47">
        <f>'Consolidated underlying data'!F137</f>
        <v>1.9E-2</v>
      </c>
      <c r="E137" s="28">
        <f>'Consolidated underlying data'!B137</f>
        <v>0.13600000000000001</v>
      </c>
      <c r="F137" s="30">
        <f t="shared" si="24"/>
        <v>0.11481844946025532</v>
      </c>
      <c r="G137" s="30">
        <f t="shared" si="25"/>
        <v>1.1148184494602553</v>
      </c>
      <c r="H137" s="28">
        <f t="shared" si="26"/>
        <v>1.1096269230769231</v>
      </c>
      <c r="I137" s="23">
        <f>('Consolidated underlying data'!B137+'Consolidated underlying data'!J137*$J$1)</f>
        <v>0.14490500000000001</v>
      </c>
      <c r="J137" s="30">
        <f t="shared" si="27"/>
        <v>0.12355740922473024</v>
      </c>
      <c r="K137" s="30">
        <f t="shared" si="28"/>
        <v>1.1235574092247302</v>
      </c>
      <c r="L137" s="28">
        <f t="shared" si="19"/>
        <v>1.1185319230769231</v>
      </c>
      <c r="M137" s="26">
        <f t="shared" si="14"/>
        <v>1.1224050000000001</v>
      </c>
      <c r="O137" s="73"/>
      <c r="P137" s="62"/>
      <c r="Q137" s="62"/>
      <c r="R137" s="62"/>
      <c r="S137" s="39"/>
      <c r="T137" s="66"/>
      <c r="X137" s="65"/>
    </row>
    <row r="138" spans="1:35" x14ac:dyDescent="0.25">
      <c r="A138" s="31">
        <v>2018</v>
      </c>
      <c r="B138" s="46">
        <v>2.1000000000000001E-2</v>
      </c>
      <c r="C138" s="46">
        <f>'Consolidated underlying data'!E138</f>
        <v>2.3163245033112581E-2</v>
      </c>
      <c r="D138" s="47">
        <f>'Consolidated underlying data'!F138</f>
        <v>1.8000000000000002E-2</v>
      </c>
      <c r="E138" s="28">
        <f>'Consolidated underlying data'!B138</f>
        <v>-0.03</v>
      </c>
      <c r="F138" s="30">
        <f t="shared" si="24"/>
        <v>-4.7151277013752546E-2</v>
      </c>
      <c r="G138" s="30">
        <f t="shared" si="25"/>
        <v>0.95284872298624745</v>
      </c>
      <c r="H138" s="28">
        <f t="shared" si="26"/>
        <v>0.94683675496688746</v>
      </c>
      <c r="I138" s="23">
        <f>('Consolidated underlying data'!B138+'Consolidated underlying data'!J138*$J$1)</f>
        <v>-2.1225000000000001E-2</v>
      </c>
      <c r="J138" s="30">
        <f t="shared" si="27"/>
        <v>-3.8531434184675861E-2</v>
      </c>
      <c r="K138" s="30">
        <f t="shared" si="28"/>
        <v>0.96146856581532414</v>
      </c>
      <c r="L138" s="28">
        <f t="shared" si="19"/>
        <v>0.95561175496688744</v>
      </c>
      <c r="M138" s="26">
        <f t="shared" si="14"/>
        <v>0.95777500000000004</v>
      </c>
      <c r="O138" s="73"/>
      <c r="P138" s="62"/>
      <c r="Q138" s="62"/>
      <c r="R138" s="62"/>
      <c r="S138" s="39"/>
      <c r="T138" s="66"/>
      <c r="X138" s="65"/>
    </row>
    <row r="139" spans="1:35" x14ac:dyDescent="0.25">
      <c r="A139" s="31">
        <v>2019</v>
      </c>
      <c r="B139" s="46">
        <v>8.8000000000000005E-3</v>
      </c>
      <c r="C139" s="46">
        <f>'Consolidated underlying data'!E139</f>
        <v>1.373314917127072E-2</v>
      </c>
      <c r="D139" s="47">
        <f>'Consolidated underlying data'!F139</f>
        <v>1.8000000000000002E-2</v>
      </c>
      <c r="E139" s="28">
        <f>'Consolidated underlying data'!B139</f>
        <v>0.25800000000000001</v>
      </c>
      <c r="F139" s="30">
        <f t="shared" ref="F139:F140" si="29">(1+E139)/(1+D139)-1</f>
        <v>0.23575638506876229</v>
      </c>
      <c r="G139" s="30">
        <f t="shared" ref="G139:G140" si="30">1+F139</f>
        <v>1.2357563850687623</v>
      </c>
      <c r="H139" s="28">
        <f t="shared" ref="H139:H140" si="31">(E139-C139)+1</f>
        <v>1.2442668508287293</v>
      </c>
      <c r="I139" s="23">
        <f>('Consolidated underlying data'!B139+'Consolidated underlying data'!J139*$J$1)</f>
        <v>0.26632</v>
      </c>
      <c r="J139" s="30">
        <f t="shared" ref="J139:J140" si="32">(1+I139)/(1+D139)-1</f>
        <v>0.24392927308447931</v>
      </c>
      <c r="K139" s="30">
        <f t="shared" ref="K139:K140" si="33">J139+1</f>
        <v>1.2439292730844793</v>
      </c>
      <c r="L139" s="28">
        <f t="shared" si="19"/>
        <v>1.2525868508287292</v>
      </c>
      <c r="M139" s="26">
        <f t="shared" si="14"/>
        <v>1.25752</v>
      </c>
      <c r="O139" s="73"/>
      <c r="P139" s="62"/>
      <c r="Q139" s="62"/>
      <c r="R139" s="62"/>
      <c r="S139" s="39"/>
      <c r="T139" s="66"/>
      <c r="X139" s="65"/>
    </row>
    <row r="140" spans="1:35" x14ac:dyDescent="0.25">
      <c r="A140" s="31">
        <v>2020</v>
      </c>
      <c r="B140" s="46">
        <v>3.4000000000000002E-3</v>
      </c>
      <c r="C140" s="46">
        <f>'Consolidated underlying data'!E140</f>
        <v>9.7192307692307682E-3</v>
      </c>
      <c r="D140" s="47">
        <f>'Consolidated underlying data'!F140</f>
        <v>9.0000000000000011E-3</v>
      </c>
      <c r="E140" s="28">
        <f>'Consolidated underlying data'!B140</f>
        <v>3.4000000000000002E-2</v>
      </c>
      <c r="F140" s="30">
        <f t="shared" si="29"/>
        <v>2.4777006937562129E-2</v>
      </c>
      <c r="G140" s="30">
        <f t="shared" si="30"/>
        <v>1.0247770069375621</v>
      </c>
      <c r="H140" s="28">
        <f t="shared" si="31"/>
        <v>1.0242807692307692</v>
      </c>
      <c r="I140" s="23">
        <f>('Consolidated underlying data'!B140+'Consolidated underlying data'!J140*$J$1)</f>
        <v>4.0045000000000004E-2</v>
      </c>
      <c r="J140" s="30">
        <f t="shared" si="32"/>
        <v>3.0768087215064632E-2</v>
      </c>
      <c r="K140" s="30">
        <f t="shared" si="33"/>
        <v>1.0307680872150646</v>
      </c>
      <c r="L140" s="28">
        <f t="shared" si="19"/>
        <v>1.0303257692307692</v>
      </c>
      <c r="M140" s="26">
        <f t="shared" si="14"/>
        <v>1.036645</v>
      </c>
      <c r="O140" s="73"/>
      <c r="P140" s="62"/>
      <c r="Q140" s="62"/>
      <c r="R140" s="62"/>
      <c r="S140" s="39"/>
      <c r="T140" s="66"/>
      <c r="X140" s="65"/>
    </row>
    <row r="141" spans="1:35" ht="16.5" thickBot="1" x14ac:dyDescent="0.3">
      <c r="A141" s="31">
        <v>2021</v>
      </c>
      <c r="B141" s="46">
        <v>1.32E-2</v>
      </c>
      <c r="C141" s="46">
        <f>'Consolidated underlying data'!E141</f>
        <v>1.6732967032967033E-2</v>
      </c>
      <c r="D141" s="47">
        <f>'Consolidated underlying data'!F141</f>
        <v>3.5000000000000003E-2</v>
      </c>
      <c r="E141" s="28">
        <f>'Consolidated underlying data'!B141</f>
        <v>0.152</v>
      </c>
      <c r="F141" s="30">
        <f t="shared" ref="F141" si="34">(1+E141)/(1+D141)-1</f>
        <v>0.11304347826086958</v>
      </c>
      <c r="G141" s="30">
        <f t="shared" ref="G141" si="35">1+F141</f>
        <v>1.1130434782608696</v>
      </c>
      <c r="H141" s="28">
        <f t="shared" ref="H141" si="36">(E141-C141)+1</f>
        <v>1.1352670329670329</v>
      </c>
      <c r="I141" s="23">
        <f>('Consolidated underlying data'!B141+'Consolidated underlying data'!J141*$J$1)</f>
        <v>0.159995</v>
      </c>
      <c r="J141" s="30">
        <f t="shared" ref="J141" si="37">(1+I141)/(1+D141)-1</f>
        <v>0.12076811594202885</v>
      </c>
      <c r="K141" s="30">
        <f t="shared" ref="K141" si="38">J141+1</f>
        <v>1.1207681159420289</v>
      </c>
      <c r="L141" s="28">
        <f t="shared" si="19"/>
        <v>1.1432620329670329</v>
      </c>
      <c r="M141" s="26">
        <f t="shared" si="14"/>
        <v>1.146795</v>
      </c>
      <c r="O141" s="73"/>
      <c r="P141" s="62"/>
      <c r="Q141" s="62"/>
      <c r="R141" s="62"/>
      <c r="S141" s="39"/>
      <c r="T141" s="66"/>
      <c r="X141" s="65"/>
    </row>
    <row r="142" spans="1:35" ht="16.5" thickBot="1" x14ac:dyDescent="0.3">
      <c r="A142" s="34" t="s">
        <v>12</v>
      </c>
      <c r="B142" s="88"/>
      <c r="C142" s="35"/>
      <c r="D142" s="36"/>
      <c r="E142" s="107">
        <v>0</v>
      </c>
      <c r="F142" s="108"/>
      <c r="G142" s="108"/>
      <c r="H142" s="108"/>
      <c r="I142" s="112">
        <v>0.65</v>
      </c>
      <c r="J142" s="113"/>
      <c r="K142" s="113"/>
      <c r="L142" s="113"/>
      <c r="M142" s="114"/>
    </row>
    <row r="143" spans="1:35" s="37" customFormat="1" x14ac:dyDescent="0.25">
      <c r="S143" s="69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69"/>
      <c r="AI143" s="69"/>
    </row>
    <row r="144" spans="1:35" ht="47.25" x14ac:dyDescent="0.25">
      <c r="A144" s="49"/>
      <c r="B144" s="58" t="s">
        <v>16</v>
      </c>
      <c r="C144" s="59" t="s">
        <v>17</v>
      </c>
      <c r="D144" s="58" t="s">
        <v>22</v>
      </c>
      <c r="E144" s="59" t="s">
        <v>21</v>
      </c>
      <c r="F144" s="59" t="s">
        <v>18</v>
      </c>
      <c r="G144" s="58" t="s">
        <v>19</v>
      </c>
      <c r="H144" s="58" t="s">
        <v>16</v>
      </c>
      <c r="I144" s="58" t="s">
        <v>20</v>
      </c>
      <c r="J144" s="58" t="s">
        <v>22</v>
      </c>
      <c r="K144" s="59" t="s">
        <v>21</v>
      </c>
      <c r="L144" s="59" t="s">
        <v>38</v>
      </c>
      <c r="M144" s="58" t="s">
        <v>39</v>
      </c>
      <c r="P144" s="59" t="s">
        <v>41</v>
      </c>
      <c r="Q144" s="58" t="s">
        <v>42</v>
      </c>
      <c r="R144" s="33"/>
      <c r="AH144" s="18"/>
      <c r="AI144" s="18"/>
    </row>
    <row r="145" spans="1:35" x14ac:dyDescent="0.25">
      <c r="A145" s="53" t="s">
        <v>33</v>
      </c>
      <c r="B145" s="61">
        <f>AVERAGE(F3:F141)</f>
        <v>8.3869825427128078E-2</v>
      </c>
      <c r="C145" s="61">
        <f>GEOMEAN(G3:G141)-1</f>
        <v>7.0210197186133971E-2</v>
      </c>
      <c r="D145" s="54">
        <f t="shared" ref="D145:E149" si="39">((1+B145)*(1+$B$150))-1</f>
        <v>0.11096657106280627</v>
      </c>
      <c r="E145" s="54">
        <f t="shared" si="39"/>
        <v>9.6965452115787221E-2</v>
      </c>
      <c r="F145" s="61">
        <f>GEOMEAN(H3:H141)-1</f>
        <v>4.8306969976350977E-2</v>
      </c>
      <c r="G145" s="61">
        <f>AVERAGE(H3:H141)-1</f>
        <v>6.1533798851469035E-2</v>
      </c>
      <c r="H145" s="61">
        <f>AVERAGE(J3:J141)</f>
        <v>8.6344652485607701E-2</v>
      </c>
      <c r="I145" s="61">
        <f>GEOMEAN(K3:K141)-1</f>
        <v>7.2700916115761904E-2</v>
      </c>
      <c r="J145" s="54">
        <f t="shared" ref="J145:J149" si="40">((1+H145)*(1+$B$150))-1</f>
        <v>0.11350326879774775</v>
      </c>
      <c r="K145" s="54">
        <f>((1+I145)*(1+$B$150))-1</f>
        <v>9.9518439018655869E-2</v>
      </c>
      <c r="L145" s="61">
        <f>GEOMEAN(L3:L141)-1</f>
        <v>5.0907585211444228E-2</v>
      </c>
      <c r="M145" s="61">
        <f>AVERAGE(L3:L141)-1</f>
        <v>6.4086055864315705E-2</v>
      </c>
      <c r="N145" s="38"/>
      <c r="O145" s="53" t="s">
        <v>40</v>
      </c>
      <c r="P145" s="61">
        <f>GEOMEAN(M92:M141)-1</f>
        <v>4.53034713383349E-2</v>
      </c>
      <c r="Q145" s="61">
        <f>AVERAGE(M92:M141)-1</f>
        <v>6.9040246174908892E-2</v>
      </c>
      <c r="R145" s="33"/>
      <c r="AH145" s="18"/>
      <c r="AI145" s="18"/>
    </row>
    <row r="146" spans="1:35" x14ac:dyDescent="0.25">
      <c r="A146" s="53" t="s">
        <v>34</v>
      </c>
      <c r="B146" s="61">
        <f>AVERAGE(F57:F141)</f>
        <v>7.0837763718632832E-2</v>
      </c>
      <c r="C146" s="61">
        <f>GEOMEAN(G57:G141)-1</f>
        <v>5.3824600493955987E-2</v>
      </c>
      <c r="D146" s="54">
        <f t="shared" si="39"/>
        <v>9.7608707811598583E-2</v>
      </c>
      <c r="E146" s="54">
        <f t="shared" si="39"/>
        <v>8.0170215506304876E-2</v>
      </c>
      <c r="F146" s="61">
        <f>GEOMEAN(H57:H141)-1</f>
        <v>4.0235495464524762E-2</v>
      </c>
      <c r="G146" s="61">
        <f>AVERAGE(H57:H141)-1</f>
        <v>5.7955271062990477E-2</v>
      </c>
      <c r="H146" s="61">
        <f>AVERAGE(J57:J141)</f>
        <v>7.4884833849558297E-2</v>
      </c>
      <c r="I146" s="61">
        <f>GEOMEAN(K57:K141)-1</f>
        <v>5.7838261539438163E-2</v>
      </c>
      <c r="J146" s="54">
        <f t="shared" si="40"/>
        <v>0.10175695469579704</v>
      </c>
      <c r="K146" s="54">
        <f>((1+I146)*(1+$B$150))-1</f>
        <v>8.4284218077923967E-2</v>
      </c>
      <c r="L146" s="61">
        <f>GEOMEAN(L57:L141)-1</f>
        <v>4.4458846336662416E-2</v>
      </c>
      <c r="M146" s="61">
        <f>AVERAGE(L57:L141)-1</f>
        <v>6.2128961942820693E-2</v>
      </c>
      <c r="N146" s="38"/>
      <c r="O146" s="53" t="s">
        <v>36</v>
      </c>
      <c r="P146" s="61">
        <f>GEOMEAN(M100:M141)-1</f>
        <v>5.0222717288624708E-2</v>
      </c>
      <c r="Q146" s="61">
        <f>AVERAGE(M100:M141)-1</f>
        <v>7.066934068441566E-2</v>
      </c>
      <c r="R146" s="33"/>
      <c r="AH146" s="18"/>
      <c r="AI146" s="18"/>
    </row>
    <row r="147" spans="1:35" x14ac:dyDescent="0.25">
      <c r="A147" s="53" t="s">
        <v>35</v>
      </c>
      <c r="B147" s="61">
        <f>AVERAGE(F78:F141)</f>
        <v>8.3833918611732949E-2</v>
      </c>
      <c r="C147" s="61">
        <f>GEOMEAN(G78:G141)-1</f>
        <v>6.3627441153661479E-2</v>
      </c>
      <c r="D147" s="54">
        <f t="shared" si="39"/>
        <v>0.11092976657702613</v>
      </c>
      <c r="E147" s="54">
        <f t="shared" si="39"/>
        <v>9.0218127182502883E-2</v>
      </c>
      <c r="F147" s="61">
        <f>GEOMEAN(H79:H141)-1</f>
        <v>3.8358941739525143E-2</v>
      </c>
      <c r="G147" s="61">
        <f>AVERAGE(H78:H141)-1</f>
        <v>6.1893719380534451E-2</v>
      </c>
      <c r="H147" s="61">
        <f>AVERAGE(J78:J141)</f>
        <v>8.9208933629368325E-2</v>
      </c>
      <c r="I147" s="61">
        <f>GEOMEAN(K78:K141)-1</f>
        <v>6.9011030226397985E-2</v>
      </c>
      <c r="J147" s="54">
        <f t="shared" si="40"/>
        <v>0.11643915697010243</v>
      </c>
      <c r="K147" s="54">
        <f>((1+I147)*(1+$B$150))-1</f>
        <v>9.5736305982057734E-2</v>
      </c>
      <c r="L147" s="61">
        <f>GEOMEAN(L78:L141)-1</f>
        <v>4.5486114136570333E-2</v>
      </c>
      <c r="M147" s="61">
        <f>AVERAGE(L78:L141)-1</f>
        <v>6.7436902580308544E-2</v>
      </c>
      <c r="N147" s="38"/>
      <c r="O147" s="53" t="s">
        <v>37</v>
      </c>
      <c r="P147" s="61">
        <f>GEOMEAN(M108:M141)-1</f>
        <v>5.3810714092875633E-2</v>
      </c>
      <c r="Q147" s="61">
        <f>AVERAGE(M108:M141)-1</f>
        <v>6.8097420845454115E-2</v>
      </c>
      <c r="R147" s="33"/>
      <c r="AH147" s="18"/>
      <c r="AI147" s="18"/>
    </row>
    <row r="148" spans="1:35" x14ac:dyDescent="0.25">
      <c r="A148" s="53" t="s">
        <v>36</v>
      </c>
      <c r="B148" s="61">
        <f>AVERAGE(F100:F141)</f>
        <v>8.9983516965065333E-2</v>
      </c>
      <c r="C148" s="61">
        <f>GEOMEAN(G100:G141)-1</f>
        <v>7.1946288714085149E-2</v>
      </c>
      <c r="D148" s="54">
        <f t="shared" si="39"/>
        <v>0.11723310488919192</v>
      </c>
      <c r="E148" s="54">
        <f t="shared" si="39"/>
        <v>9.8744945931937167E-2</v>
      </c>
      <c r="F148" s="61">
        <f>GEOMEAN(H100:H141)-1</f>
        <v>3.8945788963281602E-2</v>
      </c>
      <c r="G148" s="61">
        <f>AVERAGE(H100:H141)-1</f>
        <v>5.955233429414819E-2</v>
      </c>
      <c r="H148" s="61">
        <f>AVERAGE(J100:J141)</f>
        <v>9.817401603955736E-2</v>
      </c>
      <c r="I148" s="61">
        <f>GEOMEAN(K100:K141)-1</f>
        <v>8.0224966011551713E-2</v>
      </c>
      <c r="J148" s="54">
        <f t="shared" si="40"/>
        <v>0.1256283664405462</v>
      </c>
      <c r="K148" s="54">
        <f>((1+I148)*(1+$B$150))-1</f>
        <v>0.10723059016184044</v>
      </c>
      <c r="L148" s="61">
        <f>GEOMEAN(L100:L141)-1</f>
        <v>4.7500192180909062E-2</v>
      </c>
      <c r="M148" s="61">
        <f>AVERAGE(L100:L141)-1</f>
        <v>6.799908964618484E-2</v>
      </c>
      <c r="N148" s="38"/>
      <c r="R148" s="33"/>
      <c r="AH148" s="18"/>
      <c r="AI148" s="18"/>
    </row>
    <row r="149" spans="1:35" x14ac:dyDescent="0.25">
      <c r="A149" s="53" t="s">
        <v>37</v>
      </c>
      <c r="B149" s="61">
        <f>AVERAGE(F108:F141)</f>
        <v>8.234416822147575E-2</v>
      </c>
      <c r="C149" s="61">
        <f>GEOMEAN(G108:G141)-1</f>
        <v>6.888940133047794E-2</v>
      </c>
      <c r="D149" s="54">
        <f t="shared" si="39"/>
        <v>0.10940277242701257</v>
      </c>
      <c r="E149" s="54">
        <f t="shared" si="39"/>
        <v>9.5611636363739816E-2</v>
      </c>
      <c r="F149" s="61">
        <f>GEOMEAN(H108:H141)-1</f>
        <v>4.0235069251767452E-2</v>
      </c>
      <c r="G149" s="61">
        <f>AVERAGE(H108:H141)-1</f>
        <v>5.465288353983011E-2</v>
      </c>
      <c r="H149" s="61">
        <f>AVERAGE(J108:J141)</f>
        <v>9.2461843548789419E-2</v>
      </c>
      <c r="I149" s="61">
        <f>GEOMEAN(K108:K141)-1</f>
        <v>7.9096086460284543E-2</v>
      </c>
      <c r="J149" s="54">
        <f t="shared" si="40"/>
        <v>0.11977338963750905</v>
      </c>
      <c r="K149" s="54">
        <f>((1+I149)*(1+$B$150))-1</f>
        <v>0.10607348862179156</v>
      </c>
      <c r="L149" s="61">
        <f>GEOMEAN(L108:L141)-1</f>
        <v>5.0825614055431734E-2</v>
      </c>
      <c r="M149" s="61">
        <f>AVERAGE(L108:L141)-1</f>
        <v>6.5087110739404874E-2</v>
      </c>
      <c r="N149" s="38"/>
      <c r="R149" s="33"/>
      <c r="AH149" s="18"/>
      <c r="AI149" s="18"/>
    </row>
    <row r="150" spans="1:35" ht="31.5" x14ac:dyDescent="0.25">
      <c r="A150" s="50" t="s">
        <v>23</v>
      </c>
      <c r="B150" s="52">
        <v>2.5000000000000001E-2</v>
      </c>
      <c r="C150" s="32"/>
      <c r="D150" s="32"/>
      <c r="E150" s="50"/>
      <c r="F150" s="51"/>
      <c r="G150" s="31"/>
      <c r="H150" s="32"/>
      <c r="I150" s="50"/>
      <c r="J150" s="51"/>
      <c r="K150" s="32"/>
      <c r="L150" s="32"/>
      <c r="M150" s="32"/>
      <c r="Q150" s="31"/>
      <c r="R150" s="33"/>
      <c r="AH150" s="18"/>
      <c r="AI150" s="18"/>
    </row>
    <row r="151" spans="1:35" x14ac:dyDescent="0.25">
      <c r="D151" s="33"/>
      <c r="E151" s="39"/>
      <c r="H151" s="33"/>
      <c r="I151" s="39"/>
      <c r="K151" s="18"/>
      <c r="L151" s="27"/>
      <c r="M151" s="27"/>
      <c r="Q151" s="31"/>
      <c r="R151" s="33"/>
      <c r="AH151" s="18"/>
      <c r="AI151" s="18"/>
    </row>
    <row r="152" spans="1:35" x14ac:dyDescent="0.25">
      <c r="D152" s="33"/>
      <c r="E152" s="39"/>
      <c r="H152" s="33"/>
      <c r="I152" s="39"/>
      <c r="K152" s="18"/>
      <c r="L152" s="27"/>
      <c r="M152" s="27"/>
      <c r="Q152" s="31"/>
      <c r="R152" s="33"/>
      <c r="AH152" s="18"/>
      <c r="AI152" s="18"/>
    </row>
    <row r="153" spans="1:35" x14ac:dyDescent="0.25">
      <c r="D153" s="33"/>
      <c r="E153" s="39"/>
      <c r="H153" s="33"/>
      <c r="I153" s="39"/>
      <c r="K153" s="18"/>
      <c r="Q153" s="31"/>
      <c r="R153" s="33"/>
      <c r="AH153" s="18"/>
      <c r="AI153" s="18"/>
    </row>
    <row r="154" spans="1:35" x14ac:dyDescent="0.25">
      <c r="D154" s="33"/>
      <c r="E154" s="39"/>
      <c r="H154" s="33"/>
      <c r="I154" s="106" t="s">
        <v>48</v>
      </c>
      <c r="J154" s="106"/>
      <c r="K154" s="106"/>
      <c r="L154" s="106"/>
      <c r="M154" s="106"/>
      <c r="O154" s="106" t="s">
        <v>49</v>
      </c>
      <c r="P154" s="106"/>
      <c r="Q154" s="106"/>
      <c r="R154" s="106"/>
      <c r="S154" s="106"/>
      <c r="AH154" s="18"/>
      <c r="AI154" s="18"/>
    </row>
    <row r="155" spans="1:35" ht="35.25" customHeight="1" x14ac:dyDescent="0.25">
      <c r="D155" s="33"/>
      <c r="E155" s="39"/>
      <c r="H155" s="33"/>
      <c r="I155" s="56" t="s">
        <v>47</v>
      </c>
      <c r="J155" s="56" t="s">
        <v>25</v>
      </c>
      <c r="K155" s="56" t="s">
        <v>26</v>
      </c>
      <c r="L155" s="56" t="s">
        <v>27</v>
      </c>
      <c r="M155" s="56" t="s">
        <v>28</v>
      </c>
      <c r="O155" s="56" t="s">
        <v>47</v>
      </c>
      <c r="P155" s="56" t="s">
        <v>25</v>
      </c>
      <c r="Q155" s="56" t="s">
        <v>26</v>
      </c>
      <c r="R155" s="56" t="s">
        <v>27</v>
      </c>
      <c r="S155" s="56" t="s">
        <v>28</v>
      </c>
      <c r="AH155" s="18"/>
      <c r="AI155" s="18"/>
    </row>
    <row r="156" spans="1:35" x14ac:dyDescent="0.25">
      <c r="D156" s="33"/>
      <c r="E156" s="39"/>
      <c r="H156" s="33"/>
      <c r="I156" s="55" t="str">
        <f>A145</f>
        <v>1883-2021</v>
      </c>
      <c r="J156" s="57">
        <f>_xlfn.STDEV.S(L3:L141)</f>
        <v>0.1616838738175633</v>
      </c>
      <c r="K156" s="40">
        <f>COUNTA(L3:L141)</f>
        <v>139</v>
      </c>
      <c r="L156" s="57">
        <f>J156/SQRT(K156)</f>
        <v>1.371384718798305E-2</v>
      </c>
      <c r="M156" s="41">
        <f>L156*100</f>
        <v>1.371384718798305</v>
      </c>
      <c r="O156" s="55" t="s">
        <v>40</v>
      </c>
      <c r="P156" s="57">
        <f>_xlfn.STDEV.S(M92:M141)</f>
        <v>0.21688470361768161</v>
      </c>
      <c r="Q156" s="40">
        <f>COUNTA(M92:M141)</f>
        <v>50</v>
      </c>
      <c r="R156" s="57">
        <f>P156/SQRT(Q156)</f>
        <v>3.0672128932739441E-2</v>
      </c>
      <c r="S156" s="41">
        <f>R156*100</f>
        <v>3.0672128932739442</v>
      </c>
      <c r="AH156" s="18"/>
      <c r="AI156" s="18"/>
    </row>
    <row r="157" spans="1:35" x14ac:dyDescent="0.25">
      <c r="D157" s="33"/>
      <c r="E157" s="39"/>
      <c r="H157" s="33"/>
      <c r="I157" s="55" t="str">
        <f>A146</f>
        <v>1937-2021</v>
      </c>
      <c r="J157" s="57">
        <f>_xlfn.STDEV.S(L57:L141)</f>
        <v>0.18851707072054244</v>
      </c>
      <c r="K157" s="40">
        <f>COUNT(L57:L141)</f>
        <v>85</v>
      </c>
      <c r="L157" s="57">
        <f>J157/SQRT(K157)</f>
        <v>2.0447547229019626E-2</v>
      </c>
      <c r="M157" s="41">
        <f>L157*100</f>
        <v>2.0447547229019625</v>
      </c>
      <c r="O157" s="55" t="s">
        <v>36</v>
      </c>
      <c r="P157" s="57">
        <f>_xlfn.STDEV.S(M100:M141)</f>
        <v>0.20232833302679007</v>
      </c>
      <c r="Q157" s="40">
        <f>COUNTA(M100:M141)</f>
        <v>42</v>
      </c>
      <c r="R157" s="57">
        <f>P157/SQRT(Q157)</f>
        <v>3.1219939578279465E-2</v>
      </c>
      <c r="S157" s="41">
        <f t="shared" ref="S157:S158" si="41">R157*100</f>
        <v>3.1219939578279465</v>
      </c>
      <c r="AH157" s="18"/>
      <c r="AI157" s="18"/>
    </row>
    <row r="158" spans="1:35" x14ac:dyDescent="0.25">
      <c r="D158" s="33"/>
      <c r="E158" s="39"/>
      <c r="H158" s="33"/>
      <c r="I158" s="55" t="str">
        <f>A147</f>
        <v>1958-2021</v>
      </c>
      <c r="J158" s="57">
        <f>_xlfn.STDEV.S(L78:L141)</f>
        <v>0.20998519220235612</v>
      </c>
      <c r="K158" s="40">
        <f>COUNTA(L78:L141)</f>
        <v>64</v>
      </c>
      <c r="L158" s="57">
        <f>J158/SQRT(K158)</f>
        <v>2.6248149025294515E-2</v>
      </c>
      <c r="M158" s="41">
        <f>L158*100</f>
        <v>2.6248149025294514</v>
      </c>
      <c r="O158" s="55" t="s">
        <v>37</v>
      </c>
      <c r="P158" s="57">
        <f>_xlfn.STDEV.S(M108:M141)</f>
        <v>0.16409148699323395</v>
      </c>
      <c r="Q158" s="40">
        <f>COUNTA(M108:M141)</f>
        <v>34</v>
      </c>
      <c r="R158" s="57">
        <f>P158/SQRT(Q158)</f>
        <v>2.8141457853270012E-2</v>
      </c>
      <c r="S158" s="41">
        <f t="shared" si="41"/>
        <v>2.8141457853270011</v>
      </c>
      <c r="AH158" s="18"/>
      <c r="AI158" s="18"/>
    </row>
    <row r="159" spans="1:35" x14ac:dyDescent="0.25">
      <c r="D159" s="33"/>
      <c r="E159" s="39"/>
      <c r="H159" s="33"/>
      <c r="I159" s="55" t="str">
        <f>A148</f>
        <v>1980-2021</v>
      </c>
      <c r="J159" s="57">
        <f>_xlfn.STDEV.S(L100:L141)</f>
        <v>0.20232589579568544</v>
      </c>
      <c r="K159" s="40">
        <f>COUNTA(L100:L141)</f>
        <v>42</v>
      </c>
      <c r="L159" s="57">
        <f>J159/SQRT(K159)</f>
        <v>3.1219563505355388E-2</v>
      </c>
      <c r="M159" s="41">
        <f t="shared" ref="M159:M160" si="42">L159*100</f>
        <v>3.1219563505355388</v>
      </c>
      <c r="O159" s="39" t="s">
        <v>32</v>
      </c>
      <c r="P159" s="39"/>
      <c r="S159" s="18"/>
      <c r="AH159" s="18"/>
      <c r="AI159" s="18"/>
    </row>
    <row r="160" spans="1:35" x14ac:dyDescent="0.25">
      <c r="D160" s="33"/>
      <c r="E160" s="39"/>
      <c r="H160" s="33"/>
      <c r="I160" s="55" t="str">
        <f>A149</f>
        <v>1988-2021</v>
      </c>
      <c r="J160" s="57">
        <f>_xlfn.STDEV.S(L108:L141)</f>
        <v>0.16358937925022957</v>
      </c>
      <c r="K160" s="40">
        <f>COUNTA(L108:L141)</f>
        <v>34</v>
      </c>
      <c r="L160" s="57">
        <f>J160/SQRT(K160)</f>
        <v>2.8055347085755661E-2</v>
      </c>
      <c r="M160" s="41">
        <f t="shared" si="42"/>
        <v>2.805534708575566</v>
      </c>
      <c r="AH160" s="18"/>
      <c r="AI160" s="18"/>
    </row>
    <row r="161" spans="4:35" x14ac:dyDescent="0.25">
      <c r="D161" s="33"/>
      <c r="E161" s="39"/>
      <c r="H161" s="33"/>
      <c r="I161" s="39" t="s">
        <v>32</v>
      </c>
      <c r="K161" s="18"/>
      <c r="AI161" s="18"/>
    </row>
  </sheetData>
  <sortState xmlns:xlrd2="http://schemas.microsoft.com/office/spreadsheetml/2017/richdata2" ref="AI96:AJ115">
    <sortCondition ref="AI96:AI115"/>
  </sortState>
  <customSheetViews>
    <customSheetView guid="{2E9D4B95-D3A5-4B88-BEE5-1085751D117B}">
      <pane xSplit="1" ySplit="2" topLeftCell="B123" activePane="bottomRight" state="frozen"/>
      <selection pane="bottomRight" activeCell="G136" sqref="G136"/>
      <pageMargins left="0.7" right="0.7" top="0.75" bottom="0.75" header="0.3" footer="0.3"/>
      <pageSetup paperSize="9" orientation="portrait" r:id="rId1"/>
    </customSheetView>
  </customSheetViews>
  <mergeCells count="5">
    <mergeCell ref="O154:S154"/>
    <mergeCell ref="E142:H142"/>
    <mergeCell ref="A1:D1"/>
    <mergeCell ref="I142:M142"/>
    <mergeCell ref="I154:M154"/>
  </mergeCells>
  <pageMargins left="0.7" right="0.7" top="0.75" bottom="0.75" header="0.3" footer="0.3"/>
  <pageSetup paperSize="9" orientation="portrait"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rgb="FFFFC000"/>
  </sheetPr>
  <dimension ref="A2:F59"/>
  <sheetViews>
    <sheetView showGridLines="0" topLeftCell="B4" workbookViewId="0">
      <selection activeCell="D25" sqref="D25"/>
    </sheetView>
  </sheetViews>
  <sheetFormatPr defaultRowHeight="15" x14ac:dyDescent="0.25"/>
  <cols>
    <col min="2" max="2" width="11.85546875" bestFit="1" customWidth="1"/>
    <col min="3" max="3" width="40.140625" bestFit="1" customWidth="1"/>
    <col min="4" max="4" width="14.28515625" bestFit="1" customWidth="1"/>
    <col min="5" max="5" width="14.28515625" style="1" customWidth="1"/>
    <col min="6" max="6" width="14.28515625" style="1" bestFit="1" customWidth="1"/>
  </cols>
  <sheetData>
    <row r="2" spans="2:4" ht="15.75" x14ac:dyDescent="0.25">
      <c r="B2" s="2" t="s">
        <v>50</v>
      </c>
    </row>
    <row r="3" spans="2:4" ht="30.75" customHeight="1" x14ac:dyDescent="0.25">
      <c r="B3" s="3" t="s">
        <v>29</v>
      </c>
      <c r="C3" s="4" t="s">
        <v>30</v>
      </c>
      <c r="D3" s="4" t="s">
        <v>31</v>
      </c>
    </row>
    <row r="4" spans="2:4" ht="21" customHeight="1" x14ac:dyDescent="0.25">
      <c r="B4" s="5" t="str">
        <f>'BHM Rm, MRP Calculations '!A145</f>
        <v>1883-2021</v>
      </c>
      <c r="C4" s="7">
        <f>'BHM Rm, MRP Calculations '!M145*100</f>
        <v>6.4086055864315705</v>
      </c>
      <c r="D4" s="7">
        <f>'BHM Rm, MRP Calculations '!L145*100</f>
        <v>5.0907585211444228</v>
      </c>
    </row>
    <row r="5" spans="2:4" ht="21" customHeight="1" x14ac:dyDescent="0.25">
      <c r="B5" s="6" t="str">
        <f>'BHM Rm, MRP Calculations '!A146</f>
        <v>1937-2021</v>
      </c>
      <c r="C5" s="8">
        <f>'BHM Rm, MRP Calculations '!M146*100</f>
        <v>6.2128961942820693</v>
      </c>
      <c r="D5" s="8">
        <f>'BHM Rm, MRP Calculations '!L146*100</f>
        <v>4.4458846336662416</v>
      </c>
    </row>
    <row r="6" spans="2:4" ht="21" customHeight="1" x14ac:dyDescent="0.25">
      <c r="B6" s="5" t="str">
        <f>'BHM Rm, MRP Calculations '!A147</f>
        <v>1958-2021</v>
      </c>
      <c r="C6" s="7">
        <f>'BHM Rm, MRP Calculations '!M147*100</f>
        <v>6.7436902580308544</v>
      </c>
      <c r="D6" s="7">
        <f>'BHM Rm, MRP Calculations '!L147*100</f>
        <v>4.5486114136570333</v>
      </c>
    </row>
    <row r="7" spans="2:4" ht="21" customHeight="1" x14ac:dyDescent="0.25">
      <c r="B7" s="6" t="str">
        <f>'BHM Rm, MRP Calculations '!A148</f>
        <v>1980-2021</v>
      </c>
      <c r="C7" s="8">
        <f>'BHM Rm, MRP Calculations '!M148*100</f>
        <v>6.799908964618484</v>
      </c>
      <c r="D7" s="8">
        <f>'BHM Rm, MRP Calculations '!L148*100</f>
        <v>4.7500192180909062</v>
      </c>
    </row>
    <row r="8" spans="2:4" ht="21" customHeight="1" x14ac:dyDescent="0.25">
      <c r="B8" s="5" t="str">
        <f>'BHM Rm, MRP Calculations '!A149</f>
        <v>1988-2021</v>
      </c>
      <c r="C8" s="7">
        <f>'BHM Rm, MRP Calculations '!M149*100</f>
        <v>6.5087110739404874</v>
      </c>
      <c r="D8" s="7">
        <f>'BHM Rm, MRP Calculations '!L149*100</f>
        <v>5.0825614055431734</v>
      </c>
    </row>
    <row r="9" spans="2:4" s="1" customFormat="1" x14ac:dyDescent="0.25">
      <c r="B9"/>
      <c r="C9"/>
      <c r="D9"/>
    </row>
    <row r="10" spans="2:4" ht="15.75" x14ac:dyDescent="0.25">
      <c r="B10" s="2" t="s">
        <v>51</v>
      </c>
    </row>
    <row r="11" spans="2:4" ht="27" customHeight="1" x14ac:dyDescent="0.25">
      <c r="B11" s="3" t="s">
        <v>29</v>
      </c>
      <c r="C11" s="4" t="s">
        <v>30</v>
      </c>
      <c r="D11" s="4" t="s">
        <v>31</v>
      </c>
    </row>
    <row r="12" spans="2:4" ht="21" customHeight="1" x14ac:dyDescent="0.25">
      <c r="B12" s="5" t="str">
        <f>'BHM Rm, MRP Calculations '!O145</f>
        <v>1972-2021</v>
      </c>
      <c r="C12" s="7">
        <f>'BHM Rm, MRP Calculations '!Q145*100</f>
        <v>6.9040246174908892</v>
      </c>
      <c r="D12" s="7">
        <f>'BHM Rm, MRP Calculations '!P145*100</f>
        <v>4.53034713383349</v>
      </c>
    </row>
    <row r="13" spans="2:4" ht="21" customHeight="1" x14ac:dyDescent="0.25">
      <c r="B13" s="6" t="str">
        <f>'BHM Rm, MRP Calculations '!O146</f>
        <v>1980-2021</v>
      </c>
      <c r="C13" s="8">
        <f>'BHM Rm, MRP Calculations '!Q146*100</f>
        <v>7.066934068441566</v>
      </c>
      <c r="D13" s="8">
        <f>'BHM Rm, MRP Calculations '!P146*100</f>
        <v>5.0222717288624708</v>
      </c>
    </row>
    <row r="14" spans="2:4" ht="21" customHeight="1" x14ac:dyDescent="0.25">
      <c r="B14" s="5" t="str">
        <f>'BHM Rm, MRP Calculations '!O147</f>
        <v>1988-2021</v>
      </c>
      <c r="C14" s="7">
        <f>'BHM Rm, MRP Calculations '!Q147*100</f>
        <v>6.8097420845454115</v>
      </c>
      <c r="D14" s="7">
        <f>'BHM Rm, MRP Calculations '!P147*100</f>
        <v>5.3810714092875633</v>
      </c>
    </row>
    <row r="16" spans="2:4" s="1" customFormat="1" x14ac:dyDescent="0.25"/>
    <row r="17" spans="1:5" x14ac:dyDescent="0.25">
      <c r="A17" s="1"/>
      <c r="B17" s="1"/>
      <c r="C17" s="1"/>
      <c r="D17" s="1"/>
    </row>
    <row r="18" spans="1:5" x14ac:dyDescent="0.25">
      <c r="A18" s="1"/>
      <c r="B18" s="1"/>
      <c r="C18" s="1"/>
      <c r="D18" s="1"/>
    </row>
    <row r="19" spans="1:5" x14ac:dyDescent="0.25">
      <c r="A19" s="1"/>
      <c r="B19" s="1"/>
      <c r="C19" s="1"/>
      <c r="D19" s="1"/>
    </row>
    <row r="20" spans="1:5" x14ac:dyDescent="0.25">
      <c r="A20" s="1"/>
      <c r="B20" s="1"/>
      <c r="C20" s="1"/>
      <c r="D20" s="1"/>
    </row>
    <row r="21" spans="1:5" x14ac:dyDescent="0.25">
      <c r="A21" s="1"/>
      <c r="B21" s="1"/>
      <c r="C21" s="1"/>
      <c r="D21" s="1"/>
    </row>
    <row r="22" spans="1:5" x14ac:dyDescent="0.25">
      <c r="A22" s="1"/>
      <c r="B22" s="1"/>
      <c r="C22" s="1"/>
      <c r="D22" s="1"/>
    </row>
    <row r="23" spans="1:5" x14ac:dyDescent="0.25">
      <c r="A23" s="1"/>
      <c r="B23" s="1"/>
      <c r="C23" s="70"/>
      <c r="D23" s="1"/>
      <c r="E23" s="72"/>
    </row>
    <row r="24" spans="1:5" x14ac:dyDescent="0.25">
      <c r="A24" s="1"/>
      <c r="B24" s="1"/>
      <c r="C24" s="70"/>
      <c r="D24" s="1"/>
      <c r="E24" s="72"/>
    </row>
    <row r="25" spans="1:5" x14ac:dyDescent="0.25">
      <c r="A25" s="1"/>
      <c r="B25" s="1"/>
      <c r="C25" s="70"/>
      <c r="D25" s="1"/>
      <c r="E25" s="72"/>
    </row>
    <row r="26" spans="1:5" x14ac:dyDescent="0.25">
      <c r="B26" s="1"/>
      <c r="E26" s="71"/>
    </row>
    <row r="49" spans="2:4" x14ac:dyDescent="0.25">
      <c r="B49" s="1"/>
      <c r="C49" s="1"/>
      <c r="D49" s="1"/>
    </row>
    <row r="50" spans="2:4" x14ac:dyDescent="0.25">
      <c r="B50" s="1"/>
      <c r="C50" s="1"/>
      <c r="D50" s="1"/>
    </row>
    <row r="51" spans="2:4" x14ac:dyDescent="0.25">
      <c r="B51" s="1"/>
      <c r="C51" s="1"/>
      <c r="D51" s="1"/>
    </row>
    <row r="52" spans="2:4" x14ac:dyDescent="0.25">
      <c r="B52" s="1"/>
      <c r="C52" s="1"/>
      <c r="D52" s="1"/>
    </row>
    <row r="53" spans="2:4" x14ac:dyDescent="0.25">
      <c r="B53" s="1"/>
      <c r="C53" s="1"/>
      <c r="D53" s="1"/>
    </row>
    <row r="54" spans="2:4" x14ac:dyDescent="0.25">
      <c r="B54" s="1"/>
      <c r="C54" s="1"/>
      <c r="D54" s="1"/>
    </row>
    <row r="55" spans="2:4" x14ac:dyDescent="0.25">
      <c r="B55" s="1"/>
      <c r="C55" s="1"/>
      <c r="D55" s="1"/>
    </row>
    <row r="56" spans="2:4" x14ac:dyDescent="0.25">
      <c r="B56" s="1"/>
      <c r="C56" s="1"/>
      <c r="D56" s="1"/>
    </row>
    <row r="57" spans="2:4" x14ac:dyDescent="0.25">
      <c r="B57" s="1"/>
      <c r="C57" s="1"/>
      <c r="D57" s="1"/>
    </row>
    <row r="58" spans="2:4" x14ac:dyDescent="0.25">
      <c r="B58" s="1"/>
      <c r="C58" s="1"/>
      <c r="D58" s="1"/>
    </row>
    <row r="59" spans="2:4" x14ac:dyDescent="0.25">
      <c r="B59" s="1"/>
      <c r="C59" s="1"/>
      <c r="D59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Consolidated underlying data</vt:lpstr>
      <vt:lpstr>BHM Rm, MRP Calculations </vt:lpstr>
      <vt:lpstr>Display Tables</vt:lpstr>
      <vt:lpstr>'Display Tables'!_Ref443916669</vt:lpstr>
    </vt:vector>
  </TitlesOfParts>
  <Company>ACCC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gcunn</dc:creator>
  <cp:lastModifiedBy>Bhuiyan, Siam</cp:lastModifiedBy>
  <cp:lastPrinted>2020-09-08T02:39:28Z</cp:lastPrinted>
  <dcterms:created xsi:type="dcterms:W3CDTF">2013-09-11T06:17:52Z</dcterms:created>
  <dcterms:modified xsi:type="dcterms:W3CDTF">2022-06-14T23:00:29Z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f">
    <vt:lpwstr>\\cdchnas-evs02\home$\scjohn\aer - wacc - historical excess returns and wright approach - to end 2016 (D2017-00039452).xlsx</vt:lpwstr>
  </property>
  <property fmtid="{D5CDD505-2E9C-101B-9397-08002B2CF9AE}" pid="3" name="URI">
    <vt:lpwstr>8900004</vt:lpwstr>
  </property>
  <property fmtid="{D5CDD505-2E9C-101B-9397-08002B2CF9AE}" pid="4" name="currfile">
    <vt:lpwstr>\\cdchnas-evs02\home$\scjohn\aer - wacc - historical excess returns and wright approach - april 2017 (D2017-00067696).xlsx</vt:lpwstr>
  </property>
</Properties>
</file>