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T:\AER\DMT\NPRT\Performance Reports\2023 Electricity report\aa_Reporting models for publication\"/>
    </mc:Choice>
  </mc:AlternateContent>
  <xr:revisionPtr revIDLastSave="0" documentId="13_ncr:1_{7D538A70-0480-47D3-A9CD-D9B35629280C}" xr6:coauthVersionLast="47" xr6:coauthVersionMax="47" xr10:uidLastSave="{00000000-0000-0000-0000-000000000000}"/>
  <bookViews>
    <workbookView xWindow="-28920" yWindow="-120" windowWidth="29040" windowHeight="15990" xr2:uid="{00000000-000D-0000-FFFF-FFFF00000000}"/>
  </bookViews>
  <sheets>
    <sheet name="Introduction" sheetId="26" r:id="rId1"/>
    <sheet name="Notes" sheetId="29" r:id="rId2"/>
    <sheet name="Summary - DNSP" sheetId="27" r:id="rId3"/>
    <sheet name="Profitability - DNSP " sheetId="1" r:id="rId4"/>
    <sheet name="Summary - TNSP" sheetId="25" r:id="rId5"/>
    <sheet name="Profitability - TNSP" sheetId="5" r:id="rId6"/>
    <sheet name="Data" sheetId="4" state="veryHidden" r:id="rId7"/>
    <sheet name="Inputs" sheetId="3"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6" hidden="1">Data!$A$1:$D$7666</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0">#REF!</definedName>
    <definedName name="DMS_50_03_01" localSheetId="1">#REF!</definedName>
    <definedName name="DMS_50_03_01" localSheetId="2">#REF!</definedName>
    <definedName name="DMS_50_03_01" localSheetId="4">#REF!</definedName>
    <definedName name="DMS_50_03_01">#REF!</definedName>
    <definedName name="DMS_50_03_02" localSheetId="0">#REF!</definedName>
    <definedName name="DMS_50_03_02" localSheetId="1">#REF!</definedName>
    <definedName name="DMS_50_03_02" localSheetId="2">#REF!</definedName>
    <definedName name="DMS_50_03_02" localSheetId="4">#REF!</definedName>
    <definedName name="DMS_50_03_02">#REF!</definedName>
    <definedName name="DMS_RAB" localSheetId="0">#REF!</definedName>
    <definedName name="DMS_RAB" localSheetId="1">#REF!</definedName>
    <definedName name="DMS_RAB" localSheetId="2">#REF!</definedName>
    <definedName name="DMS_RAB" localSheetId="4">#REF!</definedName>
    <definedName name="DMS_RAB">#REF!</definedName>
    <definedName name="DMS_TAB" localSheetId="0">#REF!</definedName>
    <definedName name="DMS_TAB" localSheetId="1">#REF!</definedName>
    <definedName name="DMS_TAB" localSheetId="2">#REF!</definedName>
    <definedName name="DMS_TAB" localSheetId="4">#REF!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0">#REF!</definedName>
    <definedName name="Opex" localSheetId="1">#REF!</definedName>
    <definedName name="Opex" localSheetId="2">#REF!</definedName>
    <definedName name="Opex" localSheetId="4">#REF!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0">Introduction!$A$1:$Q$31</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0">'[6]1.Raw DAta'!#REF!</definedName>
    <definedName name="X_Factor" localSheetId="1">#REF!</definedName>
    <definedName name="X_Factor" localSheetId="2">#REF!</definedName>
    <definedName name="X_Factor" localSheetId="4">#REF!</definedName>
    <definedName name="X_Factor">#REF!</definedName>
    <definedName name="x_rank">[2]Calculations!$A$351:$AE$351</definedName>
    <definedName name="y_rank">[2]Calculations!$A$351:$A$377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5" l="1"/>
  <c r="K22" i="5"/>
  <c r="K23" i="5"/>
  <c r="K32" i="5"/>
  <c r="K39" i="5"/>
  <c r="K40" i="5" s="1"/>
  <c r="K48" i="5"/>
  <c r="K49" i="5"/>
  <c r="K58" i="5"/>
  <c r="K59" i="5"/>
  <c r="K69" i="5"/>
  <c r="K70" i="5"/>
  <c r="K71" i="5"/>
  <c r="K78" i="5"/>
  <c r="K79" i="5"/>
  <c r="K86" i="5"/>
  <c r="K87" i="5"/>
  <c r="K91" i="5"/>
  <c r="K98" i="5"/>
  <c r="K24" i="25"/>
  <c r="K25" i="25"/>
  <c r="K26" i="25"/>
  <c r="K27" i="25"/>
  <c r="K28" i="25"/>
  <c r="K42" i="25"/>
  <c r="K43" i="25"/>
  <c r="K44" i="25"/>
  <c r="K45" i="25"/>
  <c r="K46" i="25"/>
  <c r="K20" i="1"/>
  <c r="K24" i="1"/>
  <c r="K25" i="1"/>
  <c r="K35" i="1"/>
  <c r="K36" i="1"/>
  <c r="K37" i="1"/>
  <c r="K38" i="1"/>
  <c r="K45" i="1"/>
  <c r="K46" i="1"/>
  <c r="K47" i="1"/>
  <c r="K48" i="1"/>
  <c r="K57" i="1"/>
  <c r="K58" i="1"/>
  <c r="K59" i="1"/>
  <c r="K69" i="1"/>
  <c r="K81" i="1"/>
  <c r="K82" i="1"/>
  <c r="K83" i="1"/>
  <c r="K84" i="1"/>
  <c r="K85" i="1"/>
  <c r="K92" i="1"/>
  <c r="K93" i="1"/>
  <c r="K100" i="1"/>
  <c r="K107" i="1"/>
  <c r="K35" i="27"/>
  <c r="K36" i="27"/>
  <c r="K37" i="27"/>
  <c r="K38" i="27"/>
  <c r="K39" i="27"/>
  <c r="K40" i="27"/>
  <c r="K41" i="27"/>
  <c r="K42" i="27"/>
  <c r="K43" i="27"/>
  <c r="K44" i="27"/>
  <c r="K45" i="27"/>
  <c r="K46" i="27"/>
  <c r="K47" i="27"/>
  <c r="K48" i="27"/>
  <c r="K71" i="27"/>
  <c r="K72" i="27"/>
  <c r="K73" i="27"/>
  <c r="K74" i="27"/>
  <c r="K75" i="27"/>
  <c r="K76" i="27"/>
  <c r="K77" i="27"/>
  <c r="K78" i="27"/>
  <c r="K79" i="27"/>
  <c r="K80" i="27"/>
  <c r="K81" i="27"/>
  <c r="K82" i="27"/>
  <c r="K83" i="27"/>
  <c r="K84" i="27"/>
  <c r="K50" i="5" l="1"/>
  <c r="K72" i="5"/>
  <c r="K31" i="5" s="1"/>
  <c r="K33" i="5" s="1"/>
  <c r="K45" i="5" s="1"/>
  <c r="K55" i="5" s="1"/>
  <c r="K64" i="5" s="1"/>
  <c r="K26" i="1"/>
  <c r="K101" i="1"/>
  <c r="K94" i="1"/>
  <c r="K80" i="5"/>
  <c r="K70" i="1"/>
  <c r="K86" i="1"/>
  <c r="K34" i="1" s="1"/>
  <c r="K39" i="1" s="1"/>
  <c r="K92" i="5"/>
  <c r="K60" i="1"/>
  <c r="K88" i="5"/>
  <c r="K24" i="5"/>
  <c r="K49" i="1"/>
  <c r="K54" i="1" l="1"/>
  <c r="K66" i="1" s="1"/>
  <c r="K76" i="1" s="1"/>
  <c r="K17" i="5"/>
  <c r="K19" i="5" s="1"/>
  <c r="K26" i="5"/>
  <c r="K19" i="1" l="1"/>
  <c r="K21" i="1" s="1"/>
  <c r="K28" i="1"/>
  <c r="J107" i="1" l="1"/>
  <c r="J100" i="1"/>
  <c r="J69" i="5"/>
  <c r="J70" i="5"/>
  <c r="J71" i="5"/>
  <c r="J32" i="5"/>
  <c r="J39" i="5"/>
  <c r="J40" i="5" s="1"/>
  <c r="J48" i="5"/>
  <c r="J49" i="5"/>
  <c r="J58" i="5"/>
  <c r="J78" i="5"/>
  <c r="J79" i="5"/>
  <c r="J86" i="5"/>
  <c r="J87" i="5"/>
  <c r="J91" i="5"/>
  <c r="J98" i="5"/>
  <c r="J18" i="5"/>
  <c r="J22" i="5"/>
  <c r="J23" i="5"/>
  <c r="J59" i="5"/>
  <c r="J24" i="25"/>
  <c r="J25" i="25"/>
  <c r="J26" i="25"/>
  <c r="J27" i="25"/>
  <c r="J28" i="25"/>
  <c r="J42" i="25"/>
  <c r="J43" i="25"/>
  <c r="J44" i="25"/>
  <c r="J45" i="25"/>
  <c r="J46" i="25"/>
  <c r="J92" i="1"/>
  <c r="J93" i="1"/>
  <c r="J35" i="1"/>
  <c r="J36" i="1"/>
  <c r="J37" i="1"/>
  <c r="J38" i="1"/>
  <c r="J45" i="1"/>
  <c r="J46" i="1"/>
  <c r="J47" i="1"/>
  <c r="J48" i="1"/>
  <c r="J57" i="1"/>
  <c r="J58" i="1"/>
  <c r="J59" i="1"/>
  <c r="J69" i="1"/>
  <c r="J81" i="1"/>
  <c r="J82" i="1"/>
  <c r="J83" i="1"/>
  <c r="J84" i="1"/>
  <c r="J85" i="1"/>
  <c r="J20" i="1"/>
  <c r="J24" i="1"/>
  <c r="J25" i="1"/>
  <c r="J35" i="27"/>
  <c r="J36" i="27"/>
  <c r="J37" i="27"/>
  <c r="J38" i="27"/>
  <c r="J39" i="27"/>
  <c r="J40" i="27"/>
  <c r="J41" i="27"/>
  <c r="J42" i="27"/>
  <c r="J43" i="27"/>
  <c r="J44" i="27"/>
  <c r="J45" i="27"/>
  <c r="J46" i="27"/>
  <c r="J47" i="27"/>
  <c r="J48" i="27"/>
  <c r="J71" i="27"/>
  <c r="J72" i="27"/>
  <c r="J73" i="27"/>
  <c r="J74" i="27"/>
  <c r="J75" i="27"/>
  <c r="J76" i="27"/>
  <c r="J77" i="27"/>
  <c r="J78" i="27"/>
  <c r="J79" i="27"/>
  <c r="J80" i="27"/>
  <c r="J81" i="27"/>
  <c r="J82" i="27"/>
  <c r="J83" i="27"/>
  <c r="J84" i="27"/>
  <c r="D24" i="1"/>
  <c r="E24" i="1"/>
  <c r="F24" i="1"/>
  <c r="G24" i="1"/>
  <c r="H24" i="1"/>
  <c r="I24" i="1"/>
  <c r="C25" i="1"/>
  <c r="C24" i="1"/>
  <c r="D48" i="27"/>
  <c r="E48" i="27"/>
  <c r="F48" i="27"/>
  <c r="G48" i="27"/>
  <c r="H48" i="27"/>
  <c r="D84" i="27"/>
  <c r="E84" i="27"/>
  <c r="F84" i="27"/>
  <c r="G84" i="27"/>
  <c r="H84" i="27"/>
  <c r="D22" i="5"/>
  <c r="E22" i="5"/>
  <c r="F22" i="5"/>
  <c r="G22" i="5"/>
  <c r="H22" i="5"/>
  <c r="I22" i="5"/>
  <c r="C22" i="5"/>
  <c r="C69" i="1"/>
  <c r="B14" i="25"/>
  <c r="J17" i="25" s="1"/>
  <c r="C23" i="5"/>
  <c r="D23" i="5"/>
  <c r="E23" i="5"/>
  <c r="F23" i="5"/>
  <c r="G23" i="5"/>
  <c r="H23" i="5"/>
  <c r="I23" i="5"/>
  <c r="G25" i="1"/>
  <c r="H25" i="1"/>
  <c r="I25" i="1"/>
  <c r="D25" i="1"/>
  <c r="E25" i="1"/>
  <c r="F25" i="1"/>
  <c r="C20" i="1"/>
  <c r="B16" i="27"/>
  <c r="B32" i="25"/>
  <c r="J36" i="25" s="1"/>
  <c r="B50" i="25"/>
  <c r="J57" i="25" s="1"/>
  <c r="I84" i="1"/>
  <c r="D42" i="25"/>
  <c r="E42" i="25"/>
  <c r="F42" i="25"/>
  <c r="G42" i="25"/>
  <c r="H42" i="25"/>
  <c r="I42" i="25"/>
  <c r="D43" i="25"/>
  <c r="E43" i="25"/>
  <c r="F43" i="25"/>
  <c r="G43" i="25"/>
  <c r="H43" i="25"/>
  <c r="I43" i="25"/>
  <c r="D44" i="25"/>
  <c r="E44" i="25"/>
  <c r="F44" i="25"/>
  <c r="G44" i="25"/>
  <c r="H44" i="25"/>
  <c r="I44" i="25"/>
  <c r="D45" i="25"/>
  <c r="E45" i="25"/>
  <c r="F45" i="25"/>
  <c r="G45" i="25"/>
  <c r="H45" i="25"/>
  <c r="I45" i="25"/>
  <c r="D46" i="25"/>
  <c r="E46" i="25"/>
  <c r="F46" i="25"/>
  <c r="G46" i="25"/>
  <c r="H46" i="25"/>
  <c r="I46" i="25"/>
  <c r="C43" i="25"/>
  <c r="C44" i="25"/>
  <c r="C45" i="25"/>
  <c r="C46" i="25"/>
  <c r="C42" i="25"/>
  <c r="C71" i="27"/>
  <c r="H24" i="25"/>
  <c r="H25" i="25"/>
  <c r="H26" i="25"/>
  <c r="H27" i="25"/>
  <c r="H28" i="25"/>
  <c r="D24" i="25"/>
  <c r="E24" i="25"/>
  <c r="F24" i="25"/>
  <c r="G24" i="25"/>
  <c r="I24" i="25"/>
  <c r="D25" i="25"/>
  <c r="E25" i="25"/>
  <c r="F25" i="25"/>
  <c r="G25" i="25"/>
  <c r="I25" i="25"/>
  <c r="D26" i="25"/>
  <c r="E26" i="25"/>
  <c r="F26" i="25"/>
  <c r="G26" i="25"/>
  <c r="I26" i="25"/>
  <c r="D27" i="25"/>
  <c r="E27" i="25"/>
  <c r="F27" i="25"/>
  <c r="G27" i="25"/>
  <c r="I27" i="25"/>
  <c r="D28" i="25"/>
  <c r="E28" i="25"/>
  <c r="F28" i="25"/>
  <c r="G28" i="25"/>
  <c r="I28" i="25"/>
  <c r="C25" i="25"/>
  <c r="C26" i="25"/>
  <c r="C27" i="25"/>
  <c r="C28" i="25"/>
  <c r="C24" i="25"/>
  <c r="C35" i="27"/>
  <c r="B23" i="25"/>
  <c r="B34" i="27"/>
  <c r="B52" i="27"/>
  <c r="E67" i="27" s="1"/>
  <c r="B88" i="27"/>
  <c r="B41" i="25"/>
  <c r="F17" i="25"/>
  <c r="H18" i="25"/>
  <c r="F21" i="25"/>
  <c r="C17" i="25"/>
  <c r="E20" i="25"/>
  <c r="G21" i="25"/>
  <c r="D19" i="25"/>
  <c r="H21" i="25"/>
  <c r="E19" i="25"/>
  <c r="G20" i="25"/>
  <c r="G19" i="25"/>
  <c r="D18" i="25"/>
  <c r="C18" i="25"/>
  <c r="I20" i="25"/>
  <c r="E18" i="25"/>
  <c r="F18" i="25"/>
  <c r="C20" i="25"/>
  <c r="E21" i="25"/>
  <c r="E54" i="25"/>
  <c r="D53" i="25"/>
  <c r="G54" i="25"/>
  <c r="G56" i="25"/>
  <c r="H71" i="27"/>
  <c r="H72" i="27"/>
  <c r="H73" i="27"/>
  <c r="H74" i="27"/>
  <c r="H75" i="27"/>
  <c r="H76" i="27"/>
  <c r="H77" i="27"/>
  <c r="H78" i="27"/>
  <c r="H79" i="27"/>
  <c r="H80" i="27"/>
  <c r="H81" i="27"/>
  <c r="H82" i="27"/>
  <c r="H83" i="27"/>
  <c r="H35" i="27"/>
  <c r="H36" i="27"/>
  <c r="H37" i="27"/>
  <c r="H38" i="27"/>
  <c r="H39" i="27"/>
  <c r="H40" i="27"/>
  <c r="H41" i="27"/>
  <c r="H42" i="27"/>
  <c r="H43" i="27"/>
  <c r="H44" i="27"/>
  <c r="H45" i="27"/>
  <c r="H46" i="27"/>
  <c r="H47" i="27"/>
  <c r="D47" i="27"/>
  <c r="E47" i="27"/>
  <c r="F47" i="27"/>
  <c r="G47" i="27"/>
  <c r="I47" i="27"/>
  <c r="I48" i="27"/>
  <c r="C48" i="27"/>
  <c r="C84" i="27"/>
  <c r="I84" i="27"/>
  <c r="D35" i="27"/>
  <c r="E35" i="27"/>
  <c r="F35" i="27"/>
  <c r="G35" i="27"/>
  <c r="I35" i="27"/>
  <c r="D36" i="27"/>
  <c r="E36" i="27"/>
  <c r="F36" i="27"/>
  <c r="G36" i="27"/>
  <c r="I36" i="27"/>
  <c r="D37" i="27"/>
  <c r="E37" i="27"/>
  <c r="F37" i="27"/>
  <c r="G37" i="27"/>
  <c r="I37" i="27"/>
  <c r="D38" i="27"/>
  <c r="E38" i="27"/>
  <c r="F38" i="27"/>
  <c r="G38" i="27"/>
  <c r="I38" i="27"/>
  <c r="D39" i="27"/>
  <c r="E39" i="27"/>
  <c r="F39" i="27"/>
  <c r="G39" i="27"/>
  <c r="I39" i="27"/>
  <c r="D40" i="27"/>
  <c r="E40" i="27"/>
  <c r="F40" i="27"/>
  <c r="G40" i="27"/>
  <c r="I40" i="27"/>
  <c r="D41" i="27"/>
  <c r="E41" i="27"/>
  <c r="F41" i="27"/>
  <c r="G41" i="27"/>
  <c r="I41" i="27"/>
  <c r="D42" i="27"/>
  <c r="E42" i="27"/>
  <c r="F42" i="27"/>
  <c r="G42" i="27"/>
  <c r="I42" i="27"/>
  <c r="D43" i="27"/>
  <c r="E43" i="27"/>
  <c r="F43" i="27"/>
  <c r="G43" i="27"/>
  <c r="I43" i="27"/>
  <c r="D44" i="27"/>
  <c r="E44" i="27"/>
  <c r="F44" i="27"/>
  <c r="G44" i="27"/>
  <c r="I44" i="27"/>
  <c r="D45" i="27"/>
  <c r="E45" i="27"/>
  <c r="F45" i="27"/>
  <c r="G45" i="27"/>
  <c r="I45" i="27"/>
  <c r="D46" i="27"/>
  <c r="E46" i="27"/>
  <c r="F46" i="27"/>
  <c r="G46" i="27"/>
  <c r="I46" i="27"/>
  <c r="C36" i="27"/>
  <c r="C37" i="27"/>
  <c r="C38" i="27"/>
  <c r="C39" i="27"/>
  <c r="C40" i="27"/>
  <c r="C41" i="27"/>
  <c r="C42" i="27"/>
  <c r="C43" i="27"/>
  <c r="C44" i="27"/>
  <c r="C45" i="27"/>
  <c r="C46" i="27"/>
  <c r="C47" i="27"/>
  <c r="B70" i="27"/>
  <c r="C18" i="5"/>
  <c r="D46" i="1"/>
  <c r="E46" i="1"/>
  <c r="F46" i="1"/>
  <c r="G46" i="1"/>
  <c r="H46" i="1"/>
  <c r="I46" i="1"/>
  <c r="C46" i="1"/>
  <c r="D49" i="5"/>
  <c r="E49" i="5"/>
  <c r="F49" i="5"/>
  <c r="G49" i="5"/>
  <c r="H49" i="5"/>
  <c r="I49" i="5"/>
  <c r="C49" i="5"/>
  <c r="H107" i="1"/>
  <c r="H100" i="1"/>
  <c r="H93" i="1"/>
  <c r="H92" i="1"/>
  <c r="H85" i="1"/>
  <c r="H84" i="1"/>
  <c r="H83" i="1"/>
  <c r="H82" i="1"/>
  <c r="H81" i="1"/>
  <c r="H69" i="1"/>
  <c r="H59" i="1"/>
  <c r="H58" i="1"/>
  <c r="H57" i="1"/>
  <c r="H48" i="1"/>
  <c r="H47" i="1"/>
  <c r="H45" i="1"/>
  <c r="H38" i="1"/>
  <c r="H37" i="1"/>
  <c r="H36" i="1"/>
  <c r="H35" i="1"/>
  <c r="H20" i="1"/>
  <c r="H98" i="5"/>
  <c r="H91" i="5"/>
  <c r="H87" i="5"/>
  <c r="H86" i="5"/>
  <c r="H79" i="5"/>
  <c r="H78" i="5"/>
  <c r="H71" i="5"/>
  <c r="H70" i="5"/>
  <c r="H69" i="5"/>
  <c r="H58" i="5"/>
  <c r="H48" i="5"/>
  <c r="H39" i="5"/>
  <c r="H40" i="5" s="1"/>
  <c r="H32" i="5"/>
  <c r="H18" i="5"/>
  <c r="H59" i="5"/>
  <c r="I48" i="1"/>
  <c r="G48" i="1"/>
  <c r="F48" i="1"/>
  <c r="E48" i="1"/>
  <c r="D48" i="1"/>
  <c r="C48" i="1"/>
  <c r="I47" i="1"/>
  <c r="G47" i="1"/>
  <c r="F47" i="1"/>
  <c r="E47" i="1"/>
  <c r="D47" i="1"/>
  <c r="C47" i="1"/>
  <c r="D45" i="1"/>
  <c r="E45" i="1"/>
  <c r="F45" i="1"/>
  <c r="G45" i="1"/>
  <c r="I45" i="1"/>
  <c r="C45" i="1"/>
  <c r="C35" i="1"/>
  <c r="C36" i="1"/>
  <c r="D36" i="1"/>
  <c r="E36" i="1"/>
  <c r="F36" i="1"/>
  <c r="G36" i="1"/>
  <c r="I36" i="1"/>
  <c r="D35" i="1"/>
  <c r="E35" i="1"/>
  <c r="F35" i="1"/>
  <c r="G35" i="1"/>
  <c r="I35" i="1"/>
  <c r="D37" i="1"/>
  <c r="E37" i="1"/>
  <c r="F37" i="1"/>
  <c r="G37" i="1"/>
  <c r="I37" i="1"/>
  <c r="C37" i="1"/>
  <c r="D71" i="27"/>
  <c r="E71" i="27"/>
  <c r="F71" i="27"/>
  <c r="G71" i="27"/>
  <c r="I71" i="27"/>
  <c r="D72" i="27"/>
  <c r="E72" i="27"/>
  <c r="F72" i="27"/>
  <c r="G72" i="27"/>
  <c r="I72" i="27"/>
  <c r="D73" i="27"/>
  <c r="E73" i="27"/>
  <c r="F73" i="27"/>
  <c r="G73" i="27"/>
  <c r="I73" i="27"/>
  <c r="D74" i="27"/>
  <c r="E74" i="27"/>
  <c r="F74" i="27"/>
  <c r="G74" i="27"/>
  <c r="I74" i="27"/>
  <c r="D75" i="27"/>
  <c r="E75" i="27"/>
  <c r="F75" i="27"/>
  <c r="G75" i="27"/>
  <c r="I75" i="27"/>
  <c r="D76" i="27"/>
  <c r="E76" i="27"/>
  <c r="F76" i="27"/>
  <c r="G76" i="27"/>
  <c r="I76" i="27"/>
  <c r="D77" i="27"/>
  <c r="E77" i="27"/>
  <c r="F77" i="27"/>
  <c r="G77" i="27"/>
  <c r="I77" i="27"/>
  <c r="D78" i="27"/>
  <c r="E78" i="27"/>
  <c r="F78" i="27"/>
  <c r="G78" i="27"/>
  <c r="I78" i="27"/>
  <c r="D79" i="27"/>
  <c r="E79" i="27"/>
  <c r="F79" i="27"/>
  <c r="G79" i="27"/>
  <c r="I79" i="27"/>
  <c r="D80" i="27"/>
  <c r="E80" i="27"/>
  <c r="F80" i="27"/>
  <c r="G80" i="27"/>
  <c r="I80" i="27"/>
  <c r="D81" i="27"/>
  <c r="E81" i="27"/>
  <c r="F81" i="27"/>
  <c r="G81" i="27"/>
  <c r="I81" i="27"/>
  <c r="D82" i="27"/>
  <c r="E82" i="27"/>
  <c r="F82" i="27"/>
  <c r="G82" i="27"/>
  <c r="I82" i="27"/>
  <c r="D83" i="27"/>
  <c r="E83" i="27"/>
  <c r="F83" i="27"/>
  <c r="G83" i="27"/>
  <c r="I83" i="27"/>
  <c r="C72" i="27"/>
  <c r="C73" i="27"/>
  <c r="C74" i="27"/>
  <c r="C75" i="27"/>
  <c r="C76" i="27"/>
  <c r="C77" i="27"/>
  <c r="C78" i="27"/>
  <c r="C79" i="27"/>
  <c r="C80" i="27"/>
  <c r="C81" i="27"/>
  <c r="C82" i="27"/>
  <c r="C83" i="27"/>
  <c r="G3572" i="4"/>
  <c r="D18" i="5"/>
  <c r="E18" i="5"/>
  <c r="F18" i="5"/>
  <c r="G18" i="5"/>
  <c r="I18" i="5"/>
  <c r="D20" i="1"/>
  <c r="E20" i="1"/>
  <c r="F20" i="1"/>
  <c r="G20" i="1"/>
  <c r="I20" i="1"/>
  <c r="I58" i="1"/>
  <c r="G58" i="1"/>
  <c r="F58" i="1"/>
  <c r="E58" i="1"/>
  <c r="D58" i="1"/>
  <c r="C58" i="1"/>
  <c r="C59" i="1"/>
  <c r="C57" i="1"/>
  <c r="C32" i="5"/>
  <c r="I87" i="5"/>
  <c r="G87" i="5"/>
  <c r="F87" i="5"/>
  <c r="E87" i="5"/>
  <c r="D87" i="5"/>
  <c r="C87" i="5"/>
  <c r="I86" i="5"/>
  <c r="G86" i="5"/>
  <c r="F86" i="5"/>
  <c r="E86" i="5"/>
  <c r="D86" i="5"/>
  <c r="C86" i="5"/>
  <c r="D98" i="5"/>
  <c r="E98" i="5"/>
  <c r="F98" i="5"/>
  <c r="G98" i="5"/>
  <c r="I98" i="5"/>
  <c r="C98" i="5"/>
  <c r="I91" i="5"/>
  <c r="G91" i="5"/>
  <c r="F91" i="5"/>
  <c r="E91" i="5"/>
  <c r="D91" i="5"/>
  <c r="C91" i="5"/>
  <c r="C78" i="5"/>
  <c r="I79" i="5"/>
  <c r="G79" i="5"/>
  <c r="F79" i="5"/>
  <c r="E79" i="5"/>
  <c r="D79" i="5"/>
  <c r="C79" i="5"/>
  <c r="I78" i="5"/>
  <c r="G78" i="5"/>
  <c r="F78" i="5"/>
  <c r="E78" i="5"/>
  <c r="D78" i="5"/>
  <c r="C69" i="5"/>
  <c r="I71" i="5"/>
  <c r="G71" i="5"/>
  <c r="F71" i="5"/>
  <c r="E71" i="5"/>
  <c r="D71" i="5"/>
  <c r="C71" i="5"/>
  <c r="I70" i="5"/>
  <c r="G70" i="5"/>
  <c r="F70" i="5"/>
  <c r="E70" i="5"/>
  <c r="D70" i="5"/>
  <c r="C70" i="5"/>
  <c r="I69" i="5"/>
  <c r="G69" i="5"/>
  <c r="F69" i="5"/>
  <c r="E69" i="5"/>
  <c r="D69" i="5"/>
  <c r="D58" i="5"/>
  <c r="C58" i="5"/>
  <c r="I58" i="5"/>
  <c r="G58" i="5"/>
  <c r="F58" i="5"/>
  <c r="E58" i="5"/>
  <c r="I48" i="5"/>
  <c r="G48" i="5"/>
  <c r="F48" i="5"/>
  <c r="E48" i="5"/>
  <c r="D48" i="5"/>
  <c r="C48" i="5"/>
  <c r="I39" i="5"/>
  <c r="I40" i="5" s="1"/>
  <c r="G39" i="5"/>
  <c r="G40" i="5" s="1"/>
  <c r="F39" i="5"/>
  <c r="F40" i="5" s="1"/>
  <c r="E39" i="5"/>
  <c r="E40" i="5" s="1"/>
  <c r="D39" i="5"/>
  <c r="D40" i="5" s="1"/>
  <c r="C39" i="5"/>
  <c r="C40" i="5" s="1"/>
  <c r="I32" i="5"/>
  <c r="G32" i="5"/>
  <c r="F32" i="5"/>
  <c r="E32" i="5"/>
  <c r="D32" i="5"/>
  <c r="I107" i="1"/>
  <c r="G107" i="1"/>
  <c r="F107" i="1"/>
  <c r="E107" i="1"/>
  <c r="D107" i="1"/>
  <c r="C107" i="1"/>
  <c r="C100" i="1"/>
  <c r="I100" i="1"/>
  <c r="G100" i="1"/>
  <c r="F100" i="1"/>
  <c r="E100" i="1"/>
  <c r="D100" i="1"/>
  <c r="I93" i="1"/>
  <c r="G93" i="1"/>
  <c r="F93" i="1"/>
  <c r="E93" i="1"/>
  <c r="D93" i="1"/>
  <c r="C93" i="1"/>
  <c r="I92" i="1"/>
  <c r="G92" i="1"/>
  <c r="F92" i="1"/>
  <c r="E92" i="1"/>
  <c r="D92" i="1"/>
  <c r="C92" i="1"/>
  <c r="I85" i="1"/>
  <c r="G85" i="1"/>
  <c r="F85" i="1"/>
  <c r="E85" i="1"/>
  <c r="D85" i="1"/>
  <c r="C85" i="1"/>
  <c r="G84" i="1"/>
  <c r="F84" i="1"/>
  <c r="E84" i="1"/>
  <c r="D84" i="1"/>
  <c r="C84" i="1"/>
  <c r="I83" i="1"/>
  <c r="G83" i="1"/>
  <c r="F83" i="1"/>
  <c r="E83" i="1"/>
  <c r="D83" i="1"/>
  <c r="C83" i="1"/>
  <c r="I82" i="1"/>
  <c r="G82" i="1"/>
  <c r="F82" i="1"/>
  <c r="E82" i="1"/>
  <c r="D82" i="1"/>
  <c r="C82" i="1"/>
  <c r="I81" i="1"/>
  <c r="G81" i="1"/>
  <c r="F81" i="1"/>
  <c r="E81" i="1"/>
  <c r="D81" i="1"/>
  <c r="C81" i="1"/>
  <c r="I69" i="1"/>
  <c r="G69" i="1"/>
  <c r="F69" i="1"/>
  <c r="E69" i="1"/>
  <c r="D69" i="1"/>
  <c r="I59" i="1"/>
  <c r="G59" i="1"/>
  <c r="F59" i="1"/>
  <c r="E59" i="1"/>
  <c r="D59" i="1"/>
  <c r="I57" i="1"/>
  <c r="G57" i="1"/>
  <c r="F57" i="1"/>
  <c r="E57" i="1"/>
  <c r="D57" i="1"/>
  <c r="I38" i="1"/>
  <c r="G38" i="1"/>
  <c r="F38" i="1"/>
  <c r="E38" i="1"/>
  <c r="D38" i="1"/>
  <c r="C38" i="1"/>
  <c r="C59" i="5"/>
  <c r="I59" i="5"/>
  <c r="D59" i="5"/>
  <c r="E59" i="5"/>
  <c r="G59" i="5"/>
  <c r="F59" i="5"/>
  <c r="E92" i="5"/>
  <c r="H26" i="1"/>
  <c r="G26" i="1"/>
  <c r="H39" i="25" l="1"/>
  <c r="I39" i="25"/>
  <c r="G35" i="25"/>
  <c r="H36" i="25"/>
  <c r="G37" i="25"/>
  <c r="E39" i="25"/>
  <c r="F37" i="25"/>
  <c r="I38" i="25"/>
  <c r="E36" i="25"/>
  <c r="H37" i="25"/>
  <c r="F53" i="25"/>
  <c r="C53" i="25"/>
  <c r="C57" i="25"/>
  <c r="C54" i="25"/>
  <c r="F56" i="25"/>
  <c r="D57" i="25"/>
  <c r="C55" i="25"/>
  <c r="D55" i="25"/>
  <c r="E57" i="25"/>
  <c r="H55" i="25"/>
  <c r="I56" i="25"/>
  <c r="F55" i="25"/>
  <c r="D56" i="25"/>
  <c r="I53" i="25"/>
  <c r="H57" i="25"/>
  <c r="F57" i="25"/>
  <c r="E55" i="25"/>
  <c r="H56" i="25"/>
  <c r="H53" i="25"/>
  <c r="I55" i="25"/>
  <c r="F54" i="25"/>
  <c r="G55" i="25"/>
  <c r="D54" i="25"/>
  <c r="I54" i="25"/>
  <c r="E53" i="25"/>
  <c r="I57" i="25"/>
  <c r="E56" i="25"/>
  <c r="H54" i="25"/>
  <c r="G57" i="25"/>
  <c r="G53" i="25"/>
  <c r="C56" i="25"/>
  <c r="D17" i="25"/>
  <c r="I19" i="25"/>
  <c r="F20" i="25"/>
  <c r="E17" i="25"/>
  <c r="G38" i="25"/>
  <c r="C39" i="25"/>
  <c r="G18" i="25"/>
  <c r="I21" i="25"/>
  <c r="H17" i="25"/>
  <c r="D20" i="25"/>
  <c r="D21" i="25"/>
  <c r="H20" i="25"/>
  <c r="I17" i="25"/>
  <c r="I18" i="25"/>
  <c r="E38" i="25"/>
  <c r="C38" i="25"/>
  <c r="I36" i="25"/>
  <c r="D39" i="25"/>
  <c r="H19" i="25"/>
  <c r="F19" i="25"/>
  <c r="C21" i="25"/>
  <c r="G17" i="25"/>
  <c r="E24" i="5"/>
  <c r="C24" i="5"/>
  <c r="I24" i="5"/>
  <c r="F24" i="5"/>
  <c r="G24" i="5"/>
  <c r="D24" i="5"/>
  <c r="C19" i="25"/>
  <c r="J19" i="25"/>
  <c r="C37" i="25"/>
  <c r="F38" i="25"/>
  <c r="E37" i="25"/>
  <c r="I37" i="25"/>
  <c r="F36" i="25"/>
  <c r="C36" i="25"/>
  <c r="D37" i="25"/>
  <c r="F39" i="25"/>
  <c r="G36" i="25"/>
  <c r="D35" i="25"/>
  <c r="H38" i="25"/>
  <c r="H35" i="25"/>
  <c r="D38" i="25"/>
  <c r="E35" i="25"/>
  <c r="C35" i="25"/>
  <c r="J35" i="25"/>
  <c r="D36" i="25"/>
  <c r="G39" i="25"/>
  <c r="F35" i="25"/>
  <c r="I35" i="25"/>
  <c r="J20" i="25"/>
  <c r="J18" i="25"/>
  <c r="K55" i="25"/>
  <c r="K53" i="25"/>
  <c r="K54" i="25"/>
  <c r="K56" i="25"/>
  <c r="K57" i="25"/>
  <c r="J56" i="25"/>
  <c r="K39" i="25"/>
  <c r="K37" i="25"/>
  <c r="K35" i="25"/>
  <c r="K36" i="25"/>
  <c r="K38" i="25"/>
  <c r="J55" i="25"/>
  <c r="J39" i="25"/>
  <c r="K17" i="25"/>
  <c r="K18" i="25"/>
  <c r="K19" i="25"/>
  <c r="K20" i="25"/>
  <c r="K21" i="25"/>
  <c r="J54" i="25"/>
  <c r="J38" i="25"/>
  <c r="J53" i="25"/>
  <c r="J37" i="25"/>
  <c r="J21" i="25"/>
  <c r="J101" i="1"/>
  <c r="D26" i="1"/>
  <c r="C26" i="1"/>
  <c r="F26" i="1"/>
  <c r="I26" i="1"/>
  <c r="E26" i="1"/>
  <c r="E63" i="27"/>
  <c r="D58" i="27"/>
  <c r="I67" i="27"/>
  <c r="C68" i="27"/>
  <c r="C60" i="27"/>
  <c r="F55" i="27"/>
  <c r="F57" i="27"/>
  <c r="E55" i="27"/>
  <c r="E64" i="27"/>
  <c r="F63" i="27"/>
  <c r="I68" i="27"/>
  <c r="H64" i="27"/>
  <c r="J25" i="27"/>
  <c r="K23" i="27"/>
  <c r="K31" i="27"/>
  <c r="K24" i="27"/>
  <c r="K32" i="27"/>
  <c r="K25" i="27"/>
  <c r="K26" i="27"/>
  <c r="K19" i="27"/>
  <c r="K27" i="27"/>
  <c r="K20" i="27"/>
  <c r="K28" i="27"/>
  <c r="K21" i="27"/>
  <c r="K29" i="27"/>
  <c r="K22" i="27"/>
  <c r="K30" i="27"/>
  <c r="J94" i="27"/>
  <c r="K96" i="27"/>
  <c r="K104" i="27"/>
  <c r="K98" i="27"/>
  <c r="K91" i="27"/>
  <c r="K99" i="27"/>
  <c r="K92" i="27"/>
  <c r="K100" i="27"/>
  <c r="K93" i="27"/>
  <c r="K101" i="27"/>
  <c r="K94" i="27"/>
  <c r="K102" i="27"/>
  <c r="K95" i="27"/>
  <c r="K103" i="27"/>
  <c r="K97" i="27"/>
  <c r="J62" i="27"/>
  <c r="K55" i="27"/>
  <c r="K63" i="27"/>
  <c r="K56" i="27"/>
  <c r="K64" i="27"/>
  <c r="K57" i="27"/>
  <c r="K65" i="27"/>
  <c r="K58" i="27"/>
  <c r="K66" i="27"/>
  <c r="K59" i="27"/>
  <c r="K67" i="27"/>
  <c r="K60" i="27"/>
  <c r="K68" i="27"/>
  <c r="K61" i="27"/>
  <c r="K62" i="27"/>
  <c r="F50" i="5"/>
  <c r="E94" i="1"/>
  <c r="J50" i="5"/>
  <c r="G50" i="5"/>
  <c r="J70" i="1"/>
  <c r="D50" i="5"/>
  <c r="C80" i="5"/>
  <c r="H70" i="1"/>
  <c r="G101" i="1"/>
  <c r="G92" i="5"/>
  <c r="F60" i="1"/>
  <c r="C50" i="5"/>
  <c r="C92" i="5"/>
  <c r="H88" i="5"/>
  <c r="J80" i="5"/>
  <c r="F72" i="5"/>
  <c r="F31" i="5" s="1"/>
  <c r="F33" i="5" s="1"/>
  <c r="F45" i="5" s="1"/>
  <c r="D80" i="5"/>
  <c r="C88" i="5"/>
  <c r="E88" i="5"/>
  <c r="I49" i="1"/>
  <c r="F49" i="1"/>
  <c r="G80" i="5"/>
  <c r="I94" i="1"/>
  <c r="F70" i="1"/>
  <c r="E50" i="5"/>
  <c r="D49" i="1"/>
  <c r="F88" i="5"/>
  <c r="C72" i="5"/>
  <c r="C31" i="5" s="1"/>
  <c r="C33" i="5" s="1"/>
  <c r="C45" i="5" s="1"/>
  <c r="C55" i="5" s="1"/>
  <c r="C64" i="5" s="1"/>
  <c r="F92" i="5"/>
  <c r="D92" i="5"/>
  <c r="C60" i="1"/>
  <c r="G49" i="1"/>
  <c r="H92" i="5"/>
  <c r="J26" i="1"/>
  <c r="C94" i="1"/>
  <c r="I88" i="5"/>
  <c r="H60" i="1"/>
  <c r="F101" i="1"/>
  <c r="C101" i="1"/>
  <c r="H80" i="5"/>
  <c r="J94" i="1"/>
  <c r="H101" i="1"/>
  <c r="D70" i="1"/>
  <c r="E70" i="1"/>
  <c r="D88" i="5"/>
  <c r="H86" i="1"/>
  <c r="H34" i="1" s="1"/>
  <c r="H39" i="1" s="1"/>
  <c r="J72" i="5"/>
  <c r="J31" i="5" s="1"/>
  <c r="J33" i="5" s="1"/>
  <c r="J45" i="5" s="1"/>
  <c r="I72" i="5"/>
  <c r="I31" i="5" s="1"/>
  <c r="I33" i="5" s="1"/>
  <c r="I45" i="5" s="1"/>
  <c r="F80" i="5"/>
  <c r="J24" i="5"/>
  <c r="D60" i="1"/>
  <c r="E86" i="1"/>
  <c r="E34" i="1" s="1"/>
  <c r="E39" i="1" s="1"/>
  <c r="C70" i="1"/>
  <c r="J86" i="1"/>
  <c r="J34" i="1" s="1"/>
  <c r="J39" i="1" s="1"/>
  <c r="J92" i="5"/>
  <c r="D86" i="1"/>
  <c r="D34" i="1" s="1"/>
  <c r="D39" i="1" s="1"/>
  <c r="G94" i="1"/>
  <c r="D101" i="1"/>
  <c r="C86" i="1"/>
  <c r="C34" i="1" s="1"/>
  <c r="C39" i="1" s="1"/>
  <c r="F94" i="1"/>
  <c r="D72" i="5"/>
  <c r="D31" i="5" s="1"/>
  <c r="D33" i="5" s="1"/>
  <c r="D45" i="5" s="1"/>
  <c r="G88" i="5"/>
  <c r="G60" i="1"/>
  <c r="E49" i="1"/>
  <c r="C49" i="1"/>
  <c r="H50" i="5"/>
  <c r="H49" i="1"/>
  <c r="J49" i="1"/>
  <c r="I50" i="5"/>
  <c r="H24" i="5"/>
  <c r="J88" i="5"/>
  <c r="E60" i="1"/>
  <c r="E101" i="1"/>
  <c r="H72" i="5"/>
  <c r="H31" i="5" s="1"/>
  <c r="H33" i="5" s="1"/>
  <c r="H45" i="5" s="1"/>
  <c r="J60" i="1"/>
  <c r="F86" i="1"/>
  <c r="F34" i="1" s="1"/>
  <c r="F39" i="1" s="1"/>
  <c r="G70" i="1"/>
  <c r="G72" i="5"/>
  <c r="G31" i="5" s="1"/>
  <c r="G33" i="5" s="1"/>
  <c r="G45" i="5" s="1"/>
  <c r="E80" i="5"/>
  <c r="I92" i="5"/>
  <c r="I60" i="1"/>
  <c r="I86" i="1"/>
  <c r="I34" i="1" s="1"/>
  <c r="I39" i="1" s="1"/>
  <c r="I101" i="1"/>
  <c r="E72" i="5"/>
  <c r="E31" i="5" s="1"/>
  <c r="E33" i="5" s="1"/>
  <c r="E45" i="5" s="1"/>
  <c r="H94" i="1"/>
  <c r="G86" i="1"/>
  <c r="G34" i="1" s="1"/>
  <c r="G39" i="1" s="1"/>
  <c r="D94" i="1"/>
  <c r="I80" i="5"/>
  <c r="I70" i="1"/>
  <c r="I64" i="27"/>
  <c r="D65" i="27"/>
  <c r="G55" i="27"/>
  <c r="D66" i="27"/>
  <c r="G59" i="27"/>
  <c r="H63" i="27"/>
  <c r="C31" i="27"/>
  <c r="D23" i="27"/>
  <c r="F66" i="27"/>
  <c r="G66" i="27"/>
  <c r="E57" i="27"/>
  <c r="D55" i="27"/>
  <c r="E61" i="27"/>
  <c r="H58" i="27"/>
  <c r="C22" i="27"/>
  <c r="H21" i="27"/>
  <c r="H25" i="27"/>
  <c r="C56" i="27"/>
  <c r="C57" i="27"/>
  <c r="I58" i="27"/>
  <c r="I59" i="27"/>
  <c r="F64" i="27"/>
  <c r="H57" i="27"/>
  <c r="D31" i="27"/>
  <c r="F20" i="27"/>
  <c r="F24" i="27"/>
  <c r="D56" i="27"/>
  <c r="C67" i="27"/>
  <c r="I66" i="27"/>
  <c r="F59" i="27"/>
  <c r="I102" i="27"/>
  <c r="H29" i="27"/>
  <c r="D19" i="27"/>
  <c r="I60" i="27"/>
  <c r="E59" i="27"/>
  <c r="C58" i="27"/>
  <c r="D61" i="27"/>
  <c r="G102" i="27"/>
  <c r="F28" i="27"/>
  <c r="H68" i="27"/>
  <c r="G65" i="27"/>
  <c r="F62" i="27"/>
  <c r="C66" i="27"/>
  <c r="G62" i="27"/>
  <c r="F104" i="27"/>
  <c r="D27" i="27"/>
  <c r="H32" i="27"/>
  <c r="I56" i="27"/>
  <c r="C64" i="27"/>
  <c r="D57" i="27"/>
  <c r="C65" i="27"/>
  <c r="I62" i="27"/>
  <c r="F60" i="27"/>
  <c r="E62" i="27"/>
  <c r="G64" i="27"/>
  <c r="I65" i="27"/>
  <c r="C62" i="27"/>
  <c r="D95" i="27"/>
  <c r="E91" i="27"/>
  <c r="H56" i="27"/>
  <c r="E95" i="27"/>
  <c r="J61" i="27"/>
  <c r="F58" i="27"/>
  <c r="D59" i="27"/>
  <c r="G58" i="27"/>
  <c r="I55" i="27"/>
  <c r="G67" i="27"/>
  <c r="D62" i="27"/>
  <c r="C59" i="27"/>
  <c r="C63" i="27"/>
  <c r="F67" i="27"/>
  <c r="E58" i="27"/>
  <c r="I95" i="27"/>
  <c r="H55" i="27"/>
  <c r="D60" i="27"/>
  <c r="I63" i="27"/>
  <c r="E60" i="27"/>
  <c r="G60" i="27"/>
  <c r="G56" i="27"/>
  <c r="G63" i="27"/>
  <c r="G57" i="27"/>
  <c r="E56" i="27"/>
  <c r="C61" i="27"/>
  <c r="D63" i="27"/>
  <c r="E102" i="27"/>
  <c r="H66" i="27"/>
  <c r="G61" i="27"/>
  <c r="D67" i="27"/>
  <c r="I61" i="27"/>
  <c r="F65" i="27"/>
  <c r="F61" i="27"/>
  <c r="E65" i="27"/>
  <c r="D64" i="27"/>
  <c r="I57" i="27"/>
  <c r="F56" i="27"/>
  <c r="E66" i="27"/>
  <c r="G103" i="27"/>
  <c r="H99" i="27"/>
  <c r="H65" i="27"/>
  <c r="D68" i="27"/>
  <c r="I100" i="27"/>
  <c r="E97" i="27"/>
  <c r="H91" i="27"/>
  <c r="E32" i="27"/>
  <c r="I92" i="27"/>
  <c r="C103" i="27"/>
  <c r="G94" i="27"/>
  <c r="D98" i="27"/>
  <c r="D100" i="27"/>
  <c r="I99" i="27"/>
  <c r="D97" i="27"/>
  <c r="I98" i="27"/>
  <c r="G95" i="27"/>
  <c r="C93" i="27"/>
  <c r="H104" i="27"/>
  <c r="H96" i="27"/>
  <c r="H62" i="27"/>
  <c r="C27" i="27"/>
  <c r="I31" i="27"/>
  <c r="G30" i="27"/>
  <c r="E29" i="27"/>
  <c r="I27" i="27"/>
  <c r="G26" i="27"/>
  <c r="E25" i="27"/>
  <c r="I23" i="27"/>
  <c r="G22" i="27"/>
  <c r="E21" i="27"/>
  <c r="I19" i="27"/>
  <c r="G68" i="27"/>
  <c r="D32" i="27"/>
  <c r="J32" i="27"/>
  <c r="J23" i="27"/>
  <c r="J100" i="27"/>
  <c r="J92" i="27"/>
  <c r="J68" i="27"/>
  <c r="J60" i="27"/>
  <c r="C95" i="27"/>
  <c r="D93" i="27"/>
  <c r="I94" i="27"/>
  <c r="F98" i="27"/>
  <c r="E98" i="27"/>
  <c r="F92" i="27"/>
  <c r="E94" i="27"/>
  <c r="D91" i="27"/>
  <c r="I93" i="27"/>
  <c r="I104" i="27"/>
  <c r="H97" i="27"/>
  <c r="C28" i="27"/>
  <c r="H22" i="27"/>
  <c r="F94" i="27"/>
  <c r="G91" i="27"/>
  <c r="E96" i="27"/>
  <c r="E101" i="27"/>
  <c r="G101" i="27"/>
  <c r="F101" i="27"/>
  <c r="G100" i="27"/>
  <c r="F103" i="27"/>
  <c r="E100" i="27"/>
  <c r="F97" i="27"/>
  <c r="H103" i="27"/>
  <c r="H95" i="27"/>
  <c r="H61" i="27"/>
  <c r="C26" i="27"/>
  <c r="H31" i="27"/>
  <c r="F30" i="27"/>
  <c r="D29" i="27"/>
  <c r="H27" i="27"/>
  <c r="F26" i="27"/>
  <c r="D25" i="27"/>
  <c r="H23" i="27"/>
  <c r="F22" i="27"/>
  <c r="D21" i="27"/>
  <c r="H19" i="27"/>
  <c r="F68" i="27"/>
  <c r="G32" i="27"/>
  <c r="J31" i="27"/>
  <c r="J22" i="27"/>
  <c r="J99" i="27"/>
  <c r="J91" i="27"/>
  <c r="J67" i="27"/>
  <c r="J59" i="27"/>
  <c r="C20" i="27"/>
  <c r="H30" i="27"/>
  <c r="F29" i="27"/>
  <c r="D28" i="27"/>
  <c r="H26" i="27"/>
  <c r="F25" i="27"/>
  <c r="D24" i="27"/>
  <c r="F21" i="27"/>
  <c r="D20" i="27"/>
  <c r="J24" i="27"/>
  <c r="J101" i="27"/>
  <c r="J93" i="27"/>
  <c r="D96" i="27"/>
  <c r="E93" i="27"/>
  <c r="I97" i="27"/>
  <c r="C97" i="27"/>
  <c r="E103" i="27"/>
  <c r="D103" i="27"/>
  <c r="C92" i="27"/>
  <c r="C100" i="27"/>
  <c r="I103" i="27"/>
  <c r="C94" i="27"/>
  <c r="C104" i="27"/>
  <c r="H102" i="27"/>
  <c r="H94" i="27"/>
  <c r="H60" i="27"/>
  <c r="C25" i="27"/>
  <c r="G31" i="27"/>
  <c r="E30" i="27"/>
  <c r="I28" i="27"/>
  <c r="G27" i="27"/>
  <c r="E26" i="27"/>
  <c r="I24" i="27"/>
  <c r="G23" i="27"/>
  <c r="E22" i="27"/>
  <c r="I20" i="27"/>
  <c r="G19" i="27"/>
  <c r="E68" i="27"/>
  <c r="C32" i="27"/>
  <c r="J30" i="27"/>
  <c r="J21" i="27"/>
  <c r="J98" i="27"/>
  <c r="J66" i="27"/>
  <c r="J58" i="27"/>
  <c r="G97" i="27"/>
  <c r="F96" i="27"/>
  <c r="F99" i="27"/>
  <c r="D92" i="27"/>
  <c r="I91" i="27"/>
  <c r="C98" i="27"/>
  <c r="D94" i="27"/>
  <c r="F95" i="27"/>
  <c r="C102" i="27"/>
  <c r="I101" i="27"/>
  <c r="E104" i="27"/>
  <c r="H101" i="27"/>
  <c r="H93" i="27"/>
  <c r="H67" i="27"/>
  <c r="H59" i="27"/>
  <c r="C24" i="27"/>
  <c r="F31" i="27"/>
  <c r="D30" i="27"/>
  <c r="H28" i="27"/>
  <c r="F27" i="27"/>
  <c r="D26" i="27"/>
  <c r="H24" i="27"/>
  <c r="F23" i="27"/>
  <c r="D22" i="27"/>
  <c r="H20" i="27"/>
  <c r="F19" i="27"/>
  <c r="C55" i="27"/>
  <c r="I32" i="27"/>
  <c r="J29" i="27"/>
  <c r="J20" i="27"/>
  <c r="J97" i="27"/>
  <c r="J65" i="27"/>
  <c r="J57" i="27"/>
  <c r="J28" i="27"/>
  <c r="E99" i="27"/>
  <c r="G99" i="27"/>
  <c r="D101" i="27"/>
  <c r="G93" i="27"/>
  <c r="F93" i="27"/>
  <c r="E92" i="27"/>
  <c r="G98" i="27"/>
  <c r="D99" i="27"/>
  <c r="G92" i="27"/>
  <c r="D102" i="27"/>
  <c r="D104" i="27"/>
  <c r="H100" i="27"/>
  <c r="H92" i="27"/>
  <c r="C23" i="27"/>
  <c r="E31" i="27"/>
  <c r="I29" i="27"/>
  <c r="G28" i="27"/>
  <c r="E27" i="27"/>
  <c r="I25" i="27"/>
  <c r="G24" i="27"/>
  <c r="E23" i="27"/>
  <c r="I21" i="27"/>
  <c r="G20" i="27"/>
  <c r="E19" i="27"/>
  <c r="C29" i="27"/>
  <c r="C19" i="27"/>
  <c r="J27" i="27"/>
  <c r="J104" i="27"/>
  <c r="J96" i="27"/>
  <c r="J64" i="27"/>
  <c r="J56" i="27"/>
  <c r="J19" i="27"/>
  <c r="J63" i="27"/>
  <c r="J55" i="27"/>
  <c r="J26" i="27"/>
  <c r="J103" i="27"/>
  <c r="J95" i="27"/>
  <c r="F102" i="27"/>
  <c r="F91" i="27"/>
  <c r="C96" i="27"/>
  <c r="I96" i="27"/>
  <c r="G96" i="27"/>
  <c r="F100" i="27"/>
  <c r="C99" i="27"/>
  <c r="C101" i="27"/>
  <c r="C91" i="27"/>
  <c r="G104" i="27"/>
  <c r="H98" i="27"/>
  <c r="C30" i="27"/>
  <c r="C21" i="27"/>
  <c r="I30" i="27"/>
  <c r="G29" i="27"/>
  <c r="E28" i="27"/>
  <c r="I26" i="27"/>
  <c r="G25" i="27"/>
  <c r="E24" i="27"/>
  <c r="I22" i="27"/>
  <c r="G21" i="27"/>
  <c r="E20" i="27"/>
  <c r="F32" i="27"/>
  <c r="J102" i="27"/>
  <c r="F55" i="5" l="1"/>
  <c r="F64" i="5" s="1"/>
  <c r="F26" i="5" s="1"/>
  <c r="G55" i="5"/>
  <c r="G64" i="5" s="1"/>
  <c r="G17" i="5" s="1"/>
  <c r="G19" i="5" s="1"/>
  <c r="D55" i="5"/>
  <c r="D64" i="5" s="1"/>
  <c r="D17" i="5" s="1"/>
  <c r="D19" i="5" s="1"/>
  <c r="J55" i="5"/>
  <c r="J64" i="5" s="1"/>
  <c r="J26" i="5" s="1"/>
  <c r="H54" i="1"/>
  <c r="H66" i="1" s="1"/>
  <c r="H76" i="1" s="1"/>
  <c r="H28" i="1" s="1"/>
  <c r="E55" i="5"/>
  <c r="E64" i="5" s="1"/>
  <c r="E26" i="5" s="1"/>
  <c r="C26" i="5"/>
  <c r="E54" i="1"/>
  <c r="E66" i="1" s="1"/>
  <c r="E76" i="1" s="1"/>
  <c r="E19" i="1" s="1"/>
  <c r="E21" i="1" s="1"/>
  <c r="C54" i="1"/>
  <c r="C66" i="1" s="1"/>
  <c r="C76" i="1" s="1"/>
  <c r="I54" i="1"/>
  <c r="I66" i="1" s="1"/>
  <c r="I76" i="1" s="1"/>
  <c r="G54" i="1"/>
  <c r="G66" i="1" s="1"/>
  <c r="G76" i="1" s="1"/>
  <c r="F54" i="1"/>
  <c r="F66" i="1" s="1"/>
  <c r="F76" i="1" s="1"/>
  <c r="D54" i="1"/>
  <c r="D66" i="1" s="1"/>
  <c r="D76" i="1" s="1"/>
  <c r="C17" i="5"/>
  <c r="C19" i="5" s="1"/>
  <c r="H55" i="5"/>
  <c r="H64" i="5" s="1"/>
  <c r="H26" i="5" s="1"/>
  <c r="J54" i="1"/>
  <c r="J66" i="1" s="1"/>
  <c r="J76" i="1" s="1"/>
  <c r="I55" i="5"/>
  <c r="I64" i="5" s="1"/>
  <c r="I26" i="5" s="1"/>
  <c r="F17" i="5" l="1"/>
  <c r="F19" i="5" s="1"/>
  <c r="G26" i="5"/>
  <c r="D26" i="5"/>
  <c r="J17" i="5"/>
  <c r="J19" i="5" s="1"/>
  <c r="H19" i="1"/>
  <c r="H21" i="1" s="1"/>
  <c r="E17" i="5"/>
  <c r="E19" i="5" s="1"/>
  <c r="E28" i="1"/>
  <c r="D19" i="1"/>
  <c r="D21" i="1" s="1"/>
  <c r="D28" i="1"/>
  <c r="F19" i="1"/>
  <c r="F21" i="1" s="1"/>
  <c r="F28" i="1"/>
  <c r="G28" i="1"/>
  <c r="G19" i="1"/>
  <c r="G21" i="1" s="1"/>
  <c r="C28" i="1"/>
  <c r="C19" i="1"/>
  <c r="C21" i="1" s="1"/>
  <c r="I28" i="1"/>
  <c r="I19" i="1"/>
  <c r="I21" i="1" s="1"/>
  <c r="J28" i="1"/>
  <c r="J19" i="1"/>
  <c r="J21" i="1" s="1"/>
  <c r="H17" i="5"/>
  <c r="H19" i="5" s="1"/>
  <c r="I17" i="5"/>
  <c r="I19" i="5" s="1"/>
</calcChain>
</file>

<file path=xl/sharedStrings.xml><?xml version="1.0" encoding="utf-8"?>
<sst xmlns="http://schemas.openxmlformats.org/spreadsheetml/2006/main" count="15692" uniqueCount="195">
  <si>
    <t>Distribution Revenue</t>
  </si>
  <si>
    <t>TUOS Revenue</t>
  </si>
  <si>
    <t>Cross boundary revenue</t>
  </si>
  <si>
    <t>Jurisdictional Scheme Revenue</t>
  </si>
  <si>
    <t xml:space="preserve">Other Revenue </t>
  </si>
  <si>
    <t>Total revenue</t>
  </si>
  <si>
    <t>Cost of Goods Sold expenditure</t>
  </si>
  <si>
    <t>TUOS (costs) expense</t>
  </si>
  <si>
    <t>Avoided TUOS expense</t>
  </si>
  <si>
    <t>Cross boundary charges (expense)</t>
  </si>
  <si>
    <t>Jurisdictional Scheme expense</t>
  </si>
  <si>
    <t>Other costs of goods sold expenditure</t>
  </si>
  <si>
    <t>Total Gross Profit</t>
  </si>
  <si>
    <t>Total Expenditure</t>
  </si>
  <si>
    <t>Total Earnings before Interest, Tax, Depreciation &amp; Amortisation (EBITDA)</t>
  </si>
  <si>
    <t>Nominal Straight Line Depreciation</t>
  </si>
  <si>
    <t>Indexation of opening Regulatory Asset Base</t>
  </si>
  <si>
    <t>Total Earnings before Interest &amp; Tax (EBIT)</t>
  </si>
  <si>
    <t>Revenue</t>
  </si>
  <si>
    <t>Expenditure</t>
  </si>
  <si>
    <t>Depreciation</t>
  </si>
  <si>
    <t>Supplementary Information</t>
  </si>
  <si>
    <t>Incentive Schemes</t>
  </si>
  <si>
    <t>ebss</t>
  </si>
  <si>
    <t>stpis</t>
  </si>
  <si>
    <t>f-factor</t>
  </si>
  <si>
    <t>s-factor true up</t>
  </si>
  <si>
    <t>other</t>
  </si>
  <si>
    <t>Total Revenue (penalties) allowed (deducted) through incentive schemes</t>
  </si>
  <si>
    <t>Customer Numbers</t>
  </si>
  <si>
    <t>Average Customer Numbers for regulatory year</t>
  </si>
  <si>
    <t>Opening Regulatory Asset Base (Nominal)</t>
  </si>
  <si>
    <t>Year</t>
  </si>
  <si>
    <t>Ausgrid</t>
  </si>
  <si>
    <t>AusNet (D)</t>
  </si>
  <si>
    <t>CitiPower</t>
  </si>
  <si>
    <t>Endeavour Energy</t>
  </si>
  <si>
    <t>Energex</t>
  </si>
  <si>
    <t>Ergon Energy</t>
  </si>
  <si>
    <t>Essential Energy</t>
  </si>
  <si>
    <t>Evoenergy Distribution</t>
  </si>
  <si>
    <t>Jemena Electricity</t>
  </si>
  <si>
    <t>Powercor Australia</t>
  </si>
  <si>
    <t>SA Power Networks</t>
  </si>
  <si>
    <t>TasNetworks (D)</t>
  </si>
  <si>
    <t>United Energy</t>
  </si>
  <si>
    <t>Network Service Provider</t>
  </si>
  <si>
    <t>DNSP</t>
  </si>
  <si>
    <t>TNSP</t>
  </si>
  <si>
    <t>TransGrid</t>
  </si>
  <si>
    <t>Powerlink</t>
  </si>
  <si>
    <t>ElectraNet</t>
  </si>
  <si>
    <t>TasNetworks (T)</t>
  </si>
  <si>
    <t>AusNet (T)</t>
  </si>
  <si>
    <t>Inflation Rate</t>
  </si>
  <si>
    <t>Total costs of goods sold expenditure</t>
  </si>
  <si>
    <t xml:space="preserve">Operating expenditure </t>
  </si>
  <si>
    <t>customer numbers at the end of the period</t>
  </si>
  <si>
    <t>customer numbers at the start of the period</t>
  </si>
  <si>
    <t>Customer numbers at the start of the period</t>
  </si>
  <si>
    <t>Customer numbers at the end of the period</t>
  </si>
  <si>
    <t>Exclusive</t>
  </si>
  <si>
    <t>Inclusive</t>
  </si>
  <si>
    <t>Other Expenditure</t>
  </si>
  <si>
    <t>Connection Point</t>
  </si>
  <si>
    <t>Total Connection Point</t>
  </si>
  <si>
    <t>Number of entry points</t>
  </si>
  <si>
    <t>Number of exit points</t>
  </si>
  <si>
    <t>Other revenue</t>
  </si>
  <si>
    <t>Other expenditure</t>
  </si>
  <si>
    <t>Prescribed transmission revenue</t>
  </si>
  <si>
    <t>Other Revenue</t>
  </si>
  <si>
    <t>EBIT per Customer ($)</t>
  </si>
  <si>
    <t>pre-tax real wacc</t>
  </si>
  <si>
    <t>pre-tax nominal wacc</t>
  </si>
  <si>
    <t>Summary</t>
  </si>
  <si>
    <t>Return on Assets</t>
  </si>
  <si>
    <t>Allowed rate of return</t>
  </si>
  <si>
    <t>Detailed calculations</t>
  </si>
  <si>
    <t>NSP</t>
  </si>
  <si>
    <t>Row Description</t>
  </si>
  <si>
    <t>Value</t>
  </si>
  <si>
    <t>EBIT per customer</t>
  </si>
  <si>
    <t>Operating expenditure</t>
  </si>
  <si>
    <t>Maintenance expenditure</t>
  </si>
  <si>
    <t>Calendar years</t>
  </si>
  <si>
    <t>Financial years</t>
  </si>
  <si>
    <t>Data range/updates</t>
  </si>
  <si>
    <t>Publication date</t>
  </si>
  <si>
    <t>Version</t>
  </si>
  <si>
    <t>VERSION RECORD</t>
  </si>
  <si>
    <t>Data sources for the financial and non-financial information used to determine the profitability measures are listed in each of the worksheets.</t>
  </si>
  <si>
    <t>Sources</t>
  </si>
  <si>
    <t>Interpretation</t>
  </si>
  <si>
    <t>Introduction</t>
  </si>
  <si>
    <t>Electricity Network Service Provider</t>
  </si>
  <si>
    <t>Difference</t>
  </si>
  <si>
    <t>Returns from indexation of the RAB</t>
  </si>
  <si>
    <t>Returns from incentive scheme payments</t>
  </si>
  <si>
    <t>Opening RAB in common real dollar terms (for calculating real returns on assets)</t>
  </si>
  <si>
    <t>Returns on assets</t>
  </si>
  <si>
    <t xml:space="preserve">This workbook contains profitability reporting for the electricity distribution and transmission businesses regulated by the AER. </t>
  </si>
  <si>
    <t>Financial performance data</t>
  </si>
  <si>
    <t>Distribution Network Service Provider Profitability Reporting - Summary results</t>
  </si>
  <si>
    <t>Transmission Network Service Provider Profitability Reporting - Summary results</t>
  </si>
  <si>
    <t>Distribution Network Service Provider Profitability Reporting - Detailed calculations</t>
  </si>
  <si>
    <t>Transmission Network Service Provider Profitability Reporting - Detailed calculations</t>
  </si>
  <si>
    <t xml:space="preserve">Our regulatory framework is designed to target a real rate of return. Under our framework, NSPs are also compensated for actual inflation outcomes through indexation of the RAB. This is the process of inflating the RAB by CPI each year to preserve its value in real terms. Indexation of the RAB impacts a NSPs future returns via the return on capital and return of capital building blocks. This model allows users to calculate the returns achieved by NSPs both including and excluding indexation of the RAB.  
</t>
  </si>
  <si>
    <t>Return on assets explanatory note</t>
  </si>
  <si>
    <t>EBIT per customer explanatory note</t>
  </si>
  <si>
    <t>There are a series of explanatory notes available on our website that include more detail on how we calculate and interpret the measures. We encourage stakeholders to use these notes. They are available here:</t>
  </si>
  <si>
    <t>Power and Water</t>
  </si>
  <si>
    <t>Summary headings</t>
  </si>
  <si>
    <t>Revenue pass-throughs</t>
  </si>
  <si>
    <t xml:space="preserve">An electricity distribution NSP is required to recover pass-through revenues including revenue earnt on behalf of transmission NSPs and revenue related to Jurisdictional schemes. An electricity distribution NSP may under or over recover revenues for these pass-throughs in any given year, resulting in deviations in its returns against allowances. An electricity distribution NSP must operate an unders and overs account for both the transmission and Jurisdictional scheme revenues. This means that an electricity distribution NSP can never recover more or less revenue than allowed in net present value terms. This model allows users to calculate the returns achieved by NSPs both including and excluding these pass-through revenues  </t>
  </si>
  <si>
    <t>Pass-through revenues</t>
  </si>
  <si>
    <t>Returns from pass-through revenues</t>
  </si>
  <si>
    <t>Return on regulated equity</t>
  </si>
  <si>
    <t xml:space="preserve">Allowed rate of return </t>
  </si>
  <si>
    <t>Allowed return on regulated equity</t>
  </si>
  <si>
    <t>allowed nominal return on regulated equity</t>
  </si>
  <si>
    <t>allowed real return on regulated equity</t>
  </si>
  <si>
    <t>Benchmark</t>
  </si>
  <si>
    <t>Yes</t>
  </si>
  <si>
    <t>No</t>
  </si>
  <si>
    <t>Nominal return on assets - Including returns from incentive scheme payments exluding revenue pass-throughs</t>
  </si>
  <si>
    <t>Nominal return on assets - Excluding returns from incentive scheme payments including revenue pass-throughs</t>
  </si>
  <si>
    <t>Nominal return on assets - Excluding returns from incentive scheme payments excluding revenue pass-throughs</t>
  </si>
  <si>
    <t>Nominal return on assets - Including returns from incentive scheme payments including revenue pass-throughs</t>
  </si>
  <si>
    <t>Real return on assets - Including returns from incentive scheme payments including revenue pass-throughs</t>
  </si>
  <si>
    <t>Real return on assets - Including returns from incentive scheme payments excluding revenue pass-throughs</t>
  </si>
  <si>
    <t>Real return on assets - Excluding returns from incentive scheme payments including revenue pass-throughs</t>
  </si>
  <si>
    <t>Real return on assets - Excluding returns from incentive scheme payments excluding revenue pass throughs</t>
  </si>
  <si>
    <t>Nominal return on regulated equity - Including returns from incentive scheme payments including revenue pass-throughs</t>
  </si>
  <si>
    <t>Nominal return on regulated equity - Excluding returns from incentive scheme payments including revenue pass-throughs</t>
  </si>
  <si>
    <t>Nominal return on regulated equity - Excluding returns from incentive scheme payments excluding revenue pass-throughs</t>
  </si>
  <si>
    <t>Real return on regulated equity - Including returns from incentive scheme payments including revenue pass-throughs</t>
  </si>
  <si>
    <t>Real return on regulated equity - Including returns from incentive scheme payments excluding revenue pass-throughs</t>
  </si>
  <si>
    <t>Real return on regulated equity - Excluding returns from incentive scheme payments including revenue pass-throughs</t>
  </si>
  <si>
    <t>Real return on regulated equity - Excluding returns from incentive scheme payments excluding revenue pass throughs</t>
  </si>
  <si>
    <t>Nominal EBIT per customer - Including returns from incentive scheme payments including revenue pass-throughs</t>
  </si>
  <si>
    <t>Nominal EBIT per customer - Excluding returns from incentive scheme payments including revenue pass-throughs</t>
  </si>
  <si>
    <t>Nominal EBIT per customer - Excluding returns from incentive scheme payments excluding revenue pass-throughs</t>
  </si>
  <si>
    <t>Real EBIT per customer - Including returns from incentive scheme payments including revenue pass-throughs</t>
  </si>
  <si>
    <t>Real EBIT per customer - Including returns from incentive scheme payments excluding revenue pass-throughs</t>
  </si>
  <si>
    <t>Real EBIT per customer - Excluding returns from incentive scheme payments including revenue pass-throughs</t>
  </si>
  <si>
    <t>Real EBIT per customer - Excluding returns from incentive scheme payments excluding revenue pass throughs</t>
  </si>
  <si>
    <t>WACC - Allowed nominal rate of return</t>
  </si>
  <si>
    <t>WACC - Allowed real rate of return</t>
  </si>
  <si>
    <t>Nominal return on assets - Including returns from incentive scheme payments excluding revenue pass-throughs</t>
  </si>
  <si>
    <t>Nominal EBIT per customer - Including returns from incentive scheme payments excluding revenue pass-throughs</t>
  </si>
  <si>
    <t>Return on Regulated Equity</t>
  </si>
  <si>
    <t>ROE - Allowed nominal return on equity</t>
  </si>
  <si>
    <t>ROE - Allowed real return on equity</t>
  </si>
  <si>
    <t>Nominal return on assets - Including returns from incentive scheme payments</t>
  </si>
  <si>
    <t>Nominal return on assets - Excluding returns from incentive scheme payments</t>
  </si>
  <si>
    <t>Real return on assets - Including returns from incentive scheme payments</t>
  </si>
  <si>
    <t>Real return on assets - Excluding returns from incentive scheme payments</t>
  </si>
  <si>
    <t>Nominal return on regulated equity - Including returns from incentive scheme payments</t>
  </si>
  <si>
    <t>Nominal return on regulated equity - Excluding returns from incentive scheme payments</t>
  </si>
  <si>
    <t>Real return on regulated equity - Including returns from incentive scheme payments</t>
  </si>
  <si>
    <t>Real return on regulated equity - Excluding returns from incentive scheme payments</t>
  </si>
  <si>
    <t>Nominal EBIT per customer - Including returns from incentive scheme payments</t>
  </si>
  <si>
    <t>Nominal EBIT per customer - Excluding returns from incentive scheme payments</t>
  </si>
  <si>
    <t>Real EBIT per customer - Including returns from incentive scheme payments</t>
  </si>
  <si>
    <t>Real EBIT per customer - Excluding returns from incentive scheme payments</t>
  </si>
  <si>
    <t>Nominal return on regulated equity - Including returns from incentive scheme payments excluding revenue pass-throughs</t>
  </si>
  <si>
    <t>Forecast expenditure</t>
  </si>
  <si>
    <t>cess</t>
  </si>
  <si>
    <t>EvoEnergy Distribution</t>
  </si>
  <si>
    <t>CESS</t>
  </si>
  <si>
    <t>Transgrid</t>
  </si>
  <si>
    <t>2013-14 to 2021-22</t>
  </si>
  <si>
    <t>2014 to 2020</t>
  </si>
  <si>
    <t>Profitability Reporting - Notes</t>
  </si>
  <si>
    <r>
      <t xml:space="preserve">Source:
</t>
    </r>
    <r>
      <rPr>
        <sz val="10"/>
        <color theme="1"/>
        <rFont val="Calibri"/>
        <family val="2"/>
        <scheme val="minor"/>
      </rPr>
      <t xml:space="preserve">Roll Forward Model - Inflation Rate - 2014 to 2022
Where not available  - Australian Bureau of Statistics - Inflation Rate - </t>
    </r>
    <r>
      <rPr>
        <i/>
        <sz val="10"/>
        <color theme="1"/>
        <rFont val="Calibri"/>
        <family val="2"/>
        <scheme val="minor"/>
      </rPr>
      <t>All gropus CPI, weighted average of eight capital cities</t>
    </r>
    <r>
      <rPr>
        <sz val="10"/>
        <color theme="1"/>
        <rFont val="Calibri"/>
        <family val="2"/>
        <scheme val="minor"/>
      </rPr>
      <t>.</t>
    </r>
  </si>
  <si>
    <r>
      <t xml:space="preserve">Source:
</t>
    </r>
    <r>
      <rPr>
        <sz val="10"/>
        <color theme="1"/>
        <rFont val="Calibri"/>
        <family val="2"/>
        <scheme val="minor"/>
      </rPr>
      <t>This is the cumulative total of all DNSPs in the TNSP's jurisdiction. 
DNSP Annual RIN Non - Financial - STPIS - 2014 to 2022</t>
    </r>
  </si>
  <si>
    <r>
      <t xml:space="preserve">Source:
</t>
    </r>
    <r>
      <rPr>
        <sz val="10"/>
        <color theme="1"/>
        <rFont val="Calibri"/>
        <family val="2"/>
        <scheme val="minor"/>
      </rPr>
      <t>Economic Benchmarking RIN - Revenue - 2014 to 2022</t>
    </r>
  </si>
  <si>
    <r>
      <t xml:space="preserve">Source:
</t>
    </r>
    <r>
      <rPr>
        <sz val="10"/>
        <color theme="1"/>
        <rFont val="Calibri"/>
        <family val="2"/>
        <scheme val="minor"/>
      </rPr>
      <t>Roll Forward Model - Nominal straight line depreciation
Where not available  - Post Tax Revenue Model (Return on debt updates) - Nominal straight line depreciation</t>
    </r>
  </si>
  <si>
    <r>
      <t xml:space="preserve">Source:
</t>
    </r>
    <r>
      <rPr>
        <sz val="10"/>
        <color theme="1"/>
        <rFont val="Calibri"/>
        <family val="2"/>
        <scheme val="minor"/>
      </rPr>
      <t>TNSP Regulatory Accounts - 2014 to 2022</t>
    </r>
  </si>
  <si>
    <r>
      <t xml:space="preserve">Source:
</t>
    </r>
    <r>
      <rPr>
        <sz val="10"/>
        <color theme="1"/>
        <rFont val="Calibri"/>
        <family val="2"/>
        <scheme val="minor"/>
      </rPr>
      <t>Annual RIN Financial - Income Statement - 2014 to 2022</t>
    </r>
  </si>
  <si>
    <r>
      <t xml:space="preserve">Source:
</t>
    </r>
    <r>
      <rPr>
        <sz val="10"/>
        <color theme="1"/>
        <rFont val="Calibri"/>
        <family val="2"/>
        <scheme val="minor"/>
      </rPr>
      <t>Annual RIN Financial - Income Statement - 2014
Annual RIN Financial - Opex - 2015 to 2022</t>
    </r>
  </si>
  <si>
    <r>
      <t xml:space="preserve">Source: 
</t>
    </r>
    <r>
      <rPr>
        <sz val="10"/>
        <color theme="1"/>
        <rFont val="Calibri"/>
        <family val="2"/>
        <scheme val="minor"/>
      </rPr>
      <t>Roll Forward Model - Nominal straight line depreciation
Post-Tax Revenue Model - Nominal straight line depreciation (adjsuted for actual inflation)</t>
    </r>
  </si>
  <si>
    <r>
      <t xml:space="preserve">Source:
</t>
    </r>
    <r>
      <rPr>
        <sz val="10"/>
        <color theme="1"/>
        <rFont val="Calibri"/>
        <family val="2"/>
        <scheme val="minor"/>
      </rPr>
      <t>Annual RIN Non - Financial - STPIS - 2014 to 2022</t>
    </r>
  </si>
  <si>
    <r>
      <t xml:space="preserve">Source: 
</t>
    </r>
    <r>
      <rPr>
        <sz val="10"/>
        <color theme="1"/>
        <rFont val="Calibri"/>
        <family val="2"/>
        <scheme val="minor"/>
      </rPr>
      <t>Roll Forward Model - Opening Regulatory Asset Base - 2014 to 2022
Where not available  - we have substituted interim regulatory asset base calculations based on reported actual capex using our the approach set out in our roll forward model and guideline.</t>
    </r>
  </si>
  <si>
    <r>
      <t xml:space="preserve">Source:
</t>
    </r>
    <r>
      <rPr>
        <sz val="10"/>
        <color theme="1"/>
        <rFont val="Calibri"/>
        <family val="2"/>
        <scheme val="minor"/>
      </rPr>
      <t>Roll Forward Model - Opening RAB Balance
Where not available  - we have substituted interim regulatory asset base calculations based on reported actual capex using our the approach set out in our roll forward model and guideline.</t>
    </r>
  </si>
  <si>
    <r>
      <t xml:space="preserve">Source:
</t>
    </r>
    <r>
      <rPr>
        <sz val="10"/>
        <color theme="1"/>
        <rFont val="Calibri"/>
        <family val="2"/>
        <scheme val="minor"/>
      </rPr>
      <t>Roll Forward Model - Inflation Rate
Where not available  - Australian Bureau of Statistics - Inflation Rate - All gropus CPI, weighted average of eight capital cities.</t>
    </r>
  </si>
  <si>
    <t>Return on regulated equity explanatory note</t>
  </si>
  <si>
    <t xml:space="preserve">The data covers the regulatory years from 2014 to 2022.  
Victorian distribution businesses commenced reporting on financial year basis in from 2021. Previously they reported on a calendar year basis for the 2014 to 2020 regulatory years. For these these businesses the label 2015 refers to the year ending 31 December 2015, up to and including ther regulatory year 2020. All other distribution businesses report on a financial year basis, and for these businesses the label 2015 refers to data collected for the year ending 30 June 2015. 
In 2021, the Victorian distribution businesses regulatory period is for six months to transition from calendar to financial regulatory years, the outturn profitability measures have been annualised to represent a 12 month regulatory period.
Power Water Corportions intial determination by the AER commenced in 2020. To calculate Return on Regulated Equity (forecast) we substituted the opening regulated asset base for that year, which is an actual opening value based on estimated capex as at 1 July 2019.
All profitability metrics relate to standard control services for electricity distribution networks and prescribed transmission services for electricity transmission networks.
Unless otherwise stated, all financial values are in nominal dollar terms.
</t>
  </si>
  <si>
    <t>The AER operates incentive schemes to encourage specific efficient behaviours from NSPs. Under these schemes, NSPs earn rewards and in some cases penalties which can contribute to differences between allowed and actual returns.</t>
  </si>
  <si>
    <t>Users can select options from the drop-down lists above to view detailed calculations for individual NSPs, to view returns calculated including or excluding returns from RAB indexation, including or excluding returns from incentive scheme payments and including or excluding returns from pass-through revenues.</t>
  </si>
  <si>
    <t>Users can select options from the drop-down lists above to view detailed calculations for individual NSPs, to view returns calculated including or excluding returns from RAB indexation and including or excluding returns from incentive scheme payments.</t>
  </si>
  <si>
    <t>7 July 2023</t>
  </si>
  <si>
    <t>21 July 2023</t>
  </si>
  <si>
    <t>Data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</si>
</sst>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 #,##0.00_-;_-* &quot;-&quot;??_-;_-@_-"/>
    <numFmt numFmtId="164" formatCode="_(* #,##0_);_(* \(#,##0\);_(* &quot;-&quot;_);_(@_)"/>
    <numFmt numFmtId="165" formatCode="_(* #,##0.00_);_(* \(#,##0.00\);_(* &quot;-&quot;??_);_(@_)"/>
    <numFmt numFmtId="166" formatCode="_-* #,##0_-;\-* #,##0_-;_-* &quot;-&quot;??_-;_-@_-"/>
    <numFmt numFmtId="167" formatCode="#,##0;[Black]\(#,##0\)"/>
    <numFmt numFmtId="168" formatCode="_(* #,##0_);_(* \(#,##0\);_(* &quot;-&quot;??_);_(@_)"/>
    <numFmt numFmtId="169" formatCode="_([$€-2]* #,##0.00_);_([$€-2]* \(#,##0.00\);_([$€-2]* &quot;-&quot;??_)"/>
    <numFmt numFmtId="170" formatCode="0.000000000"/>
    <numFmt numFmtId="171" formatCode="#,##0.000000"/>
    <numFmt numFmtId="172" formatCode="0.000%"/>
    <numFmt numFmtId="173" formatCode="0.0000"/>
    <numFmt numFmtId="174" formatCode="#,##0.00000"/>
    <numFmt numFmtId="175" formatCode="#,##0.000000000"/>
    <numFmt numFmtId="176" formatCode="#,##0.00000000"/>
    <numFmt numFmtId="177" formatCode="#,##0.0000000"/>
  </numFmts>
  <fonts count="27">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6"/>
      <color theme="0"/>
      <name val="Calibri"/>
      <family val="2"/>
      <scheme val="minor"/>
    </font>
    <font>
      <b/>
      <sz val="14"/>
      <color theme="0"/>
      <name val="Calibri"/>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sz val="22"/>
      <name val="Arial"/>
      <family val="2"/>
    </font>
    <font>
      <sz val="22"/>
      <color indexed="9"/>
      <name val="Arial"/>
      <family val="2"/>
    </font>
    <font>
      <b/>
      <sz val="42"/>
      <name val="Arial"/>
      <family val="2"/>
    </font>
    <font>
      <sz val="26"/>
      <name val="Arial"/>
      <family val="2"/>
    </font>
    <font>
      <b/>
      <sz val="24"/>
      <name val="Arial"/>
      <family val="2"/>
    </font>
    <font>
      <sz val="36"/>
      <name val="Arial"/>
      <family val="2"/>
    </font>
    <font>
      <u/>
      <sz val="11"/>
      <color theme="10"/>
      <name val="Calibri"/>
      <family val="2"/>
      <scheme val="minor"/>
    </font>
    <font>
      <u/>
      <sz val="12"/>
      <color theme="10"/>
      <name val="Arial"/>
      <family val="2"/>
    </font>
    <font>
      <sz val="11"/>
      <name val="Calibri"/>
      <family val="2"/>
      <scheme val="minor"/>
    </font>
    <font>
      <i/>
      <sz val="10"/>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indexed="47"/>
        <bgColor indexed="64"/>
      </patternFill>
    </fill>
  </fills>
  <borders count="22">
    <border>
      <left/>
      <right/>
      <top/>
      <bottom/>
      <diagonal/>
    </border>
    <border>
      <left/>
      <right/>
      <top style="thin">
        <color auto="1"/>
      </top>
      <bottom style="medium">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medium">
        <color auto="1"/>
      </bottom>
      <diagonal/>
    </border>
    <border>
      <left/>
      <right style="hair">
        <color theme="0" tint="-0.499984740745262"/>
      </right>
      <top style="thin">
        <color auto="1"/>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hair">
        <color theme="0" tint="-0.499984740745262"/>
      </left>
      <right style="hair">
        <color theme="0" tint="-0.499984740745262"/>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diagonal/>
    </border>
  </borders>
  <cellStyleXfs count="48">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0" fillId="0" borderId="0"/>
    <xf numFmtId="169" fontId="10" fillId="0" borderId="0"/>
    <xf numFmtId="169" fontId="10" fillId="0" borderId="0"/>
    <xf numFmtId="0" fontId="12"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8" borderId="0">
      <alignment horizontal="left" vertical="center"/>
      <protection locked="0"/>
    </xf>
    <xf numFmtId="0" fontId="10" fillId="0" borderId="0" applyFill="0"/>
    <xf numFmtId="165" fontId="1" fillId="0" borderId="0" applyFont="0" applyFill="0" applyBorder="0" applyAlignment="0" applyProtection="0"/>
    <xf numFmtId="0" fontId="10" fillId="0" borderId="0"/>
    <xf numFmtId="0" fontId="10" fillId="9" borderId="0"/>
    <xf numFmtId="165" fontId="10" fillId="0" borderId="0" applyFont="0" applyFill="0" applyBorder="0" applyAlignment="0" applyProtection="0"/>
    <xf numFmtId="0" fontId="10" fillId="0" borderId="0"/>
    <xf numFmtId="164" fontId="10" fillId="10" borderId="0" applyNumberFormat="0" applyFont="0" applyBorder="0" applyAlignment="0">
      <alignment horizontal="right"/>
    </xf>
    <xf numFmtId="9" fontId="10" fillId="0" borderId="0" applyFont="0" applyFill="0" applyBorder="0" applyAlignment="0" applyProtection="0"/>
    <xf numFmtId="0" fontId="10" fillId="0" borderId="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4" fontId="10"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14" fillId="11" borderId="13" applyBorder="0" applyProtection="0">
      <alignment vertical="center"/>
    </xf>
    <xf numFmtId="0" fontId="10" fillId="0" borderId="0"/>
    <xf numFmtId="0" fontId="10" fillId="0" borderId="0"/>
    <xf numFmtId="0" fontId="23" fillId="0" borderId="0" applyNumberForma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204">
    <xf numFmtId="0" fontId="0" fillId="0" borderId="0" xfId="0"/>
    <xf numFmtId="0" fontId="2" fillId="0" borderId="0" xfId="0" applyFont="1"/>
    <xf numFmtId="0" fontId="0" fillId="0" borderId="0" xfId="0" applyNumberFormat="1"/>
    <xf numFmtId="0" fontId="0" fillId="0" borderId="0" xfId="0"/>
    <xf numFmtId="166" fontId="0" fillId="0" borderId="0" xfId="0" applyNumberFormat="1"/>
    <xf numFmtId="0" fontId="3" fillId="0" borderId="1" xfId="0" applyFont="1" applyBorder="1"/>
    <xf numFmtId="0" fontId="4" fillId="3" borderId="8" xfId="0" applyFont="1" applyFill="1" applyBorder="1" applyAlignment="1">
      <alignment horizontal="center"/>
    </xf>
    <xf numFmtId="0" fontId="4" fillId="0" borderId="0" xfId="0" applyFont="1"/>
    <xf numFmtId="0" fontId="4" fillId="0" borderId="0" xfId="0" applyFont="1" applyAlignment="1">
      <alignment horizontal="center"/>
    </xf>
    <xf numFmtId="0" fontId="3" fillId="0" borderId="1" xfId="1" applyNumberFormat="1" applyFont="1" applyBorder="1"/>
    <xf numFmtId="167" fontId="4" fillId="0" borderId="0" xfId="1" applyNumberFormat="1" applyFont="1"/>
    <xf numFmtId="0" fontId="4" fillId="0" borderId="1" xfId="0" applyFont="1" applyBorder="1"/>
    <xf numFmtId="167" fontId="4" fillId="0" borderId="1" xfId="1" applyNumberFormat="1" applyFont="1" applyBorder="1"/>
    <xf numFmtId="166" fontId="4" fillId="0" borderId="0" xfId="1" applyNumberFormat="1" applyFont="1"/>
    <xf numFmtId="0" fontId="4" fillId="0" borderId="2" xfId="0" applyFont="1" applyBorder="1"/>
    <xf numFmtId="0" fontId="4" fillId="0" borderId="0" xfId="0" applyFont="1" applyBorder="1"/>
    <xf numFmtId="167" fontId="4" fillId="0" borderId="0" xfId="1" applyNumberFormat="1" applyFont="1" applyBorder="1"/>
    <xf numFmtId="0" fontId="4" fillId="0" borderId="9" xfId="0" applyFont="1" applyBorder="1"/>
    <xf numFmtId="167" fontId="4" fillId="0" borderId="9" xfId="1" applyNumberFormat="1" applyFont="1" applyBorder="1"/>
    <xf numFmtId="166" fontId="4" fillId="0" borderId="1" xfId="1" applyNumberFormat="1" applyFont="1" applyBorder="1"/>
    <xf numFmtId="0" fontId="3" fillId="0" borderId="9" xfId="0" applyFont="1" applyBorder="1"/>
    <xf numFmtId="10" fontId="4" fillId="0" borderId="1" xfId="2" applyNumberFormat="1" applyFont="1" applyBorder="1"/>
    <xf numFmtId="4" fontId="0" fillId="0" borderId="0" xfId="0" applyNumberFormat="1"/>
    <xf numFmtId="165" fontId="4" fillId="0" borderId="1" xfId="1" applyNumberFormat="1" applyFont="1" applyBorder="1"/>
    <xf numFmtId="10" fontId="4" fillId="0" borderId="0" xfId="2" applyNumberFormat="1" applyFont="1"/>
    <xf numFmtId="0" fontId="5" fillId="5" borderId="1" xfId="0" applyFont="1" applyFill="1" applyBorder="1"/>
    <xf numFmtId="0" fontId="4" fillId="4" borderId="0" xfId="0" applyFont="1" applyFill="1"/>
    <xf numFmtId="0" fontId="3" fillId="0" borderId="0" xfId="0" applyFont="1" applyBorder="1"/>
    <xf numFmtId="10" fontId="0" fillId="0" borderId="0" xfId="2" applyNumberFormat="1" applyFont="1"/>
    <xf numFmtId="165" fontId="0" fillId="0" borderId="0" xfId="1" applyFont="1"/>
    <xf numFmtId="0" fontId="3" fillId="0" borderId="10" xfId="0" applyFont="1" applyBorder="1"/>
    <xf numFmtId="0" fontId="5" fillId="4" borderId="0" xfId="0" applyFont="1" applyFill="1" applyBorder="1"/>
    <xf numFmtId="0" fontId="6" fillId="0" borderId="0" xfId="0" applyFont="1"/>
    <xf numFmtId="0" fontId="4" fillId="4" borderId="0" xfId="0" applyFont="1" applyFill="1" applyAlignment="1">
      <alignment horizontal="left" vertical="center" wrapText="1"/>
    </xf>
    <xf numFmtId="0" fontId="6" fillId="5" borderId="1" xfId="0" applyFont="1" applyFill="1" applyBorder="1"/>
    <xf numFmtId="0" fontId="7" fillId="6" borderId="1" xfId="0" applyFont="1" applyFill="1" applyBorder="1"/>
    <xf numFmtId="0" fontId="8" fillId="7" borderId="1" xfId="0" applyFont="1" applyFill="1" applyBorder="1"/>
    <xf numFmtId="0" fontId="9" fillId="7" borderId="1" xfId="0" applyFont="1" applyFill="1" applyBorder="1"/>
    <xf numFmtId="168" fontId="0" fillId="0" borderId="0" xfId="1" applyNumberFormat="1" applyFont="1"/>
    <xf numFmtId="168" fontId="4" fillId="0" borderId="0" xfId="1" applyNumberFormat="1" applyFont="1" applyBorder="1"/>
    <xf numFmtId="0" fontId="3" fillId="0" borderId="4" xfId="0" applyFont="1" applyBorder="1"/>
    <xf numFmtId="168" fontId="4" fillId="0" borderId="9" xfId="1" applyNumberFormat="1" applyFont="1" applyBorder="1"/>
    <xf numFmtId="10" fontId="4" fillId="0" borderId="0" xfId="2" applyNumberFormat="1" applyFont="1" applyFill="1"/>
    <xf numFmtId="167" fontId="4" fillId="0" borderId="2" xfId="1" applyNumberFormat="1" applyFont="1" applyFill="1" applyBorder="1" applyAlignment="1">
      <alignment horizontal="right"/>
    </xf>
    <xf numFmtId="167" fontId="4" fillId="0" borderId="1" xfId="1" applyNumberFormat="1" applyFont="1" applyFill="1" applyBorder="1"/>
    <xf numFmtId="0" fontId="3" fillId="0" borderId="9" xfId="0" applyFont="1" applyFill="1" applyBorder="1"/>
    <xf numFmtId="168" fontId="4" fillId="0" borderId="9" xfId="1" applyNumberFormat="1" applyFont="1" applyFill="1" applyBorder="1"/>
    <xf numFmtId="0" fontId="0" fillId="0" borderId="0" xfId="0"/>
    <xf numFmtId="0" fontId="3" fillId="5" borderId="8" xfId="0" applyFont="1" applyFill="1" applyBorder="1" applyAlignment="1">
      <alignment horizontal="center"/>
    </xf>
    <xf numFmtId="0" fontId="10" fillId="0" borderId="0" xfId="43"/>
    <xf numFmtId="0" fontId="10" fillId="9" borderId="0" xfId="43" applyFill="1"/>
    <xf numFmtId="0" fontId="10" fillId="9" borderId="0" xfId="43" applyFill="1" applyAlignment="1">
      <alignment wrapText="1"/>
    </xf>
    <xf numFmtId="0" fontId="10" fillId="4" borderId="0" xfId="43" applyFill="1"/>
    <xf numFmtId="17" fontId="10" fillId="4" borderId="0" xfId="43" quotePrefix="1" applyNumberFormat="1" applyFont="1" applyFill="1" applyBorder="1"/>
    <xf numFmtId="0" fontId="10" fillId="4" borderId="0" xfId="43" applyFont="1" applyFill="1" applyBorder="1" applyAlignment="1">
      <alignment horizontal="left"/>
    </xf>
    <xf numFmtId="0" fontId="10" fillId="4" borderId="0" xfId="43" applyFont="1" applyFill="1"/>
    <xf numFmtId="0" fontId="10" fillId="0" borderId="0" xfId="44"/>
    <xf numFmtId="0" fontId="10" fillId="4" borderId="0" xfId="44" applyFont="1" applyFill="1" applyBorder="1"/>
    <xf numFmtId="0" fontId="15" fillId="4" borderId="0" xfId="43" applyFont="1" applyFill="1"/>
    <xf numFmtId="0" fontId="16" fillId="4" borderId="0" xfId="43" applyFont="1" applyFill="1"/>
    <xf numFmtId="0" fontId="14" fillId="4" borderId="0" xfId="43" applyFont="1" applyFill="1"/>
    <xf numFmtId="0" fontId="10" fillId="4" borderId="0" xfId="44" applyFill="1"/>
    <xf numFmtId="0" fontId="15" fillId="4" borderId="0" xfId="44" applyFont="1" applyFill="1"/>
    <xf numFmtId="0" fontId="10" fillId="4" borderId="0" xfId="44" applyFont="1" applyFill="1"/>
    <xf numFmtId="0" fontId="16" fillId="4" borderId="0" xfId="44" applyFont="1" applyFill="1"/>
    <xf numFmtId="0" fontId="16" fillId="0" borderId="0" xfId="44" applyFont="1"/>
    <xf numFmtId="0" fontId="10" fillId="12" borderId="2" xfId="43" applyFill="1" applyBorder="1"/>
    <xf numFmtId="0" fontId="10" fillId="12" borderId="0" xfId="43" applyFill="1" applyBorder="1"/>
    <xf numFmtId="0" fontId="10" fillId="12" borderId="0" xfId="43" applyFill="1"/>
    <xf numFmtId="0" fontId="16" fillId="12" borderId="0" xfId="43" applyFont="1" applyFill="1" applyBorder="1"/>
    <xf numFmtId="0" fontId="17" fillId="12" borderId="0" xfId="43" applyFont="1" applyFill="1"/>
    <xf numFmtId="0" fontId="18" fillId="12" borderId="0" xfId="43" applyFont="1" applyFill="1" applyBorder="1"/>
    <xf numFmtId="0" fontId="10" fillId="12" borderId="4" xfId="43" applyFill="1" applyBorder="1"/>
    <xf numFmtId="0" fontId="19" fillId="4" borderId="0" xfId="43" applyFont="1" applyFill="1" applyAlignment="1">
      <alignment vertical="center"/>
    </xf>
    <xf numFmtId="0" fontId="20" fillId="4" borderId="0" xfId="43" applyFont="1" applyFill="1" applyAlignment="1">
      <alignment vertical="center"/>
    </xf>
    <xf numFmtId="0" fontId="21" fillId="9" borderId="0" xfId="43" applyFont="1" applyFill="1"/>
    <xf numFmtId="0" fontId="20" fillId="9" borderId="0" xfId="43" applyFont="1" applyFill="1" applyAlignment="1">
      <alignment vertical="center"/>
    </xf>
    <xf numFmtId="0" fontId="22" fillId="9" borderId="0" xfId="43" applyFont="1" applyFill="1"/>
    <xf numFmtId="0" fontId="10" fillId="9" borderId="0" xfId="43" applyFont="1" applyFill="1"/>
    <xf numFmtId="0" fontId="15" fillId="4" borderId="0" xfId="44" applyFont="1" applyFill="1" applyAlignment="1">
      <alignment horizontal="left" vertical="center" wrapText="1"/>
    </xf>
    <xf numFmtId="0" fontId="3" fillId="0" borderId="1" xfId="0" applyFont="1" applyFill="1" applyBorder="1"/>
    <xf numFmtId="0" fontId="4" fillId="0" borderId="0" xfId="0" applyFont="1" applyFill="1"/>
    <xf numFmtId="0" fontId="4" fillId="0" borderId="1" xfId="0" applyFont="1" applyFill="1" applyBorder="1"/>
    <xf numFmtId="0" fontId="3" fillId="0" borderId="10" xfId="0" applyFont="1" applyFill="1" applyBorder="1"/>
    <xf numFmtId="0" fontId="3" fillId="0" borderId="0" xfId="0" applyFont="1" applyFill="1" applyBorder="1"/>
    <xf numFmtId="0" fontId="15" fillId="4" borderId="0" xfId="44" applyFont="1" applyFill="1" applyAlignment="1">
      <alignment horizontal="left" vertical="center" wrapText="1"/>
    </xf>
    <xf numFmtId="0" fontId="0" fillId="0" borderId="0" xfId="0" applyAlignment="1">
      <alignment horizontal="left" vertical="center" wrapText="1"/>
    </xf>
    <xf numFmtId="1" fontId="0" fillId="0" borderId="0" xfId="0" applyNumberFormat="1"/>
    <xf numFmtId="170" fontId="4" fillId="0" borderId="0" xfId="0" applyNumberFormat="1" applyFont="1"/>
    <xf numFmtId="0" fontId="4" fillId="0" borderId="4" xfId="0" applyFont="1" applyBorder="1"/>
    <xf numFmtId="0" fontId="4" fillId="0" borderId="9" xfId="0" applyFont="1" applyFill="1" applyBorder="1"/>
    <xf numFmtId="0" fontId="3" fillId="5" borderId="14" xfId="0" applyFont="1" applyFill="1" applyBorder="1" applyAlignment="1">
      <alignment horizontal="center"/>
    </xf>
    <xf numFmtId="9" fontId="4" fillId="3" borderId="8" xfId="0" applyNumberFormat="1" applyFont="1" applyFill="1" applyBorder="1" applyAlignment="1">
      <alignment horizontal="center"/>
    </xf>
    <xf numFmtId="4" fontId="0" fillId="0" borderId="0" xfId="0" applyNumberFormat="1" applyProtection="1"/>
    <xf numFmtId="4" fontId="0" fillId="0" borderId="0" xfId="1" applyNumberFormat="1" applyFont="1" applyProtection="1"/>
    <xf numFmtId="43" fontId="0" fillId="0" borderId="0" xfId="0" applyNumberFormat="1"/>
    <xf numFmtId="166" fontId="1" fillId="0" borderId="0" xfId="46" applyNumberFormat="1" applyFont="1" applyAlignment="1">
      <alignment horizontal="right"/>
    </xf>
    <xf numFmtId="171" fontId="0" fillId="0" borderId="0" xfId="0" applyNumberFormat="1" applyProtection="1"/>
    <xf numFmtId="0" fontId="4" fillId="3" borderId="8" xfId="0" applyFont="1" applyFill="1" applyBorder="1" applyAlignment="1">
      <alignment horizontal="left"/>
    </xf>
    <xf numFmtId="10" fontId="0" fillId="0" borderId="0" xfId="2" applyNumberFormat="1" applyFont="1" applyProtection="1"/>
    <xf numFmtId="2" fontId="0" fillId="0" borderId="0" xfId="2" applyNumberFormat="1" applyFont="1"/>
    <xf numFmtId="172" fontId="0" fillId="0" borderId="0" xfId="2" applyNumberFormat="1" applyFont="1"/>
    <xf numFmtId="165" fontId="0" fillId="0" borderId="0" xfId="1" applyNumberFormat="1" applyFont="1"/>
    <xf numFmtId="173" fontId="0" fillId="0" borderId="0" xfId="2" applyNumberFormat="1" applyFont="1"/>
    <xf numFmtId="174" fontId="0" fillId="0" borderId="0" xfId="0" applyNumberFormat="1" applyProtection="1"/>
    <xf numFmtId="174" fontId="0" fillId="0" borderId="0" xfId="1" applyNumberFormat="1" applyFont="1" applyProtection="1"/>
    <xf numFmtId="175" fontId="2" fillId="0" borderId="0" xfId="1" applyNumberFormat="1" applyFont="1"/>
    <xf numFmtId="175" fontId="0" fillId="0" borderId="0" xfId="0" applyNumberFormat="1"/>
    <xf numFmtId="175" fontId="0" fillId="0" borderId="0" xfId="0" applyNumberFormat="1" applyProtection="1"/>
    <xf numFmtId="175" fontId="0" fillId="0" borderId="0" xfId="2" applyNumberFormat="1" applyFont="1"/>
    <xf numFmtId="175" fontId="1" fillId="0" borderId="0" xfId="46" applyNumberFormat="1" applyFont="1" applyAlignment="1">
      <alignment horizontal="right"/>
    </xf>
    <xf numFmtId="166" fontId="0" fillId="0" borderId="0" xfId="1" applyNumberFormat="1" applyFont="1"/>
    <xf numFmtId="3" fontId="0" fillId="0" borderId="0" xfId="0" applyNumberFormat="1"/>
    <xf numFmtId="4" fontId="25" fillId="0" borderId="0" xfId="0" applyNumberFormat="1" applyFont="1" applyProtection="1"/>
    <xf numFmtId="0" fontId="10" fillId="4" borderId="16" xfId="43" applyFont="1" applyFill="1" applyBorder="1"/>
    <xf numFmtId="0" fontId="10" fillId="4" borderId="17" xfId="44" applyFont="1" applyFill="1" applyBorder="1" applyAlignment="1">
      <alignment horizontal="center" vertical="center"/>
    </xf>
    <xf numFmtId="0" fontId="10" fillId="4" borderId="19" xfId="43" applyFont="1" applyFill="1" applyBorder="1"/>
    <xf numFmtId="0" fontId="10" fillId="4" borderId="15" xfId="43" applyFont="1" applyFill="1" applyBorder="1"/>
    <xf numFmtId="0" fontId="10" fillId="4" borderId="12" xfId="44" applyFont="1" applyFill="1" applyBorder="1"/>
    <xf numFmtId="0" fontId="10" fillId="4" borderId="20" xfId="43" applyFont="1" applyFill="1" applyBorder="1"/>
    <xf numFmtId="0" fontId="10" fillId="4" borderId="11" xfId="44" applyFont="1" applyFill="1" applyBorder="1"/>
    <xf numFmtId="0" fontId="10" fillId="0" borderId="0" xfId="44" applyFont="1" applyFill="1" applyBorder="1"/>
    <xf numFmtId="0" fontId="10" fillId="0" borderId="0" xfId="43" applyBorder="1"/>
    <xf numFmtId="0" fontId="10" fillId="4" borderId="0" xfId="43" applyFont="1" applyFill="1" applyBorder="1"/>
    <xf numFmtId="0" fontId="3" fillId="2" borderId="4" xfId="0" applyFont="1" applyFill="1" applyBorder="1" applyAlignment="1">
      <alignment wrapText="1"/>
    </xf>
    <xf numFmtId="0" fontId="3" fillId="2" borderId="5" xfId="0" applyFont="1" applyFill="1" applyBorder="1" applyAlignment="1">
      <alignment wrapText="1"/>
    </xf>
    <xf numFmtId="0" fontId="3" fillId="2" borderId="2" xfId="0" applyFont="1" applyFill="1" applyBorder="1" applyAlignment="1">
      <alignment wrapText="1"/>
    </xf>
    <xf numFmtId="0" fontId="3" fillId="2" borderId="7" xfId="0" applyFont="1" applyFill="1" applyBorder="1" applyAlignment="1">
      <alignment wrapText="1"/>
    </xf>
    <xf numFmtId="0" fontId="3" fillId="2" borderId="0" xfId="0" applyFont="1" applyFill="1" applyBorder="1" applyAlignment="1">
      <alignment wrapText="1"/>
    </xf>
    <xf numFmtId="0" fontId="3" fillId="2" borderId="12" xfId="0" applyFont="1" applyFill="1" applyBorder="1" applyAlignment="1">
      <alignment wrapText="1"/>
    </xf>
    <xf numFmtId="0" fontId="0" fillId="0" borderId="0" xfId="0" applyFill="1"/>
    <xf numFmtId="175" fontId="0" fillId="0" borderId="0" xfId="0" applyNumberFormat="1" applyFill="1"/>
    <xf numFmtId="0" fontId="10" fillId="4" borderId="18" xfId="44" applyFont="1" applyFill="1" applyBorder="1" applyAlignment="1">
      <alignment horizontal="center" vertical="center"/>
    </xf>
    <xf numFmtId="17" fontId="10" fillId="4" borderId="6" xfId="44" quotePrefix="1" applyNumberFormat="1" applyFont="1" applyFill="1" applyBorder="1" applyAlignment="1">
      <alignment horizontal="center" vertical="center"/>
    </xf>
    <xf numFmtId="0" fontId="10" fillId="4" borderId="7" xfId="44" applyFont="1" applyFill="1" applyBorder="1"/>
    <xf numFmtId="0" fontId="10" fillId="4" borderId="6" xfId="44" applyFont="1" applyFill="1" applyBorder="1"/>
    <xf numFmtId="0" fontId="10" fillId="4" borderId="2" xfId="44" applyFont="1" applyFill="1" applyBorder="1"/>
    <xf numFmtId="0" fontId="10" fillId="0" borderId="2" xfId="44" applyFont="1" applyFill="1" applyBorder="1"/>
    <xf numFmtId="175" fontId="0" fillId="0" borderId="0" xfId="1" applyNumberFormat="1" applyFont="1" applyProtection="1"/>
    <xf numFmtId="176" fontId="0" fillId="0" borderId="0" xfId="2" applyNumberFormat="1" applyFont="1"/>
    <xf numFmtId="176" fontId="0" fillId="0" borderId="0" xfId="0" applyNumberFormat="1" applyProtection="1"/>
    <xf numFmtId="176" fontId="0" fillId="0" borderId="0" xfId="0" applyNumberFormat="1"/>
    <xf numFmtId="176" fontId="0" fillId="0" borderId="0" xfId="1" applyNumberFormat="1" applyFont="1" applyProtection="1"/>
    <xf numFmtId="177" fontId="0" fillId="0" borderId="0" xfId="0" applyNumberFormat="1" applyProtection="1"/>
    <xf numFmtId="177" fontId="0" fillId="0" borderId="0" xfId="0" applyNumberFormat="1"/>
    <xf numFmtId="49" fontId="10" fillId="4" borderId="0" xfId="43" quotePrefix="1" applyNumberFormat="1" applyFill="1"/>
    <xf numFmtId="0" fontId="10" fillId="4" borderId="21" xfId="43" applyFont="1" applyFill="1" applyBorder="1" applyAlignment="1">
      <alignment horizontal="center"/>
    </xf>
    <xf numFmtId="49" fontId="10" fillId="4" borderId="4" xfId="43" applyNumberFormat="1" applyFill="1" applyBorder="1"/>
    <xf numFmtId="0" fontId="10" fillId="4" borderId="5" xfId="43" applyFont="1" applyFill="1" applyBorder="1"/>
    <xf numFmtId="0" fontId="10" fillId="4" borderId="18" xfId="43" applyFont="1" applyFill="1" applyBorder="1"/>
    <xf numFmtId="0" fontId="10" fillId="4" borderId="6" xfId="43" applyFont="1" applyFill="1" applyBorder="1"/>
    <xf numFmtId="0" fontId="10" fillId="4" borderId="7" xfId="43" applyFont="1" applyFill="1" applyBorder="1"/>
    <xf numFmtId="0" fontId="20" fillId="4" borderId="0" xfId="43" applyFont="1" applyFill="1" applyAlignment="1">
      <alignment horizontal="center" vertical="center"/>
    </xf>
    <xf numFmtId="0" fontId="15" fillId="4" borderId="0" xfId="44" applyFont="1" applyFill="1" applyAlignment="1">
      <alignment horizontal="left" vertical="center" wrapText="1"/>
    </xf>
    <xf numFmtId="0" fontId="15" fillId="4" borderId="0" xfId="44" applyFont="1" applyFill="1" applyAlignment="1">
      <alignment horizontal="left" wrapText="1"/>
    </xf>
    <xf numFmtId="0" fontId="15" fillId="4" borderId="0" xfId="44" applyFont="1" applyFill="1" applyAlignment="1">
      <alignment horizontal="left" vertical="top" wrapText="1"/>
    </xf>
    <xf numFmtId="0" fontId="19" fillId="4" borderId="0" xfId="43" applyFont="1" applyFill="1" applyAlignment="1">
      <alignment horizontal="center" vertical="center"/>
    </xf>
    <xf numFmtId="0" fontId="0" fillId="0" borderId="0" xfId="0" applyAlignment="1">
      <alignment horizontal="left" vertical="center" wrapText="1"/>
    </xf>
    <xf numFmtId="0" fontId="24" fillId="0" borderId="0" xfId="45" applyFont="1" applyAlignment="1">
      <alignment horizontal="lef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11" xfId="0" applyFont="1" applyFill="1" applyBorder="1" applyAlignment="1">
      <alignment horizontal="left" wrapText="1"/>
    </xf>
    <xf numFmtId="0" fontId="4" fillId="2" borderId="0" xfId="0" applyFont="1" applyFill="1" applyBorder="1" applyAlignment="1">
      <alignment horizontal="left" wrapText="1"/>
    </xf>
    <xf numFmtId="0" fontId="4" fillId="2" borderId="12" xfId="0" applyFont="1" applyFill="1" applyBorder="1" applyAlignment="1">
      <alignment horizontal="left"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xf numFmtId="0" fontId="4" fillId="2" borderId="7"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2" xfId="0" applyFont="1" applyFill="1" applyBorder="1" applyAlignment="1">
      <alignment horizontal="left" wrapText="1"/>
    </xf>
    <xf numFmtId="0" fontId="3" fillId="2" borderId="7" xfId="0" applyFont="1" applyFill="1" applyBorder="1" applyAlignment="1">
      <alignment horizontal="left"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0" xfId="0" applyFont="1" applyFill="1" applyBorder="1" applyAlignment="1">
      <alignment horizontal="left" vertical="center"/>
    </xf>
    <xf numFmtId="0" fontId="4" fillId="2" borderId="12" xfId="0" applyFont="1" applyFill="1" applyBorder="1" applyAlignment="1">
      <alignment horizontal="left" vertical="center"/>
    </xf>
    <xf numFmtId="0" fontId="4" fillId="2" borderId="6" xfId="0" applyFont="1" applyFill="1" applyBorder="1" applyAlignment="1">
      <alignment horizontal="left" vertical="center"/>
    </xf>
    <xf numFmtId="0" fontId="4" fillId="2" borderId="2" xfId="0" applyFont="1" applyFill="1" applyBorder="1" applyAlignment="1">
      <alignment horizontal="left" vertical="center"/>
    </xf>
    <xf numFmtId="0" fontId="4" fillId="2" borderId="7" xfId="0" applyFont="1" applyFill="1" applyBorder="1" applyAlignment="1">
      <alignment horizontal="left" vertical="center"/>
    </xf>
    <xf numFmtId="0" fontId="3" fillId="2" borderId="11" xfId="0" applyFont="1" applyFill="1" applyBorder="1" applyAlignment="1">
      <alignment horizontal="left" wrapText="1"/>
    </xf>
    <xf numFmtId="0" fontId="3" fillId="2" borderId="0" xfId="0" applyFont="1" applyFill="1" applyBorder="1" applyAlignment="1">
      <alignment horizontal="left" wrapText="1"/>
    </xf>
    <xf numFmtId="0" fontId="3" fillId="2" borderId="12" xfId="0" applyFont="1" applyFill="1" applyBorder="1" applyAlignment="1">
      <alignment horizontal="left"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cellXfs>
  <cellStyles count="48">
    <cellStyle name=" 1" xfId="4" xr:uid="{00000000-0005-0000-0000-000000000000}"/>
    <cellStyle name=" 1 2" xfId="6" xr:uid="{00000000-0005-0000-0000-000001000000}"/>
    <cellStyle name=" 1 2 2" xfId="8" xr:uid="{00000000-0005-0000-0000-000002000000}"/>
    <cellStyle name=" 1 3" xfId="5" xr:uid="{00000000-0005-0000-0000-000003000000}"/>
    <cellStyle name=" 1 3 2" xfId="25" xr:uid="{00000000-0005-0000-0000-000004000000}"/>
    <cellStyle name=" 1 4" xfId="7" xr:uid="{00000000-0005-0000-0000-000005000000}"/>
    <cellStyle name="_3GIS model v2.77_Distribution Business_Retail Fin Perform " xfId="9" xr:uid="{00000000-0005-0000-0000-000006000000}"/>
    <cellStyle name="_3GIS model v2.77_Fleet Overhead Costs 2_Retail Fin Perform " xfId="10" xr:uid="{00000000-0005-0000-0000-000007000000}"/>
    <cellStyle name="_3GIS model v2.77_Fleet Overhead Costs_Retail Fin Perform " xfId="11" xr:uid="{00000000-0005-0000-0000-000008000000}"/>
    <cellStyle name="_3GIS model v2.77_Forecast 2_Retail Fin Perform " xfId="12" xr:uid="{00000000-0005-0000-0000-000009000000}"/>
    <cellStyle name="_3GIS model v2.77_Forecast_Retail Fin Perform " xfId="13" xr:uid="{00000000-0005-0000-0000-00000A000000}"/>
    <cellStyle name="_3GIS model v2.77_Funding &amp; Cashflow_1_Retail Fin Perform " xfId="14" xr:uid="{00000000-0005-0000-0000-00000B000000}"/>
    <cellStyle name="_3GIS model v2.77_Funding &amp; Cashflow_Retail Fin Perform " xfId="15" xr:uid="{00000000-0005-0000-0000-00000C000000}"/>
    <cellStyle name="_3GIS model v2.77_Group P&amp;L_1_Retail Fin Perform " xfId="16" xr:uid="{00000000-0005-0000-0000-00000D000000}"/>
    <cellStyle name="_3GIS model v2.77_Group P&amp;L_Retail Fin Perform " xfId="17" xr:uid="{00000000-0005-0000-0000-00000E000000}"/>
    <cellStyle name="_3GIS model v2.77_Opening  Detailed BS_Retail Fin Perform " xfId="18" xr:uid="{00000000-0005-0000-0000-00000F000000}"/>
    <cellStyle name="_3GIS model v2.77_OUTPUT DB_Retail Fin Perform " xfId="19" xr:uid="{00000000-0005-0000-0000-000010000000}"/>
    <cellStyle name="_3GIS model v2.77_OUTPUT EB_Retail Fin Perform " xfId="20" xr:uid="{00000000-0005-0000-0000-000011000000}"/>
    <cellStyle name="_3GIS model v2.77_Report_Retail Fin Perform " xfId="21" xr:uid="{00000000-0005-0000-0000-000012000000}"/>
    <cellStyle name="_3GIS model v2.77_Retail Fin Perform " xfId="22" xr:uid="{00000000-0005-0000-0000-000013000000}"/>
    <cellStyle name="_3GIS model v2.77_Sheet2 2_Retail Fin Perform " xfId="23" xr:uid="{00000000-0005-0000-0000-000014000000}"/>
    <cellStyle name="_3GIS model v2.77_Sheet2_Retail Fin Perform " xfId="24" xr:uid="{00000000-0005-0000-0000-000015000000}"/>
    <cellStyle name="Blockout 2" xfId="33" xr:uid="{00000000-0005-0000-0000-000016000000}"/>
    <cellStyle name="Blockout 2 2" xfId="39" xr:uid="{00000000-0005-0000-0000-000017000000}"/>
    <cellStyle name="Comma" xfId="1" builtinId="3"/>
    <cellStyle name="Comma 2" xfId="3" xr:uid="{00000000-0005-0000-0000-000019000000}"/>
    <cellStyle name="Comma 2 2" xfId="36" xr:uid="{00000000-0005-0000-0000-00001A000000}"/>
    <cellStyle name="Comma 3" xfId="31" xr:uid="{00000000-0005-0000-0000-00001B000000}"/>
    <cellStyle name="Comma 3 2" xfId="38" xr:uid="{00000000-0005-0000-0000-00001C000000}"/>
    <cellStyle name="Comma 4" xfId="28" xr:uid="{00000000-0005-0000-0000-00001D000000}"/>
    <cellStyle name="Comma 4 2" xfId="37" xr:uid="{00000000-0005-0000-0000-00001E000000}"/>
    <cellStyle name="Comma 5" xfId="40" xr:uid="{00000000-0005-0000-0000-00001F000000}"/>
    <cellStyle name="Comma 6" xfId="41" xr:uid="{00000000-0005-0000-0000-000020000000}"/>
    <cellStyle name="Comma 7" xfId="47" xr:uid="{3CC4B293-DB58-4649-AF71-C44F9E06E4D5}"/>
    <cellStyle name="Comma 86" xfId="46" xr:uid="{00000000-0005-0000-0000-000021000000}"/>
    <cellStyle name="dms_3" xfId="42" xr:uid="{00000000-0005-0000-0000-000022000000}"/>
    <cellStyle name="Hyperlink" xfId="45" builtinId="8"/>
    <cellStyle name="Normal" xfId="0" builtinId="0"/>
    <cellStyle name="Normal 10" xfId="32" xr:uid="{00000000-0005-0000-0000-000025000000}"/>
    <cellStyle name="Normal 114" xfId="27" xr:uid="{00000000-0005-0000-0000-000026000000}"/>
    <cellStyle name="Normal 2" xfId="29" xr:uid="{00000000-0005-0000-0000-000027000000}"/>
    <cellStyle name="Normal 3" xfId="35" xr:uid="{00000000-0005-0000-0000-000028000000}"/>
    <cellStyle name="Normal 36" xfId="43" xr:uid="{00000000-0005-0000-0000-000029000000}"/>
    <cellStyle name="Normal 36 2" xfId="44" xr:uid="{00000000-0005-0000-0000-00002A000000}"/>
    <cellStyle name="Normal 51" xfId="30" xr:uid="{00000000-0005-0000-0000-00002B000000}"/>
    <cellStyle name="Percent" xfId="2" builtinId="5"/>
    <cellStyle name="Percent 2" xfId="34" xr:uid="{00000000-0005-0000-0000-00002D000000}"/>
    <cellStyle name="RIN_TB2" xfId="26" xr:uid="{00000000-0005-0000-0000-00002E000000}"/>
  </cellStyles>
  <dxfs count="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xr9:uid="{00000000-0011-0000-FFFF-FFFF00000000}">
      <tableStyleElement type="headerRow" dxfId="7"/>
    </tableStyle>
    <tableStyle name="Slicer Style 2" pivot="0" table="0" count="1" xr9:uid="{00000000-0011-0000-FFFF-FFFF01000000}">
      <tableStyleElement type="wholeTable" dxfId="6"/>
    </tableStyle>
    <tableStyle name="Slicer Style 3" pivot="0" table="0" count="4" xr9:uid="{00000000-0011-0000-FFFF-FFFF02000000}">
      <tableStyleElement type="headerRow" dxfId="5"/>
    </tableStyle>
  </tableStyles>
  <colors>
    <mruColors>
      <color rgb="FFE0601F"/>
      <color rgb="FF5F9E88"/>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9526</xdr:colOff>
      <xdr:row>0</xdr:row>
      <xdr:rowOff>47625</xdr:rowOff>
    </xdr:from>
    <xdr:ext cx="1945340" cy="502815"/>
    <xdr:pic>
      <xdr:nvPicPr>
        <xdr:cNvPr id="2" name="Picture 1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5340"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er.gov.au/node/72030" TargetMode="External"/><Relationship Id="rId7" Type="http://schemas.openxmlformats.org/officeDocument/2006/relationships/printerSettings" Target="../printerSettings/printerSettings1.bin"/><Relationship Id="rId2" Type="http://schemas.openxmlformats.org/officeDocument/2006/relationships/hyperlink" Target="https://www.aer.gov.au/node/72028" TargetMode="External"/><Relationship Id="rId1" Type="http://schemas.openxmlformats.org/officeDocument/2006/relationships/hyperlink" Target="https://www.aer.gov.au/node/72029" TargetMode="External"/><Relationship Id="rId6" Type="http://schemas.openxmlformats.org/officeDocument/2006/relationships/hyperlink" Target="https://www.aer.gov.au/system/files/Electricity%20NSP%20Explanatory%20Note%20-%20Return%20on%20regulated%20equity%20-%202023.pdf" TargetMode="External"/><Relationship Id="rId5" Type="http://schemas.openxmlformats.org/officeDocument/2006/relationships/hyperlink" Target="https://www.aer.gov.au/system/files/Electricity%20NSP%20Explanatory%20Note%20-%20EBIT%20per%20customer%20-%202023.pdf" TargetMode="External"/><Relationship Id="rId4" Type="http://schemas.openxmlformats.org/officeDocument/2006/relationships/hyperlink" Target="https://www.aer.gov.au/system/files/Electricity%20NSP%20Explanatory%20Note%20-%20Return%20on%20Assets%20-%20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Q98"/>
  <sheetViews>
    <sheetView showGridLines="0" tabSelected="1" workbookViewId="0">
      <selection activeCell="A2" sqref="A2"/>
    </sheetView>
  </sheetViews>
  <sheetFormatPr defaultColWidth="9.453125" defaultRowHeight="12.5"/>
  <cols>
    <col min="1" max="1" width="2.453125" style="49" customWidth="1"/>
    <col min="2" max="2" width="10.54296875" style="49" customWidth="1"/>
    <col min="3" max="3" width="8.453125" style="49" customWidth="1"/>
    <col min="4" max="4" width="11.54296875" style="49" customWidth="1"/>
    <col min="5" max="7" width="9.453125" style="49"/>
    <col min="8" max="8" width="19.36328125" style="49" customWidth="1"/>
    <col min="9" max="9" width="25.08984375" style="49" customWidth="1"/>
    <col min="10" max="10" width="11.453125" style="49" bestFit="1" customWidth="1"/>
    <col min="11" max="16" width="9.453125" style="49"/>
    <col min="17" max="17" width="11.54296875" style="49" customWidth="1"/>
    <col min="18" max="16384" width="9.453125" style="49"/>
  </cols>
  <sheetData>
    <row r="1" spans="1:17" ht="44.25" customHeight="1">
      <c r="A1" s="50"/>
      <c r="B1" s="50"/>
      <c r="D1" s="78"/>
      <c r="E1" s="77"/>
      <c r="F1" s="76"/>
      <c r="G1" s="50"/>
      <c r="H1" s="50"/>
      <c r="I1" s="50"/>
      <c r="J1" s="50"/>
      <c r="K1" s="75"/>
      <c r="L1" s="50"/>
      <c r="M1" s="50"/>
      <c r="N1" s="50"/>
      <c r="O1" s="50"/>
      <c r="P1" s="50"/>
    </row>
    <row r="2" spans="1:17" ht="44.25" customHeight="1">
      <c r="B2" s="74"/>
      <c r="C2" s="152" t="s">
        <v>95</v>
      </c>
      <c r="D2" s="152"/>
      <c r="E2" s="152"/>
      <c r="F2" s="152"/>
      <c r="G2" s="152"/>
      <c r="H2" s="152"/>
      <c r="I2" s="152"/>
      <c r="J2" s="152"/>
      <c r="K2" s="152"/>
      <c r="L2" s="152"/>
      <c r="M2" s="152"/>
      <c r="N2" s="152"/>
      <c r="O2" s="152"/>
      <c r="P2" s="152"/>
      <c r="Q2" s="74"/>
    </row>
    <row r="3" spans="1:17" ht="55.4" customHeight="1">
      <c r="B3" s="73"/>
      <c r="C3" s="156" t="s">
        <v>102</v>
      </c>
      <c r="D3" s="156"/>
      <c r="E3" s="156"/>
      <c r="F3" s="156"/>
      <c r="G3" s="156"/>
      <c r="H3" s="156"/>
      <c r="I3" s="156"/>
      <c r="J3" s="156"/>
      <c r="K3" s="156"/>
      <c r="L3" s="156"/>
      <c r="M3" s="156"/>
      <c r="N3" s="156"/>
      <c r="O3" s="156"/>
      <c r="P3" s="156"/>
      <c r="Q3" s="73"/>
    </row>
    <row r="4" spans="1:17">
      <c r="A4" s="50"/>
      <c r="B4" s="50"/>
      <c r="C4" s="50"/>
      <c r="D4" s="50"/>
      <c r="E4" s="50"/>
      <c r="F4" s="50"/>
      <c r="G4" s="50"/>
      <c r="H4" s="50"/>
      <c r="I4" s="50"/>
      <c r="J4" s="50"/>
      <c r="K4" s="50"/>
      <c r="L4" s="50"/>
      <c r="M4" s="50"/>
      <c r="N4" s="50"/>
      <c r="O4" s="50"/>
      <c r="P4" s="50"/>
    </row>
    <row r="5" spans="1:17">
      <c r="A5" s="50"/>
      <c r="B5" s="72"/>
      <c r="C5" s="72"/>
      <c r="D5" s="72"/>
      <c r="E5" s="72"/>
      <c r="F5" s="72"/>
      <c r="G5" s="72"/>
      <c r="H5" s="72"/>
      <c r="I5" s="72"/>
      <c r="J5" s="72"/>
      <c r="K5" s="72"/>
      <c r="L5" s="72"/>
      <c r="M5" s="72"/>
      <c r="N5" s="72"/>
      <c r="O5" s="72"/>
      <c r="P5" s="72"/>
    </row>
    <row r="6" spans="1:17" ht="27.5">
      <c r="A6" s="50"/>
      <c r="B6" s="71" t="s">
        <v>94</v>
      </c>
      <c r="C6" s="67"/>
      <c r="D6" s="67"/>
      <c r="E6" s="67"/>
      <c r="F6" s="67"/>
      <c r="G6" s="68"/>
      <c r="H6" s="67"/>
      <c r="I6" s="70"/>
      <c r="J6" s="68"/>
      <c r="K6" s="67"/>
      <c r="L6" s="67"/>
      <c r="M6" s="68"/>
      <c r="N6" s="68"/>
      <c r="O6" s="67"/>
      <c r="P6" s="67"/>
    </row>
    <row r="7" spans="1:17" ht="15.5">
      <c r="A7" s="50"/>
      <c r="B7" s="67"/>
      <c r="C7" s="67"/>
      <c r="D7" s="67"/>
      <c r="E7" s="67"/>
      <c r="F7" s="67"/>
      <c r="G7" s="68"/>
      <c r="H7" s="67"/>
      <c r="I7" s="69"/>
      <c r="J7" s="68"/>
      <c r="K7" s="67"/>
      <c r="L7" s="67"/>
      <c r="M7" s="67"/>
      <c r="N7" s="67"/>
      <c r="O7" s="67"/>
      <c r="P7" s="67"/>
    </row>
    <row r="8" spans="1:17">
      <c r="A8" s="50"/>
      <c r="B8" s="66"/>
      <c r="C8" s="66"/>
      <c r="D8" s="66"/>
      <c r="E8" s="66"/>
      <c r="F8" s="66"/>
      <c r="G8" s="66"/>
      <c r="H8" s="66"/>
      <c r="I8" s="66"/>
      <c r="J8" s="66"/>
      <c r="K8" s="66"/>
      <c r="L8" s="66"/>
      <c r="M8" s="66"/>
      <c r="N8" s="66"/>
      <c r="O8" s="66"/>
      <c r="P8" s="66"/>
    </row>
    <row r="9" spans="1:17">
      <c r="A9" s="50"/>
      <c r="B9" s="50"/>
      <c r="C9" s="50"/>
      <c r="D9" s="50"/>
      <c r="E9" s="50"/>
      <c r="F9" s="50"/>
      <c r="G9" s="50"/>
      <c r="H9" s="50"/>
      <c r="I9" s="50"/>
      <c r="J9" s="50"/>
      <c r="K9" s="50"/>
      <c r="L9" s="50"/>
      <c r="M9" s="50"/>
      <c r="N9" s="50"/>
      <c r="O9" s="50"/>
      <c r="P9" s="50"/>
    </row>
    <row r="10" spans="1:17" ht="33" customHeight="1">
      <c r="A10" s="50"/>
      <c r="B10" s="50"/>
      <c r="C10" s="153" t="s">
        <v>101</v>
      </c>
      <c r="D10" s="153"/>
      <c r="E10" s="153"/>
      <c r="F10" s="153"/>
      <c r="G10" s="153"/>
      <c r="H10" s="153"/>
      <c r="I10" s="153"/>
      <c r="J10" s="153"/>
      <c r="K10" s="153"/>
      <c r="L10" s="153"/>
      <c r="M10" s="153"/>
      <c r="N10" s="153"/>
      <c r="O10" s="153"/>
      <c r="P10" s="153"/>
    </row>
    <row r="11" spans="1:17" ht="33" customHeight="1">
      <c r="A11" s="50"/>
      <c r="B11" s="50"/>
      <c r="C11" s="153" t="s">
        <v>110</v>
      </c>
      <c r="D11" s="157"/>
      <c r="E11" s="157"/>
      <c r="F11" s="157"/>
      <c r="G11" s="157"/>
      <c r="H11" s="157"/>
      <c r="I11" s="157"/>
      <c r="J11" s="157"/>
      <c r="K11" s="157"/>
      <c r="L11" s="157"/>
      <c r="M11" s="157"/>
      <c r="N11" s="157"/>
      <c r="O11" s="79"/>
      <c r="P11" s="79"/>
    </row>
    <row r="12" spans="1:17" ht="33" customHeight="1">
      <c r="A12" s="50"/>
      <c r="B12" s="50"/>
      <c r="C12" s="158" t="s">
        <v>108</v>
      </c>
      <c r="D12" s="158"/>
      <c r="E12" s="158"/>
      <c r="F12" s="158"/>
      <c r="H12" s="86"/>
      <c r="I12" s="86"/>
      <c r="J12" s="86"/>
      <c r="K12" s="86"/>
      <c r="L12" s="86"/>
      <c r="M12" s="86"/>
      <c r="N12" s="86"/>
      <c r="O12" s="85"/>
      <c r="P12" s="85"/>
    </row>
    <row r="13" spans="1:17" ht="33" customHeight="1">
      <c r="A13" s="50"/>
      <c r="B13" s="50"/>
      <c r="C13" s="158" t="s">
        <v>109</v>
      </c>
      <c r="D13" s="158"/>
      <c r="E13" s="158"/>
      <c r="F13" s="158"/>
      <c r="H13" s="86"/>
      <c r="I13" s="86"/>
      <c r="J13" s="86"/>
      <c r="K13" s="86"/>
      <c r="L13" s="86"/>
      <c r="M13" s="86"/>
      <c r="N13" s="86"/>
      <c r="O13" s="85"/>
      <c r="P13" s="85"/>
    </row>
    <row r="14" spans="1:17" ht="33" customHeight="1">
      <c r="A14" s="50"/>
      <c r="B14" s="50"/>
      <c r="C14" s="158" t="s">
        <v>187</v>
      </c>
      <c r="D14" s="158"/>
      <c r="E14" s="158"/>
      <c r="F14" s="158"/>
      <c r="G14" s="158"/>
      <c r="H14" s="86"/>
      <c r="I14" s="86"/>
      <c r="J14" s="86"/>
      <c r="K14" s="86"/>
      <c r="L14" s="86"/>
      <c r="M14" s="86"/>
      <c r="N14" s="86"/>
      <c r="O14" s="85"/>
      <c r="P14" s="85"/>
    </row>
    <row r="15" spans="1:17" ht="26.25" customHeight="1">
      <c r="A15" s="50"/>
      <c r="B15" s="50"/>
      <c r="C15" s="65" t="s">
        <v>93</v>
      </c>
      <c r="D15" s="56"/>
      <c r="E15" s="56"/>
      <c r="F15" s="56"/>
      <c r="G15" s="56"/>
      <c r="H15" s="56"/>
      <c r="I15" s="56"/>
      <c r="J15" s="56"/>
      <c r="K15" s="56"/>
      <c r="L15" s="56"/>
      <c r="M15" s="56"/>
      <c r="N15" s="56"/>
      <c r="O15" s="56"/>
      <c r="P15" s="56"/>
    </row>
    <row r="16" spans="1:17" ht="51.75" customHeight="1">
      <c r="A16" s="50"/>
      <c r="B16" s="50"/>
      <c r="C16" s="154" t="s">
        <v>188</v>
      </c>
      <c r="D16" s="154"/>
      <c r="E16" s="154"/>
      <c r="F16" s="154"/>
      <c r="G16" s="154"/>
      <c r="H16" s="154"/>
      <c r="I16" s="154"/>
      <c r="J16" s="154"/>
      <c r="K16" s="154"/>
      <c r="L16" s="154"/>
      <c r="M16" s="154"/>
      <c r="N16" s="154"/>
      <c r="O16" s="154"/>
      <c r="P16" s="154"/>
    </row>
    <row r="17" spans="1:16" ht="39" customHeight="1">
      <c r="A17" s="50"/>
      <c r="B17" s="50"/>
      <c r="C17" s="154"/>
      <c r="D17" s="154"/>
      <c r="E17" s="154"/>
      <c r="F17" s="154"/>
      <c r="G17" s="154"/>
      <c r="H17" s="154"/>
      <c r="I17" s="154"/>
      <c r="J17" s="154"/>
      <c r="K17" s="154"/>
      <c r="L17" s="154"/>
      <c r="M17" s="154"/>
      <c r="N17" s="154"/>
      <c r="O17" s="154"/>
      <c r="P17" s="154"/>
    </row>
    <row r="18" spans="1:16" ht="30" customHeight="1">
      <c r="A18" s="50"/>
      <c r="B18" s="50"/>
      <c r="C18" s="154"/>
      <c r="D18" s="154"/>
      <c r="E18" s="154"/>
      <c r="F18" s="154"/>
      <c r="G18" s="154"/>
      <c r="H18" s="154"/>
      <c r="I18" s="154"/>
      <c r="J18" s="154"/>
      <c r="K18" s="154"/>
      <c r="L18" s="154"/>
      <c r="M18" s="154"/>
      <c r="N18" s="154"/>
      <c r="O18" s="154"/>
      <c r="P18" s="154"/>
    </row>
    <row r="19" spans="1:16" ht="78" customHeight="1">
      <c r="A19" s="50"/>
      <c r="B19" s="50"/>
      <c r="C19" s="154"/>
      <c r="D19" s="154"/>
      <c r="E19" s="154"/>
      <c r="F19" s="154"/>
      <c r="G19" s="154"/>
      <c r="H19" s="154"/>
      <c r="I19" s="154"/>
      <c r="J19" s="154"/>
      <c r="K19" s="154"/>
      <c r="L19" s="154"/>
      <c r="M19" s="154"/>
      <c r="N19" s="154"/>
      <c r="O19" s="154"/>
      <c r="P19" s="154"/>
    </row>
    <row r="20" spans="1:16" ht="99" customHeight="1">
      <c r="A20" s="50"/>
      <c r="B20" s="50"/>
      <c r="C20" s="154"/>
      <c r="D20" s="154"/>
      <c r="E20" s="154"/>
      <c r="F20" s="154"/>
      <c r="G20" s="154"/>
      <c r="H20" s="154"/>
      <c r="I20" s="154"/>
      <c r="J20" s="154"/>
      <c r="K20" s="154"/>
      <c r="L20" s="154"/>
      <c r="M20" s="154"/>
      <c r="N20" s="154"/>
      <c r="O20" s="154"/>
      <c r="P20" s="154"/>
    </row>
    <row r="21" spans="1:16" ht="15.5">
      <c r="A21" s="50"/>
      <c r="B21" s="50"/>
      <c r="C21" s="64"/>
      <c r="D21" s="62"/>
      <c r="E21" s="62"/>
      <c r="F21" s="62"/>
      <c r="G21" s="62"/>
      <c r="H21" s="62"/>
      <c r="I21" s="62"/>
      <c r="J21" s="62"/>
      <c r="K21" s="62"/>
      <c r="L21" s="61"/>
      <c r="M21" s="61"/>
      <c r="N21" s="61"/>
      <c r="O21" s="61"/>
      <c r="P21" s="61"/>
    </row>
    <row r="22" spans="1:16" ht="15.5">
      <c r="A22" s="50"/>
      <c r="B22" s="50"/>
      <c r="C22" s="64" t="s">
        <v>92</v>
      </c>
      <c r="D22" s="63"/>
      <c r="E22" s="63"/>
      <c r="F22" s="63"/>
      <c r="G22" s="63"/>
      <c r="H22" s="63"/>
      <c r="I22" s="63"/>
      <c r="J22" s="63"/>
      <c r="K22" s="62"/>
      <c r="L22" s="61"/>
      <c r="M22" s="61"/>
      <c r="N22" s="61"/>
      <c r="O22" s="61"/>
      <c r="P22" s="61"/>
    </row>
    <row r="23" spans="1:16" ht="36" customHeight="1">
      <c r="A23" s="50"/>
      <c r="B23" s="50"/>
      <c r="C23" s="155" t="s">
        <v>91</v>
      </c>
      <c r="D23" s="155"/>
      <c r="E23" s="155"/>
      <c r="F23" s="155"/>
      <c r="G23" s="155"/>
      <c r="H23" s="155"/>
      <c r="I23" s="155"/>
      <c r="J23" s="155"/>
      <c r="K23" s="155"/>
      <c r="L23" s="155"/>
      <c r="M23" s="155"/>
      <c r="N23" s="155"/>
      <c r="O23" s="155"/>
      <c r="P23" s="155"/>
    </row>
    <row r="24" spans="1:16" ht="15.5">
      <c r="A24" s="50"/>
      <c r="B24" s="50"/>
      <c r="C24" s="60"/>
      <c r="D24" s="55"/>
      <c r="E24" s="55"/>
      <c r="F24" s="55"/>
      <c r="G24" s="55"/>
      <c r="H24" s="55"/>
      <c r="I24" s="55"/>
      <c r="J24" s="58"/>
      <c r="K24" s="58"/>
      <c r="L24" s="52"/>
      <c r="M24" s="52"/>
      <c r="N24" s="52"/>
      <c r="O24" s="52"/>
      <c r="P24" s="52"/>
    </row>
    <row r="25" spans="1:16" ht="15.5">
      <c r="A25" s="50"/>
      <c r="B25" s="50"/>
      <c r="C25" s="59" t="s">
        <v>90</v>
      </c>
      <c r="D25" s="58"/>
      <c r="E25" s="58"/>
      <c r="F25" s="58"/>
      <c r="G25" s="58"/>
      <c r="H25" s="58"/>
      <c r="I25" s="58"/>
      <c r="J25" s="58"/>
      <c r="K25" s="58"/>
      <c r="L25" s="52"/>
      <c r="M25" s="52"/>
      <c r="N25" s="52"/>
      <c r="O25" s="52"/>
      <c r="P25" s="52"/>
    </row>
    <row r="26" spans="1:16" ht="15.5">
      <c r="A26" s="50"/>
      <c r="B26" s="50"/>
      <c r="C26" s="58"/>
      <c r="D26" s="58"/>
      <c r="E26" s="58"/>
      <c r="F26" s="58"/>
      <c r="G26" s="58"/>
      <c r="H26" s="58"/>
      <c r="I26" s="58"/>
      <c r="J26" s="58"/>
      <c r="K26" s="58"/>
      <c r="L26" s="52"/>
      <c r="M26" s="52"/>
      <c r="N26" s="52"/>
      <c r="O26" s="52"/>
      <c r="P26" s="52"/>
    </row>
    <row r="27" spans="1:16">
      <c r="A27" s="50"/>
      <c r="B27" s="50"/>
      <c r="C27" s="114" t="s">
        <v>89</v>
      </c>
      <c r="D27" s="116" t="s">
        <v>88</v>
      </c>
      <c r="E27" s="117"/>
      <c r="F27" s="116" t="s">
        <v>87</v>
      </c>
      <c r="G27" s="119"/>
      <c r="H27" s="119"/>
      <c r="I27" s="117"/>
      <c r="J27" s="123"/>
      <c r="K27" s="123"/>
      <c r="L27" s="123"/>
      <c r="M27" s="123"/>
      <c r="N27" s="123"/>
      <c r="O27" s="123"/>
      <c r="P27" s="123"/>
    </row>
    <row r="28" spans="1:16">
      <c r="A28" s="50"/>
      <c r="B28" s="50"/>
      <c r="C28" s="146">
        <v>2</v>
      </c>
      <c r="D28" s="147" t="s">
        <v>193</v>
      </c>
      <c r="E28" s="148"/>
      <c r="F28" s="120" t="s">
        <v>86</v>
      </c>
      <c r="G28" s="57"/>
      <c r="H28" s="121" t="s">
        <v>172</v>
      </c>
      <c r="I28" s="118" t="s">
        <v>194</v>
      </c>
      <c r="J28" s="123"/>
      <c r="K28" s="123"/>
      <c r="L28" s="123"/>
      <c r="M28" s="123"/>
      <c r="N28" s="123"/>
      <c r="O28" s="123"/>
      <c r="P28" s="123"/>
    </row>
    <row r="29" spans="1:16">
      <c r="A29" s="50"/>
      <c r="B29" s="50"/>
      <c r="C29" s="149"/>
      <c r="D29" s="150"/>
      <c r="E29" s="151"/>
      <c r="F29" s="135" t="s">
        <v>85</v>
      </c>
      <c r="G29" s="136"/>
      <c r="H29" s="137" t="s">
        <v>173</v>
      </c>
      <c r="I29" s="134"/>
      <c r="J29" s="123"/>
      <c r="K29" s="123"/>
      <c r="L29" s="123"/>
      <c r="M29" s="123"/>
      <c r="N29" s="123"/>
      <c r="O29" s="123"/>
      <c r="P29" s="123"/>
    </row>
    <row r="30" spans="1:16">
      <c r="A30" s="50"/>
      <c r="B30" s="50"/>
      <c r="C30" s="115">
        <v>1</v>
      </c>
      <c r="D30" s="145" t="s">
        <v>192</v>
      </c>
      <c r="E30" s="118"/>
      <c r="F30" s="120" t="s">
        <v>86</v>
      </c>
      <c r="G30" s="57"/>
      <c r="H30" s="121" t="s">
        <v>172</v>
      </c>
      <c r="I30" s="118"/>
      <c r="J30" s="57"/>
      <c r="K30" s="57"/>
      <c r="L30" s="57"/>
      <c r="M30" s="57"/>
      <c r="N30" s="57"/>
      <c r="O30" s="57"/>
      <c r="P30" s="57"/>
    </row>
    <row r="31" spans="1:16">
      <c r="A31" s="50"/>
      <c r="B31" s="50"/>
      <c r="C31" s="132"/>
      <c r="D31" s="133"/>
      <c r="E31" s="134"/>
      <c r="F31" s="135" t="s">
        <v>85</v>
      </c>
      <c r="G31" s="136"/>
      <c r="H31" s="137" t="s">
        <v>173</v>
      </c>
      <c r="I31" s="134"/>
      <c r="J31" s="57"/>
      <c r="K31" s="57"/>
      <c r="L31" s="57"/>
      <c r="M31" s="57"/>
      <c r="N31" s="57"/>
      <c r="O31" s="57"/>
      <c r="P31" s="57"/>
    </row>
    <row r="32" spans="1:16">
      <c r="A32" s="50"/>
      <c r="B32" s="50"/>
      <c r="C32" s="122"/>
      <c r="D32" s="122"/>
      <c r="E32" s="122"/>
      <c r="F32" s="122"/>
      <c r="G32" s="122"/>
      <c r="H32" s="122"/>
      <c r="I32" s="122"/>
    </row>
    <row r="33" spans="1:16">
      <c r="A33" s="50"/>
      <c r="B33" s="50"/>
      <c r="C33" s="122"/>
      <c r="D33" s="122"/>
      <c r="E33" s="122"/>
      <c r="F33" s="122"/>
      <c r="G33" s="122"/>
      <c r="H33" s="122"/>
      <c r="I33" s="122"/>
    </row>
    <row r="34" spans="1:16">
      <c r="A34" s="50"/>
      <c r="B34" s="50"/>
    </row>
    <row r="35" spans="1:16">
      <c r="A35" s="50"/>
      <c r="B35" s="50"/>
    </row>
    <row r="36" spans="1:16">
      <c r="A36" s="50"/>
      <c r="B36" s="50"/>
      <c r="C36" s="54"/>
      <c r="D36" s="52"/>
      <c r="E36" s="53"/>
      <c r="F36" s="55"/>
      <c r="G36" s="55"/>
      <c r="H36" s="55"/>
      <c r="I36" s="55"/>
      <c r="J36" s="55"/>
      <c r="K36" s="55"/>
      <c r="L36" s="55"/>
      <c r="M36" s="55"/>
      <c r="N36" s="55"/>
      <c r="O36" s="55"/>
      <c r="P36" s="55"/>
    </row>
    <row r="37" spans="1:16">
      <c r="A37" s="50"/>
      <c r="B37" s="50"/>
      <c r="C37" s="54"/>
      <c r="D37" s="52"/>
      <c r="E37" s="53"/>
      <c r="F37" s="52"/>
      <c r="G37" s="52"/>
      <c r="H37" s="52"/>
      <c r="I37" s="52"/>
      <c r="J37" s="52"/>
      <c r="K37" s="52"/>
      <c r="L37" s="52"/>
      <c r="M37" s="52"/>
      <c r="N37" s="52"/>
      <c r="O37" s="52"/>
      <c r="P37" s="52"/>
    </row>
    <row r="38" spans="1:16">
      <c r="A38" s="50"/>
      <c r="B38" s="50"/>
      <c r="C38" s="54"/>
      <c r="D38" s="52"/>
      <c r="E38" s="53"/>
      <c r="F38" s="52"/>
      <c r="G38" s="52"/>
      <c r="H38" s="52"/>
      <c r="I38" s="52"/>
      <c r="J38" s="52"/>
      <c r="K38" s="52"/>
      <c r="L38" s="52"/>
      <c r="M38" s="52"/>
      <c r="N38" s="52"/>
      <c r="O38" s="52"/>
      <c r="P38" s="52"/>
    </row>
    <row r="39" spans="1:16">
      <c r="A39" s="50"/>
      <c r="B39" s="50"/>
      <c r="C39" s="54"/>
      <c r="D39" s="52"/>
      <c r="E39" s="53"/>
      <c r="F39" s="52"/>
      <c r="G39" s="52"/>
      <c r="H39" s="52"/>
      <c r="I39" s="52"/>
      <c r="J39" s="52"/>
      <c r="K39" s="52"/>
      <c r="L39" s="52"/>
      <c r="M39" s="52"/>
      <c r="N39" s="52"/>
      <c r="O39" s="52"/>
      <c r="P39" s="52"/>
    </row>
    <row r="40" spans="1:16">
      <c r="A40" s="50"/>
      <c r="B40" s="50"/>
      <c r="C40" s="54"/>
      <c r="D40" s="52"/>
      <c r="E40" s="53"/>
      <c r="F40" s="52"/>
      <c r="G40" s="52"/>
      <c r="H40" s="52"/>
      <c r="I40" s="52"/>
      <c r="J40" s="52"/>
      <c r="K40" s="52"/>
      <c r="L40" s="52"/>
      <c r="M40" s="52"/>
      <c r="N40" s="52"/>
      <c r="O40" s="52"/>
      <c r="P40" s="52"/>
    </row>
    <row r="41" spans="1:16">
      <c r="A41" s="50"/>
      <c r="B41" s="50"/>
      <c r="C41" s="54"/>
      <c r="D41" s="52"/>
      <c r="E41" s="53"/>
      <c r="F41" s="52"/>
      <c r="G41" s="52"/>
      <c r="H41" s="52"/>
      <c r="I41" s="52"/>
      <c r="J41" s="52"/>
      <c r="K41" s="52"/>
      <c r="L41" s="52"/>
      <c r="M41" s="52"/>
      <c r="N41" s="52"/>
      <c r="O41" s="52"/>
      <c r="P41" s="52"/>
    </row>
    <row r="42" spans="1:16">
      <c r="A42" s="50"/>
      <c r="B42" s="50"/>
      <c r="C42" s="52"/>
      <c r="D42" s="52"/>
      <c r="E42" s="52"/>
      <c r="F42" s="52"/>
      <c r="G42" s="52"/>
      <c r="H42" s="52"/>
      <c r="I42" s="52"/>
      <c r="J42" s="52"/>
      <c r="K42" s="52"/>
      <c r="L42" s="52"/>
      <c r="M42" s="52"/>
      <c r="N42" s="52"/>
      <c r="O42" s="52"/>
      <c r="P42" s="52"/>
    </row>
    <row r="43" spans="1:16">
      <c r="A43" s="50"/>
      <c r="B43" s="50"/>
      <c r="C43" s="52"/>
      <c r="D43" s="52"/>
      <c r="E43" s="52"/>
      <c r="F43" s="52"/>
      <c r="G43" s="52"/>
      <c r="H43" s="52"/>
      <c r="I43" s="52"/>
      <c r="J43" s="52"/>
      <c r="K43" s="52"/>
      <c r="L43" s="52"/>
      <c r="M43" s="52"/>
      <c r="N43" s="52"/>
      <c r="O43" s="52"/>
      <c r="P43" s="52"/>
    </row>
    <row r="44" spans="1:16">
      <c r="A44" s="50"/>
      <c r="B44" s="50"/>
      <c r="C44" s="52"/>
      <c r="D44" s="52"/>
      <c r="E44" s="52"/>
      <c r="F44" s="52"/>
      <c r="G44" s="52"/>
      <c r="H44" s="52"/>
      <c r="I44" s="52"/>
      <c r="J44" s="52"/>
      <c r="K44" s="52"/>
      <c r="L44" s="52"/>
      <c r="M44" s="52"/>
      <c r="N44" s="52"/>
      <c r="O44" s="52"/>
      <c r="P44" s="52"/>
    </row>
    <row r="45" spans="1:16">
      <c r="A45" s="50"/>
      <c r="B45" s="50"/>
      <c r="C45" s="52"/>
      <c r="D45" s="52"/>
      <c r="E45" s="52"/>
      <c r="F45" s="52"/>
      <c r="G45" s="52"/>
      <c r="H45" s="52"/>
      <c r="I45" s="52"/>
      <c r="J45" s="52"/>
      <c r="K45" s="52"/>
      <c r="L45" s="52"/>
      <c r="M45" s="52"/>
      <c r="N45" s="52"/>
      <c r="O45" s="52"/>
      <c r="P45" s="52"/>
    </row>
    <row r="46" spans="1:16">
      <c r="A46" s="50"/>
      <c r="B46" s="50"/>
      <c r="C46" s="50"/>
      <c r="D46" s="50"/>
      <c r="E46" s="50"/>
      <c r="F46" s="50"/>
      <c r="G46" s="50"/>
      <c r="H46" s="50"/>
      <c r="I46" s="50"/>
      <c r="J46" s="50"/>
      <c r="K46" s="50"/>
      <c r="L46" s="50"/>
      <c r="M46" s="50"/>
      <c r="N46" s="50"/>
      <c r="O46" s="50"/>
      <c r="P46" s="50"/>
    </row>
    <row r="47" spans="1:16">
      <c r="A47" s="50"/>
      <c r="B47" s="50"/>
      <c r="C47" s="50"/>
      <c r="D47" s="50"/>
      <c r="E47" s="50"/>
      <c r="F47" s="50"/>
      <c r="G47" s="50"/>
      <c r="H47" s="50"/>
      <c r="I47" s="50"/>
      <c r="J47" s="50"/>
      <c r="K47" s="50"/>
      <c r="L47" s="50"/>
      <c r="M47" s="50"/>
      <c r="N47" s="50"/>
      <c r="O47" s="50"/>
      <c r="P47" s="50"/>
    </row>
    <row r="48" spans="1:16">
      <c r="A48" s="50"/>
      <c r="B48" s="50"/>
      <c r="C48" s="50"/>
      <c r="D48" s="50"/>
      <c r="E48" s="50"/>
      <c r="F48" s="50"/>
      <c r="G48" s="50"/>
      <c r="H48" s="50"/>
      <c r="I48" s="50"/>
      <c r="J48" s="50"/>
      <c r="K48" s="50"/>
      <c r="L48" s="50"/>
      <c r="M48" s="50"/>
      <c r="N48" s="50"/>
      <c r="O48" s="50"/>
      <c r="P48" s="50"/>
    </row>
    <row r="49" spans="1:16">
      <c r="A49" s="50"/>
      <c r="B49" s="50"/>
      <c r="C49" s="50"/>
      <c r="D49" s="50"/>
      <c r="E49" s="50"/>
      <c r="F49" s="50"/>
      <c r="G49" s="50"/>
      <c r="H49" s="50"/>
      <c r="I49" s="50"/>
      <c r="J49" s="50"/>
      <c r="K49" s="50"/>
      <c r="L49" s="50"/>
      <c r="M49" s="50"/>
      <c r="N49" s="50"/>
      <c r="O49" s="50"/>
      <c r="P49" s="50"/>
    </row>
    <row r="50" spans="1:16">
      <c r="A50" s="50"/>
      <c r="B50" s="50"/>
      <c r="C50" s="50"/>
      <c r="D50" s="50"/>
      <c r="E50" s="50"/>
      <c r="F50" s="50"/>
      <c r="G50" s="50"/>
      <c r="H50" s="50"/>
      <c r="I50" s="50"/>
      <c r="J50" s="50"/>
      <c r="K50" s="50"/>
      <c r="L50" s="50"/>
      <c r="M50" s="50"/>
      <c r="N50" s="50"/>
      <c r="O50" s="50"/>
      <c r="P50" s="50"/>
    </row>
    <row r="51" spans="1:16">
      <c r="A51" s="50"/>
      <c r="B51" s="50"/>
      <c r="C51" s="50"/>
      <c r="D51" s="50"/>
      <c r="E51" s="50"/>
      <c r="F51" s="50"/>
      <c r="G51" s="50"/>
      <c r="H51" s="50"/>
      <c r="I51" s="50"/>
      <c r="J51" s="50"/>
      <c r="K51" s="50"/>
      <c r="L51" s="50"/>
      <c r="M51" s="50"/>
      <c r="N51" s="50"/>
      <c r="O51" s="50"/>
      <c r="P51" s="50"/>
    </row>
    <row r="52" spans="1:16">
      <c r="A52" s="50"/>
      <c r="B52" s="51"/>
      <c r="C52" s="50"/>
      <c r="D52" s="50"/>
      <c r="E52" s="50"/>
      <c r="F52" s="50"/>
      <c r="G52" s="50"/>
      <c r="H52" s="50"/>
      <c r="I52" s="50"/>
      <c r="J52" s="50"/>
      <c r="K52" s="50"/>
      <c r="L52" s="50"/>
      <c r="M52" s="50"/>
      <c r="N52" s="50"/>
      <c r="O52" s="50"/>
      <c r="P52" s="50"/>
    </row>
    <row r="53" spans="1:16" ht="114" customHeight="1">
      <c r="A53" s="50"/>
      <c r="B53" s="50"/>
      <c r="C53" s="50"/>
      <c r="D53" s="50"/>
      <c r="E53" s="50"/>
      <c r="F53" s="50"/>
      <c r="G53" s="50"/>
      <c r="H53" s="50"/>
      <c r="I53" s="50"/>
      <c r="J53" s="50"/>
      <c r="K53" s="50"/>
      <c r="L53" s="50"/>
      <c r="M53" s="50"/>
      <c r="N53" s="50"/>
      <c r="O53" s="50"/>
      <c r="P53" s="50"/>
    </row>
    <row r="54" spans="1:16">
      <c r="A54" s="50"/>
      <c r="B54" s="50"/>
      <c r="C54" s="50"/>
      <c r="D54" s="50"/>
      <c r="E54" s="50"/>
      <c r="F54" s="50"/>
      <c r="G54" s="50"/>
      <c r="H54" s="50"/>
      <c r="I54" s="50"/>
      <c r="J54" s="50"/>
      <c r="K54" s="50"/>
      <c r="L54" s="50"/>
      <c r="M54" s="50"/>
      <c r="N54" s="50"/>
      <c r="O54" s="50"/>
      <c r="P54" s="50"/>
    </row>
    <row r="55" spans="1:16">
      <c r="A55" s="50"/>
      <c r="B55" s="50"/>
      <c r="C55" s="50"/>
      <c r="D55" s="50"/>
      <c r="E55" s="50"/>
      <c r="F55" s="50"/>
      <c r="G55" s="50"/>
      <c r="H55" s="50"/>
      <c r="I55" s="50"/>
      <c r="J55" s="50"/>
      <c r="K55" s="50"/>
      <c r="L55" s="50"/>
      <c r="M55" s="50"/>
      <c r="N55" s="50"/>
      <c r="O55" s="50"/>
      <c r="P55" s="50"/>
    </row>
    <row r="56" spans="1:16">
      <c r="A56" s="50"/>
      <c r="B56" s="50"/>
      <c r="C56" s="50"/>
      <c r="D56" s="50"/>
      <c r="E56" s="50"/>
      <c r="F56" s="50"/>
      <c r="G56" s="50"/>
      <c r="H56" s="50"/>
      <c r="I56" s="50"/>
      <c r="J56" s="50"/>
      <c r="K56" s="50"/>
      <c r="L56" s="50"/>
      <c r="M56" s="50"/>
      <c r="N56" s="50"/>
      <c r="O56" s="50"/>
      <c r="P56" s="50"/>
    </row>
    <row r="57" spans="1:16">
      <c r="A57" s="50"/>
      <c r="B57" s="50"/>
      <c r="C57" s="50"/>
      <c r="D57" s="50"/>
      <c r="E57" s="50"/>
      <c r="F57" s="50"/>
      <c r="G57" s="50"/>
      <c r="H57" s="50"/>
      <c r="I57" s="50"/>
      <c r="J57" s="50"/>
      <c r="K57" s="50"/>
      <c r="L57" s="50"/>
      <c r="M57" s="50"/>
      <c r="N57" s="50"/>
      <c r="O57" s="50"/>
      <c r="P57" s="50"/>
    </row>
    <row r="58" spans="1:16">
      <c r="A58" s="50"/>
      <c r="B58" s="50"/>
      <c r="C58" s="50"/>
      <c r="D58" s="50"/>
      <c r="E58" s="50"/>
      <c r="F58" s="50"/>
      <c r="G58" s="50"/>
      <c r="H58" s="50"/>
      <c r="I58" s="50"/>
      <c r="J58" s="50"/>
      <c r="K58" s="50"/>
      <c r="L58" s="50"/>
      <c r="M58" s="50"/>
      <c r="N58" s="50"/>
      <c r="O58" s="50"/>
      <c r="P58" s="50"/>
    </row>
    <row r="59" spans="1:16">
      <c r="A59" s="50"/>
      <c r="B59" s="50"/>
      <c r="C59" s="50"/>
      <c r="D59" s="50"/>
      <c r="E59" s="50"/>
      <c r="F59" s="50"/>
      <c r="G59" s="50"/>
      <c r="H59" s="50"/>
      <c r="I59" s="50"/>
      <c r="J59" s="50"/>
      <c r="K59" s="50"/>
      <c r="L59" s="50"/>
      <c r="M59" s="50"/>
      <c r="N59" s="50"/>
      <c r="O59" s="50"/>
      <c r="P59" s="50"/>
    </row>
    <row r="60" spans="1:16">
      <c r="A60" s="50"/>
      <c r="B60" s="50"/>
      <c r="C60" s="50"/>
      <c r="D60" s="50"/>
      <c r="E60" s="50"/>
      <c r="F60" s="50"/>
      <c r="G60" s="50"/>
      <c r="H60" s="50"/>
      <c r="I60" s="50"/>
      <c r="J60" s="50"/>
      <c r="K60" s="50"/>
      <c r="L60" s="50"/>
      <c r="M60" s="50"/>
      <c r="N60" s="50"/>
      <c r="O60" s="50"/>
      <c r="P60" s="50"/>
    </row>
    <row r="61" spans="1:16">
      <c r="A61" s="50"/>
      <c r="B61" s="50"/>
      <c r="C61" s="50"/>
      <c r="D61" s="50"/>
      <c r="E61" s="50"/>
      <c r="F61" s="50"/>
      <c r="G61" s="50"/>
      <c r="H61" s="50"/>
      <c r="I61" s="50"/>
      <c r="J61" s="50"/>
      <c r="K61" s="50"/>
      <c r="L61" s="50"/>
      <c r="M61" s="50"/>
      <c r="N61" s="50"/>
      <c r="O61" s="50"/>
      <c r="P61" s="50"/>
    </row>
    <row r="62" spans="1:16">
      <c r="A62" s="50"/>
      <c r="B62" s="50"/>
      <c r="C62" s="50"/>
      <c r="D62" s="50"/>
      <c r="E62" s="50"/>
      <c r="F62" s="50"/>
      <c r="G62" s="50"/>
      <c r="H62" s="50"/>
      <c r="I62" s="50"/>
      <c r="J62" s="50"/>
      <c r="K62" s="50"/>
      <c r="L62" s="50"/>
      <c r="M62" s="50"/>
      <c r="N62" s="50"/>
      <c r="O62" s="50"/>
      <c r="P62" s="50"/>
    </row>
    <row r="63" spans="1:16">
      <c r="A63" s="50"/>
      <c r="B63" s="50"/>
      <c r="C63" s="50"/>
      <c r="D63" s="50"/>
      <c r="E63" s="50"/>
      <c r="F63" s="50"/>
      <c r="G63" s="50"/>
      <c r="H63" s="50"/>
      <c r="I63" s="50"/>
      <c r="J63" s="50"/>
      <c r="K63" s="50"/>
      <c r="L63" s="50"/>
      <c r="M63" s="50"/>
      <c r="N63" s="50"/>
      <c r="O63" s="50"/>
      <c r="P63" s="50"/>
    </row>
    <row r="64" spans="1:16">
      <c r="A64" s="50"/>
      <c r="B64" s="50"/>
      <c r="C64" s="50"/>
      <c r="D64" s="50"/>
      <c r="E64" s="50"/>
      <c r="F64" s="50"/>
      <c r="G64" s="50"/>
      <c r="H64" s="50"/>
      <c r="I64" s="50"/>
      <c r="J64" s="50"/>
      <c r="K64" s="50"/>
      <c r="L64" s="50"/>
      <c r="M64" s="50"/>
      <c r="N64" s="50"/>
      <c r="O64" s="50"/>
      <c r="P64" s="50"/>
    </row>
    <row r="65" spans="1:16">
      <c r="A65" s="50"/>
      <c r="B65" s="50"/>
      <c r="C65" s="50"/>
      <c r="D65" s="50"/>
      <c r="E65" s="50"/>
      <c r="F65" s="50"/>
      <c r="G65" s="50"/>
      <c r="H65" s="50"/>
      <c r="I65" s="50"/>
      <c r="J65" s="50"/>
      <c r="K65" s="50"/>
      <c r="L65" s="50"/>
      <c r="M65" s="50"/>
      <c r="N65" s="50"/>
      <c r="O65" s="50"/>
      <c r="P65" s="50"/>
    </row>
    <row r="66" spans="1:16">
      <c r="A66" s="50"/>
      <c r="B66" s="50"/>
      <c r="C66" s="50"/>
      <c r="D66" s="50"/>
      <c r="E66" s="50"/>
      <c r="F66" s="50"/>
      <c r="G66" s="50"/>
      <c r="H66" s="50"/>
      <c r="I66" s="50"/>
      <c r="J66" s="50"/>
      <c r="K66" s="50"/>
      <c r="L66" s="50"/>
      <c r="M66" s="50"/>
      <c r="N66" s="50"/>
      <c r="O66" s="50"/>
      <c r="P66" s="50"/>
    </row>
    <row r="67" spans="1:16">
      <c r="A67" s="50"/>
      <c r="B67" s="50"/>
      <c r="C67" s="50"/>
      <c r="D67" s="50"/>
      <c r="E67" s="50"/>
      <c r="F67" s="50"/>
      <c r="G67" s="50"/>
      <c r="H67" s="50"/>
      <c r="I67" s="50"/>
      <c r="J67" s="50"/>
      <c r="K67" s="50"/>
      <c r="L67" s="50"/>
      <c r="M67" s="50"/>
      <c r="N67" s="50"/>
      <c r="O67" s="50"/>
      <c r="P67" s="50"/>
    </row>
    <row r="68" spans="1:16">
      <c r="A68" s="50"/>
      <c r="B68" s="50"/>
      <c r="C68" s="50"/>
      <c r="D68" s="50"/>
      <c r="E68" s="50"/>
      <c r="F68" s="50"/>
      <c r="G68" s="50"/>
      <c r="H68" s="50"/>
      <c r="I68" s="50"/>
      <c r="J68" s="50"/>
      <c r="K68" s="50"/>
      <c r="L68" s="50"/>
      <c r="M68" s="50"/>
      <c r="N68" s="50"/>
      <c r="O68" s="50"/>
      <c r="P68" s="50"/>
    </row>
    <row r="69" spans="1:16">
      <c r="A69" s="50"/>
      <c r="B69" s="50"/>
      <c r="C69" s="50"/>
      <c r="D69" s="50"/>
      <c r="E69" s="50"/>
      <c r="F69" s="50"/>
      <c r="G69" s="50"/>
      <c r="H69" s="50"/>
      <c r="I69" s="50"/>
      <c r="J69" s="50"/>
      <c r="K69" s="50"/>
      <c r="L69" s="50"/>
      <c r="M69" s="50"/>
      <c r="N69" s="50"/>
      <c r="O69" s="50"/>
      <c r="P69" s="50"/>
    </row>
    <row r="70" spans="1:16">
      <c r="A70" s="50"/>
      <c r="B70" s="50"/>
      <c r="C70" s="50"/>
      <c r="D70" s="50"/>
      <c r="E70" s="50"/>
      <c r="F70" s="50"/>
      <c r="G70" s="50"/>
      <c r="H70" s="50"/>
      <c r="I70" s="50"/>
      <c r="J70" s="50"/>
      <c r="K70" s="50"/>
      <c r="L70" s="50"/>
      <c r="M70" s="50"/>
      <c r="N70" s="50"/>
      <c r="O70" s="50"/>
      <c r="P70" s="50"/>
    </row>
    <row r="71" spans="1:16">
      <c r="A71" s="50"/>
      <c r="B71" s="50"/>
      <c r="C71" s="50"/>
      <c r="D71" s="50"/>
      <c r="E71" s="50"/>
      <c r="F71" s="50"/>
      <c r="G71" s="50"/>
      <c r="H71" s="50"/>
      <c r="I71" s="50"/>
      <c r="J71" s="50"/>
      <c r="K71" s="50"/>
      <c r="L71" s="50"/>
      <c r="M71" s="50"/>
      <c r="N71" s="50"/>
      <c r="O71" s="50"/>
      <c r="P71" s="50"/>
    </row>
    <row r="72" spans="1:16">
      <c r="A72" s="50"/>
      <c r="B72" s="50"/>
      <c r="C72" s="50"/>
      <c r="D72" s="50"/>
      <c r="E72" s="50"/>
      <c r="F72" s="50"/>
      <c r="G72" s="50"/>
      <c r="H72" s="50"/>
      <c r="I72" s="50"/>
      <c r="J72" s="50"/>
      <c r="K72" s="50"/>
      <c r="L72" s="50"/>
      <c r="M72" s="50"/>
      <c r="N72" s="50"/>
      <c r="O72" s="50"/>
      <c r="P72" s="50"/>
    </row>
    <row r="73" spans="1:16">
      <c r="A73" s="50"/>
      <c r="B73" s="50"/>
      <c r="C73" s="50"/>
      <c r="D73" s="50"/>
      <c r="E73" s="50"/>
      <c r="F73" s="50"/>
      <c r="G73" s="50"/>
      <c r="H73" s="50"/>
      <c r="I73" s="50"/>
      <c r="J73" s="50"/>
      <c r="K73" s="50"/>
      <c r="L73" s="50"/>
      <c r="M73" s="50"/>
      <c r="N73" s="50"/>
      <c r="O73" s="50"/>
      <c r="P73" s="50"/>
    </row>
    <row r="74" spans="1:16">
      <c r="A74" s="50"/>
      <c r="B74" s="50"/>
      <c r="C74" s="50"/>
      <c r="D74" s="50"/>
      <c r="E74" s="50"/>
      <c r="F74" s="50"/>
      <c r="G74" s="50"/>
      <c r="H74" s="50"/>
      <c r="I74" s="50"/>
      <c r="J74" s="50"/>
      <c r="K74" s="50"/>
      <c r="L74" s="50"/>
      <c r="M74" s="50"/>
      <c r="N74" s="50"/>
      <c r="O74" s="50"/>
      <c r="P74" s="50"/>
    </row>
    <row r="75" spans="1:16">
      <c r="A75" s="50"/>
      <c r="B75" s="50"/>
      <c r="C75" s="50"/>
      <c r="D75" s="50"/>
      <c r="E75" s="50"/>
      <c r="F75" s="50"/>
      <c r="G75" s="50"/>
      <c r="H75" s="50"/>
      <c r="I75" s="50"/>
      <c r="J75" s="50"/>
      <c r="K75" s="50"/>
      <c r="L75" s="50"/>
      <c r="M75" s="50"/>
      <c r="N75" s="50"/>
      <c r="O75" s="50"/>
      <c r="P75" s="50"/>
    </row>
    <row r="76" spans="1:16">
      <c r="A76" s="50"/>
      <c r="B76" s="50"/>
      <c r="C76" s="50"/>
      <c r="D76" s="50"/>
      <c r="E76" s="50"/>
      <c r="F76" s="50"/>
      <c r="G76" s="50"/>
      <c r="H76" s="50"/>
      <c r="I76" s="50"/>
      <c r="J76" s="50"/>
      <c r="K76" s="50"/>
      <c r="L76" s="50"/>
      <c r="M76" s="50"/>
      <c r="N76" s="50"/>
      <c r="O76" s="50"/>
      <c r="P76" s="50"/>
    </row>
    <row r="77" spans="1:16">
      <c r="A77" s="50"/>
      <c r="B77" s="50"/>
      <c r="C77" s="50"/>
      <c r="D77" s="50"/>
      <c r="E77" s="50"/>
      <c r="F77" s="50"/>
      <c r="G77" s="50"/>
      <c r="H77" s="50"/>
      <c r="I77" s="50"/>
      <c r="J77" s="50"/>
      <c r="K77" s="50"/>
      <c r="L77" s="50"/>
      <c r="M77" s="50"/>
      <c r="N77" s="50"/>
      <c r="O77" s="50"/>
      <c r="P77" s="50"/>
    </row>
    <row r="78" spans="1:16">
      <c r="A78" s="50"/>
      <c r="B78" s="50"/>
      <c r="C78" s="50"/>
      <c r="D78" s="50"/>
      <c r="E78" s="50"/>
      <c r="F78" s="50"/>
      <c r="G78" s="50"/>
      <c r="H78" s="50"/>
      <c r="I78" s="50"/>
      <c r="J78" s="50"/>
      <c r="K78" s="50"/>
      <c r="L78" s="50"/>
      <c r="M78" s="50"/>
      <c r="N78" s="50"/>
      <c r="O78" s="50"/>
      <c r="P78" s="50"/>
    </row>
    <row r="79" spans="1:16">
      <c r="A79" s="50"/>
      <c r="B79" s="50"/>
      <c r="C79" s="50"/>
      <c r="D79" s="50"/>
      <c r="E79" s="50"/>
      <c r="F79" s="50"/>
      <c r="G79" s="50"/>
      <c r="H79" s="50"/>
      <c r="I79" s="50"/>
      <c r="J79" s="50"/>
      <c r="K79" s="50"/>
      <c r="L79" s="50"/>
      <c r="M79" s="50"/>
      <c r="N79" s="50"/>
      <c r="O79" s="50"/>
      <c r="P79" s="50"/>
    </row>
    <row r="80" spans="1:16">
      <c r="A80" s="50"/>
      <c r="B80" s="50"/>
      <c r="C80" s="50"/>
      <c r="D80" s="50"/>
      <c r="E80" s="50"/>
      <c r="F80" s="50"/>
      <c r="G80" s="50"/>
      <c r="H80" s="50"/>
      <c r="I80" s="50"/>
      <c r="J80" s="50"/>
      <c r="K80" s="50"/>
      <c r="L80" s="50"/>
      <c r="M80" s="50"/>
      <c r="N80" s="50"/>
      <c r="O80" s="50"/>
      <c r="P80" s="50"/>
    </row>
    <row r="81" spans="1:16">
      <c r="A81" s="50"/>
      <c r="B81" s="50"/>
      <c r="C81" s="50"/>
      <c r="D81" s="50"/>
      <c r="E81" s="50"/>
      <c r="F81" s="50"/>
      <c r="G81" s="50"/>
      <c r="H81" s="50"/>
      <c r="I81" s="50"/>
      <c r="J81" s="50"/>
      <c r="K81" s="50"/>
      <c r="L81" s="50"/>
      <c r="M81" s="50"/>
      <c r="N81" s="50"/>
      <c r="O81" s="50"/>
      <c r="P81" s="50"/>
    </row>
    <row r="82" spans="1:16">
      <c r="A82" s="50"/>
      <c r="B82" s="50"/>
      <c r="C82" s="50"/>
      <c r="D82" s="50"/>
      <c r="E82" s="50"/>
      <c r="F82" s="50"/>
      <c r="G82" s="50"/>
      <c r="H82" s="50"/>
      <c r="I82" s="50"/>
      <c r="J82" s="50"/>
      <c r="K82" s="50"/>
      <c r="L82" s="50"/>
      <c r="M82" s="50"/>
      <c r="N82" s="50"/>
      <c r="O82" s="50"/>
      <c r="P82" s="50"/>
    </row>
    <row r="83" spans="1:16">
      <c r="A83" s="50"/>
      <c r="B83" s="50"/>
      <c r="C83" s="50"/>
      <c r="D83" s="50"/>
      <c r="E83" s="50"/>
      <c r="F83" s="50"/>
      <c r="G83" s="50"/>
      <c r="H83" s="50"/>
      <c r="I83" s="50"/>
      <c r="J83" s="50"/>
      <c r="K83" s="50"/>
      <c r="L83" s="50"/>
      <c r="M83" s="50"/>
      <c r="N83" s="50"/>
      <c r="O83" s="50"/>
      <c r="P83" s="50"/>
    </row>
    <row r="84" spans="1:16">
      <c r="A84" s="50"/>
      <c r="B84" s="50"/>
      <c r="C84" s="50"/>
      <c r="D84" s="50"/>
      <c r="E84" s="50"/>
      <c r="F84" s="50"/>
      <c r="G84" s="50"/>
      <c r="H84" s="50"/>
      <c r="I84" s="50"/>
      <c r="J84" s="50"/>
      <c r="K84" s="50"/>
      <c r="L84" s="50"/>
      <c r="M84" s="50"/>
      <c r="N84" s="50"/>
      <c r="O84" s="50"/>
      <c r="P84" s="50"/>
    </row>
    <row r="85" spans="1:16">
      <c r="A85" s="50"/>
      <c r="B85" s="50"/>
      <c r="C85" s="50"/>
      <c r="D85" s="50"/>
      <c r="E85" s="50"/>
      <c r="F85" s="50"/>
      <c r="G85" s="50"/>
      <c r="H85" s="50"/>
      <c r="I85" s="50"/>
      <c r="J85" s="50"/>
      <c r="K85" s="50"/>
      <c r="L85" s="50"/>
      <c r="M85" s="50"/>
      <c r="N85" s="50"/>
      <c r="O85" s="50"/>
      <c r="P85" s="50"/>
    </row>
    <row r="86" spans="1:16">
      <c r="A86" s="50"/>
      <c r="B86" s="50"/>
      <c r="C86" s="50"/>
      <c r="D86" s="50"/>
      <c r="E86" s="50"/>
      <c r="F86" s="50"/>
      <c r="G86" s="50"/>
      <c r="H86" s="50"/>
      <c r="I86" s="50"/>
      <c r="J86" s="50"/>
      <c r="K86" s="50"/>
      <c r="L86" s="50"/>
      <c r="M86" s="50"/>
      <c r="N86" s="50"/>
      <c r="O86" s="50"/>
      <c r="P86" s="50"/>
    </row>
    <row r="87" spans="1:16">
      <c r="A87" s="50"/>
      <c r="B87" s="50"/>
      <c r="C87" s="50"/>
      <c r="D87" s="50"/>
      <c r="E87" s="50"/>
      <c r="F87" s="50"/>
      <c r="G87" s="50"/>
      <c r="H87" s="50"/>
      <c r="I87" s="50"/>
      <c r="J87" s="50"/>
      <c r="K87" s="50"/>
      <c r="L87" s="50"/>
      <c r="M87" s="50"/>
      <c r="N87" s="50"/>
      <c r="O87" s="50"/>
      <c r="P87" s="50"/>
    </row>
    <row r="88" spans="1:16">
      <c r="A88" s="50"/>
      <c r="B88" s="50"/>
      <c r="C88" s="50"/>
      <c r="D88" s="50"/>
      <c r="E88" s="50"/>
      <c r="F88" s="50"/>
      <c r="G88" s="50"/>
      <c r="H88" s="50"/>
      <c r="I88" s="50"/>
      <c r="J88" s="50"/>
      <c r="K88" s="50"/>
      <c r="L88" s="50"/>
      <c r="M88" s="50"/>
      <c r="N88" s="50"/>
      <c r="O88" s="50"/>
      <c r="P88" s="50"/>
    </row>
    <row r="89" spans="1:16">
      <c r="A89" s="50"/>
      <c r="B89" s="50"/>
      <c r="C89" s="50"/>
      <c r="D89" s="50"/>
      <c r="E89" s="50"/>
      <c r="F89" s="50"/>
      <c r="G89" s="50"/>
      <c r="H89" s="50"/>
      <c r="I89" s="50"/>
      <c r="J89" s="50"/>
      <c r="K89" s="50"/>
      <c r="L89" s="50"/>
      <c r="M89" s="50"/>
      <c r="N89" s="50"/>
      <c r="O89" s="50"/>
      <c r="P89" s="50"/>
    </row>
    <row r="90" spans="1:16">
      <c r="A90" s="50"/>
      <c r="B90" s="50"/>
      <c r="C90" s="50"/>
      <c r="D90" s="50"/>
      <c r="E90" s="50"/>
      <c r="F90" s="50"/>
      <c r="G90" s="50"/>
      <c r="H90" s="50"/>
      <c r="I90" s="50"/>
      <c r="J90" s="50"/>
      <c r="K90" s="50"/>
      <c r="L90" s="50"/>
      <c r="M90" s="50"/>
      <c r="N90" s="50"/>
      <c r="O90" s="50"/>
      <c r="P90" s="50"/>
    </row>
    <row r="91" spans="1:16">
      <c r="A91" s="50"/>
      <c r="B91" s="50"/>
      <c r="C91" s="50"/>
      <c r="D91" s="50"/>
      <c r="E91" s="50"/>
      <c r="F91" s="50"/>
      <c r="G91" s="50"/>
      <c r="H91" s="50"/>
      <c r="I91" s="50"/>
      <c r="J91" s="50"/>
      <c r="K91" s="50"/>
      <c r="L91" s="50"/>
      <c r="M91" s="50"/>
      <c r="N91" s="50"/>
      <c r="O91" s="50"/>
      <c r="P91" s="50"/>
    </row>
    <row r="92" spans="1:16">
      <c r="A92" s="50"/>
      <c r="B92" s="50"/>
      <c r="C92" s="50"/>
      <c r="D92" s="50"/>
      <c r="E92" s="50"/>
      <c r="F92" s="50"/>
      <c r="G92" s="50"/>
      <c r="H92" s="50"/>
      <c r="I92" s="50"/>
      <c r="J92" s="50"/>
      <c r="K92" s="50"/>
      <c r="L92" s="50"/>
      <c r="M92" s="50"/>
      <c r="N92" s="50"/>
      <c r="O92" s="50"/>
      <c r="P92" s="50"/>
    </row>
    <row r="93" spans="1:16">
      <c r="A93" s="50"/>
      <c r="B93" s="50"/>
      <c r="C93" s="50"/>
      <c r="D93" s="50"/>
      <c r="E93" s="50"/>
      <c r="F93" s="50"/>
      <c r="G93" s="50"/>
      <c r="H93" s="50"/>
      <c r="I93" s="50"/>
      <c r="J93" s="50"/>
      <c r="K93" s="50"/>
      <c r="L93" s="50"/>
      <c r="M93" s="50"/>
      <c r="N93" s="50"/>
      <c r="O93" s="50"/>
      <c r="P93" s="50"/>
    </row>
    <row r="94" spans="1:16">
      <c r="A94" s="50"/>
      <c r="B94" s="50"/>
      <c r="C94" s="50"/>
      <c r="D94" s="50"/>
      <c r="E94" s="50"/>
      <c r="F94" s="50"/>
      <c r="G94" s="50"/>
      <c r="H94" s="50"/>
      <c r="I94" s="50"/>
      <c r="J94" s="50"/>
      <c r="K94" s="50"/>
      <c r="L94" s="50"/>
      <c r="M94" s="50"/>
      <c r="N94" s="50"/>
      <c r="O94" s="50"/>
      <c r="P94" s="50"/>
    </row>
    <row r="95" spans="1:16">
      <c r="A95" s="50"/>
      <c r="B95" s="50"/>
      <c r="C95" s="50"/>
      <c r="D95" s="50"/>
      <c r="E95" s="50"/>
      <c r="F95" s="50"/>
      <c r="G95" s="50"/>
      <c r="H95" s="50"/>
      <c r="I95" s="50"/>
      <c r="J95" s="50"/>
      <c r="K95" s="50"/>
      <c r="L95" s="50"/>
      <c r="M95" s="50"/>
      <c r="N95" s="50"/>
      <c r="O95" s="50"/>
      <c r="P95" s="50"/>
    </row>
    <row r="96" spans="1:16">
      <c r="A96" s="50"/>
      <c r="B96" s="50"/>
      <c r="C96" s="50"/>
      <c r="D96" s="50"/>
      <c r="E96" s="50"/>
      <c r="F96" s="50"/>
      <c r="G96" s="50"/>
      <c r="H96" s="50"/>
      <c r="I96" s="50"/>
      <c r="J96" s="50"/>
      <c r="K96" s="50"/>
      <c r="L96" s="50"/>
      <c r="M96" s="50"/>
      <c r="N96" s="50"/>
      <c r="O96" s="50"/>
      <c r="P96" s="50"/>
    </row>
    <row r="97" spans="1:16">
      <c r="A97" s="50"/>
      <c r="B97" s="50"/>
      <c r="C97" s="50"/>
      <c r="D97" s="50"/>
      <c r="E97" s="50"/>
      <c r="F97" s="50"/>
      <c r="G97" s="50"/>
      <c r="H97" s="50"/>
      <c r="I97" s="50"/>
      <c r="J97" s="50"/>
      <c r="K97" s="50"/>
      <c r="L97" s="50"/>
      <c r="M97" s="50"/>
      <c r="N97" s="50"/>
      <c r="O97" s="50"/>
      <c r="P97" s="50"/>
    </row>
    <row r="98" spans="1:16">
      <c r="A98" s="50"/>
      <c r="B98" s="50"/>
      <c r="C98" s="50"/>
      <c r="D98" s="50"/>
      <c r="E98" s="50"/>
      <c r="F98" s="50"/>
      <c r="G98" s="50"/>
      <c r="H98" s="50"/>
      <c r="I98" s="50"/>
      <c r="J98" s="50"/>
      <c r="K98" s="50"/>
      <c r="L98" s="50"/>
      <c r="M98" s="50"/>
      <c r="N98" s="50"/>
      <c r="O98" s="50"/>
      <c r="P98" s="50"/>
    </row>
  </sheetData>
  <mergeCells count="9">
    <mergeCell ref="C2:P2"/>
    <mergeCell ref="C10:P10"/>
    <mergeCell ref="C16:P20"/>
    <mergeCell ref="C23:P23"/>
    <mergeCell ref="C3:P3"/>
    <mergeCell ref="C11:N11"/>
    <mergeCell ref="C12:F12"/>
    <mergeCell ref="C13:F13"/>
    <mergeCell ref="C14:G14"/>
  </mergeCells>
  <hyperlinks>
    <hyperlink ref="C13" r:id="rId1" display="https://www.aer.gov.au/node/72029" xr:uid="{00000000-0004-0000-0000-000000000000}"/>
    <hyperlink ref="C12" r:id="rId2" display="https://www.aer.gov.au/node/72028" xr:uid="{00000000-0004-0000-0000-000001000000}"/>
    <hyperlink ref="C14" r:id="rId3" display="https://www.aer.gov.au/node/72030" xr:uid="{00000000-0004-0000-0000-000002000000}"/>
    <hyperlink ref="C12:F12" r:id="rId4" display="Return on assets explanatory note" xr:uid="{1AAB691B-CEDF-44AC-BBF6-59D61257B738}"/>
    <hyperlink ref="C13:F13" r:id="rId5" display="EBIT per customer explanatory note" xr:uid="{25A3D318-022A-4E52-BBD3-D414BB768FF3}"/>
    <hyperlink ref="C14:F14" r:id="rId6" display="Return on regulated equity explanatory note" xr:uid="{2E2398A6-AB42-48CD-B40F-9993C9646497}"/>
  </hyperlinks>
  <pageMargins left="0.74803149606299213" right="0.74803149606299213" top="0.98425196850393704" bottom="0.98425196850393704" header="0.51181102362204722" footer="0.51181102362204722"/>
  <pageSetup paperSize="9" scale="54" fitToHeight="0" orientation="portrait"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H20"/>
  <sheetViews>
    <sheetView showGridLines="0" workbookViewId="0"/>
  </sheetViews>
  <sheetFormatPr defaultColWidth="9.1796875" defaultRowHeight="14.5"/>
  <cols>
    <col min="1" max="1" width="9.1796875" style="47"/>
    <col min="2" max="2" width="28.54296875" style="47" bestFit="1" customWidth="1"/>
    <col min="3" max="8" width="25.54296875" style="47" customWidth="1"/>
    <col min="9" max="16384" width="9.1796875" style="47"/>
  </cols>
  <sheetData>
    <row r="2" spans="2:8" ht="21.5" thickBot="1">
      <c r="B2" s="36" t="s">
        <v>174</v>
      </c>
      <c r="C2" s="37"/>
      <c r="D2" s="37"/>
      <c r="E2" s="37"/>
      <c r="F2" s="37"/>
      <c r="G2" s="37"/>
      <c r="H2" s="37"/>
    </row>
    <row r="3" spans="2:8" ht="18.5">
      <c r="B3" s="31"/>
      <c r="C3" s="31"/>
      <c r="D3" s="31"/>
      <c r="E3" s="31"/>
      <c r="F3" s="31"/>
      <c r="G3" s="31"/>
      <c r="H3" s="31"/>
    </row>
    <row r="4" spans="2:8" ht="18.5">
      <c r="B4" s="32" t="s">
        <v>97</v>
      </c>
      <c r="C4" s="31"/>
      <c r="D4" s="31"/>
      <c r="E4" s="31"/>
      <c r="F4" s="31"/>
      <c r="G4" s="31"/>
      <c r="H4" s="31"/>
    </row>
    <row r="5" spans="2:8">
      <c r="B5" s="7"/>
      <c r="C5" s="7"/>
      <c r="D5" s="7"/>
      <c r="E5" s="7"/>
      <c r="F5" s="7"/>
      <c r="G5" s="7"/>
      <c r="H5" s="7"/>
    </row>
    <row r="6" spans="2:8" ht="15" customHeight="1">
      <c r="B6" s="168" t="s">
        <v>107</v>
      </c>
      <c r="C6" s="169"/>
      <c r="D6" s="169"/>
      <c r="E6" s="169"/>
      <c r="F6" s="169"/>
      <c r="G6" s="169"/>
      <c r="H6" s="170"/>
    </row>
    <row r="7" spans="2:8">
      <c r="B7" s="171"/>
      <c r="C7" s="172"/>
      <c r="D7" s="172"/>
      <c r="E7" s="172"/>
      <c r="F7" s="172"/>
      <c r="G7" s="172"/>
      <c r="H7" s="173"/>
    </row>
    <row r="8" spans="2:8" ht="27" customHeight="1">
      <c r="B8" s="174"/>
      <c r="C8" s="175"/>
      <c r="D8" s="175"/>
      <c r="E8" s="175"/>
      <c r="F8" s="175"/>
      <c r="G8" s="175"/>
      <c r="H8" s="176"/>
    </row>
    <row r="9" spans="2:8">
      <c r="B9" s="7"/>
      <c r="C9" s="7"/>
      <c r="D9" s="7"/>
      <c r="E9" s="7"/>
      <c r="F9" s="7"/>
      <c r="G9" s="7"/>
      <c r="H9" s="7"/>
    </row>
    <row r="10" spans="2:8" ht="15.5">
      <c r="B10" s="32" t="s">
        <v>98</v>
      </c>
      <c r="C10" s="7"/>
      <c r="D10" s="7"/>
      <c r="E10" s="7"/>
      <c r="F10" s="7"/>
      <c r="G10" s="7"/>
      <c r="H10" s="7"/>
    </row>
    <row r="11" spans="2:8">
      <c r="B11" s="1"/>
      <c r="C11" s="7"/>
      <c r="D11" s="7"/>
      <c r="E11" s="7"/>
      <c r="F11" s="7"/>
      <c r="G11" s="7"/>
      <c r="H11" s="7"/>
    </row>
    <row r="12" spans="2:8">
      <c r="B12" s="159" t="s">
        <v>189</v>
      </c>
      <c r="C12" s="160"/>
      <c r="D12" s="160"/>
      <c r="E12" s="160"/>
      <c r="F12" s="160"/>
      <c r="G12" s="160"/>
      <c r="H12" s="161"/>
    </row>
    <row r="13" spans="2:8" ht="12" customHeight="1">
      <c r="B13" s="162"/>
      <c r="C13" s="163"/>
      <c r="D13" s="163"/>
      <c r="E13" s="163"/>
      <c r="F13" s="163"/>
      <c r="G13" s="163"/>
      <c r="H13" s="164"/>
    </row>
    <row r="14" spans="2:8" ht="35.25" customHeight="1">
      <c r="B14" s="165"/>
      <c r="C14" s="166"/>
      <c r="D14" s="166"/>
      <c r="E14" s="166"/>
      <c r="F14" s="166"/>
      <c r="G14" s="166"/>
      <c r="H14" s="167"/>
    </row>
    <row r="15" spans="2:8">
      <c r="B15" s="33"/>
      <c r="C15" s="33"/>
      <c r="D15" s="33"/>
      <c r="E15" s="33"/>
      <c r="F15" s="33"/>
      <c r="G15" s="33"/>
      <c r="H15" s="33"/>
    </row>
    <row r="16" spans="2:8" ht="18.5">
      <c r="B16" s="32" t="s">
        <v>115</v>
      </c>
      <c r="C16" s="31"/>
      <c r="D16" s="31"/>
      <c r="E16" s="31"/>
      <c r="F16" s="31"/>
      <c r="G16" s="31"/>
      <c r="H16" s="31"/>
    </row>
    <row r="17" spans="2:8">
      <c r="B17" s="7"/>
      <c r="C17" s="7"/>
      <c r="D17" s="7"/>
      <c r="E17" s="7"/>
      <c r="F17" s="7"/>
      <c r="G17" s="7"/>
      <c r="H17" s="7"/>
    </row>
    <row r="18" spans="2:8" ht="15" customHeight="1">
      <c r="B18" s="159" t="s">
        <v>114</v>
      </c>
      <c r="C18" s="160"/>
      <c r="D18" s="160"/>
      <c r="E18" s="160"/>
      <c r="F18" s="160"/>
      <c r="G18" s="160"/>
      <c r="H18" s="161"/>
    </row>
    <row r="19" spans="2:8">
      <c r="B19" s="162"/>
      <c r="C19" s="163"/>
      <c r="D19" s="163"/>
      <c r="E19" s="163"/>
      <c r="F19" s="163"/>
      <c r="G19" s="163"/>
      <c r="H19" s="164"/>
    </row>
    <row r="20" spans="2:8" ht="32.25" customHeight="1">
      <c r="B20" s="165"/>
      <c r="C20" s="166"/>
      <c r="D20" s="166"/>
      <c r="E20" s="166"/>
      <c r="F20" s="166"/>
      <c r="G20" s="166"/>
      <c r="H20" s="167"/>
    </row>
  </sheetData>
  <mergeCells count="3">
    <mergeCell ref="B18:H20"/>
    <mergeCell ref="B6:H8"/>
    <mergeCell ref="B12: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K104"/>
  <sheetViews>
    <sheetView showGridLines="0" workbookViewId="0"/>
  </sheetViews>
  <sheetFormatPr defaultColWidth="9.1796875" defaultRowHeight="14.5"/>
  <cols>
    <col min="1" max="1" width="9.1796875" style="47"/>
    <col min="2" max="2" width="35.453125" style="47" customWidth="1"/>
    <col min="3" max="11" width="20.54296875" style="47" customWidth="1"/>
    <col min="12" max="16384" width="9.1796875" style="47"/>
  </cols>
  <sheetData>
    <row r="2" spans="2:11" ht="21.5" thickBot="1">
      <c r="B2" s="36" t="s">
        <v>103</v>
      </c>
      <c r="C2" s="37"/>
      <c r="D2" s="37"/>
      <c r="E2" s="37"/>
      <c r="F2" s="37"/>
      <c r="G2" s="37"/>
      <c r="H2" s="37"/>
      <c r="I2" s="37"/>
      <c r="J2" s="37"/>
      <c r="K2" s="37"/>
    </row>
    <row r="3" spans="2:11" ht="18.5">
      <c r="B3" s="31"/>
      <c r="C3" s="31"/>
      <c r="D3" s="31"/>
      <c r="E3" s="31"/>
      <c r="F3" s="31"/>
      <c r="G3" s="31"/>
      <c r="H3" s="31"/>
      <c r="I3" s="31"/>
    </row>
    <row r="4" spans="2:11" s="7" customFormat="1">
      <c r="B4" s="30" t="s">
        <v>97</v>
      </c>
      <c r="C4" s="6" t="s">
        <v>61</v>
      </c>
      <c r="D4" s="47"/>
      <c r="E4" s="47"/>
      <c r="F4" s="47"/>
      <c r="G4" s="47"/>
      <c r="H4" s="47"/>
      <c r="I4" s="47"/>
      <c r="J4" s="47"/>
    </row>
    <row r="5" spans="2:11" s="7" customFormat="1">
      <c r="B5" s="27"/>
      <c r="C5" s="47"/>
      <c r="D5" s="47"/>
      <c r="E5" s="47"/>
      <c r="F5" s="47"/>
      <c r="G5" s="47"/>
      <c r="H5" s="47"/>
      <c r="I5" s="47"/>
      <c r="J5" s="47"/>
    </row>
    <row r="6" spans="2:11" s="7" customFormat="1" ht="15" customHeight="1">
      <c r="B6" s="30" t="s">
        <v>98</v>
      </c>
      <c r="C6" s="6" t="s">
        <v>61</v>
      </c>
      <c r="D6" s="47"/>
      <c r="E6" s="47"/>
      <c r="F6" s="47"/>
      <c r="G6" s="47"/>
      <c r="H6" s="47"/>
      <c r="I6" s="47"/>
      <c r="J6" s="47"/>
    </row>
    <row r="7" spans="2:11" s="7" customFormat="1" ht="15" customHeight="1">
      <c r="B7" s="27"/>
      <c r="C7" s="47"/>
      <c r="D7" s="47"/>
      <c r="E7" s="47"/>
      <c r="F7" s="47"/>
      <c r="G7" s="47"/>
      <c r="H7" s="47"/>
      <c r="I7" s="47"/>
      <c r="J7" s="47"/>
    </row>
    <row r="8" spans="2:11" s="7" customFormat="1" ht="15" customHeight="1">
      <c r="B8" s="30" t="s">
        <v>116</v>
      </c>
      <c r="C8" s="6" t="s">
        <v>61</v>
      </c>
      <c r="D8" s="47"/>
      <c r="E8" s="47"/>
      <c r="F8" s="47"/>
      <c r="G8" s="47"/>
      <c r="H8" s="47"/>
      <c r="I8" s="47"/>
      <c r="J8" s="47"/>
    </row>
    <row r="9" spans="2:11" s="7" customFormat="1" ht="15" customHeight="1">
      <c r="B9" s="27"/>
      <c r="C9" s="27"/>
      <c r="D9" s="47"/>
      <c r="E9" s="47"/>
      <c r="F9" s="47"/>
      <c r="G9" s="47"/>
      <c r="H9" s="47"/>
      <c r="I9" s="47"/>
      <c r="J9" s="47"/>
    </row>
    <row r="10" spans="2:11" s="7" customFormat="1" ht="15" customHeight="1">
      <c r="B10" s="159" t="s">
        <v>190</v>
      </c>
      <c r="C10" s="160"/>
      <c r="D10" s="160"/>
      <c r="E10" s="160"/>
      <c r="F10" s="160"/>
      <c r="G10" s="160"/>
      <c r="H10" s="160"/>
      <c r="I10" s="160"/>
      <c r="J10" s="160"/>
      <c r="K10" s="161"/>
    </row>
    <row r="11" spans="2:11" s="7" customFormat="1" ht="15" customHeight="1">
      <c r="B11" s="162"/>
      <c r="C11" s="163"/>
      <c r="D11" s="163"/>
      <c r="E11" s="163"/>
      <c r="F11" s="163"/>
      <c r="G11" s="163"/>
      <c r="H11" s="163"/>
      <c r="I11" s="163"/>
      <c r="J11" s="163"/>
      <c r="K11" s="164"/>
    </row>
    <row r="12" spans="2:11" s="7" customFormat="1" ht="15" customHeight="1">
      <c r="B12" s="165"/>
      <c r="C12" s="166"/>
      <c r="D12" s="166"/>
      <c r="E12" s="166"/>
      <c r="F12" s="166"/>
      <c r="G12" s="166"/>
      <c r="H12" s="166"/>
      <c r="I12" s="166"/>
      <c r="J12" s="166"/>
      <c r="K12" s="167"/>
    </row>
    <row r="13" spans="2:11">
      <c r="B13" s="33"/>
      <c r="C13" s="33"/>
      <c r="D13" s="33"/>
      <c r="E13" s="33"/>
      <c r="F13" s="33"/>
      <c r="G13" s="33"/>
      <c r="H13" s="33"/>
      <c r="I13" s="33"/>
    </row>
    <row r="14" spans="2:11" ht="21.5" thickBot="1">
      <c r="B14" s="35" t="s">
        <v>151</v>
      </c>
      <c r="C14" s="35"/>
      <c r="D14" s="35"/>
      <c r="E14" s="35"/>
      <c r="F14" s="35"/>
      <c r="G14" s="35"/>
      <c r="H14" s="35"/>
      <c r="I14" s="35"/>
      <c r="J14" s="35"/>
      <c r="K14" s="35"/>
    </row>
    <row r="15" spans="2:11">
      <c r="B15" s="33"/>
      <c r="C15" s="33"/>
      <c r="D15" s="33"/>
      <c r="E15" s="33"/>
      <c r="F15" s="33"/>
      <c r="G15" s="33"/>
      <c r="H15" s="33"/>
      <c r="I15" s="33"/>
    </row>
    <row r="16" spans="2:11" ht="16" thickBot="1">
      <c r="B16" s="34" t="str">
        <f>IF(AND(C4= "Inclusive",OR(C6="Inclusive"),NOT(C8="Exclusive")),Inputs!F15,
IF(AND(C4= "Inclusive",OR(C6="Inclusive"),NOT(C8="Inclusive")),Inputs!F16,
IF(AND(C4= "Inclusive",OR(C6="Exclusive"),NOT(C8="Exclusive")),Inputs!F17,
IF(AND(C4= "Inclusive",OR(C6="Exclusive"),NOT(C8="Inclusive")),Inputs!F18,
IF(AND(C4= "Exclusive",OR(C6="Inclusive"),NOT(C8="Exclusive")),Inputs!F19,
IF(AND(C4= "Exclusive",OR(C6="Inclusive"),NOT(C8="Inclusive")),Inputs!F20,
IF(AND(C4= "Exclusive",OR(C6="Exclusive"),NOT(C8="Exclusive")),Inputs!F21,
Inputs!F22)))))))</f>
        <v>Real return on regulated equity - Excluding returns from incentive scheme payments excluding revenue pass throughs</v>
      </c>
      <c r="C16" s="34"/>
      <c r="D16" s="34"/>
      <c r="E16" s="34"/>
      <c r="F16" s="34"/>
      <c r="G16" s="34"/>
      <c r="H16" s="34"/>
      <c r="I16" s="34"/>
      <c r="J16" s="34"/>
      <c r="K16" s="34"/>
    </row>
    <row r="17" spans="2:11">
      <c r="B17" s="33"/>
      <c r="C17" s="33"/>
      <c r="D17" s="33"/>
      <c r="E17" s="33"/>
      <c r="F17" s="33"/>
      <c r="G17" s="33"/>
      <c r="H17" s="33"/>
      <c r="I17" s="33"/>
    </row>
    <row r="18" spans="2:11" ht="15" thickBot="1">
      <c r="B18" s="5" t="s">
        <v>151</v>
      </c>
      <c r="C18" s="9">
        <v>2014</v>
      </c>
      <c r="D18" s="9">
        <v>2015</v>
      </c>
      <c r="E18" s="9">
        <v>2016</v>
      </c>
      <c r="F18" s="9">
        <v>2017</v>
      </c>
      <c r="G18" s="9">
        <v>2018</v>
      </c>
      <c r="H18" s="9">
        <v>2019</v>
      </c>
      <c r="I18" s="9">
        <v>2020</v>
      </c>
      <c r="J18" s="9">
        <v>2021</v>
      </c>
      <c r="K18" s="9">
        <v>2022</v>
      </c>
    </row>
    <row r="19" spans="2:11">
      <c r="B19" s="47" t="s">
        <v>40</v>
      </c>
      <c r="C19" s="28">
        <f>SUMIFS(Data!$D:$D,Data!$A:$A,$B19,Data!$C:$C,C$18,Data!$B:$B,$B$16)</f>
        <v>0.10940537065932238</v>
      </c>
      <c r="D19" s="28">
        <f>SUMIFS(Data!$D:$D,Data!$A:$A,$B19,Data!$C:$C,D$18,Data!$B:$B,$B$16)</f>
        <v>5.3166806882842955E-2</v>
      </c>
      <c r="E19" s="28">
        <f>SUMIFS(Data!$D:$D,Data!$A:$A,$B19,Data!$C:$C,E$18,Data!$B:$B,$B$16)</f>
        <v>5.0374867797054211E-2</v>
      </c>
      <c r="F19" s="28">
        <f>SUMIFS(Data!$D:$D,Data!$A:$A,$B19,Data!$C:$C,F$18,Data!$B:$B,$B$16)</f>
        <v>4.9761409656212778E-2</v>
      </c>
      <c r="G19" s="28">
        <f>SUMIFS(Data!$D:$D,Data!$A:$A,$B19,Data!$C:$C,G$18,Data!$B:$B,$B$16)</f>
        <v>3.0654208986345355E-2</v>
      </c>
      <c r="H19" s="28">
        <f>SUMIFS(Data!$D:$D,Data!$A:$A,$B19,Data!$C:$C,H$18,Data!$B:$B,$B$16)</f>
        <v>4.7497212165432422E-2</v>
      </c>
      <c r="I19" s="28">
        <f>SUMIFS(Data!$D:$D,Data!$A:$A,$B19,Data!$C:$C,I$18,Data!$B:$B,$B$16)</f>
        <v>2.9559314001790685E-2</v>
      </c>
      <c r="J19" s="28">
        <f>SUMIFS(Data!$D:$D,Data!$A:$A,$B19,Data!$C:$C,J$18,Data!$B:$B,$B$16)</f>
        <v>1.0772588989761757E-2</v>
      </c>
      <c r="K19" s="28">
        <f>SUMIFS(Data!$D:$D,Data!$A:$A,$B19,Data!$C:$C,K$18,Data!$B:$B,$B$16)</f>
        <v>8.5773329565404424E-3</v>
      </c>
    </row>
    <row r="20" spans="2:11">
      <c r="B20" s="47" t="s">
        <v>33</v>
      </c>
      <c r="C20" s="28">
        <f>SUMIFS(Data!$D:$D,Data!$A:$A,$B20,Data!$C:$C,C$18,Data!$B:$B,$B$16)</f>
        <v>0.16938505801420706</v>
      </c>
      <c r="D20" s="28">
        <f>SUMIFS(Data!$D:$D,Data!$A:$A,$B20,Data!$C:$C,D$18,Data!$B:$B,$B$16)</f>
        <v>8.9771472757349147E-2</v>
      </c>
      <c r="E20" s="28">
        <f>SUMIFS(Data!$D:$D,Data!$A:$A,$B20,Data!$C:$C,E$18,Data!$B:$B,$B$16)</f>
        <v>1.8658202248906352E-3</v>
      </c>
      <c r="F20" s="28">
        <f>SUMIFS(Data!$D:$D,Data!$A:$A,$B20,Data!$C:$C,F$18,Data!$B:$B,$B$16)</f>
        <v>2.7655715803179728E-2</v>
      </c>
      <c r="G20" s="28">
        <f>SUMIFS(Data!$D:$D,Data!$A:$A,$B20,Data!$C:$C,G$18,Data!$B:$B,$B$16)</f>
        <v>6.6824296885396234E-2</v>
      </c>
      <c r="H20" s="28">
        <f>SUMIFS(Data!$D:$D,Data!$A:$A,$B20,Data!$C:$C,H$18,Data!$B:$B,$B$16)</f>
        <v>7.698051035967643E-2</v>
      </c>
      <c r="I20" s="28">
        <f>SUMIFS(Data!$D:$D,Data!$A:$A,$B20,Data!$C:$C,I$18,Data!$B:$B,$B$16)</f>
        <v>6.4225730147284221E-2</v>
      </c>
      <c r="J20" s="28">
        <f>SUMIFS(Data!$D:$D,Data!$A:$A,$B20,Data!$C:$C,J$18,Data!$B:$B,$B$16)</f>
        <v>5.4910775941463139E-2</v>
      </c>
      <c r="K20" s="28">
        <f>SUMIFS(Data!$D:$D,Data!$A:$A,$B20,Data!$C:$C,K$18,Data!$B:$B,$B$16)</f>
        <v>9.7266814084888631E-2</v>
      </c>
    </row>
    <row r="21" spans="2:11">
      <c r="B21" s="47" t="s">
        <v>36</v>
      </c>
      <c r="C21" s="28">
        <f>SUMIFS(Data!$D:$D,Data!$A:$A,$B21,Data!$C:$C,C$18,Data!$B:$B,$B$16)</f>
        <v>0.11933623823677889</v>
      </c>
      <c r="D21" s="28">
        <f>SUMIFS(Data!$D:$D,Data!$A:$A,$B21,Data!$C:$C,D$18,Data!$B:$B,$B$16)</f>
        <v>0.10737712707081667</v>
      </c>
      <c r="E21" s="28">
        <f>SUMIFS(Data!$D:$D,Data!$A:$A,$B21,Data!$C:$C,E$18,Data!$B:$B,$B$16)</f>
        <v>3.0577891646007941E-2</v>
      </c>
      <c r="F21" s="28">
        <f>SUMIFS(Data!$D:$D,Data!$A:$A,$B21,Data!$C:$C,F$18,Data!$B:$B,$B$16)</f>
        <v>4.2509886329782379E-2</v>
      </c>
      <c r="G21" s="28">
        <f>SUMIFS(Data!$D:$D,Data!$A:$A,$B21,Data!$C:$C,G$18,Data!$B:$B,$B$16)</f>
        <v>0.19609345707202419</v>
      </c>
      <c r="H21" s="28">
        <f>SUMIFS(Data!$D:$D,Data!$A:$A,$B21,Data!$C:$C,H$18,Data!$B:$B,$B$16)</f>
        <v>0.15033018732756889</v>
      </c>
      <c r="I21" s="28">
        <f>SUMIFS(Data!$D:$D,Data!$A:$A,$B21,Data!$C:$C,I$18,Data!$B:$B,$B$16)</f>
        <v>0.10563323711237656</v>
      </c>
      <c r="J21" s="28">
        <f>SUMIFS(Data!$D:$D,Data!$A:$A,$B21,Data!$C:$C,J$18,Data!$B:$B,$B$16)</f>
        <v>5.8749994736604458E-2</v>
      </c>
      <c r="K21" s="28">
        <f>SUMIFS(Data!$D:$D,Data!$A:$A,$B21,Data!$C:$C,K$18,Data!$B:$B,$B$16)</f>
        <v>0.12910901694451371</v>
      </c>
    </row>
    <row r="22" spans="2:11">
      <c r="B22" s="47" t="s">
        <v>39</v>
      </c>
      <c r="C22" s="28">
        <f>SUMIFS(Data!$D:$D,Data!$A:$A,$B22,Data!$C:$C,C$18,Data!$B:$B,$B$16)</f>
        <v>0.13621939510960643</v>
      </c>
      <c r="D22" s="28">
        <f>SUMIFS(Data!$D:$D,Data!$A:$A,$B22,Data!$C:$C,D$18,Data!$B:$B,$B$16)</f>
        <v>0.15665582002339254</v>
      </c>
      <c r="E22" s="28">
        <f>SUMIFS(Data!$D:$D,Data!$A:$A,$B22,Data!$C:$C,E$18,Data!$B:$B,$B$16)</f>
        <v>-2.2204908367861676E-3</v>
      </c>
      <c r="F22" s="28">
        <f>SUMIFS(Data!$D:$D,Data!$A:$A,$B22,Data!$C:$C,F$18,Data!$B:$B,$B$16)</f>
        <v>1.2332481976616651E-2</v>
      </c>
      <c r="G22" s="28">
        <f>SUMIFS(Data!$D:$D,Data!$A:$A,$B22,Data!$C:$C,G$18,Data!$B:$B,$B$16)</f>
        <v>2.6600304327994918E-2</v>
      </c>
      <c r="H22" s="28">
        <f>SUMIFS(Data!$D:$D,Data!$A:$A,$B22,Data!$C:$C,H$18,Data!$B:$B,$B$16)</f>
        <v>1.2456165742332307E-2</v>
      </c>
      <c r="I22" s="28">
        <f>SUMIFS(Data!$D:$D,Data!$A:$A,$B22,Data!$C:$C,I$18,Data!$B:$B,$B$16)</f>
        <v>2.3551379019832293E-2</v>
      </c>
      <c r="J22" s="28">
        <f>SUMIFS(Data!$D:$D,Data!$A:$A,$B22,Data!$C:$C,J$18,Data!$B:$B,$B$16)</f>
        <v>2.1542742462869944E-2</v>
      </c>
      <c r="K22" s="28">
        <f>SUMIFS(Data!$D:$D,Data!$A:$A,$B22,Data!$C:$C,K$18,Data!$B:$B,$B$16)</f>
        <v>5.6480889537368358E-2</v>
      </c>
    </row>
    <row r="23" spans="2:11">
      <c r="B23" s="47" t="s">
        <v>37</v>
      </c>
      <c r="C23" s="28">
        <f>SUMIFS(Data!$D:$D,Data!$A:$A,$B23,Data!$C:$C,C$18,Data!$B:$B,$B$16)</f>
        <v>6.8915023060078753E-2</v>
      </c>
      <c r="D23" s="28">
        <f>SUMIFS(Data!$D:$D,Data!$A:$A,$B23,Data!$C:$C,D$18,Data!$B:$B,$B$16)</f>
        <v>9.489477301534191E-2</v>
      </c>
      <c r="E23" s="28">
        <f>SUMIFS(Data!$D:$D,Data!$A:$A,$B23,Data!$C:$C,E$18,Data!$B:$B,$B$16)</f>
        <v>0.10932078795024422</v>
      </c>
      <c r="F23" s="28">
        <f>SUMIFS(Data!$D:$D,Data!$A:$A,$B23,Data!$C:$C,F$18,Data!$B:$B,$B$16)</f>
        <v>0.11285274840614107</v>
      </c>
      <c r="G23" s="28">
        <f>SUMIFS(Data!$D:$D,Data!$A:$A,$B23,Data!$C:$C,G$18,Data!$B:$B,$B$16)</f>
        <v>9.9831190076328527E-2</v>
      </c>
      <c r="H23" s="28">
        <f>SUMIFS(Data!$D:$D,Data!$A:$A,$B23,Data!$C:$C,H$18,Data!$B:$B,$B$16)</f>
        <v>6.8801020519195039E-2</v>
      </c>
      <c r="I23" s="28">
        <f>SUMIFS(Data!$D:$D,Data!$A:$A,$B23,Data!$C:$C,I$18,Data!$B:$B,$B$16)</f>
        <v>6.7028162906682939E-2</v>
      </c>
      <c r="J23" s="28">
        <f>SUMIFS(Data!$D:$D,Data!$A:$A,$B23,Data!$C:$C,J$18,Data!$B:$B,$B$16)</f>
        <v>1.8769878507328894E-2</v>
      </c>
      <c r="K23" s="28">
        <f>SUMIFS(Data!$D:$D,Data!$A:$A,$B23,Data!$C:$C,K$18,Data!$B:$B,$B$16)</f>
        <v>6.5191867243437604E-2</v>
      </c>
    </row>
    <row r="24" spans="2:11">
      <c r="B24" s="47" t="s">
        <v>38</v>
      </c>
      <c r="C24" s="28">
        <f>SUMIFS(Data!$D:$D,Data!$A:$A,$B24,Data!$C:$C,C$18,Data!$B:$B,$B$16)</f>
        <v>8.0624654621027497E-2</v>
      </c>
      <c r="D24" s="28">
        <f>SUMIFS(Data!$D:$D,Data!$A:$A,$B24,Data!$C:$C,D$18,Data!$B:$B,$B$16)</f>
        <v>9.279685961364656E-2</v>
      </c>
      <c r="E24" s="28">
        <f>SUMIFS(Data!$D:$D,Data!$A:$A,$B24,Data!$C:$C,E$18,Data!$B:$B,$B$16)</f>
        <v>5.6640759290067177E-2</v>
      </c>
      <c r="F24" s="28">
        <f>SUMIFS(Data!$D:$D,Data!$A:$A,$B24,Data!$C:$C,F$18,Data!$B:$B,$B$16)</f>
        <v>0.12359388302466061</v>
      </c>
      <c r="G24" s="28">
        <f>SUMIFS(Data!$D:$D,Data!$A:$A,$B24,Data!$C:$C,G$18,Data!$B:$B,$B$16)</f>
        <v>6.7554787673556785E-2</v>
      </c>
      <c r="H24" s="28">
        <f>SUMIFS(Data!$D:$D,Data!$A:$A,$B24,Data!$C:$C,H$18,Data!$B:$B,$B$16)</f>
        <v>6.0316185765475844E-2</v>
      </c>
      <c r="I24" s="28">
        <f>SUMIFS(Data!$D:$D,Data!$A:$A,$B24,Data!$C:$C,I$18,Data!$B:$B,$B$16)</f>
        <v>5.6047466720440565E-2</v>
      </c>
      <c r="J24" s="28">
        <f>SUMIFS(Data!$D:$D,Data!$A:$A,$B24,Data!$C:$C,J$18,Data!$B:$B,$B$16)</f>
        <v>-9.2076835683534196E-4</v>
      </c>
      <c r="K24" s="28">
        <f>SUMIFS(Data!$D:$D,Data!$A:$A,$B24,Data!$C:$C,K$18,Data!$B:$B,$B$16)</f>
        <v>5.5434274211109538E-2</v>
      </c>
    </row>
    <row r="25" spans="2:11">
      <c r="B25" s="47" t="s">
        <v>43</v>
      </c>
      <c r="C25" s="28">
        <f>SUMIFS(Data!$D:$D,Data!$A:$A,$B25,Data!$C:$C,C$18,Data!$B:$B,$B$16)</f>
        <v>0.20737686465130459</v>
      </c>
      <c r="D25" s="28">
        <f>SUMIFS(Data!$D:$D,Data!$A:$A,$B25,Data!$C:$C,D$18,Data!$B:$B,$B$16)</f>
        <v>0.18252138409328331</v>
      </c>
      <c r="E25" s="28">
        <f>SUMIFS(Data!$D:$D,Data!$A:$A,$B25,Data!$C:$C,E$18,Data!$B:$B,$B$16)</f>
        <v>0.12862140658797377</v>
      </c>
      <c r="F25" s="28">
        <f>SUMIFS(Data!$D:$D,Data!$A:$A,$B25,Data!$C:$C,F$18,Data!$B:$B,$B$16)</f>
        <v>6.414207307646845E-2</v>
      </c>
      <c r="G25" s="28">
        <f>SUMIFS(Data!$D:$D,Data!$A:$A,$B25,Data!$C:$C,G$18,Data!$B:$B,$B$16)</f>
        <v>8.8748297104429844E-2</v>
      </c>
      <c r="H25" s="28">
        <f>SUMIFS(Data!$D:$D,Data!$A:$A,$B25,Data!$C:$C,H$18,Data!$B:$B,$B$16)</f>
        <v>7.9108979940821916E-2</v>
      </c>
      <c r="I25" s="28">
        <f>SUMIFS(Data!$D:$D,Data!$A:$A,$B25,Data!$C:$C,I$18,Data!$B:$B,$B$16)</f>
        <v>0.10517571873273047</v>
      </c>
      <c r="J25" s="28">
        <f>SUMIFS(Data!$D:$D,Data!$A:$A,$B25,Data!$C:$C,J$18,Data!$B:$B,$B$16)</f>
        <v>8.3709661474859628E-2</v>
      </c>
      <c r="K25" s="28">
        <f>SUMIFS(Data!$D:$D,Data!$A:$A,$B25,Data!$C:$C,K$18,Data!$B:$B,$B$16)</f>
        <v>0.11298752838174368</v>
      </c>
    </row>
    <row r="26" spans="2:11">
      <c r="B26" s="47" t="s">
        <v>44</v>
      </c>
      <c r="C26" s="28">
        <f>SUMIFS(Data!$D:$D,Data!$A:$A,$B26,Data!$C:$C,C$18,Data!$B:$B,$B$16)</f>
        <v>8.61199768596424E-2</v>
      </c>
      <c r="D26" s="28">
        <f>SUMIFS(Data!$D:$D,Data!$A:$A,$B26,Data!$C:$C,D$18,Data!$B:$B,$B$16)</f>
        <v>9.4594946911915653E-2</v>
      </c>
      <c r="E26" s="28">
        <f>SUMIFS(Data!$D:$D,Data!$A:$A,$B26,Data!$C:$C,E$18,Data!$B:$B,$B$16)</f>
        <v>0.11493344923889418</v>
      </c>
      <c r="F26" s="28">
        <f>SUMIFS(Data!$D:$D,Data!$A:$A,$B26,Data!$C:$C,F$18,Data!$B:$B,$B$16)</f>
        <v>9.1988445919325812E-2</v>
      </c>
      <c r="G26" s="28">
        <f>SUMIFS(Data!$D:$D,Data!$A:$A,$B26,Data!$C:$C,G$18,Data!$B:$B,$B$16)</f>
        <v>4.7388209820725211E-2</v>
      </c>
      <c r="H26" s="28">
        <f>SUMIFS(Data!$D:$D,Data!$A:$A,$B26,Data!$C:$C,H$18,Data!$B:$B,$B$16)</f>
        <v>2.0318538750751753E-2</v>
      </c>
      <c r="I26" s="28">
        <f>SUMIFS(Data!$D:$D,Data!$A:$A,$B26,Data!$C:$C,I$18,Data!$B:$B,$B$16)</f>
        <v>6.3605692339699454E-2</v>
      </c>
      <c r="J26" s="28">
        <f>SUMIFS(Data!$D:$D,Data!$A:$A,$B26,Data!$C:$C,J$18,Data!$B:$B,$B$16)</f>
        <v>3.1178404391225437E-2</v>
      </c>
      <c r="K26" s="28">
        <f>SUMIFS(Data!$D:$D,Data!$A:$A,$B26,Data!$C:$C,K$18,Data!$B:$B,$B$16)</f>
        <v>6.5750268612104451E-2</v>
      </c>
    </row>
    <row r="27" spans="2:11">
      <c r="B27" s="47" t="s">
        <v>34</v>
      </c>
      <c r="C27" s="28">
        <f>SUMIFS(Data!$D:$D,Data!$A:$A,$B27,Data!$C:$C,C$18,Data!$B:$B,$B$16)</f>
        <v>0.16303909815096362</v>
      </c>
      <c r="D27" s="28">
        <f>SUMIFS(Data!$D:$D,Data!$A:$A,$B27,Data!$C:$C,D$18,Data!$B:$B,$B$16)</f>
        <v>0.1811396377057681</v>
      </c>
      <c r="E27" s="28">
        <f>SUMIFS(Data!$D:$D,Data!$A:$A,$B27,Data!$C:$C,E$18,Data!$B:$B,$B$16)</f>
        <v>2.9680244108263611E-2</v>
      </c>
      <c r="F27" s="28">
        <f>SUMIFS(Data!$D:$D,Data!$A:$A,$B27,Data!$C:$C,F$18,Data!$B:$B,$B$16)</f>
        <v>7.5549132604262811E-2</v>
      </c>
      <c r="G27" s="28">
        <f>SUMIFS(Data!$D:$D,Data!$A:$A,$B27,Data!$C:$C,G$18,Data!$B:$B,$B$16)</f>
        <v>8.462342904146769E-2</v>
      </c>
      <c r="H27" s="28">
        <f>SUMIFS(Data!$D:$D,Data!$A:$A,$B27,Data!$C:$C,H$18,Data!$B:$B,$B$16)</f>
        <v>8.6383912973262769E-2</v>
      </c>
      <c r="I27" s="28">
        <f>SUMIFS(Data!$D:$D,Data!$A:$A,$B27,Data!$C:$C,I$18,Data!$B:$B,$B$16)</f>
        <v>7.8813487255266379E-2</v>
      </c>
      <c r="J27" s="28">
        <f>SUMIFS(Data!$D:$D,Data!$A:$A,$B27,Data!$C:$C,J$18,Data!$B:$B,$B$16)</f>
        <v>6.5825074215629262E-2</v>
      </c>
      <c r="K27" s="28">
        <f>SUMIFS(Data!$D:$D,Data!$A:$A,$B27,Data!$C:$C,K$18,Data!$B:$B,$B$16)</f>
        <v>-1.4847061910063799E-2</v>
      </c>
    </row>
    <row r="28" spans="2:11">
      <c r="B28" s="47" t="s">
        <v>35</v>
      </c>
      <c r="C28" s="28">
        <f>SUMIFS(Data!$D:$D,Data!$A:$A,$B28,Data!$C:$C,C$18,Data!$B:$B,$B$16)</f>
        <v>8.6127286132162154E-2</v>
      </c>
      <c r="D28" s="28">
        <f>SUMIFS(Data!$D:$D,Data!$A:$A,$B28,Data!$C:$C,D$18,Data!$B:$B,$B$16)</f>
        <v>0.11082017249585722</v>
      </c>
      <c r="E28" s="28">
        <f>SUMIFS(Data!$D:$D,Data!$A:$A,$B28,Data!$C:$C,E$18,Data!$B:$B,$B$16)</f>
        <v>6.6056112581077756E-2</v>
      </c>
      <c r="F28" s="28">
        <f>SUMIFS(Data!$D:$D,Data!$A:$A,$B28,Data!$C:$C,F$18,Data!$B:$B,$B$16)</f>
        <v>5.9552118198871726E-2</v>
      </c>
      <c r="G28" s="28">
        <f>SUMIFS(Data!$D:$D,Data!$A:$A,$B28,Data!$C:$C,G$18,Data!$B:$B,$B$16)</f>
        <v>6.8033767391403516E-2</v>
      </c>
      <c r="H28" s="28">
        <f>SUMIFS(Data!$D:$D,Data!$A:$A,$B28,Data!$C:$C,H$18,Data!$B:$B,$B$16)</f>
        <v>6.4343572041938218E-2</v>
      </c>
      <c r="I28" s="28">
        <f>SUMIFS(Data!$D:$D,Data!$A:$A,$B28,Data!$C:$C,I$18,Data!$B:$B,$B$16)</f>
        <v>3.9201233587929617E-2</v>
      </c>
      <c r="J28" s="28">
        <f>SUMIFS(Data!$D:$D,Data!$A:$A,$B28,Data!$C:$C,J$18,Data!$B:$B,$B$16)</f>
        <v>4.8081246958105513E-2</v>
      </c>
      <c r="K28" s="28">
        <f>SUMIFS(Data!$D:$D,Data!$A:$A,$B28,Data!$C:$C,K$18,Data!$B:$B,$B$16)</f>
        <v>8.0279651904340471E-2</v>
      </c>
    </row>
    <row r="29" spans="2:11">
      <c r="B29" s="47" t="s">
        <v>41</v>
      </c>
      <c r="C29" s="28">
        <f>SUMIFS(Data!$D:$D,Data!$A:$A,$B29,Data!$C:$C,C$18,Data!$B:$B,$B$16)</f>
        <v>8.6400549303586691E-2</v>
      </c>
      <c r="D29" s="28">
        <f>SUMIFS(Data!$D:$D,Data!$A:$A,$B29,Data!$C:$C,D$18,Data!$B:$B,$B$16)</f>
        <v>0.12625498907023339</v>
      </c>
      <c r="E29" s="28">
        <f>SUMIFS(Data!$D:$D,Data!$A:$A,$B29,Data!$C:$C,E$18,Data!$B:$B,$B$16)</f>
        <v>6.8750301967207411E-2</v>
      </c>
      <c r="F29" s="28">
        <f>SUMIFS(Data!$D:$D,Data!$A:$A,$B29,Data!$C:$C,F$18,Data!$B:$B,$B$16)</f>
        <v>9.2984723697842192E-2</v>
      </c>
      <c r="G29" s="28">
        <f>SUMIFS(Data!$D:$D,Data!$A:$A,$B29,Data!$C:$C,G$18,Data!$B:$B,$B$16)</f>
        <v>8.7843611761569781E-2</v>
      </c>
      <c r="H29" s="28">
        <f>SUMIFS(Data!$D:$D,Data!$A:$A,$B29,Data!$C:$C,H$18,Data!$B:$B,$B$16)</f>
        <v>5.9448400623237543E-2</v>
      </c>
      <c r="I29" s="28">
        <f>SUMIFS(Data!$D:$D,Data!$A:$A,$B29,Data!$C:$C,I$18,Data!$B:$B,$B$16)</f>
        <v>8.7474946749613397E-2</v>
      </c>
      <c r="J29" s="28">
        <f>SUMIFS(Data!$D:$D,Data!$A:$A,$B29,Data!$C:$C,J$18,Data!$B:$B,$B$16)</f>
        <v>0.11099462900581206</v>
      </c>
      <c r="K29" s="28">
        <f>SUMIFS(Data!$D:$D,Data!$A:$A,$B29,Data!$C:$C,K$18,Data!$B:$B,$B$16)</f>
        <v>7.3234913981058331E-2</v>
      </c>
    </row>
    <row r="30" spans="2:11">
      <c r="B30" s="47" t="s">
        <v>42</v>
      </c>
      <c r="C30" s="28">
        <f>SUMIFS(Data!$D:$D,Data!$A:$A,$B30,Data!$C:$C,C$18,Data!$B:$B,$B$16)</f>
        <v>0.16826432492861709</v>
      </c>
      <c r="D30" s="28">
        <f>SUMIFS(Data!$D:$D,Data!$A:$A,$B30,Data!$C:$C,D$18,Data!$B:$B,$B$16)</f>
        <v>0.18651922765975604</v>
      </c>
      <c r="E30" s="28">
        <f>SUMIFS(Data!$D:$D,Data!$A:$A,$B30,Data!$C:$C,E$18,Data!$B:$B,$B$16)</f>
        <v>0.11789800689704139</v>
      </c>
      <c r="F30" s="28">
        <f>SUMIFS(Data!$D:$D,Data!$A:$A,$B30,Data!$C:$C,F$18,Data!$B:$B,$B$16)</f>
        <v>8.12730449808646E-2</v>
      </c>
      <c r="G30" s="28">
        <f>SUMIFS(Data!$D:$D,Data!$A:$A,$B30,Data!$C:$C,G$18,Data!$B:$B,$B$16)</f>
        <v>6.383374979810344E-2</v>
      </c>
      <c r="H30" s="28">
        <f>SUMIFS(Data!$D:$D,Data!$A:$A,$B30,Data!$C:$C,H$18,Data!$B:$B,$B$16)</f>
        <v>5.3727637348367628E-2</v>
      </c>
      <c r="I30" s="28">
        <f>SUMIFS(Data!$D:$D,Data!$A:$A,$B30,Data!$C:$C,I$18,Data!$B:$B,$B$16)</f>
        <v>6.3132704322289387E-2</v>
      </c>
      <c r="J30" s="28">
        <f>SUMIFS(Data!$D:$D,Data!$A:$A,$B30,Data!$C:$C,J$18,Data!$B:$B,$B$16)</f>
        <v>5.7160454181988209E-2</v>
      </c>
      <c r="K30" s="28">
        <f>SUMIFS(Data!$D:$D,Data!$A:$A,$B30,Data!$C:$C,K$18,Data!$B:$B,$B$16)</f>
        <v>7.2903148287145961E-2</v>
      </c>
    </row>
    <row r="31" spans="2:11">
      <c r="B31" s="47" t="s">
        <v>45</v>
      </c>
      <c r="C31" s="28">
        <f>SUMIFS(Data!$D:$D,Data!$A:$A,$B31,Data!$C:$C,C$18,Data!$B:$B,$B$16)</f>
        <v>0.22077132406733677</v>
      </c>
      <c r="D31" s="28">
        <f>SUMIFS(Data!$D:$D,Data!$A:$A,$B31,Data!$C:$C,D$18,Data!$B:$B,$B$16)</f>
        <v>0.2842330776977085</v>
      </c>
      <c r="E31" s="28">
        <f>SUMIFS(Data!$D:$D,Data!$A:$A,$B31,Data!$C:$C,E$18,Data!$B:$B,$B$16)</f>
        <v>6.2290017989947662E-2</v>
      </c>
      <c r="F31" s="28">
        <f>SUMIFS(Data!$D:$D,Data!$A:$A,$B31,Data!$C:$C,F$18,Data!$B:$B,$B$16)</f>
        <v>0.10990089077377009</v>
      </c>
      <c r="G31" s="28">
        <f>SUMIFS(Data!$D:$D,Data!$A:$A,$B31,Data!$C:$C,G$18,Data!$B:$B,$B$16)</f>
        <v>0.17628210396653982</v>
      </c>
      <c r="H31" s="28">
        <f>SUMIFS(Data!$D:$D,Data!$A:$A,$B31,Data!$C:$C,H$18,Data!$B:$B,$B$16)</f>
        <v>0.16101209226667909</v>
      </c>
      <c r="I31" s="28">
        <f>SUMIFS(Data!$D:$D,Data!$A:$A,$B31,Data!$C:$C,I$18,Data!$B:$B,$B$16)</f>
        <v>0.1918849494981254</v>
      </c>
      <c r="J31" s="28">
        <f>SUMIFS(Data!$D:$D,Data!$A:$A,$B31,Data!$C:$C,J$18,Data!$B:$B,$B$16)</f>
        <v>0.16542295259945222</v>
      </c>
      <c r="K31" s="28">
        <f>SUMIFS(Data!$D:$D,Data!$A:$A,$B31,Data!$C:$C,K$18,Data!$B:$B,$B$16)</f>
        <v>9.8916302874197989E-2</v>
      </c>
    </row>
    <row r="32" spans="2:11">
      <c r="B32" s="47" t="s">
        <v>111</v>
      </c>
      <c r="C32" s="29">
        <f>SUMIFS(Data!$D:$D,Data!$A:$A,$B32,Data!$C:$C,C$18,Data!$B:$B,$B$16)</f>
        <v>0</v>
      </c>
      <c r="D32" s="29">
        <f>SUMIFS(Data!$D:$D,Data!$A:$A,$B32,Data!$C:$C,D$18,Data!$B:$B,$B$16)</f>
        <v>0</v>
      </c>
      <c r="E32" s="29">
        <f>SUMIFS(Data!$D:$D,Data!$A:$A,$B32,Data!$C:$C,E$18,Data!$B:$B,$B$16)</f>
        <v>0</v>
      </c>
      <c r="F32" s="29">
        <f>SUMIFS(Data!$D:$D,Data!$A:$A,$B32,Data!$C:$C,F$18,Data!$B:$B,$B$16)</f>
        <v>0</v>
      </c>
      <c r="G32" s="29">
        <f>SUMIFS(Data!$D:$D,Data!$A:$A,$B32,Data!$C:$C,G$18,Data!$B:$B,$B$16)</f>
        <v>0</v>
      </c>
      <c r="H32" s="29">
        <f>SUMIFS(Data!$D:$D,Data!$A:$A,$B32,Data!$C:$C,H$18,Data!$B:$B,$B$16)</f>
        <v>0</v>
      </c>
      <c r="I32" s="28">
        <f>SUMIFS(Data!$D:$D,Data!$A:$A,$B32,Data!$C:$C,I$18,Data!$B:$B,$B$16)</f>
        <v>2.2456239702927861E-2</v>
      </c>
      <c r="J32" s="28">
        <f>SUMIFS(Data!$D:$D,Data!$A:$A,$B32,Data!$C:$C,J$18,Data!$B:$B,$B$16)</f>
        <v>1.2561353256977277E-2</v>
      </c>
      <c r="K32" s="28">
        <f>SUMIFS(Data!$D:$D,Data!$A:$A,$B32,Data!$C:$C,K$18,Data!$B:$B,$B$16)</f>
        <v>3.2975243061150045E-2</v>
      </c>
    </row>
    <row r="34" spans="2:11" ht="15" thickBot="1">
      <c r="B34" s="5" t="str">
        <f>IF(C4 = "Inclusive", Inputs!F5,Inputs!F6)</f>
        <v>ROE - Allowed real return on equity</v>
      </c>
      <c r="C34" s="9">
        <v>2014</v>
      </c>
      <c r="D34" s="9">
        <v>2015</v>
      </c>
      <c r="E34" s="9">
        <v>2016</v>
      </c>
      <c r="F34" s="9">
        <v>2017</v>
      </c>
      <c r="G34" s="9">
        <v>2018</v>
      </c>
      <c r="H34" s="9">
        <v>2019</v>
      </c>
      <c r="I34" s="9">
        <v>2020</v>
      </c>
      <c r="J34" s="9">
        <v>2021</v>
      </c>
      <c r="K34" s="9">
        <v>2022</v>
      </c>
    </row>
    <row r="35" spans="2:11">
      <c r="B35" s="47" t="s">
        <v>40</v>
      </c>
      <c r="C35" s="28">
        <f>IF($C$4="Inclusive",SUMIFS(Data!$D:$D,Data!$A:$A,$B35,Data!$C:$C,C$34,Data!$B:$B,"allowed nominal return on regulated equity"),
SUMIFS(Data!$D:$D,Data!$A:$A,$B35,Data!$C:$C,C$34,Data!$B:$B,"allowed real return on regulated equity"))</f>
        <v>7.6259728822290998E-2</v>
      </c>
      <c r="D35" s="28">
        <f>IF($C$4="Inclusive",SUMIFS(Data!$D:$D,Data!$A:$A,$B35,Data!$C:$C,D$34,Data!$B:$B,"allowed nominal return on regulated equity"),
SUMIFS(Data!$D:$D,Data!$A:$A,$B35,Data!$C:$C,D$34,Data!$B:$B,"allowed real return on regulated equity"))</f>
        <v>4.5694200351492999E-2</v>
      </c>
      <c r="E35" s="28">
        <f>IF($C$4="Inclusive",SUMIFS(Data!$D:$D,Data!$A:$A,$B35,Data!$C:$C,E$34,Data!$B:$B,"allowed nominal return on regulated equity"),
SUMIFS(Data!$D:$D,Data!$A:$A,$B35,Data!$C:$C,E$34,Data!$B:$B,"allowed real return on regulated equity"))</f>
        <v>4.5694200351492999E-2</v>
      </c>
      <c r="F35" s="28">
        <f>IF($C$4="Inclusive",SUMIFS(Data!$D:$D,Data!$A:$A,$B35,Data!$C:$C,F$34,Data!$B:$B,"allowed nominal return on regulated equity"),
SUMIFS(Data!$D:$D,Data!$A:$A,$B35,Data!$C:$C,F$34,Data!$B:$B,"allowed real return on regulated equity"))</f>
        <v>4.5694200351492999E-2</v>
      </c>
      <c r="G35" s="28">
        <f>IF($C$4="Inclusive",SUMIFS(Data!$D:$D,Data!$A:$A,$B35,Data!$C:$C,G$34,Data!$B:$B,"allowed nominal return on regulated equity"),
SUMIFS(Data!$D:$D,Data!$A:$A,$B35,Data!$C:$C,G$34,Data!$B:$B,"allowed real return on regulated equity"))</f>
        <v>4.5694200351492999E-2</v>
      </c>
      <c r="H35" s="28">
        <f>IF($C$4="Inclusive",SUMIFS(Data!$D:$D,Data!$A:$A,$B35,Data!$C:$C,H$34,Data!$B:$B,"allowed nominal return on regulated equity"),
SUMIFS(Data!$D:$D,Data!$A:$A,$B35,Data!$C:$C,H$34,Data!$B:$B,"allowed real return on regulated equity"))</f>
        <v>4.5694200351492999E-2</v>
      </c>
      <c r="I35" s="28">
        <f>IF($C$4="Inclusive",SUMIFS(Data!$D:$D,Data!$A:$A,$B35,Data!$C:$C,I$34,Data!$B:$B,"allowed nominal return on regulated equity"),
SUMIFS(Data!$D:$D,Data!$A:$A,$B35,Data!$C:$C,I$34,Data!$B:$B,"allowed real return on regulated equity"))</f>
        <v>3.1165498206232999E-2</v>
      </c>
      <c r="J35" s="28">
        <f>IF($C$4="Inclusive",SUMIFS(Data!$D:$D,Data!$A:$A,$B35,Data!$C:$C,J$34,Data!$B:$B,"allowed nominal return on regulated equity"),
SUMIFS(Data!$D:$D,Data!$A:$A,$B35,Data!$C:$C,J$34,Data!$B:$B,"allowed real return on regulated equity"))</f>
        <v>3.1165498206232999E-2</v>
      </c>
      <c r="K35" s="28">
        <f>IF($C$4="Inclusive",SUMIFS(Data!$D:$D,Data!$A:$A,$B35,Data!$C:$C,K$34,Data!$B:$B,"allowed nominal return on regulated equity"),
SUMIFS(Data!$D:$D,Data!$A:$A,$B35,Data!$C:$C,K$34,Data!$B:$B,"allowed real return on regulated equity"))</f>
        <v>3.1165498206232999E-2</v>
      </c>
    </row>
    <row r="36" spans="2:11">
      <c r="B36" s="47" t="s">
        <v>33</v>
      </c>
      <c r="C36" s="28">
        <f>IF($C$4="Inclusive",SUMIFS(Data!$D:$D,Data!$A:$A,$B36,Data!$C:$C,C$34,Data!$B:$B,"allowed nominal return on regulated equity"),
SUMIFS(Data!$D:$D,Data!$A:$A,$B36,Data!$C:$C,C$34,Data!$B:$B,"allowed real return on regulated equity"))</f>
        <v>9.1236173781300001E-2</v>
      </c>
      <c r="D36" s="28">
        <f>IF($C$4="Inclusive",SUMIFS(Data!$D:$D,Data!$A:$A,$B36,Data!$C:$C,D$34,Data!$B:$B,"allowed nominal return on regulated equity"),
SUMIFS(Data!$D:$D,Data!$A:$A,$B36,Data!$C:$C,D$34,Data!$B:$B,"allowed real return on regulated equity"))</f>
        <v>4.5694200351492999E-2</v>
      </c>
      <c r="E36" s="28">
        <f>IF($C$4="Inclusive",SUMIFS(Data!$D:$D,Data!$A:$A,$B36,Data!$C:$C,E$34,Data!$B:$B,"allowed nominal return on regulated equity"),
SUMIFS(Data!$D:$D,Data!$A:$A,$B36,Data!$C:$C,E$34,Data!$B:$B,"allowed real return on regulated equity"))</f>
        <v>4.5694200351492999E-2</v>
      </c>
      <c r="F36" s="28">
        <f>IF($C$4="Inclusive",SUMIFS(Data!$D:$D,Data!$A:$A,$B36,Data!$C:$C,F$34,Data!$B:$B,"allowed nominal return on regulated equity"),
SUMIFS(Data!$D:$D,Data!$A:$A,$B36,Data!$C:$C,F$34,Data!$B:$B,"allowed real return on regulated equity"))</f>
        <v>4.5694200351492999E-2</v>
      </c>
      <c r="G36" s="28">
        <f>IF($C$4="Inclusive",SUMIFS(Data!$D:$D,Data!$A:$A,$B36,Data!$C:$C,G$34,Data!$B:$B,"allowed nominal return on regulated equity"),
SUMIFS(Data!$D:$D,Data!$A:$A,$B36,Data!$C:$C,G$34,Data!$B:$B,"allowed real return on regulated equity"))</f>
        <v>4.5694200351492999E-2</v>
      </c>
      <c r="H36" s="28">
        <f>IF($C$4="Inclusive",SUMIFS(Data!$D:$D,Data!$A:$A,$B36,Data!$C:$C,H$34,Data!$B:$B,"allowed nominal return on regulated equity"),
SUMIFS(Data!$D:$D,Data!$A:$A,$B36,Data!$C:$C,H$34,Data!$B:$B,"allowed real return on regulated equity"))</f>
        <v>4.5694200351492999E-2</v>
      </c>
      <c r="I36" s="28">
        <f>IF($C$4="Inclusive",SUMIFS(Data!$D:$D,Data!$A:$A,$B36,Data!$C:$C,I$34,Data!$B:$B,"allowed nominal return on regulated equity"),
SUMIFS(Data!$D:$D,Data!$A:$A,$B36,Data!$C:$C,I$34,Data!$B:$B,"allowed real return on regulated equity"))</f>
        <v>3.1959326119626E-2</v>
      </c>
      <c r="J36" s="28">
        <f>IF($C$4="Inclusive",SUMIFS(Data!$D:$D,Data!$A:$A,$B36,Data!$C:$C,J$34,Data!$B:$B,"allowed nominal return on regulated equity"),
SUMIFS(Data!$D:$D,Data!$A:$A,$B36,Data!$C:$C,J$34,Data!$B:$B,"allowed real return on regulated equity"))</f>
        <v>3.1959326119626E-2</v>
      </c>
      <c r="K36" s="28">
        <f>IF($C$4="Inclusive",SUMIFS(Data!$D:$D,Data!$A:$A,$B36,Data!$C:$C,K$34,Data!$B:$B,"allowed nominal return on regulated equity"),
SUMIFS(Data!$D:$D,Data!$A:$A,$B36,Data!$C:$C,K$34,Data!$B:$B,"allowed real return on regulated equity"))</f>
        <v>3.1959326119626E-2</v>
      </c>
    </row>
    <row r="37" spans="2:11">
      <c r="B37" s="47" t="s">
        <v>36</v>
      </c>
      <c r="C37" s="28">
        <f>IF($C$4="Inclusive",SUMIFS(Data!$D:$D,Data!$A:$A,$B37,Data!$C:$C,C$34,Data!$B:$B,"allowed nominal return on regulated equity"),
SUMIFS(Data!$D:$D,Data!$A:$A,$B37,Data!$C:$C,C$34,Data!$B:$B,"allowed real return on regulated equity"))</f>
        <v>9.1236173781300001E-2</v>
      </c>
      <c r="D37" s="28">
        <f>IF($C$4="Inclusive",SUMIFS(Data!$D:$D,Data!$A:$A,$B37,Data!$C:$C,D$34,Data!$B:$B,"allowed nominal return on regulated equity"),
SUMIFS(Data!$D:$D,Data!$A:$A,$B37,Data!$C:$C,D$34,Data!$B:$B,"allowed real return on regulated equity"))</f>
        <v>4.6102754444226998E-2</v>
      </c>
      <c r="E37" s="28">
        <f>IF($C$4="Inclusive",SUMIFS(Data!$D:$D,Data!$A:$A,$B37,Data!$C:$C,E$34,Data!$B:$B,"allowed nominal return on regulated equity"),
SUMIFS(Data!$D:$D,Data!$A:$A,$B37,Data!$C:$C,E$34,Data!$B:$B,"allowed real return on regulated equity"))</f>
        <v>4.6102754444226998E-2</v>
      </c>
      <c r="F37" s="28">
        <f>IF($C$4="Inclusive",SUMIFS(Data!$D:$D,Data!$A:$A,$B37,Data!$C:$C,F$34,Data!$B:$B,"allowed nominal return on regulated equity"),
SUMIFS(Data!$D:$D,Data!$A:$A,$B37,Data!$C:$C,F$34,Data!$B:$B,"allowed real return on regulated equity"))</f>
        <v>4.6102754444226998E-2</v>
      </c>
      <c r="G37" s="28">
        <f>IF($C$4="Inclusive",SUMIFS(Data!$D:$D,Data!$A:$A,$B37,Data!$C:$C,G$34,Data!$B:$B,"allowed nominal return on regulated equity"),
SUMIFS(Data!$D:$D,Data!$A:$A,$B37,Data!$C:$C,G$34,Data!$B:$B,"allowed real return on regulated equity"))</f>
        <v>4.6102754444226998E-2</v>
      </c>
      <c r="H37" s="28">
        <f>IF($C$4="Inclusive",SUMIFS(Data!$D:$D,Data!$A:$A,$B37,Data!$C:$C,H$34,Data!$B:$B,"allowed nominal return on regulated equity"),
SUMIFS(Data!$D:$D,Data!$A:$A,$B37,Data!$C:$C,H$34,Data!$B:$B,"allowed real return on regulated equity"))</f>
        <v>4.6102754444226998E-2</v>
      </c>
      <c r="I37" s="28">
        <f>IF($C$4="Inclusive",SUMIFS(Data!$D:$D,Data!$A:$A,$B37,Data!$C:$C,I$34,Data!$B:$B,"allowed nominal return on regulated equity"),
SUMIFS(Data!$D:$D,Data!$A:$A,$B37,Data!$C:$C,I$34,Data!$B:$B,"allowed real return on regulated equity"))</f>
        <v>3.2933666686630003E-2</v>
      </c>
      <c r="J37" s="28">
        <f>IF($C$4="Inclusive",SUMIFS(Data!$D:$D,Data!$A:$A,$B37,Data!$C:$C,J$34,Data!$B:$B,"allowed nominal return on regulated equity"),
SUMIFS(Data!$D:$D,Data!$A:$A,$B37,Data!$C:$C,J$34,Data!$B:$B,"allowed real return on regulated equity"))</f>
        <v>3.2933666686630003E-2</v>
      </c>
      <c r="K37" s="28">
        <f>IF($C$4="Inclusive",SUMIFS(Data!$D:$D,Data!$A:$A,$B37,Data!$C:$C,K$34,Data!$B:$B,"allowed nominal return on regulated equity"),
SUMIFS(Data!$D:$D,Data!$A:$A,$B37,Data!$C:$C,K$34,Data!$B:$B,"allowed real return on regulated equity"))</f>
        <v>3.2933666686630003E-2</v>
      </c>
    </row>
    <row r="38" spans="2:11">
      <c r="B38" s="47" t="s">
        <v>39</v>
      </c>
      <c r="C38" s="28">
        <f>IF($C$4="Inclusive",SUMIFS(Data!$D:$D,Data!$A:$A,$B38,Data!$C:$C,C$34,Data!$B:$B,"allowed nominal return on regulated equity"),
SUMIFS(Data!$D:$D,Data!$A:$A,$B38,Data!$C:$C,C$34,Data!$B:$B,"allowed real return on regulated equity"))</f>
        <v>9.1236173781300001E-2</v>
      </c>
      <c r="D38" s="28">
        <f>IF($C$4="Inclusive",SUMIFS(Data!$D:$D,Data!$A:$A,$B38,Data!$C:$C,D$34,Data!$B:$B,"allowed nominal return on regulated equity"),
SUMIFS(Data!$D:$D,Data!$A:$A,$B38,Data!$C:$C,D$34,Data!$B:$B,"allowed real return on regulated equity"))</f>
        <v>4.6102754444226998E-2</v>
      </c>
      <c r="E38" s="28">
        <f>IF($C$4="Inclusive",SUMIFS(Data!$D:$D,Data!$A:$A,$B38,Data!$C:$C,E$34,Data!$B:$B,"allowed nominal return on regulated equity"),
SUMIFS(Data!$D:$D,Data!$A:$A,$B38,Data!$C:$C,E$34,Data!$B:$B,"allowed real return on regulated equity"))</f>
        <v>4.6102754444226998E-2</v>
      </c>
      <c r="F38" s="28">
        <f>IF($C$4="Inclusive",SUMIFS(Data!$D:$D,Data!$A:$A,$B38,Data!$C:$C,F$34,Data!$B:$B,"allowed nominal return on regulated equity"),
SUMIFS(Data!$D:$D,Data!$A:$A,$B38,Data!$C:$C,F$34,Data!$B:$B,"allowed real return on regulated equity"))</f>
        <v>4.6102754444226998E-2</v>
      </c>
      <c r="G38" s="28">
        <f>IF($C$4="Inclusive",SUMIFS(Data!$D:$D,Data!$A:$A,$B38,Data!$C:$C,G$34,Data!$B:$B,"allowed nominal return on regulated equity"),
SUMIFS(Data!$D:$D,Data!$A:$A,$B38,Data!$C:$C,G$34,Data!$B:$B,"allowed real return on regulated equity"))</f>
        <v>4.6102754444226998E-2</v>
      </c>
      <c r="H38" s="28">
        <f>IF($C$4="Inclusive",SUMIFS(Data!$D:$D,Data!$A:$A,$B38,Data!$C:$C,H$34,Data!$B:$B,"allowed nominal return on regulated equity"),
SUMIFS(Data!$D:$D,Data!$A:$A,$B38,Data!$C:$C,H$34,Data!$B:$B,"allowed real return on regulated equity"))</f>
        <v>4.6102754444226998E-2</v>
      </c>
      <c r="I38" s="28">
        <f>IF($C$4="Inclusive",SUMIFS(Data!$D:$D,Data!$A:$A,$B38,Data!$C:$C,I$34,Data!$B:$B,"allowed nominal return on regulated equity"),
SUMIFS(Data!$D:$D,Data!$A:$A,$B38,Data!$C:$C,I$34,Data!$B:$B,"allowed real return on regulated equity"))</f>
        <v>3.2933666686630003E-2</v>
      </c>
      <c r="J38" s="28">
        <f>IF($C$4="Inclusive",SUMIFS(Data!$D:$D,Data!$A:$A,$B38,Data!$C:$C,J$34,Data!$B:$B,"allowed nominal return on regulated equity"),
SUMIFS(Data!$D:$D,Data!$A:$A,$B38,Data!$C:$C,J$34,Data!$B:$B,"allowed real return on regulated equity"))</f>
        <v>3.2933666686630003E-2</v>
      </c>
      <c r="K38" s="28">
        <f>IF($C$4="Inclusive",SUMIFS(Data!$D:$D,Data!$A:$A,$B38,Data!$C:$C,K$34,Data!$B:$B,"allowed nominal return on regulated equity"),
SUMIFS(Data!$D:$D,Data!$A:$A,$B38,Data!$C:$C,K$34,Data!$B:$B,"allowed real return on regulated equity"))</f>
        <v>3.2933666686630003E-2</v>
      </c>
    </row>
    <row r="39" spans="2:11">
      <c r="B39" s="47" t="s">
        <v>37</v>
      </c>
      <c r="C39" s="28">
        <f>IF($C$4="Inclusive",SUMIFS(Data!$D:$D,Data!$A:$A,$B39,Data!$C:$C,C$34,Data!$B:$B,"allowed nominal return on regulated equity"),
SUMIFS(Data!$D:$D,Data!$A:$A,$B39,Data!$C:$C,C$34,Data!$B:$B,"allowed real return on regulated equity"))</f>
        <v>8.1154896605539997E-2</v>
      </c>
      <c r="D39" s="28">
        <f>IF($C$4="Inclusive",SUMIFS(Data!$D:$D,Data!$A:$A,$B39,Data!$C:$C,D$34,Data!$B:$B,"allowed nominal return on regulated equity"),
SUMIFS(Data!$D:$D,Data!$A:$A,$B39,Data!$C:$C,D$34,Data!$B:$B,"allowed real return on regulated equity"))</f>
        <v>8.1154896605539997E-2</v>
      </c>
      <c r="E39" s="28">
        <f>IF($C$4="Inclusive",SUMIFS(Data!$D:$D,Data!$A:$A,$B39,Data!$C:$C,E$34,Data!$B:$B,"allowed nominal return on regulated equity"),
SUMIFS(Data!$D:$D,Data!$A:$A,$B39,Data!$C:$C,E$34,Data!$B:$B,"allowed real return on regulated equity"))</f>
        <v>4.8780487804878002E-2</v>
      </c>
      <c r="F39" s="28">
        <f>IF($C$4="Inclusive",SUMIFS(Data!$D:$D,Data!$A:$A,$B39,Data!$C:$C,F$34,Data!$B:$B,"allowed nominal return on regulated equity"),
SUMIFS(Data!$D:$D,Data!$A:$A,$B39,Data!$C:$C,F$34,Data!$B:$B,"allowed real return on regulated equity"))</f>
        <v>4.8780487804878002E-2</v>
      </c>
      <c r="G39" s="28">
        <f>IF($C$4="Inclusive",SUMIFS(Data!$D:$D,Data!$A:$A,$B39,Data!$C:$C,G$34,Data!$B:$B,"allowed nominal return on regulated equity"),
SUMIFS(Data!$D:$D,Data!$A:$A,$B39,Data!$C:$C,G$34,Data!$B:$B,"allowed real return on regulated equity"))</f>
        <v>4.8780487804878002E-2</v>
      </c>
      <c r="H39" s="28">
        <f>IF($C$4="Inclusive",SUMIFS(Data!$D:$D,Data!$A:$A,$B39,Data!$C:$C,H$34,Data!$B:$B,"allowed nominal return on regulated equity"),
SUMIFS(Data!$D:$D,Data!$A:$A,$B39,Data!$C:$C,H$34,Data!$B:$B,"allowed real return on regulated equity"))</f>
        <v>4.8780487804878002E-2</v>
      </c>
      <c r="I39" s="28">
        <f>IF($C$4="Inclusive",SUMIFS(Data!$D:$D,Data!$A:$A,$B39,Data!$C:$C,I$34,Data!$B:$B,"allowed nominal return on regulated equity"),
SUMIFS(Data!$D:$D,Data!$A:$A,$B39,Data!$C:$C,I$34,Data!$B:$B,"allowed real return on regulated equity"))</f>
        <v>4.8780487804878002E-2</v>
      </c>
      <c r="J39" s="28">
        <f>IF($C$4="Inclusive",SUMIFS(Data!$D:$D,Data!$A:$A,$B39,Data!$C:$C,J$34,Data!$B:$B,"allowed nominal return on regulated equity"),
SUMIFS(Data!$D:$D,Data!$A:$A,$B39,Data!$C:$C,J$34,Data!$B:$B,"allowed real return on regulated equity"))</f>
        <v>2.3575855029951999E-2</v>
      </c>
      <c r="K39" s="28">
        <f>IF($C$4="Inclusive",SUMIFS(Data!$D:$D,Data!$A:$A,$B39,Data!$C:$C,K$34,Data!$B:$B,"allowed nominal return on regulated equity"),
SUMIFS(Data!$D:$D,Data!$A:$A,$B39,Data!$C:$C,K$34,Data!$B:$B,"allowed real return on regulated equity"))</f>
        <v>2.3575855029951999E-2</v>
      </c>
    </row>
    <row r="40" spans="2:11">
      <c r="B40" s="47" t="s">
        <v>38</v>
      </c>
      <c r="C40" s="28">
        <f>IF($C$4="Inclusive",SUMIFS(Data!$D:$D,Data!$A:$A,$B40,Data!$C:$C,C$34,Data!$B:$B,"allowed nominal return on regulated equity"),
SUMIFS(Data!$D:$D,Data!$A:$A,$B40,Data!$C:$C,C$34,Data!$B:$B,"allowed real return on regulated equity"))</f>
        <v>8.1154896605539997E-2</v>
      </c>
      <c r="D40" s="28">
        <f>IF($C$4="Inclusive",SUMIFS(Data!$D:$D,Data!$A:$A,$B40,Data!$C:$C,D$34,Data!$B:$B,"allowed nominal return on regulated equity"),
SUMIFS(Data!$D:$D,Data!$A:$A,$B40,Data!$C:$C,D$34,Data!$B:$B,"allowed real return on regulated equity"))</f>
        <v>8.1154896605539997E-2</v>
      </c>
      <c r="E40" s="28">
        <f>IF($C$4="Inclusive",SUMIFS(Data!$D:$D,Data!$A:$A,$B40,Data!$C:$C,E$34,Data!$B:$B,"allowed nominal return on regulated equity"),
SUMIFS(Data!$D:$D,Data!$A:$A,$B40,Data!$C:$C,E$34,Data!$B:$B,"allowed real return on regulated equity"))</f>
        <v>4.8780487804878002E-2</v>
      </c>
      <c r="F40" s="28">
        <f>IF($C$4="Inclusive",SUMIFS(Data!$D:$D,Data!$A:$A,$B40,Data!$C:$C,F$34,Data!$B:$B,"allowed nominal return on regulated equity"),
SUMIFS(Data!$D:$D,Data!$A:$A,$B40,Data!$C:$C,F$34,Data!$B:$B,"allowed real return on regulated equity"))</f>
        <v>4.8780487804878002E-2</v>
      </c>
      <c r="G40" s="28">
        <f>IF($C$4="Inclusive",SUMIFS(Data!$D:$D,Data!$A:$A,$B40,Data!$C:$C,G$34,Data!$B:$B,"allowed nominal return on regulated equity"),
SUMIFS(Data!$D:$D,Data!$A:$A,$B40,Data!$C:$C,G$34,Data!$B:$B,"allowed real return on regulated equity"))</f>
        <v>4.8780487804878002E-2</v>
      </c>
      <c r="H40" s="28">
        <f>IF($C$4="Inclusive",SUMIFS(Data!$D:$D,Data!$A:$A,$B40,Data!$C:$C,H$34,Data!$B:$B,"allowed nominal return on regulated equity"),
SUMIFS(Data!$D:$D,Data!$A:$A,$B40,Data!$C:$C,H$34,Data!$B:$B,"allowed real return on regulated equity"))</f>
        <v>4.8780487804878002E-2</v>
      </c>
      <c r="I40" s="28">
        <f>IF($C$4="Inclusive",SUMIFS(Data!$D:$D,Data!$A:$A,$B40,Data!$C:$C,I$34,Data!$B:$B,"allowed nominal return on regulated equity"),
SUMIFS(Data!$D:$D,Data!$A:$A,$B40,Data!$C:$C,I$34,Data!$B:$B,"allowed real return on regulated equity"))</f>
        <v>4.8780487804878002E-2</v>
      </c>
      <c r="J40" s="28">
        <f>IF($C$4="Inclusive",SUMIFS(Data!$D:$D,Data!$A:$A,$B40,Data!$C:$C,J$34,Data!$B:$B,"allowed nominal return on regulated equity"),
SUMIFS(Data!$D:$D,Data!$A:$A,$B40,Data!$C:$C,J$34,Data!$B:$B,"allowed real return on regulated equity"))</f>
        <v>2.3575855029951999E-2</v>
      </c>
      <c r="K40" s="28">
        <f>IF($C$4="Inclusive",SUMIFS(Data!$D:$D,Data!$A:$A,$B40,Data!$C:$C,K$34,Data!$B:$B,"allowed nominal return on regulated equity"),
SUMIFS(Data!$D:$D,Data!$A:$A,$B40,Data!$C:$C,K$34,Data!$B:$B,"allowed real return on regulated equity"))</f>
        <v>2.3575855029951999E-2</v>
      </c>
    </row>
    <row r="41" spans="2:11">
      <c r="B41" s="47" t="s">
        <v>43</v>
      </c>
      <c r="C41" s="28">
        <f>IF($C$4="Inclusive",SUMIFS(Data!$D:$D,Data!$A:$A,$B41,Data!$C:$C,C$34,Data!$B:$B,"allowed nominal return on regulated equity"),
SUMIFS(Data!$D:$D,Data!$A:$A,$B41,Data!$C:$C,C$34,Data!$B:$B,"allowed real return on regulated equity"))</f>
        <v>8.3593445181428E-2</v>
      </c>
      <c r="D41" s="28">
        <f>IF($C$4="Inclusive",SUMIFS(Data!$D:$D,Data!$A:$A,$B41,Data!$C:$C,D$34,Data!$B:$B,"allowed nominal return on regulated equity"),
SUMIFS(Data!$D:$D,Data!$A:$A,$B41,Data!$C:$C,D$34,Data!$B:$B,"allowed real return on regulated equity"))</f>
        <v>8.3593445181428E-2</v>
      </c>
      <c r="E41" s="28">
        <f>IF($C$4="Inclusive",SUMIFS(Data!$D:$D,Data!$A:$A,$B41,Data!$C:$C,E$34,Data!$B:$B,"allowed nominal return on regulated equity"),
SUMIFS(Data!$D:$D,Data!$A:$A,$B41,Data!$C:$C,E$34,Data!$B:$B,"allowed real return on regulated equity"))</f>
        <v>4.8780487804878002E-2</v>
      </c>
      <c r="F41" s="28">
        <f>IF($C$4="Inclusive",SUMIFS(Data!$D:$D,Data!$A:$A,$B41,Data!$C:$C,F$34,Data!$B:$B,"allowed nominal return on regulated equity"),
SUMIFS(Data!$D:$D,Data!$A:$A,$B41,Data!$C:$C,F$34,Data!$B:$B,"allowed real return on regulated equity"))</f>
        <v>4.8780487804878002E-2</v>
      </c>
      <c r="G41" s="28">
        <f>IF($C$4="Inclusive",SUMIFS(Data!$D:$D,Data!$A:$A,$B41,Data!$C:$C,G$34,Data!$B:$B,"allowed nominal return on regulated equity"),
SUMIFS(Data!$D:$D,Data!$A:$A,$B41,Data!$C:$C,G$34,Data!$B:$B,"allowed real return on regulated equity"))</f>
        <v>4.8780487804878002E-2</v>
      </c>
      <c r="H41" s="28">
        <f>IF($C$4="Inclusive",SUMIFS(Data!$D:$D,Data!$A:$A,$B41,Data!$C:$C,H$34,Data!$B:$B,"allowed nominal return on regulated equity"),
SUMIFS(Data!$D:$D,Data!$A:$A,$B41,Data!$C:$C,H$34,Data!$B:$B,"allowed real return on regulated equity"))</f>
        <v>4.8780487804878002E-2</v>
      </c>
      <c r="I41" s="28">
        <f>IF($C$4="Inclusive",SUMIFS(Data!$D:$D,Data!$A:$A,$B41,Data!$C:$C,I$34,Data!$B:$B,"allowed nominal return on regulated equity"),
SUMIFS(Data!$D:$D,Data!$A:$A,$B41,Data!$C:$C,I$34,Data!$B:$B,"allowed real return on regulated equity"))</f>
        <v>4.8780487804878002E-2</v>
      </c>
      <c r="J41" s="28">
        <f>IF($C$4="Inclusive",SUMIFS(Data!$D:$D,Data!$A:$A,$B41,Data!$C:$C,J$34,Data!$B:$B,"allowed nominal return on regulated equity"),
SUMIFS(Data!$D:$D,Data!$A:$A,$B41,Data!$C:$C,J$34,Data!$B:$B,"allowed real return on regulated equity"))</f>
        <v>2.2348581121218E-2</v>
      </c>
      <c r="K41" s="28">
        <f>IF($C$4="Inclusive",SUMIFS(Data!$D:$D,Data!$A:$A,$B41,Data!$C:$C,K$34,Data!$B:$B,"allowed nominal return on regulated equity"),
SUMIFS(Data!$D:$D,Data!$A:$A,$B41,Data!$C:$C,K$34,Data!$B:$B,"allowed real return on regulated equity"))</f>
        <v>2.2348581121218E-2</v>
      </c>
    </row>
    <row r="42" spans="2:11">
      <c r="B42" s="47" t="s">
        <v>44</v>
      </c>
      <c r="C42" s="28">
        <f>IF($C$4="Inclusive",SUMIFS(Data!$D:$D,Data!$A:$A,$B42,Data!$C:$C,C$34,Data!$B:$B,"allowed nominal return on regulated equity"),
SUMIFS(Data!$D:$D,Data!$A:$A,$B42,Data!$C:$C,C$34,Data!$B:$B,"allowed real return on regulated equity"))</f>
        <v>5.9356725146197997E-2</v>
      </c>
      <c r="D42" s="28">
        <f>IF($C$4="Inclusive",SUMIFS(Data!$D:$D,Data!$A:$A,$B42,Data!$C:$C,D$34,Data!$B:$B,"allowed nominal return on regulated equity"),
SUMIFS(Data!$D:$D,Data!$A:$A,$B42,Data!$C:$C,D$34,Data!$B:$B,"allowed real return on regulated equity"))</f>
        <v>5.9356725146197997E-2</v>
      </c>
      <c r="E42" s="28">
        <f>IF($C$4="Inclusive",SUMIFS(Data!$D:$D,Data!$A:$A,$B42,Data!$C:$C,E$34,Data!$B:$B,"allowed nominal return on regulated equity"),
SUMIFS(Data!$D:$D,Data!$A:$A,$B42,Data!$C:$C,E$34,Data!$B:$B,"allowed real return on regulated equity"))</f>
        <v>5.9356725146197997E-2</v>
      </c>
      <c r="F42" s="28">
        <f>IF($C$4="Inclusive",SUMIFS(Data!$D:$D,Data!$A:$A,$B42,Data!$C:$C,F$34,Data!$B:$B,"allowed nominal return on regulated equity"),
SUMIFS(Data!$D:$D,Data!$A:$A,$B42,Data!$C:$C,F$34,Data!$B:$B,"allowed real return on regulated equity"))</f>
        <v>5.9356725146197997E-2</v>
      </c>
      <c r="G42" s="28">
        <f>IF($C$4="Inclusive",SUMIFS(Data!$D:$D,Data!$A:$A,$B42,Data!$C:$C,G$34,Data!$B:$B,"allowed nominal return on regulated equity"),
SUMIFS(Data!$D:$D,Data!$A:$A,$B42,Data!$C:$C,G$34,Data!$B:$B,"allowed real return on regulated equity"))</f>
        <v>4.8317378389008001E-2</v>
      </c>
      <c r="H42" s="28">
        <f>IF($C$4="Inclusive",SUMIFS(Data!$D:$D,Data!$A:$A,$B42,Data!$C:$C,H$34,Data!$B:$B,"allowed nominal return on regulated equity"),
SUMIFS(Data!$D:$D,Data!$A:$A,$B42,Data!$C:$C,H$34,Data!$B:$B,"allowed real return on regulated equity"))</f>
        <v>4.8317378389008001E-2</v>
      </c>
      <c r="I42" s="28">
        <f>IF($C$4="Inclusive",SUMIFS(Data!$D:$D,Data!$A:$A,$B42,Data!$C:$C,I$34,Data!$B:$B,"allowed nominal return on regulated equity"),
SUMIFS(Data!$D:$D,Data!$A:$A,$B42,Data!$C:$C,I$34,Data!$B:$B,"allowed real return on regulated equity"))</f>
        <v>3.2933666686630003E-2</v>
      </c>
      <c r="J42" s="28">
        <f>IF($C$4="Inclusive",SUMIFS(Data!$D:$D,Data!$A:$A,$B42,Data!$C:$C,J$34,Data!$B:$B,"allowed nominal return on regulated equity"),
SUMIFS(Data!$D:$D,Data!$A:$A,$B42,Data!$C:$C,J$34,Data!$B:$B,"allowed real return on regulated equity"))</f>
        <v>3.2933666686630003E-2</v>
      </c>
      <c r="K42" s="28">
        <f>IF($C$4="Inclusive",SUMIFS(Data!$D:$D,Data!$A:$A,$B42,Data!$C:$C,K$34,Data!$B:$B,"allowed nominal return on regulated equity"),
SUMIFS(Data!$D:$D,Data!$A:$A,$B42,Data!$C:$C,K$34,Data!$B:$B,"allowed real return on regulated equity"))</f>
        <v>3.2933666686630003E-2</v>
      </c>
    </row>
    <row r="43" spans="2:11">
      <c r="B43" s="47" t="s">
        <v>34</v>
      </c>
      <c r="C43" s="28">
        <f>IF($C$4="Inclusive",SUMIFS(Data!$D:$D,Data!$A:$A,$B43,Data!$C:$C,C$34,Data!$B:$B,"allowed nominal return on regulated equity"),
SUMIFS(Data!$D:$D,Data!$A:$A,$B43,Data!$C:$C,C$34,Data!$B:$B,"allowed real return on regulated equity"))</f>
        <v>7.5679754902092999E-2</v>
      </c>
      <c r="D43" s="28">
        <f>IF($C$4="Inclusive",SUMIFS(Data!$D:$D,Data!$A:$A,$B43,Data!$C:$C,D$34,Data!$B:$B,"allowed nominal return on regulated equity"),
SUMIFS(Data!$D:$D,Data!$A:$A,$B43,Data!$C:$C,D$34,Data!$B:$B,"allowed real return on regulated equity"))</f>
        <v>7.5679754902092999E-2</v>
      </c>
      <c r="E43" s="28">
        <f>IF($C$4="Inclusive",SUMIFS(Data!$D:$D,Data!$A:$A,$B43,Data!$C:$C,E$34,Data!$B:$B,"allowed nominal return on regulated equity"),
SUMIFS(Data!$D:$D,Data!$A:$A,$B43,Data!$C:$C,E$34,Data!$B:$B,"allowed real return on regulated equity"))</f>
        <v>5.0322697104034003E-2</v>
      </c>
      <c r="F43" s="28">
        <f>IF($C$4="Inclusive",SUMIFS(Data!$D:$D,Data!$A:$A,$B43,Data!$C:$C,F$34,Data!$B:$B,"allowed nominal return on regulated equity"),
SUMIFS(Data!$D:$D,Data!$A:$A,$B43,Data!$C:$C,F$34,Data!$B:$B,"allowed real return on regulated equity"))</f>
        <v>5.0322697104034003E-2</v>
      </c>
      <c r="G43" s="28">
        <f>IF($C$4="Inclusive",SUMIFS(Data!$D:$D,Data!$A:$A,$B43,Data!$C:$C,G$34,Data!$B:$B,"allowed nominal return on regulated equity"),
SUMIFS(Data!$D:$D,Data!$A:$A,$B43,Data!$C:$C,G$34,Data!$B:$B,"allowed real return on regulated equity"))</f>
        <v>5.0322697104034003E-2</v>
      </c>
      <c r="H43" s="28">
        <f>IF($C$4="Inclusive",SUMIFS(Data!$D:$D,Data!$A:$A,$B43,Data!$C:$C,H$34,Data!$B:$B,"allowed nominal return on regulated equity"),
SUMIFS(Data!$D:$D,Data!$A:$A,$B43,Data!$C:$C,H$34,Data!$B:$B,"allowed real return on regulated equity"))</f>
        <v>5.0322697104034003E-2</v>
      </c>
      <c r="I43" s="28">
        <f>IF($C$4="Inclusive",SUMIFS(Data!$D:$D,Data!$A:$A,$B43,Data!$C:$C,I$34,Data!$B:$B,"allowed nominal return on regulated equity"),
SUMIFS(Data!$D:$D,Data!$A:$A,$B43,Data!$C:$C,I$34,Data!$B:$B,"allowed real return on regulated equity"))</f>
        <v>5.0322697104034003E-2</v>
      </c>
      <c r="J43" s="28">
        <f>IF($C$4="Inclusive",SUMIFS(Data!$D:$D,Data!$A:$A,$B43,Data!$C:$C,J$34,Data!$B:$B,"allowed nominal return on regulated equity"),
SUMIFS(Data!$D:$D,Data!$A:$A,$B43,Data!$C:$C,J$34,Data!$B:$B,"allowed real return on regulated equity"))</f>
        <v>2.2473825085915999E-2</v>
      </c>
      <c r="K43" s="28">
        <f>IF($C$4="Inclusive",SUMIFS(Data!$D:$D,Data!$A:$A,$B43,Data!$C:$C,K$34,Data!$B:$B,"allowed nominal return on regulated equity"),
SUMIFS(Data!$D:$D,Data!$A:$A,$B43,Data!$C:$C,K$34,Data!$B:$B,"allowed real return on regulated equity"))</f>
        <v>3.0574408215062E-2</v>
      </c>
    </row>
    <row r="44" spans="2:11">
      <c r="B44" s="47" t="s">
        <v>35</v>
      </c>
      <c r="C44" s="28">
        <f>IF($C$4="Inclusive",SUMIFS(Data!$D:$D,Data!$A:$A,$B44,Data!$C:$C,C$34,Data!$B:$B,"allowed nominal return on regulated equity"),
SUMIFS(Data!$D:$D,Data!$A:$A,$B44,Data!$C:$C,C$34,Data!$B:$B,"allowed real return on regulated equity"))</f>
        <v>7.5075865470970005E-2</v>
      </c>
      <c r="D44" s="28">
        <f>IF($C$4="Inclusive",SUMIFS(Data!$D:$D,Data!$A:$A,$B44,Data!$C:$C,D$34,Data!$B:$B,"allowed nominal return on regulated equity"),
SUMIFS(Data!$D:$D,Data!$A:$A,$B44,Data!$C:$C,D$34,Data!$B:$B,"allowed real return on regulated equity"))</f>
        <v>7.5075865470970005E-2</v>
      </c>
      <c r="E44" s="28">
        <f>IF($C$4="Inclusive",SUMIFS(Data!$D:$D,Data!$A:$A,$B44,Data!$C:$C,E$34,Data!$B:$B,"allowed nominal return on regulated equity"),
SUMIFS(Data!$D:$D,Data!$A:$A,$B44,Data!$C:$C,E$34,Data!$B:$B,"allowed real return on regulated equity"))</f>
        <v>4.5437475257038999E-2</v>
      </c>
      <c r="F44" s="28">
        <f>IF($C$4="Inclusive",SUMIFS(Data!$D:$D,Data!$A:$A,$B44,Data!$C:$C,F$34,Data!$B:$B,"allowed nominal return on regulated equity"),
SUMIFS(Data!$D:$D,Data!$A:$A,$B44,Data!$C:$C,F$34,Data!$B:$B,"allowed real return on regulated equity"))</f>
        <v>4.5437475257038999E-2</v>
      </c>
      <c r="G44" s="28">
        <f>IF($C$4="Inclusive",SUMIFS(Data!$D:$D,Data!$A:$A,$B44,Data!$C:$C,G$34,Data!$B:$B,"allowed nominal return on regulated equity"),
SUMIFS(Data!$D:$D,Data!$A:$A,$B44,Data!$C:$C,G$34,Data!$B:$B,"allowed real return on regulated equity"))</f>
        <v>4.5437475257038999E-2</v>
      </c>
      <c r="H44" s="28">
        <f>IF($C$4="Inclusive",SUMIFS(Data!$D:$D,Data!$A:$A,$B44,Data!$C:$C,H$34,Data!$B:$B,"allowed nominal return on regulated equity"),
SUMIFS(Data!$D:$D,Data!$A:$A,$B44,Data!$C:$C,H$34,Data!$B:$B,"allowed real return on regulated equity"))</f>
        <v>4.5437475257038999E-2</v>
      </c>
      <c r="I44" s="28">
        <f>IF($C$4="Inclusive",SUMIFS(Data!$D:$D,Data!$A:$A,$B44,Data!$C:$C,I$34,Data!$B:$B,"allowed nominal return on regulated equity"),
SUMIFS(Data!$D:$D,Data!$A:$A,$B44,Data!$C:$C,I$34,Data!$B:$B,"allowed real return on regulated equity"))</f>
        <v>4.5437475257038999E-2</v>
      </c>
      <c r="J44" s="28">
        <f>IF($C$4="Inclusive",SUMIFS(Data!$D:$D,Data!$A:$A,$B44,Data!$C:$C,J$34,Data!$B:$B,"allowed nominal return on regulated equity"),
SUMIFS(Data!$D:$D,Data!$A:$A,$B44,Data!$C:$C,J$34,Data!$B:$B,"allowed real return on regulated equity"))</f>
        <v>2.2430804463823999E-2</v>
      </c>
      <c r="K44" s="28">
        <f>IF($C$4="Inclusive",SUMIFS(Data!$D:$D,Data!$A:$A,$B44,Data!$C:$C,K$34,Data!$B:$B,"allowed nominal return on regulated equity"),
SUMIFS(Data!$D:$D,Data!$A:$A,$B44,Data!$C:$C,K$34,Data!$B:$B,"allowed real return on regulated equity"))</f>
        <v>2.9805399541336E-2</v>
      </c>
    </row>
    <row r="45" spans="2:11">
      <c r="B45" s="47" t="s">
        <v>41</v>
      </c>
      <c r="C45" s="28">
        <f>IF($C$4="Inclusive",SUMIFS(Data!$D:$D,Data!$A:$A,$B45,Data!$C:$C,C$34,Data!$B:$B,"allowed nominal return on regulated equity"),
SUMIFS(Data!$D:$D,Data!$A:$A,$B45,Data!$C:$C,C$34,Data!$B:$B,"allowed real return on regulated equity"))</f>
        <v>8.0640713519674001E-2</v>
      </c>
      <c r="D45" s="28">
        <f>IF($C$4="Inclusive",SUMIFS(Data!$D:$D,Data!$A:$A,$B45,Data!$C:$C,D$34,Data!$B:$B,"allowed nominal return on regulated equity"),
SUMIFS(Data!$D:$D,Data!$A:$A,$B45,Data!$C:$C,D$34,Data!$B:$B,"allowed real return on regulated equity"))</f>
        <v>8.0640713519674001E-2</v>
      </c>
      <c r="E45" s="28">
        <f>IF($C$4="Inclusive",SUMIFS(Data!$D:$D,Data!$A:$A,$B45,Data!$C:$C,E$34,Data!$B:$B,"allowed nominal return on regulated equity"),
SUMIFS(Data!$D:$D,Data!$A:$A,$B45,Data!$C:$C,E$34,Data!$B:$B,"allowed real return on regulated equity"))</f>
        <v>5.0322697104034003E-2</v>
      </c>
      <c r="F45" s="28">
        <f>IF($C$4="Inclusive",SUMIFS(Data!$D:$D,Data!$A:$A,$B45,Data!$C:$C,F$34,Data!$B:$B,"allowed nominal return on regulated equity"),
SUMIFS(Data!$D:$D,Data!$A:$A,$B45,Data!$C:$C,F$34,Data!$B:$B,"allowed real return on regulated equity"))</f>
        <v>5.0322697104034003E-2</v>
      </c>
      <c r="G45" s="28">
        <f>IF($C$4="Inclusive",SUMIFS(Data!$D:$D,Data!$A:$A,$B45,Data!$C:$C,G$34,Data!$B:$B,"allowed nominal return on regulated equity"),
SUMIFS(Data!$D:$D,Data!$A:$A,$B45,Data!$C:$C,G$34,Data!$B:$B,"allowed real return on regulated equity"))</f>
        <v>5.0322697104034003E-2</v>
      </c>
      <c r="H45" s="28">
        <f>IF($C$4="Inclusive",SUMIFS(Data!$D:$D,Data!$A:$A,$B45,Data!$C:$C,H$34,Data!$B:$B,"allowed nominal return on regulated equity"),
SUMIFS(Data!$D:$D,Data!$A:$A,$B45,Data!$C:$C,H$34,Data!$B:$B,"allowed real return on regulated equity"))</f>
        <v>5.0322697104034003E-2</v>
      </c>
      <c r="I45" s="28">
        <f>IF($C$4="Inclusive",SUMIFS(Data!$D:$D,Data!$A:$A,$B45,Data!$C:$C,I$34,Data!$B:$B,"allowed nominal return on regulated equity"),
SUMIFS(Data!$D:$D,Data!$A:$A,$B45,Data!$C:$C,I$34,Data!$B:$B,"allowed real return on regulated equity"))</f>
        <v>5.0322697104034003E-2</v>
      </c>
      <c r="J45" s="28">
        <f>IF($C$4="Inclusive",SUMIFS(Data!$D:$D,Data!$A:$A,$B45,Data!$C:$C,J$34,Data!$B:$B,"allowed nominal return on regulated equity"),
SUMIFS(Data!$D:$D,Data!$A:$A,$B45,Data!$C:$C,J$34,Data!$B:$B,"allowed real return on regulated equity"))</f>
        <v>2.2472376742381998E-2</v>
      </c>
      <c r="K45" s="28">
        <f>IF($C$4="Inclusive",SUMIFS(Data!$D:$D,Data!$A:$A,$B45,Data!$C:$C,K$34,Data!$B:$B,"allowed nominal return on regulated equity"),
SUMIFS(Data!$D:$D,Data!$A:$A,$B45,Data!$C:$C,K$34,Data!$B:$B,"allowed real return on regulated equity"))</f>
        <v>3.2485833627685E-2</v>
      </c>
    </row>
    <row r="46" spans="2:11">
      <c r="B46" s="47" t="s">
        <v>42</v>
      </c>
      <c r="C46" s="28">
        <f>IF($C$4="Inclusive",SUMIFS(Data!$D:$D,Data!$A:$A,$B46,Data!$C:$C,C$34,Data!$B:$B,"allowed nominal return on regulated equity"),
SUMIFS(Data!$D:$D,Data!$A:$A,$B46,Data!$C:$C,C$34,Data!$B:$B,"allowed real return on regulated equity"))</f>
        <v>7.5075865470970005E-2</v>
      </c>
      <c r="D46" s="28">
        <f>IF($C$4="Inclusive",SUMIFS(Data!$D:$D,Data!$A:$A,$B46,Data!$C:$C,D$34,Data!$B:$B,"allowed nominal return on regulated equity"),
SUMIFS(Data!$D:$D,Data!$A:$A,$B46,Data!$C:$C,D$34,Data!$B:$B,"allowed real return on regulated equity"))</f>
        <v>7.5075865470970005E-2</v>
      </c>
      <c r="E46" s="28">
        <f>IF($C$4="Inclusive",SUMIFS(Data!$D:$D,Data!$A:$A,$B46,Data!$C:$C,E$34,Data!$B:$B,"allowed nominal return on regulated equity"),
SUMIFS(Data!$D:$D,Data!$A:$A,$B46,Data!$C:$C,E$34,Data!$B:$B,"allowed real return on regulated equity"))</f>
        <v>4.5437475257038999E-2</v>
      </c>
      <c r="F46" s="28">
        <f>IF($C$4="Inclusive",SUMIFS(Data!$D:$D,Data!$A:$A,$B46,Data!$C:$C,F$34,Data!$B:$B,"allowed nominal return on regulated equity"),
SUMIFS(Data!$D:$D,Data!$A:$A,$B46,Data!$C:$C,F$34,Data!$B:$B,"allowed real return on regulated equity"))</f>
        <v>4.5437475257038999E-2</v>
      </c>
      <c r="G46" s="28">
        <f>IF($C$4="Inclusive",SUMIFS(Data!$D:$D,Data!$A:$A,$B46,Data!$C:$C,G$34,Data!$B:$B,"allowed nominal return on regulated equity"),
SUMIFS(Data!$D:$D,Data!$A:$A,$B46,Data!$C:$C,G$34,Data!$B:$B,"allowed real return on regulated equity"))</f>
        <v>4.5437475257038999E-2</v>
      </c>
      <c r="H46" s="28">
        <f>IF($C$4="Inclusive",SUMIFS(Data!$D:$D,Data!$A:$A,$B46,Data!$C:$C,H$34,Data!$B:$B,"allowed nominal return on regulated equity"),
SUMIFS(Data!$D:$D,Data!$A:$A,$B46,Data!$C:$C,H$34,Data!$B:$B,"allowed real return on regulated equity"))</f>
        <v>4.5437475257038999E-2</v>
      </c>
      <c r="I46" s="28">
        <f>IF($C$4="Inclusive",SUMIFS(Data!$D:$D,Data!$A:$A,$B46,Data!$C:$C,I$34,Data!$B:$B,"allowed nominal return on regulated equity"),
SUMIFS(Data!$D:$D,Data!$A:$A,$B46,Data!$C:$C,I$34,Data!$B:$B,"allowed real return on regulated equity"))</f>
        <v>4.5437475257038999E-2</v>
      </c>
      <c r="J46" s="28">
        <f>IF($C$4="Inclusive",SUMIFS(Data!$D:$D,Data!$A:$A,$B46,Data!$C:$C,J$34,Data!$B:$B,"allowed nominal return on regulated equity"),
SUMIFS(Data!$D:$D,Data!$A:$A,$B46,Data!$C:$C,J$34,Data!$B:$B,"allowed real return on regulated equity"))</f>
        <v>2.2430804463823999E-2</v>
      </c>
      <c r="K46" s="28">
        <f>IF($C$4="Inclusive",SUMIFS(Data!$D:$D,Data!$A:$A,$B46,Data!$C:$C,K$34,Data!$B:$B,"allowed nominal return on regulated equity"),
SUMIFS(Data!$D:$D,Data!$A:$A,$B46,Data!$C:$C,K$34,Data!$B:$B,"allowed real return on regulated equity"))</f>
        <v>2.9805399541336E-2</v>
      </c>
    </row>
    <row r="47" spans="2:11">
      <c r="B47" s="47" t="s">
        <v>45</v>
      </c>
      <c r="C47" s="28">
        <f>IF($C$4="Inclusive",SUMIFS(Data!$D:$D,Data!$A:$A,$B47,Data!$C:$C,C$34,Data!$B:$B,"allowed nominal return on regulated equity"),
SUMIFS(Data!$D:$D,Data!$A:$A,$B47,Data!$C:$C,C$34,Data!$B:$B,"allowed real return on regulated equity"))</f>
        <v>7.5075865470970005E-2</v>
      </c>
      <c r="D47" s="28">
        <f>IF($C$4="Inclusive",SUMIFS(Data!$D:$D,Data!$A:$A,$B47,Data!$C:$C,D$34,Data!$B:$B,"allowed nominal return on regulated equity"),
SUMIFS(Data!$D:$D,Data!$A:$A,$B47,Data!$C:$C,D$34,Data!$B:$B,"allowed real return on regulated equity"))</f>
        <v>7.5075865470970005E-2</v>
      </c>
      <c r="E47" s="28">
        <f>IF($C$4="Inclusive",SUMIFS(Data!$D:$D,Data!$A:$A,$B47,Data!$C:$C,E$34,Data!$B:$B,"allowed nominal return on regulated equity"),
SUMIFS(Data!$D:$D,Data!$A:$A,$B47,Data!$C:$C,E$34,Data!$B:$B,"allowed real return on regulated equity"))</f>
        <v>5.0322697104034003E-2</v>
      </c>
      <c r="F47" s="28">
        <f>IF($C$4="Inclusive",SUMIFS(Data!$D:$D,Data!$A:$A,$B47,Data!$C:$C,F$34,Data!$B:$B,"allowed nominal return on regulated equity"),
SUMIFS(Data!$D:$D,Data!$A:$A,$B47,Data!$C:$C,F$34,Data!$B:$B,"allowed real return on regulated equity"))</f>
        <v>5.0322697104034003E-2</v>
      </c>
      <c r="G47" s="28">
        <f>IF($C$4="Inclusive",SUMIFS(Data!$D:$D,Data!$A:$A,$B47,Data!$C:$C,G$34,Data!$B:$B,"allowed nominal return on regulated equity"),
SUMIFS(Data!$D:$D,Data!$A:$A,$B47,Data!$C:$C,G$34,Data!$B:$B,"allowed real return on regulated equity"))</f>
        <v>5.0322697104034003E-2</v>
      </c>
      <c r="H47" s="28">
        <f>IF($C$4="Inclusive",SUMIFS(Data!$D:$D,Data!$A:$A,$B47,Data!$C:$C,H$34,Data!$B:$B,"allowed nominal return on regulated equity"),
SUMIFS(Data!$D:$D,Data!$A:$A,$B47,Data!$C:$C,H$34,Data!$B:$B,"allowed real return on regulated equity"))</f>
        <v>5.0322697104034003E-2</v>
      </c>
      <c r="I47" s="28">
        <f>IF($C$4="Inclusive",SUMIFS(Data!$D:$D,Data!$A:$A,$B47,Data!$C:$C,I$34,Data!$B:$B,"allowed nominal return on regulated equity"),
SUMIFS(Data!$D:$D,Data!$A:$A,$B47,Data!$C:$C,I$34,Data!$B:$B,"allowed real return on regulated equity"))</f>
        <v>5.0322697104034003E-2</v>
      </c>
      <c r="J47" s="28">
        <f>IF($C$4="Inclusive",SUMIFS(Data!$D:$D,Data!$A:$A,$B47,Data!$C:$C,J$34,Data!$B:$B,"allowed nominal return on regulated equity"),
SUMIFS(Data!$D:$D,Data!$A:$A,$B47,Data!$C:$C,J$34,Data!$B:$B,"allowed real return on regulated equity"))</f>
        <v>2.2430904360104E-2</v>
      </c>
      <c r="K47" s="28">
        <f>IF($C$4="Inclusive",SUMIFS(Data!$D:$D,Data!$A:$A,$B47,Data!$C:$C,K$34,Data!$B:$B,"allowed nominal return on regulated equity"),
SUMIFS(Data!$D:$D,Data!$A:$A,$B47,Data!$C:$C,K$34,Data!$B:$B,"allowed real return on regulated equity"))</f>
        <v>2.9805399541336E-2</v>
      </c>
    </row>
    <row r="48" spans="2:11">
      <c r="B48" s="47" t="s">
        <v>111</v>
      </c>
      <c r="C48" s="29">
        <f>IF($C$4="Inclusive",SUMIFS(Data!$D:$D,Data!$A:$A,$B48,Data!$C:$C,C$34,Data!$B:$B,"allowed nominal return on regulated equity"),
SUMIFS(Data!$D:$D,Data!$A:$A,$B48,Data!$C:$C,C$34,Data!$B:$B,"allowed real return on regulated equity"))</f>
        <v>0</v>
      </c>
      <c r="D48" s="29">
        <f>IF($C$4="Inclusive",SUMIFS(Data!$D:$D,Data!$A:$A,$B48,Data!$C:$C,D$34,Data!$B:$B,"allowed nominal return on regulated equity"),
SUMIFS(Data!$D:$D,Data!$A:$A,$B48,Data!$C:$C,D$34,Data!$B:$B,"allowed real return on regulated equity"))</f>
        <v>0</v>
      </c>
      <c r="E48" s="29">
        <f>IF($C$4="Inclusive",SUMIFS(Data!$D:$D,Data!$A:$A,$B48,Data!$C:$C,E$34,Data!$B:$B,"allowed nominal return on regulated equity"),
SUMIFS(Data!$D:$D,Data!$A:$A,$B48,Data!$C:$C,E$34,Data!$B:$B,"allowed real return on regulated equity"))</f>
        <v>0</v>
      </c>
      <c r="F48" s="29">
        <f>IF($C$4="Inclusive",SUMIFS(Data!$D:$D,Data!$A:$A,$B48,Data!$C:$C,F$34,Data!$B:$B,"allowed nominal return on regulated equity"),
SUMIFS(Data!$D:$D,Data!$A:$A,$B48,Data!$C:$C,F$34,Data!$B:$B,"allowed real return on regulated equity"))</f>
        <v>0</v>
      </c>
      <c r="G48" s="29">
        <f>IF($C$4="Inclusive",SUMIFS(Data!$D:$D,Data!$A:$A,$B48,Data!$C:$C,G$34,Data!$B:$B,"allowed nominal return on regulated equity"),
SUMIFS(Data!$D:$D,Data!$A:$A,$B48,Data!$C:$C,G$34,Data!$B:$B,"allowed real return on regulated equity"))</f>
        <v>0</v>
      </c>
      <c r="H48" s="29">
        <f>IF($C$4="Inclusive",SUMIFS(Data!$D:$D,Data!$A:$A,$B48,Data!$C:$C,H$34,Data!$B:$B,"allowed nominal return on regulated equity"),
SUMIFS(Data!$D:$D,Data!$A:$A,$B48,Data!$C:$C,H$34,Data!$B:$B,"allowed real return on regulated equity"))</f>
        <v>0</v>
      </c>
      <c r="I48" s="28">
        <f>IF($C$4="Inclusive",SUMIFS(Data!$D:$D,Data!$A:$A,$B48,Data!$C:$C,I$34,Data!$B:$B,"allowed nominal return on regulated equity"),
SUMIFS(Data!$D:$D,Data!$A:$A,$B48,Data!$C:$C,I$34,Data!$B:$B,"allowed real return on regulated equity"))</f>
        <v>3.3679469469116999E-2</v>
      </c>
      <c r="J48" s="28">
        <f>IF($C$4="Inclusive",SUMIFS(Data!$D:$D,Data!$A:$A,$B48,Data!$C:$C,J$34,Data!$B:$B,"allowed nominal return on regulated equity"),
SUMIFS(Data!$D:$D,Data!$A:$A,$B48,Data!$C:$C,J$34,Data!$B:$B,"allowed real return on regulated equity"))</f>
        <v>3.3679469469116999E-2</v>
      </c>
      <c r="K48" s="28">
        <f>IF($C$4="Inclusive",SUMIFS(Data!$D:$D,Data!$A:$A,$B48,Data!$C:$C,K$34,Data!$B:$B,"allowed nominal return on regulated equity"),
SUMIFS(Data!$D:$D,Data!$A:$A,$B48,Data!$C:$C,K$34,Data!$B:$B,"allowed real return on regulated equity"))</f>
        <v>3.3679469469116999E-2</v>
      </c>
    </row>
    <row r="49" spans="2:11">
      <c r="B49" s="33"/>
      <c r="C49" s="33"/>
      <c r="D49" s="33"/>
      <c r="E49" s="33"/>
      <c r="F49" s="33"/>
      <c r="G49" s="33"/>
      <c r="H49" s="33"/>
      <c r="I49" s="33"/>
      <c r="J49" s="33"/>
      <c r="K49" s="33"/>
    </row>
    <row r="50" spans="2:11" ht="21.5" thickBot="1">
      <c r="B50" s="35" t="s">
        <v>76</v>
      </c>
      <c r="C50" s="35"/>
      <c r="D50" s="35"/>
      <c r="E50" s="35"/>
      <c r="F50" s="35"/>
      <c r="G50" s="35"/>
      <c r="H50" s="35"/>
      <c r="I50" s="35"/>
      <c r="J50" s="35"/>
      <c r="K50" s="35"/>
    </row>
    <row r="51" spans="2:11">
      <c r="B51" s="33"/>
      <c r="C51" s="33"/>
      <c r="D51" s="33"/>
      <c r="E51" s="33"/>
      <c r="F51" s="33"/>
      <c r="G51" s="33"/>
      <c r="H51" s="33"/>
      <c r="I51" s="33"/>
      <c r="J51" s="33"/>
      <c r="K51" s="33"/>
    </row>
    <row r="52" spans="2:11" ht="16" thickBot="1">
      <c r="B52" s="34" t="str">
        <f>IF(AND(C4= "Inclusive",OR(C6="Inclusive"),NOT(C8="Exclusive")),"Nominal return on assets - Including returns from incentive scheme payments including revenue pass-throughs",
IF(AND(C4= "Inclusive",OR(C6="Inclusive"),NOT(C8="Inclusive")),"Nominal return on assets - Including returns from incentive scheme payments excluding revenue pass-throughs",
IF(AND(C4= "Inclusive",OR(C6="Exclusive"),NOT(C8="Exclusive")),"Nominal return on assets - Excluding returns from incentive scheme payments including revenue pass-throughs",
IF(AND(C4= "Inclusive",OR(C6="Exclusive"),NOT(C8="Inclusive")),"Nominal return on assets - Excluding returns from incentive scheme payments excluding revenue pass-throughs",
IF(AND(C4= "Exclusive",OR(C6="Inclusive"),NOT(C8="Exclusive")),"Real return on assets - Including returns from incentive scheme payments including revenue pass-throughs",
IF(AND(C4= "Exclusive",OR(C6="Inclusive"),NOT(C8="Inclusive")),"Real return on assets - Including returns from incentive scheme payments excluding revenue pass-throughs",
IF(AND(C4= "Exclusive",OR(C6="Exclusive"),NOT(C8="Exclusive")),"Real return on assets - Excluding returns from incentive scheme payments including revenue pass-throughs", "Real return on assets - Excluding returns from incentive scheme payments Excluding revenue pass throughs")))))))</f>
        <v>Real return on assets - Excluding returns from incentive scheme payments Excluding revenue pass throughs</v>
      </c>
      <c r="C52" s="34"/>
      <c r="D52" s="34"/>
      <c r="E52" s="34"/>
      <c r="F52" s="34"/>
      <c r="G52" s="34"/>
      <c r="H52" s="34"/>
      <c r="I52" s="34"/>
      <c r="J52" s="34"/>
      <c r="K52" s="34"/>
    </row>
    <row r="53" spans="2:11">
      <c r="B53" s="33"/>
      <c r="C53" s="33"/>
      <c r="D53" s="33"/>
      <c r="E53" s="33"/>
      <c r="F53" s="33"/>
      <c r="G53" s="33"/>
      <c r="H53" s="33"/>
      <c r="I53" s="33"/>
      <c r="J53" s="33"/>
      <c r="K53" s="33"/>
    </row>
    <row r="54" spans="2:11" ht="15" thickBot="1">
      <c r="B54" s="5" t="s">
        <v>76</v>
      </c>
      <c r="C54" s="9">
        <v>2014</v>
      </c>
      <c r="D54" s="9">
        <v>2015</v>
      </c>
      <c r="E54" s="9">
        <v>2016</v>
      </c>
      <c r="F54" s="9">
        <v>2017</v>
      </c>
      <c r="G54" s="9">
        <v>2018</v>
      </c>
      <c r="H54" s="9">
        <v>2019</v>
      </c>
      <c r="I54" s="9">
        <v>2020</v>
      </c>
      <c r="J54" s="9">
        <v>2021</v>
      </c>
      <c r="K54" s="9">
        <v>2022</v>
      </c>
    </row>
    <row r="55" spans="2:11">
      <c r="B55" s="47" t="s">
        <v>40</v>
      </c>
      <c r="C55" s="28">
        <f>SUMIFS(Data!$D:$D,Data!$A:$A,$B55,Data!$C:$C,C$54,Data!$B:$B,$B$52)</f>
        <v>0.13090813008254923</v>
      </c>
      <c r="D55" s="28">
        <f>SUMIFS(Data!$D:$D,Data!$A:$A,$B55,Data!$C:$C,D$54,Data!$B:$B,$B$52)</f>
        <v>6.7901008995873924E-2</v>
      </c>
      <c r="E55" s="28">
        <f>SUMIFS(Data!$D:$D,Data!$A:$A,$B55,Data!$C:$C,E$54,Data!$B:$B,$B$52)</f>
        <v>6.5146259446314192E-2</v>
      </c>
      <c r="F55" s="28">
        <f>SUMIFS(Data!$D:$D,Data!$A:$A,$B55,Data!$C:$C,F$54,Data!$B:$B,$B$52)</f>
        <v>6.3876349663656587E-2</v>
      </c>
      <c r="G55" s="28">
        <f>SUMIFS(Data!$D:$D,Data!$A:$A,$B55,Data!$C:$C,G$54,Data!$B:$B,$B$52)</f>
        <v>4.1442836392183623E-2</v>
      </c>
      <c r="H55" s="28">
        <f>SUMIFS(Data!$D:$D,Data!$A:$A,$B55,Data!$C:$C,H$54,Data!$B:$B,$B$52)</f>
        <v>6.1137964678419865E-2</v>
      </c>
      <c r="I55" s="28">
        <f>SUMIFS(Data!$D:$D,Data!$A:$A,$B55,Data!$C:$C,I$54,Data!$B:$B,$B$52)</f>
        <v>3.6306556873545746E-2</v>
      </c>
      <c r="J55" s="28">
        <f>SUMIFS(Data!$D:$D,Data!$A:$A,$B55,Data!$C:$C,J$54,Data!$B:$B,$B$52)</f>
        <v>1.5188146330959596E-2</v>
      </c>
      <c r="K55" s="28">
        <f>SUMIFS(Data!$D:$D,Data!$A:$A,$B55,Data!$C:$C,K$54,Data!$B:$B,$B$52)</f>
        <v>1.4649575954420811E-2</v>
      </c>
    </row>
    <row r="56" spans="2:11">
      <c r="B56" s="47" t="s">
        <v>33</v>
      </c>
      <c r="C56" s="28">
        <f>SUMIFS(Data!$D:$D,Data!$A:$A,$B56,Data!$C:$C,C$54,Data!$B:$B,$B$52)</f>
        <v>0.1028904226273866</v>
      </c>
      <c r="D56" s="28">
        <f>SUMIFS(Data!$D:$D,Data!$A:$A,$B56,Data!$C:$C,D$54,Data!$B:$B,$B$52)</f>
        <v>6.9617291568239453E-2</v>
      </c>
      <c r="E56" s="28">
        <f>SUMIFS(Data!$D:$D,Data!$A:$A,$B56,Data!$C:$C,E$54,Data!$B:$B,$B$52)</f>
        <v>3.2313895153231145E-2</v>
      </c>
      <c r="F56" s="28">
        <f>SUMIFS(Data!$D:$D,Data!$A:$A,$B56,Data!$C:$C,F$54,Data!$B:$B,$B$52)</f>
        <v>3.8095939770132731E-2</v>
      </c>
      <c r="G56" s="28">
        <f>SUMIFS(Data!$D:$D,Data!$A:$A,$B56,Data!$C:$C,G$54,Data!$B:$B,$B$52)</f>
        <v>4.1491041754695507E-2</v>
      </c>
      <c r="H56" s="28">
        <f>SUMIFS(Data!$D:$D,Data!$A:$A,$B56,Data!$C:$C,H$54,Data!$B:$B,$B$52)</f>
        <v>4.5414975434462587E-2</v>
      </c>
      <c r="I56" s="28">
        <f>SUMIFS(Data!$D:$D,Data!$A:$A,$B56,Data!$C:$C,I$54,Data!$B:$B,$B$52)</f>
        <v>3.6331239112349603E-2</v>
      </c>
      <c r="J56" s="28">
        <f>SUMIFS(Data!$D:$D,Data!$A:$A,$B56,Data!$C:$C,J$54,Data!$B:$B,$B$52)</f>
        <v>3.4688965901258681E-2</v>
      </c>
      <c r="K56" s="28">
        <f>SUMIFS(Data!$D:$D,Data!$A:$A,$B56,Data!$C:$C,K$54,Data!$B:$B,$B$52)</f>
        <v>3.7858931679211456E-2</v>
      </c>
    </row>
    <row r="57" spans="2:11">
      <c r="B57" s="47" t="s">
        <v>36</v>
      </c>
      <c r="C57" s="28">
        <f>SUMIFS(Data!$D:$D,Data!$A:$A,$B57,Data!$C:$C,C$54,Data!$B:$B,$B$52)</f>
        <v>8.467863616258417E-2</v>
      </c>
      <c r="D57" s="28">
        <f>SUMIFS(Data!$D:$D,Data!$A:$A,$B57,Data!$C:$C,D$54,Data!$B:$B,$B$52)</f>
        <v>7.3158284123869988E-2</v>
      </c>
      <c r="E57" s="28">
        <f>SUMIFS(Data!$D:$D,Data!$A:$A,$B57,Data!$C:$C,E$54,Data!$B:$B,$B$52)</f>
        <v>4.8948371672379955E-2</v>
      </c>
      <c r="F57" s="28">
        <f>SUMIFS(Data!$D:$D,Data!$A:$A,$B57,Data!$C:$C,F$54,Data!$B:$B,$B$52)</f>
        <v>5.0879931553924583E-2</v>
      </c>
      <c r="G57" s="28">
        <f>SUMIFS(Data!$D:$D,Data!$A:$A,$B57,Data!$C:$C,G$54,Data!$B:$B,$B$52)</f>
        <v>6.0882552843406261E-2</v>
      </c>
      <c r="H57" s="28">
        <f>SUMIFS(Data!$D:$D,Data!$A:$A,$B57,Data!$C:$C,H$54,Data!$B:$B,$B$52)</f>
        <v>5.8148280996691441E-2</v>
      </c>
      <c r="I57" s="28">
        <f>SUMIFS(Data!$D:$D,Data!$A:$A,$B57,Data!$C:$C,I$54,Data!$B:$B,$B$52)</f>
        <v>4.601398391975673E-2</v>
      </c>
      <c r="J57" s="28">
        <f>SUMIFS(Data!$D:$D,Data!$A:$A,$B57,Data!$C:$C,J$54,Data!$B:$B,$B$52)</f>
        <v>3.1455205952061985E-2</v>
      </c>
      <c r="K57" s="28">
        <f>SUMIFS(Data!$D:$D,Data!$A:$A,$B57,Data!$C:$C,K$54,Data!$B:$B,$B$52)</f>
        <v>2.4674641570499319E-2</v>
      </c>
    </row>
    <row r="58" spans="2:11">
      <c r="B58" s="47" t="s">
        <v>39</v>
      </c>
      <c r="C58" s="28">
        <f>SUMIFS(Data!$D:$D,Data!$A:$A,$B58,Data!$C:$C,C$54,Data!$B:$B,$B$52)</f>
        <v>9.2857683842014802E-2</v>
      </c>
      <c r="D58" s="28">
        <f>SUMIFS(Data!$D:$D,Data!$A:$A,$B58,Data!$C:$C,D$54,Data!$B:$B,$B$52)</f>
        <v>0.10460718985500649</v>
      </c>
      <c r="E58" s="28">
        <f>SUMIFS(Data!$D:$D,Data!$A:$A,$B58,Data!$C:$C,E$54,Data!$B:$B,$B$52)</f>
        <v>3.4508834282859842E-2</v>
      </c>
      <c r="F58" s="28">
        <f>SUMIFS(Data!$D:$D,Data!$A:$A,$B58,Data!$C:$C,F$54,Data!$B:$B,$B$52)</f>
        <v>4.2159471163226894E-2</v>
      </c>
      <c r="G58" s="28">
        <f>SUMIFS(Data!$D:$D,Data!$A:$A,$B58,Data!$C:$C,G$54,Data!$B:$B,$B$52)</f>
        <v>4.1282355295703101E-2</v>
      </c>
      <c r="H58" s="28">
        <f>SUMIFS(Data!$D:$D,Data!$A:$A,$B58,Data!$C:$C,H$54,Data!$B:$B,$B$52)</f>
        <v>3.4171096552303326E-2</v>
      </c>
      <c r="I58" s="28">
        <f>SUMIFS(Data!$D:$D,Data!$A:$A,$B58,Data!$C:$C,I$54,Data!$B:$B,$B$52)</f>
        <v>3.4985061309212778E-2</v>
      </c>
      <c r="J58" s="28">
        <f>SUMIFS(Data!$D:$D,Data!$A:$A,$B58,Data!$C:$C,J$54,Data!$B:$B,$B$52)</f>
        <v>3.4749208246439012E-2</v>
      </c>
      <c r="K58" s="28">
        <f>SUMIFS(Data!$D:$D,Data!$A:$A,$B58,Data!$C:$C,K$54,Data!$B:$B,$B$52)</f>
        <v>3.3419690634362002E-2</v>
      </c>
    </row>
    <row r="59" spans="2:11">
      <c r="B59" s="47" t="s">
        <v>37</v>
      </c>
      <c r="C59" s="28">
        <f>SUMIFS(Data!$D:$D,Data!$A:$A,$B59,Data!$C:$C,C$54,Data!$B:$B,$B$52)</f>
        <v>5.9136268880060718E-2</v>
      </c>
      <c r="D59" s="28">
        <f>SUMIFS(Data!$D:$D,Data!$A:$A,$B59,Data!$C:$C,D$54,Data!$B:$B,$B$52)</f>
        <v>7.6845369328088789E-2</v>
      </c>
      <c r="E59" s="28">
        <f>SUMIFS(Data!$D:$D,Data!$A:$A,$B59,Data!$C:$C,E$54,Data!$B:$B,$B$52)</f>
        <v>7.4945155090322083E-2</v>
      </c>
      <c r="F59" s="28">
        <f>SUMIFS(Data!$D:$D,Data!$A:$A,$B59,Data!$C:$C,F$54,Data!$B:$B,$B$52)</f>
        <v>6.5433583176677301E-2</v>
      </c>
      <c r="G59" s="28">
        <f>SUMIFS(Data!$D:$D,Data!$A:$A,$B59,Data!$C:$C,G$54,Data!$B:$B,$B$52)</f>
        <v>5.8075747806378648E-2</v>
      </c>
      <c r="H59" s="28">
        <f>SUMIFS(Data!$D:$D,Data!$A:$A,$B59,Data!$C:$C,H$54,Data!$B:$B,$B$52)</f>
        <v>4.8492407519578853E-2</v>
      </c>
      <c r="I59" s="28">
        <f>SUMIFS(Data!$D:$D,Data!$A:$A,$B59,Data!$C:$C,I$54,Data!$B:$B,$B$52)</f>
        <v>4.4853103228849556E-2</v>
      </c>
      <c r="J59" s="28">
        <f>SUMIFS(Data!$D:$D,Data!$A:$A,$B59,Data!$C:$C,J$54,Data!$B:$B,$B$52)</f>
        <v>2.7970591114942392E-2</v>
      </c>
      <c r="K59" s="28">
        <f>SUMIFS(Data!$D:$D,Data!$A:$A,$B59,Data!$C:$C,K$54,Data!$B:$B,$B$52)</f>
        <v>2.2000386159338824E-2</v>
      </c>
    </row>
    <row r="60" spans="2:11">
      <c r="B60" s="47" t="s">
        <v>38</v>
      </c>
      <c r="C60" s="28">
        <f>SUMIFS(Data!$D:$D,Data!$A:$A,$B60,Data!$C:$C,C$54,Data!$B:$B,$B$52)</f>
        <v>7.0959548066847233E-2</v>
      </c>
      <c r="D60" s="28">
        <f>SUMIFS(Data!$D:$D,Data!$A:$A,$B60,Data!$C:$C,D$54,Data!$B:$B,$B$52)</f>
        <v>8.4896462416895677E-2</v>
      </c>
      <c r="E60" s="28">
        <f>SUMIFS(Data!$D:$D,Data!$A:$A,$B60,Data!$C:$C,E$54,Data!$B:$B,$B$52)</f>
        <v>5.6195252864628197E-2</v>
      </c>
      <c r="F60" s="28">
        <f>SUMIFS(Data!$D:$D,Data!$A:$A,$B60,Data!$C:$C,F$54,Data!$B:$B,$B$52)</f>
        <v>6.6290950469037296E-2</v>
      </c>
      <c r="G60" s="28">
        <f>SUMIFS(Data!$D:$D,Data!$A:$A,$B60,Data!$C:$C,G$54,Data!$B:$B,$B$52)</f>
        <v>4.5400362316822825E-2</v>
      </c>
      <c r="H60" s="28">
        <f>SUMIFS(Data!$D:$D,Data!$A:$A,$B60,Data!$C:$C,H$54,Data!$B:$B,$B$52)</f>
        <v>4.5156364597687564E-2</v>
      </c>
      <c r="I60" s="28">
        <f>SUMIFS(Data!$D:$D,Data!$A:$A,$B60,Data!$C:$C,I$54,Data!$B:$B,$B$52)</f>
        <v>4.0739803530051293E-2</v>
      </c>
      <c r="J60" s="28">
        <f>SUMIFS(Data!$D:$D,Data!$A:$A,$B60,Data!$C:$C,J$54,Data!$B:$B,$B$52)</f>
        <v>2.0136417961543446E-2</v>
      </c>
      <c r="K60" s="28">
        <f>SUMIFS(Data!$D:$D,Data!$A:$A,$B60,Data!$C:$C,K$54,Data!$B:$B,$B$52)</f>
        <v>1.914501453241833E-2</v>
      </c>
    </row>
    <row r="61" spans="2:11">
      <c r="B61" s="47" t="s">
        <v>43</v>
      </c>
      <c r="C61" s="28">
        <f>SUMIFS(Data!$D:$D,Data!$A:$A,$B61,Data!$C:$C,C$54,Data!$B:$B,$B$52)</f>
        <v>0.10314992083492848</v>
      </c>
      <c r="D61" s="28">
        <f>SUMIFS(Data!$D:$D,Data!$A:$A,$B61,Data!$C:$C,D$54,Data!$B:$B,$B$52)</f>
        <v>0.11309303913563314</v>
      </c>
      <c r="E61" s="28">
        <f>SUMIFS(Data!$D:$D,Data!$A:$A,$B61,Data!$C:$C,E$54,Data!$B:$B,$B$52)</f>
        <v>6.5568255993340582E-2</v>
      </c>
      <c r="F61" s="28">
        <f>SUMIFS(Data!$D:$D,Data!$A:$A,$B61,Data!$C:$C,F$54,Data!$B:$B,$B$52)</f>
        <v>5.2154352486582518E-2</v>
      </c>
      <c r="G61" s="28">
        <f>SUMIFS(Data!$D:$D,Data!$A:$A,$B61,Data!$C:$C,G$54,Data!$B:$B,$B$52)</f>
        <v>5.4042843714891861E-2</v>
      </c>
      <c r="H61" s="28">
        <f>SUMIFS(Data!$D:$D,Data!$A:$A,$B61,Data!$C:$C,H$54,Data!$B:$B,$B$52)</f>
        <v>4.9649740758346474E-2</v>
      </c>
      <c r="I61" s="28">
        <f>SUMIFS(Data!$D:$D,Data!$A:$A,$B61,Data!$C:$C,I$54,Data!$B:$B,$B$52)</f>
        <v>5.5710691540457144E-2</v>
      </c>
      <c r="J61" s="28">
        <f>SUMIFS(Data!$D:$D,Data!$A:$A,$B61,Data!$C:$C,J$54,Data!$B:$B,$B$52)</f>
        <v>4.6425727248982578E-2</v>
      </c>
      <c r="K61" s="28">
        <f>SUMIFS(Data!$D:$D,Data!$A:$A,$B61,Data!$C:$C,K$54,Data!$B:$B,$B$52)</f>
        <v>3.3432714354804431E-2</v>
      </c>
    </row>
    <row r="62" spans="2:11">
      <c r="B62" s="47" t="s">
        <v>44</v>
      </c>
      <c r="C62" s="28">
        <f>SUMIFS(Data!$D:$D,Data!$A:$A,$B62,Data!$C:$C,C$54,Data!$B:$B,$B$52)</f>
        <v>7.3266220365164267E-2</v>
      </c>
      <c r="D62" s="28">
        <f>SUMIFS(Data!$D:$D,Data!$A:$A,$B62,Data!$C:$C,D$54,Data!$B:$B,$B$52)</f>
        <v>8.7395179341600154E-2</v>
      </c>
      <c r="E62" s="28">
        <f>SUMIFS(Data!$D:$D,Data!$A:$A,$B62,Data!$C:$C,E$54,Data!$B:$B,$B$52)</f>
        <v>9.6522971538842442E-2</v>
      </c>
      <c r="F62" s="28">
        <f>SUMIFS(Data!$D:$D,Data!$A:$A,$B62,Data!$C:$C,F$54,Data!$B:$B,$B$52)</f>
        <v>6.8412452306486154E-2</v>
      </c>
      <c r="G62" s="28">
        <f>SUMIFS(Data!$D:$D,Data!$A:$A,$B62,Data!$C:$C,G$54,Data!$B:$B,$B$52)</f>
        <v>3.9388048814698533E-2</v>
      </c>
      <c r="H62" s="28">
        <f>SUMIFS(Data!$D:$D,Data!$A:$A,$B62,Data!$C:$C,H$54,Data!$B:$B,$B$52)</f>
        <v>2.6517013883540899E-2</v>
      </c>
      <c r="I62" s="28">
        <f>SUMIFS(Data!$D:$D,Data!$A:$A,$B62,Data!$C:$C,I$54,Data!$B:$B,$B$52)</f>
        <v>4.5172113725420265E-2</v>
      </c>
      <c r="J62" s="28">
        <f>SUMIFS(Data!$D:$D,Data!$A:$A,$B62,Data!$C:$C,J$54,Data!$B:$B,$B$52)</f>
        <v>3.4376168613237022E-2</v>
      </c>
      <c r="K62" s="28">
        <f>SUMIFS(Data!$D:$D,Data!$A:$A,$B62,Data!$C:$C,K$54,Data!$B:$B,$B$52)</f>
        <v>3.4574855003847341E-2</v>
      </c>
    </row>
    <row r="63" spans="2:11">
      <c r="B63" s="47" t="s">
        <v>34</v>
      </c>
      <c r="C63" s="28">
        <f>SUMIFS(Data!$D:$D,Data!$A:$A,$B63,Data!$C:$C,C$54,Data!$B:$B,$B$52)</f>
        <v>7.6067733774818486E-2</v>
      </c>
      <c r="D63" s="28">
        <f>SUMIFS(Data!$D:$D,Data!$A:$A,$B63,Data!$C:$C,D$54,Data!$B:$B,$B$52)</f>
        <v>8.9227458945167593E-2</v>
      </c>
      <c r="E63" s="28">
        <f>SUMIFS(Data!$D:$D,Data!$A:$A,$B63,Data!$C:$C,E$54,Data!$B:$B,$B$52)</f>
        <v>4.0736320569207042E-2</v>
      </c>
      <c r="F63" s="28">
        <f>SUMIFS(Data!$D:$D,Data!$A:$A,$B63,Data!$C:$C,F$54,Data!$B:$B,$B$52)</f>
        <v>5.8963889166795715E-2</v>
      </c>
      <c r="G63" s="28">
        <f>SUMIFS(Data!$D:$D,Data!$A:$A,$B63,Data!$C:$C,G$54,Data!$B:$B,$B$52)</f>
        <v>5.8212505561000057E-2</v>
      </c>
      <c r="H63" s="28">
        <f>SUMIFS(Data!$D:$D,Data!$A:$A,$B63,Data!$C:$C,H$54,Data!$B:$B,$B$52)</f>
        <v>5.8961969493921795E-2</v>
      </c>
      <c r="I63" s="28">
        <f>SUMIFS(Data!$D:$D,Data!$A:$A,$B63,Data!$C:$C,I$54,Data!$B:$B,$B$52)</f>
        <v>5.6075797228818232E-2</v>
      </c>
      <c r="J63" s="28">
        <f>SUMIFS(Data!$D:$D,Data!$A:$A,$B63,Data!$C:$C,J$54,Data!$B:$B,$B$52)</f>
        <v>5.0683030342026654E-2</v>
      </c>
      <c r="K63" s="28">
        <f>SUMIFS(Data!$D:$D,Data!$A:$A,$B63,Data!$C:$C,K$54,Data!$B:$B,$B$52)</f>
        <v>2.2446458408059502E-2</v>
      </c>
    </row>
    <row r="64" spans="2:11">
      <c r="B64" s="47" t="s">
        <v>35</v>
      </c>
      <c r="C64" s="28">
        <f>SUMIFS(Data!$D:$D,Data!$A:$A,$B64,Data!$C:$C,C$54,Data!$B:$B,$B$52)</f>
        <v>7.4794128555219538E-2</v>
      </c>
      <c r="D64" s="28">
        <f>SUMIFS(Data!$D:$D,Data!$A:$A,$B64,Data!$C:$C,D$54,Data!$B:$B,$B$52)</f>
        <v>8.4804509262985953E-2</v>
      </c>
      <c r="E64" s="28">
        <f>SUMIFS(Data!$D:$D,Data!$A:$A,$B64,Data!$C:$C,E$54,Data!$B:$B,$B$52)</f>
        <v>5.958434866665796E-2</v>
      </c>
      <c r="F64" s="28">
        <f>SUMIFS(Data!$D:$D,Data!$A:$A,$B64,Data!$C:$C,F$54,Data!$B:$B,$B$52)</f>
        <v>5.7984279554710617E-2</v>
      </c>
      <c r="G64" s="28">
        <f>SUMIFS(Data!$D:$D,Data!$A:$A,$B64,Data!$C:$C,G$54,Data!$B:$B,$B$52)</f>
        <v>5.9483803022592749E-2</v>
      </c>
      <c r="H64" s="28">
        <f>SUMIFS(Data!$D:$D,Data!$A:$A,$B64,Data!$C:$C,H$54,Data!$B:$B,$B$52)</f>
        <v>5.5930982520313609E-2</v>
      </c>
      <c r="I64" s="28">
        <f>SUMIFS(Data!$D:$D,Data!$A:$A,$B64,Data!$C:$C,I$54,Data!$B:$B,$B$52)</f>
        <v>4.5091220794803932E-2</v>
      </c>
      <c r="J64" s="28">
        <f>SUMIFS(Data!$D:$D,Data!$A:$A,$B64,Data!$C:$C,J$54,Data!$B:$B,$B$52)</f>
        <v>4.4719636074926315E-2</v>
      </c>
      <c r="K64" s="28">
        <f>SUMIFS(Data!$D:$D,Data!$A:$A,$B64,Data!$C:$C,K$54,Data!$B:$B,$B$52)</f>
        <v>5.319062775718858E-2</v>
      </c>
    </row>
    <row r="65" spans="2:11">
      <c r="B65" s="47" t="s">
        <v>41</v>
      </c>
      <c r="C65" s="28">
        <f>SUMIFS(Data!$D:$D,Data!$A:$A,$B65,Data!$C:$C,C$54,Data!$B:$B,$B$52)</f>
        <v>7.9175047273768021E-2</v>
      </c>
      <c r="D65" s="28">
        <f>SUMIFS(Data!$D:$D,Data!$A:$A,$B65,Data!$C:$C,D$54,Data!$B:$B,$B$52)</f>
        <v>8.7860201294245086E-2</v>
      </c>
      <c r="E65" s="28">
        <f>SUMIFS(Data!$D:$D,Data!$A:$A,$B65,Data!$C:$C,E$54,Data!$B:$B,$B$52)</f>
        <v>6.3172301574088985E-2</v>
      </c>
      <c r="F65" s="28">
        <f>SUMIFS(Data!$D:$D,Data!$A:$A,$B65,Data!$C:$C,F$54,Data!$B:$B,$B$52)</f>
        <v>8.0840515286527609E-2</v>
      </c>
      <c r="G65" s="28">
        <f>SUMIFS(Data!$D:$D,Data!$A:$A,$B65,Data!$C:$C,G$54,Data!$B:$B,$B$52)</f>
        <v>6.8743495555783435E-2</v>
      </c>
      <c r="H65" s="28">
        <f>SUMIFS(Data!$D:$D,Data!$A:$A,$B65,Data!$C:$C,H$54,Data!$B:$B,$B$52)</f>
        <v>5.4003822460508513E-2</v>
      </c>
      <c r="I65" s="28">
        <f>SUMIFS(Data!$D:$D,Data!$A:$A,$B65,Data!$C:$C,I$54,Data!$B:$B,$B$52)</f>
        <v>6.5726436657989995E-2</v>
      </c>
      <c r="J65" s="28">
        <f>SUMIFS(Data!$D:$D,Data!$A:$A,$B65,Data!$C:$C,J$54,Data!$B:$B,$B$52)</f>
        <v>6.8516496283368034E-2</v>
      </c>
      <c r="K65" s="28">
        <f>SUMIFS(Data!$D:$D,Data!$A:$A,$B65,Data!$C:$C,K$54,Data!$B:$B,$B$52)</f>
        <v>5.5043618960567219E-2</v>
      </c>
    </row>
    <row r="66" spans="2:11">
      <c r="B66" s="47" t="s">
        <v>42</v>
      </c>
      <c r="C66" s="28">
        <f>SUMIFS(Data!$D:$D,Data!$A:$A,$B66,Data!$C:$C,C$54,Data!$B:$B,$B$52)</f>
        <v>8.5145462000441749E-2</v>
      </c>
      <c r="D66" s="28">
        <f>SUMIFS(Data!$D:$D,Data!$A:$A,$B66,Data!$C:$C,D$54,Data!$B:$B,$B$52)</f>
        <v>9.2832354530633113E-2</v>
      </c>
      <c r="E66" s="28">
        <f>SUMIFS(Data!$D:$D,Data!$A:$A,$B66,Data!$C:$C,E$54,Data!$B:$B,$B$52)</f>
        <v>7.3044688592465906E-2</v>
      </c>
      <c r="F66" s="28">
        <f>SUMIFS(Data!$D:$D,Data!$A:$A,$B66,Data!$C:$C,F$54,Data!$B:$B,$B$52)</f>
        <v>6.1413318279128055E-2</v>
      </c>
      <c r="G66" s="28">
        <f>SUMIFS(Data!$D:$D,Data!$A:$A,$B66,Data!$C:$C,G$54,Data!$B:$B,$B$52)</f>
        <v>5.2366818595614859E-2</v>
      </c>
      <c r="H66" s="28">
        <f>SUMIFS(Data!$D:$D,Data!$A:$A,$B66,Data!$C:$C,H$54,Data!$B:$B,$B$52)</f>
        <v>4.8303590679610285E-2</v>
      </c>
      <c r="I66" s="28">
        <f>SUMIFS(Data!$D:$D,Data!$A:$A,$B66,Data!$C:$C,I$54,Data!$B:$B,$B$52)</f>
        <v>5.4287983682836917E-2</v>
      </c>
      <c r="J66" s="28">
        <f>SUMIFS(Data!$D:$D,Data!$A:$A,$B66,Data!$C:$C,J$54,Data!$B:$B,$B$52)</f>
        <v>4.7240040823369189E-2</v>
      </c>
      <c r="K66" s="28">
        <f>SUMIFS(Data!$D:$D,Data!$A:$A,$B66,Data!$C:$C,K$54,Data!$B:$B,$B$52)</f>
        <v>4.6507842265689547E-2</v>
      </c>
    </row>
    <row r="67" spans="2:11">
      <c r="B67" s="47" t="s">
        <v>45</v>
      </c>
      <c r="C67" s="28">
        <f>SUMIFS(Data!$D:$D,Data!$A:$A,$B67,Data!$C:$C,C$54,Data!$B:$B,$B$52)</f>
        <v>8.3360311946444152E-2</v>
      </c>
      <c r="D67" s="28">
        <f>SUMIFS(Data!$D:$D,Data!$A:$A,$B67,Data!$C:$C,D$54,Data!$B:$B,$B$52)</f>
        <v>9.0312414655645004E-2</v>
      </c>
      <c r="E67" s="28">
        <f>SUMIFS(Data!$D:$D,Data!$A:$A,$B67,Data!$C:$C,E$54,Data!$B:$B,$B$52)</f>
        <v>5.3056956374848335E-2</v>
      </c>
      <c r="F67" s="28">
        <f>SUMIFS(Data!$D:$D,Data!$A:$A,$B67,Data!$C:$C,F$54,Data!$B:$B,$B$52)</f>
        <v>6.6186607399571523E-2</v>
      </c>
      <c r="G67" s="28">
        <f>SUMIFS(Data!$D:$D,Data!$A:$A,$B67,Data!$C:$C,G$54,Data!$B:$B,$B$52)</f>
        <v>6.8571051348288045E-2</v>
      </c>
      <c r="H67" s="28">
        <f>SUMIFS(Data!$D:$D,Data!$A:$A,$B67,Data!$C:$C,H$54,Data!$B:$B,$B$52)</f>
        <v>6.7563440174741696E-2</v>
      </c>
      <c r="I67" s="28">
        <f>SUMIFS(Data!$D:$D,Data!$A:$A,$B67,Data!$C:$C,I$54,Data!$B:$B,$B$52)</f>
        <v>7.5370146373516841E-2</v>
      </c>
      <c r="J67" s="28">
        <f>SUMIFS(Data!$D:$D,Data!$A:$A,$B67,Data!$C:$C,J$54,Data!$B:$B,$B$52)</f>
        <v>5.980851020619201E-2</v>
      </c>
      <c r="K67" s="28">
        <f>SUMIFS(Data!$D:$D,Data!$A:$A,$B67,Data!$C:$C,K$54,Data!$B:$B,$B$52)</f>
        <v>4.6894928836007543E-2</v>
      </c>
    </row>
    <row r="68" spans="2:11">
      <c r="B68" s="47" t="s">
        <v>111</v>
      </c>
      <c r="C68" s="29">
        <f>SUMIFS(Data!$D:$D,Data!$A:$A,$B68,Data!$C:$C,C$54,Data!$B:$B,$B$52)</f>
        <v>0</v>
      </c>
      <c r="D68" s="29">
        <f>SUMIFS(Data!$D:$D,Data!$A:$A,$B68,Data!$C:$C,D$54,Data!$B:$B,$B$52)</f>
        <v>0</v>
      </c>
      <c r="E68" s="29">
        <f>SUMIFS(Data!$D:$D,Data!$A:$A,$B68,Data!$C:$C,E$54,Data!$B:$B,$B$52)</f>
        <v>0</v>
      </c>
      <c r="F68" s="29">
        <f>SUMIFS(Data!$D:$D,Data!$A:$A,$B68,Data!$C:$C,F$54,Data!$B:$B,$B$52)</f>
        <v>0</v>
      </c>
      <c r="G68" s="29">
        <f>SUMIFS(Data!$D:$D,Data!$A:$A,$B68,Data!$C:$C,G$54,Data!$B:$B,$B$52)</f>
        <v>0</v>
      </c>
      <c r="H68" s="29">
        <f>SUMIFS(Data!$D:$D,Data!$A:$A,$B68,Data!$C:$C,H$54,Data!$B:$B,$B$52)</f>
        <v>0</v>
      </c>
      <c r="I68" s="28">
        <f>SUMIFS(Data!$D:$D,Data!$A:$A,$B68,Data!$C:$C,I$54,Data!$B:$B,$B$52)</f>
        <v>2.8181701025337215E-2</v>
      </c>
      <c r="J68" s="28">
        <f>SUMIFS(Data!$D:$D,Data!$A:$A,$B68,Data!$C:$C,J$54,Data!$B:$B,$B$52)</f>
        <v>2.822747679524729E-2</v>
      </c>
      <c r="K68" s="28">
        <f>SUMIFS(Data!$D:$D,Data!$A:$A,$B68,Data!$C:$C,K$54,Data!$B:$B,$B$52)</f>
        <v>3.3528109817777582E-2</v>
      </c>
    </row>
    <row r="70" spans="2:11" ht="15" thickBot="1">
      <c r="B70" s="5" t="str">
        <f>IF(C4 = "Inclusive", Inputs!F3,Inputs!F4)</f>
        <v>WACC - Allowed real rate of return</v>
      </c>
      <c r="C70" s="9">
        <v>2014</v>
      </c>
      <c r="D70" s="9">
        <v>2015</v>
      </c>
      <c r="E70" s="9">
        <v>2016</v>
      </c>
      <c r="F70" s="9">
        <v>2017</v>
      </c>
      <c r="G70" s="9">
        <v>2018</v>
      </c>
      <c r="H70" s="9">
        <v>2019</v>
      </c>
      <c r="I70" s="9">
        <v>2020</v>
      </c>
      <c r="J70" s="9">
        <v>2021</v>
      </c>
      <c r="K70" s="9">
        <v>2022</v>
      </c>
    </row>
    <row r="71" spans="2:11">
      <c r="B71" s="47" t="s">
        <v>40</v>
      </c>
      <c r="C71" s="28">
        <f>IF(AND($C$4 = "Inclusive", $C$6 = "Inclusive"), SUMIFS(Data!$D:$D,Data!$A:$A,$B71,Data!$C:$C,C$70,Data!$B:$B, "pre-tax nominal wacc"), IF(AND($C$4 = "Inclusive", $C$6 = "Exclusive"), SUMIFS(Data!$D:$D,Data!$A:$A,$B71,Data!$C:$C,C$70,Data!$B:$B, "pre-tax nominal wacc"), IF(AND($C$4 = "Exclusive", $C$6 = "Inclusive"), SUMIFS(Data!$D:$D,Data!$A:$A,$B71,Data!$C:$C,C$70,Data!$B:$B, "pre-tax real wacc"), SUMIFS(Data!$D:$D,Data!$A:$A,$B71,Data!$C:$C,C$70,Data!$B:$B, "pre-tax real wacc"))))</f>
        <v>6.9104413904183995E-2</v>
      </c>
      <c r="D71" s="28">
        <f>IF(AND($C$4 = "Inclusive", $C$6 = "Inclusive"), SUMIFS(Data!$D:$D,Data!$A:$A,$B71,Data!$C:$C,D$70,Data!$B:$B, "pre-tax nominal wacc"), IF(AND($C$4 = "Inclusive", $C$6 = "Exclusive"), SUMIFS(Data!$D:$D,Data!$A:$A,$B71,Data!$C:$C,D$70,Data!$B:$B, "pre-tax nominal wacc"), IF(AND($C$4 = "Exclusive", $C$6 = "Inclusive"), SUMIFS(Data!$D:$D,Data!$A:$A,$B71,Data!$C:$C,D$70,Data!$B:$B, "pre-tax real wacc"), SUMIFS(Data!$D:$D,Data!$A:$A,$B71,Data!$C:$C,D$70,Data!$B:$B, "pre-tax real wacc"))))</f>
        <v>4.6123466378985997E-2</v>
      </c>
      <c r="E71" s="28">
        <f>IF(AND($C$4 = "Inclusive", $C$6 = "Inclusive"), SUMIFS(Data!$D:$D,Data!$A:$A,$B71,Data!$C:$C,E$70,Data!$B:$B, "pre-tax nominal wacc"), IF(AND($C$4 = "Inclusive", $C$6 = "Exclusive"), SUMIFS(Data!$D:$D,Data!$A:$A,$B71,Data!$C:$C,E$70,Data!$B:$B, "pre-tax nominal wacc"), IF(AND($C$4 = "Exclusive", $C$6 = "Inclusive"), SUMIFS(Data!$D:$D,Data!$A:$A,$B71,Data!$C:$C,E$70,Data!$B:$B, "pre-tax real wacc"), SUMIFS(Data!$D:$D,Data!$A:$A,$B71,Data!$C:$C,E$70,Data!$B:$B, "pre-tax real wacc"))))</f>
        <v>4.5140152236492002E-2</v>
      </c>
      <c r="F71" s="28">
        <f>IF(AND($C$4 = "Inclusive", $C$6 = "Inclusive"), SUMIFS(Data!$D:$D,Data!$A:$A,$B71,Data!$C:$C,F$70,Data!$B:$B, "pre-tax nominal wacc"), IF(AND($C$4 = "Inclusive", $C$6 = "Exclusive"), SUMIFS(Data!$D:$D,Data!$A:$A,$B71,Data!$C:$C,F$70,Data!$B:$B, "pre-tax nominal wacc"), IF(AND($C$4 = "Exclusive", $C$6 = "Inclusive"), SUMIFS(Data!$D:$D,Data!$A:$A,$B71,Data!$C:$C,F$70,Data!$B:$B, "pre-tax real wacc"), SUMIFS(Data!$D:$D,Data!$A:$A,$B71,Data!$C:$C,F$70,Data!$B:$B, "pre-tax real wacc"))))</f>
        <v>4.4780364263113E-2</v>
      </c>
      <c r="G71" s="28">
        <f>IF(AND($C$4 = "Inclusive", $C$6 = "Inclusive"), SUMIFS(Data!$D:$D,Data!$A:$A,$B71,Data!$C:$C,G$70,Data!$B:$B, "pre-tax nominal wacc"), IF(AND($C$4 = "Inclusive", $C$6 = "Exclusive"), SUMIFS(Data!$D:$D,Data!$A:$A,$B71,Data!$C:$C,G$70,Data!$B:$B, "pre-tax nominal wacc"), IF(AND($C$4 = "Exclusive", $C$6 = "Inclusive"), SUMIFS(Data!$D:$D,Data!$A:$A,$B71,Data!$C:$C,G$70,Data!$B:$B, "pre-tax real wacc"), SUMIFS(Data!$D:$D,Data!$A:$A,$B71,Data!$C:$C,G$70,Data!$B:$B, "pre-tax real wacc"))))</f>
        <v>4.4151741809216001E-2</v>
      </c>
      <c r="H71" s="28">
        <f>IF(AND($C$4 = "Inclusive", $C$6 = "Inclusive"), SUMIFS(Data!$D:$D,Data!$A:$A,$B71,Data!$C:$C,H$70,Data!$B:$B, "pre-tax nominal wacc"), IF(AND($C$4 = "Inclusive", $C$6 = "Exclusive"), SUMIFS(Data!$D:$D,Data!$A:$A,$B71,Data!$C:$C,H$70,Data!$B:$B, "pre-tax nominal wacc"), IF(AND($C$4 = "Exclusive", $C$6 = "Inclusive"), SUMIFS(Data!$D:$D,Data!$A:$A,$B71,Data!$C:$C,H$70,Data!$B:$B, "pre-tax real wacc"), SUMIFS(Data!$D:$D,Data!$A:$A,$B71,Data!$C:$C,H$70,Data!$B:$B, "pre-tax real wacc"))))</f>
        <v>4.3238863585089E-2</v>
      </c>
      <c r="I71" s="28">
        <f>IF(AND($C$4 = "Inclusive", $C$6 = "Inclusive"), SUMIFS(Data!$D:$D,Data!$A:$A,$B71,Data!$C:$C,I$70,Data!$B:$B, "pre-tax nominal wacc"), IF(AND($C$4 = "Inclusive", $C$6 = "Exclusive"), SUMIFS(Data!$D:$D,Data!$A:$A,$B71,Data!$C:$C,I$70,Data!$B:$B, "pre-tax nominal wacc"), IF(AND($C$4 = "Exclusive", $C$6 = "Inclusive"), SUMIFS(Data!$D:$D,Data!$A:$A,$B71,Data!$C:$C,I$70,Data!$B:$B, "pre-tax real wacc"), SUMIFS(Data!$D:$D,Data!$A:$A,$B71,Data!$C:$C,I$70,Data!$B:$B, "pre-tax real wacc"))))</f>
        <v>3.2347114764088997E-2</v>
      </c>
      <c r="J71" s="28">
        <f>IF(AND($C$4 = "Inclusive", $C$6 = "Inclusive"), SUMIFS(Data!$D:$D,Data!$A:$A,$B71,Data!$C:$C,J$70,Data!$B:$B, "pre-tax nominal wacc"), IF(AND($C$4 = "Inclusive", $C$6 = "Exclusive"), SUMIFS(Data!$D:$D,Data!$A:$A,$B71,Data!$C:$C,J$70,Data!$B:$B, "pre-tax nominal wacc"), IF(AND($C$4 = "Exclusive", $C$6 = "Inclusive"), SUMIFS(Data!$D:$D,Data!$A:$A,$B71,Data!$C:$C,J$70,Data!$B:$B, "pre-tax real wacc"), SUMIFS(Data!$D:$D,Data!$A:$A,$B71,Data!$C:$C,J$70,Data!$B:$B, "pre-tax real wacc"))))</f>
        <v>3.0450290101883999E-2</v>
      </c>
      <c r="K71" s="28">
        <f>IF(AND($C$4 = "Inclusive", $C$6 = "Inclusive"), SUMIFS(Data!$D:$D,Data!$A:$A,$B71,Data!$C:$C,K$70,Data!$B:$B, "pre-tax nominal wacc"), IF(AND($C$4 = "Inclusive", $C$6 = "Exclusive"), SUMIFS(Data!$D:$D,Data!$A:$A,$B71,Data!$C:$C,K$70,Data!$B:$B, "pre-tax nominal wacc"), IF(AND($C$4 = "Exclusive", $C$6 = "Inclusive"), SUMIFS(Data!$D:$D,Data!$A:$A,$B71,Data!$C:$C,K$70,Data!$B:$B, "pre-tax real wacc"), SUMIFS(Data!$D:$D,Data!$A:$A,$B71,Data!$C:$C,K$70,Data!$B:$B, "pre-tax real wacc"))))</f>
        <v>2.8088563494713E-2</v>
      </c>
    </row>
    <row r="72" spans="2:11">
      <c r="B72" s="47" t="s">
        <v>33</v>
      </c>
      <c r="C72" s="28">
        <f>IF(AND($C$4 = "Inclusive", $C$6 = "Inclusive"), SUMIFS(Data!$D:$D,Data!$A:$A,$B72,Data!$C:$C,C$70,Data!$B:$B, "pre-tax nominal wacc"), IF(AND($C$4 = "Inclusive", $C$6 = "Exclusive"), SUMIFS(Data!$D:$D,Data!$A:$A,$B72,Data!$C:$C,C$70,Data!$B:$B, "pre-tax nominal wacc"), IF(AND($C$4 = "Exclusive", $C$6 = "Inclusive"), SUMIFS(Data!$D:$D,Data!$A:$A,$B72,Data!$C:$C,C$70,Data!$B:$B, "pre-tax real wacc"), SUMIFS(Data!$D:$D,Data!$A:$A,$B72,Data!$C:$C,C$70,Data!$B:$B, "pre-tax real wacc"))))</f>
        <v>8.1323559089633998E-2</v>
      </c>
      <c r="D72" s="28">
        <f>IF(AND($C$4 = "Inclusive", $C$6 = "Inclusive"), SUMIFS(Data!$D:$D,Data!$A:$A,$B72,Data!$C:$C,D$70,Data!$B:$B, "pre-tax nominal wacc"), IF(AND($C$4 = "Inclusive", $C$6 = "Exclusive"), SUMIFS(Data!$D:$D,Data!$A:$A,$B72,Data!$C:$C,D$70,Data!$B:$B, "pre-tax nominal wacc"), IF(AND($C$4 = "Exclusive", $C$6 = "Inclusive"), SUMIFS(Data!$D:$D,Data!$A:$A,$B72,Data!$C:$C,D$70,Data!$B:$B, "pre-tax real wacc"), SUMIFS(Data!$D:$D,Data!$A:$A,$B72,Data!$C:$C,D$70,Data!$B:$B, "pre-tax real wacc"))))</f>
        <v>4.6833121443930002E-2</v>
      </c>
      <c r="E72" s="28">
        <f>IF(AND($C$4 = "Inclusive", $C$6 = "Inclusive"), SUMIFS(Data!$D:$D,Data!$A:$A,$B72,Data!$C:$C,E$70,Data!$B:$B, "pre-tax nominal wacc"), IF(AND($C$4 = "Inclusive", $C$6 = "Exclusive"), SUMIFS(Data!$D:$D,Data!$A:$A,$B72,Data!$C:$C,E$70,Data!$B:$B, "pre-tax nominal wacc"), IF(AND($C$4 = "Exclusive", $C$6 = "Inclusive"), SUMIFS(Data!$D:$D,Data!$A:$A,$B72,Data!$C:$C,E$70,Data!$B:$B, "pre-tax real wacc"), SUMIFS(Data!$D:$D,Data!$A:$A,$B72,Data!$C:$C,E$70,Data!$B:$B, "pre-tax real wacc"))))</f>
        <v>4.6214579624192002E-2</v>
      </c>
      <c r="F72" s="28">
        <f>IF(AND($C$4 = "Inclusive", $C$6 = "Inclusive"), SUMIFS(Data!$D:$D,Data!$A:$A,$B72,Data!$C:$C,F$70,Data!$B:$B, "pre-tax nominal wacc"), IF(AND($C$4 = "Inclusive", $C$6 = "Exclusive"), SUMIFS(Data!$D:$D,Data!$A:$A,$B72,Data!$C:$C,F$70,Data!$B:$B, "pre-tax nominal wacc"), IF(AND($C$4 = "Exclusive", $C$6 = "Inclusive"), SUMIFS(Data!$D:$D,Data!$A:$A,$B72,Data!$C:$C,F$70,Data!$B:$B, "pre-tax real wacc"), SUMIFS(Data!$D:$D,Data!$A:$A,$B72,Data!$C:$C,F$70,Data!$B:$B, "pre-tax real wacc"))))</f>
        <v>4.5340135962489002E-2</v>
      </c>
      <c r="G72" s="28">
        <f>IF(AND($C$4 = "Inclusive", $C$6 = "Inclusive"), SUMIFS(Data!$D:$D,Data!$A:$A,$B72,Data!$C:$C,G$70,Data!$B:$B, "pre-tax nominal wacc"), IF(AND($C$4 = "Inclusive", $C$6 = "Exclusive"), SUMIFS(Data!$D:$D,Data!$A:$A,$B72,Data!$C:$C,G$70,Data!$B:$B, "pre-tax nominal wacc"), IF(AND($C$4 = "Exclusive", $C$6 = "Inclusive"), SUMIFS(Data!$D:$D,Data!$A:$A,$B72,Data!$C:$C,G$70,Data!$B:$B, "pre-tax real wacc"), SUMIFS(Data!$D:$D,Data!$A:$A,$B72,Data!$C:$C,G$70,Data!$B:$B, "pre-tax real wacc"))))</f>
        <v>4.4439336152588001E-2</v>
      </c>
      <c r="H72" s="28">
        <f>IF(AND($C$4 = "Inclusive", $C$6 = "Inclusive"), SUMIFS(Data!$D:$D,Data!$A:$A,$B72,Data!$C:$C,H$70,Data!$B:$B, "pre-tax nominal wacc"), IF(AND($C$4 = "Inclusive", $C$6 = "Exclusive"), SUMIFS(Data!$D:$D,Data!$A:$A,$B72,Data!$C:$C,H$70,Data!$B:$B, "pre-tax nominal wacc"), IF(AND($C$4 = "Exclusive", $C$6 = "Inclusive"), SUMIFS(Data!$D:$D,Data!$A:$A,$B72,Data!$C:$C,H$70,Data!$B:$B, "pre-tax real wacc"), SUMIFS(Data!$D:$D,Data!$A:$A,$B72,Data!$C:$C,H$70,Data!$B:$B, "pre-tax real wacc"))))</f>
        <v>4.3407068721402001E-2</v>
      </c>
      <c r="I72" s="28">
        <f>IF(AND($C$4 = "Inclusive", $C$6 = "Inclusive"), SUMIFS(Data!$D:$D,Data!$A:$A,$B72,Data!$C:$C,I$70,Data!$B:$B, "pre-tax nominal wacc"), IF(AND($C$4 = "Inclusive", $C$6 = "Exclusive"), SUMIFS(Data!$D:$D,Data!$A:$A,$B72,Data!$C:$C,I$70,Data!$B:$B, "pre-tax nominal wacc"), IF(AND($C$4 = "Exclusive", $C$6 = "Inclusive"), SUMIFS(Data!$D:$D,Data!$A:$A,$B72,Data!$C:$C,I$70,Data!$B:$B, "pre-tax real wacc"), SUMIFS(Data!$D:$D,Data!$A:$A,$B72,Data!$C:$C,I$70,Data!$B:$B, "pre-tax real wacc"))))</f>
        <v>3.4582023792731002E-2</v>
      </c>
      <c r="J72" s="28">
        <f>IF(AND($C$4 = "Inclusive", $C$6 = "Inclusive"), SUMIFS(Data!$D:$D,Data!$A:$A,$B72,Data!$C:$C,J$70,Data!$B:$B, "pre-tax nominal wacc"), IF(AND($C$4 = "Inclusive", $C$6 = "Exclusive"), SUMIFS(Data!$D:$D,Data!$A:$A,$B72,Data!$C:$C,J$70,Data!$B:$B, "pre-tax nominal wacc"), IF(AND($C$4 = "Exclusive", $C$6 = "Inclusive"), SUMIFS(Data!$D:$D,Data!$A:$A,$B72,Data!$C:$C,J$70,Data!$B:$B, "pre-tax real wacc"), SUMIFS(Data!$D:$D,Data!$A:$A,$B72,Data!$C:$C,J$70,Data!$B:$B, "pre-tax real wacc"))))</f>
        <v>3.2452389616336001E-2</v>
      </c>
      <c r="K72" s="28">
        <f>IF(AND($C$4 = "Inclusive", $C$6 = "Inclusive"), SUMIFS(Data!$D:$D,Data!$A:$A,$B72,Data!$C:$C,K$70,Data!$B:$B, "pre-tax nominal wacc"), IF(AND($C$4 = "Inclusive", $C$6 = "Exclusive"), SUMIFS(Data!$D:$D,Data!$A:$A,$B72,Data!$C:$C,K$70,Data!$B:$B, "pre-tax nominal wacc"), IF(AND($C$4 = "Exclusive", $C$6 = "Inclusive"), SUMIFS(Data!$D:$D,Data!$A:$A,$B72,Data!$C:$C,K$70,Data!$B:$B, "pre-tax real wacc"), SUMIFS(Data!$D:$D,Data!$A:$A,$B72,Data!$C:$C,K$70,Data!$B:$B, "pre-tax real wacc"))))</f>
        <v>2.9881714849042E-2</v>
      </c>
    </row>
    <row r="73" spans="2:11">
      <c r="B73" s="47" t="s">
        <v>36</v>
      </c>
      <c r="C73" s="28">
        <f>IF(AND($C$4 = "Inclusive", $C$6 = "Inclusive"), SUMIFS(Data!$D:$D,Data!$A:$A,$B73,Data!$C:$C,C$70,Data!$B:$B, "pre-tax nominal wacc"), IF(AND($C$4 = "Inclusive", $C$6 = "Exclusive"), SUMIFS(Data!$D:$D,Data!$A:$A,$B73,Data!$C:$C,C$70,Data!$B:$B, "pre-tax nominal wacc"), IF(AND($C$4 = "Exclusive", $C$6 = "Inclusive"), SUMIFS(Data!$D:$D,Data!$A:$A,$B73,Data!$C:$C,C$70,Data!$B:$B, "pre-tax real wacc"), SUMIFS(Data!$D:$D,Data!$A:$A,$B73,Data!$C:$C,C$70,Data!$B:$B, "pre-tax real wacc"))))</f>
        <v>8.1497319087046993E-2</v>
      </c>
      <c r="D73" s="28">
        <f>IF(AND($C$4 = "Inclusive", $C$6 = "Inclusive"), SUMIFS(Data!$D:$D,Data!$A:$A,$B73,Data!$C:$C,D$70,Data!$B:$B, "pre-tax nominal wacc"), IF(AND($C$4 = "Inclusive", $C$6 = "Exclusive"), SUMIFS(Data!$D:$D,Data!$A:$A,$B73,Data!$C:$C,D$70,Data!$B:$B, "pre-tax nominal wacc"), IF(AND($C$4 = "Exclusive", $C$6 = "Inclusive"), SUMIFS(Data!$D:$D,Data!$A:$A,$B73,Data!$C:$C,D$70,Data!$B:$B, "pre-tax real wacc"), SUMIFS(Data!$D:$D,Data!$A:$A,$B73,Data!$C:$C,D$70,Data!$B:$B, "pre-tax real wacc"))))</f>
        <v>4.7834098999999998E-2</v>
      </c>
      <c r="E73" s="28">
        <f>IF(AND($C$4 = "Inclusive", $C$6 = "Inclusive"), SUMIFS(Data!$D:$D,Data!$A:$A,$B73,Data!$C:$C,E$70,Data!$B:$B, "pre-tax nominal wacc"), IF(AND($C$4 = "Inclusive", $C$6 = "Exclusive"), SUMIFS(Data!$D:$D,Data!$A:$A,$B73,Data!$C:$C,E$70,Data!$B:$B, "pre-tax nominal wacc"), IF(AND($C$4 = "Exclusive", $C$6 = "Inclusive"), SUMIFS(Data!$D:$D,Data!$A:$A,$B73,Data!$C:$C,E$70,Data!$B:$B, "pre-tax real wacc"), SUMIFS(Data!$D:$D,Data!$A:$A,$B73,Data!$C:$C,E$70,Data!$B:$B, "pre-tax real wacc"))))</f>
        <v>4.7215556999999998E-2</v>
      </c>
      <c r="F73" s="28">
        <f>IF(AND($C$4 = "Inclusive", $C$6 = "Inclusive"), SUMIFS(Data!$D:$D,Data!$A:$A,$B73,Data!$C:$C,F$70,Data!$B:$B, "pre-tax nominal wacc"), IF(AND($C$4 = "Inclusive", $C$6 = "Exclusive"), SUMIFS(Data!$D:$D,Data!$A:$A,$B73,Data!$C:$C,F$70,Data!$B:$B, "pre-tax nominal wacc"), IF(AND($C$4 = "Exclusive", $C$6 = "Inclusive"), SUMIFS(Data!$D:$D,Data!$A:$A,$B73,Data!$C:$C,F$70,Data!$B:$B, "pre-tax real wacc"), SUMIFS(Data!$D:$D,Data!$A:$A,$B73,Data!$C:$C,F$70,Data!$B:$B, "pre-tax real wacc"))))</f>
        <v>4.6341114000000003E-2</v>
      </c>
      <c r="G73" s="28">
        <f>IF(AND($C$4 = "Inclusive", $C$6 = "Inclusive"), SUMIFS(Data!$D:$D,Data!$A:$A,$B73,Data!$C:$C,G$70,Data!$B:$B, "pre-tax nominal wacc"), IF(AND($C$4 = "Inclusive", $C$6 = "Exclusive"), SUMIFS(Data!$D:$D,Data!$A:$A,$B73,Data!$C:$C,G$70,Data!$B:$B, "pre-tax nominal wacc"), IF(AND($C$4 = "Exclusive", $C$6 = "Inclusive"), SUMIFS(Data!$D:$D,Data!$A:$A,$B73,Data!$C:$C,G$70,Data!$B:$B, "pre-tax real wacc"), SUMIFS(Data!$D:$D,Data!$A:$A,$B73,Data!$C:$C,G$70,Data!$B:$B, "pre-tax real wacc"))))</f>
        <v>4.5440314000000002E-2</v>
      </c>
      <c r="H73" s="28">
        <f>IF(AND($C$4 = "Inclusive", $C$6 = "Inclusive"), SUMIFS(Data!$D:$D,Data!$A:$A,$B73,Data!$C:$C,H$70,Data!$B:$B, "pre-tax nominal wacc"), IF(AND($C$4 = "Inclusive", $C$6 = "Exclusive"), SUMIFS(Data!$D:$D,Data!$A:$A,$B73,Data!$C:$C,H$70,Data!$B:$B, "pre-tax nominal wacc"), IF(AND($C$4 = "Exclusive", $C$6 = "Inclusive"), SUMIFS(Data!$D:$D,Data!$A:$A,$B73,Data!$C:$C,H$70,Data!$B:$B, "pre-tax real wacc"), SUMIFS(Data!$D:$D,Data!$A:$A,$B73,Data!$C:$C,H$70,Data!$B:$B, "pre-tax real wacc"))))</f>
        <v>4.4408046E-2</v>
      </c>
      <c r="I73" s="28">
        <f>IF(AND($C$4 = "Inclusive", $C$6 = "Inclusive"), SUMIFS(Data!$D:$D,Data!$A:$A,$B73,Data!$C:$C,I$70,Data!$B:$B, "pre-tax nominal wacc"), IF(AND($C$4 = "Inclusive", $C$6 = "Exclusive"), SUMIFS(Data!$D:$D,Data!$A:$A,$B73,Data!$C:$C,I$70,Data!$B:$B, "pre-tax nominal wacc"), IF(AND($C$4 = "Exclusive", $C$6 = "Inclusive"), SUMIFS(Data!$D:$D,Data!$A:$A,$B73,Data!$C:$C,I$70,Data!$B:$B, "pre-tax real wacc"), SUMIFS(Data!$D:$D,Data!$A:$A,$B73,Data!$C:$C,I$70,Data!$B:$B, "pre-tax real wacc"))))</f>
        <v>3.4995363021419E-2</v>
      </c>
      <c r="J73" s="28">
        <f>IF(AND($C$4 = "Inclusive", $C$6 = "Inclusive"), SUMIFS(Data!$D:$D,Data!$A:$A,$B73,Data!$C:$C,J$70,Data!$B:$B, "pre-tax nominal wacc"), IF(AND($C$4 = "Inclusive", $C$6 = "Exclusive"), SUMIFS(Data!$D:$D,Data!$A:$A,$B73,Data!$C:$C,J$70,Data!$B:$B, "pre-tax nominal wacc"), IF(AND($C$4 = "Exclusive", $C$6 = "Inclusive"), SUMIFS(Data!$D:$D,Data!$A:$A,$B73,Data!$C:$C,J$70,Data!$B:$B, "pre-tax real wacc"), SUMIFS(Data!$D:$D,Data!$A:$A,$B73,Data!$C:$C,J$70,Data!$B:$B, "pre-tax real wacc"))))</f>
        <v>3.2624880698127003E-2</v>
      </c>
      <c r="K73" s="28">
        <f>IF(AND($C$4 = "Inclusive", $C$6 = "Inclusive"), SUMIFS(Data!$D:$D,Data!$A:$A,$B73,Data!$C:$C,K$70,Data!$B:$B, "pre-tax nominal wacc"), IF(AND($C$4 = "Inclusive", $C$6 = "Exclusive"), SUMIFS(Data!$D:$D,Data!$A:$A,$B73,Data!$C:$C,K$70,Data!$B:$B, "pre-tax nominal wacc"), IF(AND($C$4 = "Exclusive", $C$6 = "Inclusive"), SUMIFS(Data!$D:$D,Data!$A:$A,$B73,Data!$C:$C,K$70,Data!$B:$B, "pre-tax real wacc"), SUMIFS(Data!$D:$D,Data!$A:$A,$B73,Data!$C:$C,K$70,Data!$B:$B, "pre-tax real wacc"))))</f>
        <v>3.0304392081721001E-2</v>
      </c>
    </row>
    <row r="74" spans="2:11">
      <c r="B74" s="47" t="s">
        <v>39</v>
      </c>
      <c r="C74" s="28">
        <f>IF(AND($C$4 = "Inclusive", $C$6 = "Inclusive"), SUMIFS(Data!$D:$D,Data!$A:$A,$B74,Data!$C:$C,C$70,Data!$B:$B, "pre-tax nominal wacc"), IF(AND($C$4 = "Inclusive", $C$6 = "Exclusive"), SUMIFS(Data!$D:$D,Data!$A:$A,$B74,Data!$C:$C,C$70,Data!$B:$B, "pre-tax nominal wacc"), IF(AND($C$4 = "Exclusive", $C$6 = "Inclusive"), SUMIFS(Data!$D:$D,Data!$A:$A,$B74,Data!$C:$C,C$70,Data!$B:$B, "pre-tax real wacc"), SUMIFS(Data!$D:$D,Data!$A:$A,$B74,Data!$C:$C,C$70,Data!$B:$B, "pre-tax real wacc"))))</f>
        <v>8.0747074032921001E-2</v>
      </c>
      <c r="D74" s="28">
        <f>IF(AND($C$4 = "Inclusive", $C$6 = "Inclusive"), SUMIFS(Data!$D:$D,Data!$A:$A,$B74,Data!$C:$C,D$70,Data!$B:$B, "pre-tax nominal wacc"), IF(AND($C$4 = "Inclusive", $C$6 = "Exclusive"), SUMIFS(Data!$D:$D,Data!$A:$A,$B74,Data!$C:$C,D$70,Data!$B:$B, "pre-tax nominal wacc"), IF(AND($C$4 = "Exclusive", $C$6 = "Inclusive"), SUMIFS(Data!$D:$D,Data!$A:$A,$B74,Data!$C:$C,D$70,Data!$B:$B, "pre-tax real wacc"), SUMIFS(Data!$D:$D,Data!$A:$A,$B74,Data!$C:$C,D$70,Data!$B:$B, "pre-tax real wacc"))))</f>
        <v>4.7375622746633997E-2</v>
      </c>
      <c r="E74" s="28">
        <f>IF(AND($C$4 = "Inclusive", $C$6 = "Inclusive"), SUMIFS(Data!$D:$D,Data!$A:$A,$B74,Data!$C:$C,E$70,Data!$B:$B, "pre-tax nominal wacc"), IF(AND($C$4 = "Inclusive", $C$6 = "Exclusive"), SUMIFS(Data!$D:$D,Data!$A:$A,$B74,Data!$C:$C,E$70,Data!$B:$B, "pre-tax nominal wacc"), IF(AND($C$4 = "Exclusive", $C$6 = "Inclusive"), SUMIFS(Data!$D:$D,Data!$A:$A,$B74,Data!$C:$C,E$70,Data!$B:$B, "pre-tax real wacc"), SUMIFS(Data!$D:$D,Data!$A:$A,$B74,Data!$C:$C,E$70,Data!$B:$B, "pre-tax real wacc"))))</f>
        <v>4.6756839261797002E-2</v>
      </c>
      <c r="F74" s="28">
        <f>IF(AND($C$4 = "Inclusive", $C$6 = "Inclusive"), SUMIFS(Data!$D:$D,Data!$A:$A,$B74,Data!$C:$C,F$70,Data!$B:$B, "pre-tax nominal wacc"), IF(AND($C$4 = "Inclusive", $C$6 = "Exclusive"), SUMIFS(Data!$D:$D,Data!$A:$A,$B74,Data!$C:$C,F$70,Data!$B:$B, "pre-tax nominal wacc"), IF(AND($C$4 = "Exclusive", $C$6 = "Inclusive"), SUMIFS(Data!$D:$D,Data!$A:$A,$B74,Data!$C:$C,F$70,Data!$B:$B, "pre-tax real wacc"), SUMIFS(Data!$D:$D,Data!$A:$A,$B74,Data!$C:$C,F$70,Data!$B:$B, "pre-tax real wacc"))))</f>
        <v>4.5882053953811001E-2</v>
      </c>
      <c r="G74" s="28">
        <f>IF(AND($C$4 = "Inclusive", $C$6 = "Inclusive"), SUMIFS(Data!$D:$D,Data!$A:$A,$B74,Data!$C:$C,G$70,Data!$B:$B, "pre-tax nominal wacc"), IF(AND($C$4 = "Inclusive", $C$6 = "Exclusive"), SUMIFS(Data!$D:$D,Data!$A:$A,$B74,Data!$C:$C,G$70,Data!$B:$B, "pre-tax nominal wacc"), IF(AND($C$4 = "Exclusive", $C$6 = "Inclusive"), SUMIFS(Data!$D:$D,Data!$A:$A,$B74,Data!$C:$C,G$70,Data!$B:$B, "pre-tax real wacc"), SUMIFS(Data!$D:$D,Data!$A:$A,$B74,Data!$C:$C,G$70,Data!$B:$B, "pre-tax real wacc"))))</f>
        <v>4.4980902200244997E-2</v>
      </c>
      <c r="H74" s="28">
        <f>IF(AND($C$4 = "Inclusive", $C$6 = "Inclusive"), SUMIFS(Data!$D:$D,Data!$A:$A,$B74,Data!$C:$C,H$70,Data!$B:$B, "pre-tax nominal wacc"), IF(AND($C$4 = "Inclusive", $C$6 = "Exclusive"), SUMIFS(Data!$D:$D,Data!$A:$A,$B74,Data!$C:$C,H$70,Data!$B:$B, "pre-tax nominal wacc"), IF(AND($C$4 = "Exclusive", $C$6 = "Inclusive"), SUMIFS(Data!$D:$D,Data!$A:$A,$B74,Data!$C:$C,H$70,Data!$B:$B, "pre-tax real wacc"), SUMIFS(Data!$D:$D,Data!$A:$A,$B74,Data!$C:$C,H$70,Data!$B:$B, "pre-tax real wacc"))))</f>
        <v>4.3948231460822003E-2</v>
      </c>
      <c r="I74" s="28">
        <f>IF(AND($C$4 = "Inclusive", $C$6 = "Inclusive"), SUMIFS(Data!$D:$D,Data!$A:$A,$B74,Data!$C:$C,I$70,Data!$B:$B, "pre-tax nominal wacc"), IF(AND($C$4 = "Inclusive", $C$6 = "Exclusive"), SUMIFS(Data!$D:$D,Data!$A:$A,$B74,Data!$C:$C,I$70,Data!$B:$B, "pre-tax nominal wacc"), IF(AND($C$4 = "Exclusive", $C$6 = "Inclusive"), SUMIFS(Data!$D:$D,Data!$A:$A,$B74,Data!$C:$C,I$70,Data!$B:$B, "pre-tax real wacc"), SUMIFS(Data!$D:$D,Data!$A:$A,$B74,Data!$C:$C,I$70,Data!$B:$B, "pre-tax real wacc"))))</f>
        <v>3.4712204975608001E-2</v>
      </c>
      <c r="J74" s="28">
        <f>IF(AND($C$4 = "Inclusive", $C$6 = "Inclusive"), SUMIFS(Data!$D:$D,Data!$A:$A,$B74,Data!$C:$C,J$70,Data!$B:$B, "pre-tax nominal wacc"), IF(AND($C$4 = "Inclusive", $C$6 = "Exclusive"), SUMIFS(Data!$D:$D,Data!$A:$A,$B74,Data!$C:$C,J$70,Data!$B:$B, "pre-tax nominal wacc"), IF(AND($C$4 = "Exclusive", $C$6 = "Inclusive"), SUMIFS(Data!$D:$D,Data!$A:$A,$B74,Data!$C:$C,J$70,Data!$B:$B, "pre-tax real wacc"), SUMIFS(Data!$D:$D,Data!$A:$A,$B74,Data!$C:$C,J$70,Data!$B:$B, "pre-tax real wacc"))))</f>
        <v>3.2710204735195002E-2</v>
      </c>
      <c r="K74" s="28">
        <f>IF(AND($C$4 = "Inclusive", $C$6 = "Inclusive"), SUMIFS(Data!$D:$D,Data!$A:$A,$B74,Data!$C:$C,K$70,Data!$B:$B, "pre-tax nominal wacc"), IF(AND($C$4 = "Inclusive", $C$6 = "Exclusive"), SUMIFS(Data!$D:$D,Data!$A:$A,$B74,Data!$C:$C,K$70,Data!$B:$B, "pre-tax nominal wacc"), IF(AND($C$4 = "Exclusive", $C$6 = "Inclusive"), SUMIFS(Data!$D:$D,Data!$A:$A,$B74,Data!$C:$C,K$70,Data!$B:$B, "pre-tax real wacc"), SUMIFS(Data!$D:$D,Data!$A:$A,$B74,Data!$C:$C,K$70,Data!$B:$B, "pre-tax real wacc"))))</f>
        <v>3.0389544395211E-2</v>
      </c>
    </row>
    <row r="75" spans="2:11">
      <c r="B75" s="47" t="s">
        <v>37</v>
      </c>
      <c r="C75" s="28">
        <f>IF(AND($C$4 = "Inclusive", $C$6 = "Inclusive"), SUMIFS(Data!$D:$D,Data!$A:$A,$B75,Data!$C:$C,C$70,Data!$B:$B, "pre-tax nominal wacc"), IF(AND($C$4 = "Inclusive", $C$6 = "Exclusive"), SUMIFS(Data!$D:$D,Data!$A:$A,$B75,Data!$C:$C,C$70,Data!$B:$B, "pre-tax nominal wacc"), IF(AND($C$4 = "Exclusive", $C$6 = "Inclusive"), SUMIFS(Data!$D:$D,Data!$A:$A,$B75,Data!$C:$C,C$70,Data!$B:$B, "pre-tax real wacc"), SUMIFS(Data!$D:$D,Data!$A:$A,$B75,Data!$C:$C,C$70,Data!$B:$B, "pre-tax real wacc"))))</f>
        <v>8.0174020483052999E-2</v>
      </c>
      <c r="D75" s="28">
        <f>IF(AND($C$4 = "Inclusive", $C$6 = "Inclusive"), SUMIFS(Data!$D:$D,Data!$A:$A,$B75,Data!$C:$C,D$70,Data!$B:$B, "pre-tax nominal wacc"), IF(AND($C$4 = "Inclusive", $C$6 = "Exclusive"), SUMIFS(Data!$D:$D,Data!$A:$A,$B75,Data!$C:$C,D$70,Data!$B:$B, "pre-tax nominal wacc"), IF(AND($C$4 = "Exclusive", $C$6 = "Inclusive"), SUMIFS(Data!$D:$D,Data!$A:$A,$B75,Data!$C:$C,D$70,Data!$B:$B, "pre-tax real wacc"), SUMIFS(Data!$D:$D,Data!$A:$A,$B75,Data!$C:$C,D$70,Data!$B:$B, "pre-tax real wacc"))))</f>
        <v>8.0174020483052999E-2</v>
      </c>
      <c r="E75" s="28">
        <f>IF(AND($C$4 = "Inclusive", $C$6 = "Inclusive"), SUMIFS(Data!$D:$D,Data!$A:$A,$B75,Data!$C:$C,E$70,Data!$B:$B, "pre-tax nominal wacc"), IF(AND($C$4 = "Inclusive", $C$6 = "Exclusive"), SUMIFS(Data!$D:$D,Data!$A:$A,$B75,Data!$C:$C,E$70,Data!$B:$B, "pre-tax nominal wacc"), IF(AND($C$4 = "Exclusive", $C$6 = "Inclusive"), SUMIFS(Data!$D:$D,Data!$A:$A,$B75,Data!$C:$C,E$70,Data!$B:$B, "pre-tax real wacc"), SUMIFS(Data!$D:$D,Data!$A:$A,$B75,Data!$C:$C,E$70,Data!$B:$B, "pre-tax real wacc"))))</f>
        <v>3.9685129524839997E-2</v>
      </c>
      <c r="F75" s="28">
        <f>IF(AND($C$4 = "Inclusive", $C$6 = "Inclusive"), SUMIFS(Data!$D:$D,Data!$A:$A,$B75,Data!$C:$C,F$70,Data!$B:$B, "pre-tax nominal wacc"), IF(AND($C$4 = "Inclusive", $C$6 = "Exclusive"), SUMIFS(Data!$D:$D,Data!$A:$A,$B75,Data!$C:$C,F$70,Data!$B:$B, "pre-tax nominal wacc"), IF(AND($C$4 = "Exclusive", $C$6 = "Inclusive"), SUMIFS(Data!$D:$D,Data!$A:$A,$B75,Data!$C:$C,F$70,Data!$B:$B, "pre-tax real wacc"), SUMIFS(Data!$D:$D,Data!$A:$A,$B75,Data!$C:$C,F$70,Data!$B:$B, "pre-tax real wacc"))))</f>
        <v>3.998734412978E-2</v>
      </c>
      <c r="G75" s="28">
        <f>IF(AND($C$4 = "Inclusive", $C$6 = "Inclusive"), SUMIFS(Data!$D:$D,Data!$A:$A,$B75,Data!$C:$C,G$70,Data!$B:$B, "pre-tax nominal wacc"), IF(AND($C$4 = "Inclusive", $C$6 = "Exclusive"), SUMIFS(Data!$D:$D,Data!$A:$A,$B75,Data!$C:$C,G$70,Data!$B:$B, "pre-tax nominal wacc"), IF(AND($C$4 = "Exclusive", $C$6 = "Inclusive"), SUMIFS(Data!$D:$D,Data!$A:$A,$B75,Data!$C:$C,G$70,Data!$B:$B, "pre-tax real wacc"), SUMIFS(Data!$D:$D,Data!$A:$A,$B75,Data!$C:$C,G$70,Data!$B:$B, "pre-tax real wacc"))))</f>
        <v>4.0044886175869002E-2</v>
      </c>
      <c r="H75" s="28">
        <f>IF(AND($C$4 = "Inclusive", $C$6 = "Inclusive"), SUMIFS(Data!$D:$D,Data!$A:$A,$B75,Data!$C:$C,H$70,Data!$B:$B, "pre-tax nominal wacc"), IF(AND($C$4 = "Inclusive", $C$6 = "Exclusive"), SUMIFS(Data!$D:$D,Data!$A:$A,$B75,Data!$C:$C,H$70,Data!$B:$B, "pre-tax nominal wacc"), IF(AND($C$4 = "Exclusive", $C$6 = "Inclusive"), SUMIFS(Data!$D:$D,Data!$A:$A,$B75,Data!$C:$C,H$70,Data!$B:$B, "pre-tax real wacc"), SUMIFS(Data!$D:$D,Data!$A:$A,$B75,Data!$C:$C,H$70,Data!$B:$B, "pre-tax real wacc"))))</f>
        <v>3.9752223507670999E-2</v>
      </c>
      <c r="I75" s="28">
        <f>IF(AND($C$4 = "Inclusive", $C$6 = "Inclusive"), SUMIFS(Data!$D:$D,Data!$A:$A,$B75,Data!$C:$C,I$70,Data!$B:$B, "pre-tax nominal wacc"), IF(AND($C$4 = "Inclusive", $C$6 = "Exclusive"), SUMIFS(Data!$D:$D,Data!$A:$A,$B75,Data!$C:$C,I$70,Data!$B:$B, "pre-tax nominal wacc"), IF(AND($C$4 = "Exclusive", $C$6 = "Inclusive"), SUMIFS(Data!$D:$D,Data!$A:$A,$B75,Data!$C:$C,I$70,Data!$B:$B, "pre-tax real wacc"), SUMIFS(Data!$D:$D,Data!$A:$A,$B75,Data!$C:$C,I$70,Data!$B:$B, "pre-tax real wacc"))))</f>
        <v>3.9436828479525003E-2</v>
      </c>
      <c r="J75" s="28">
        <f>IF(AND($C$4 = "Inclusive", $C$6 = "Inclusive"), SUMIFS(Data!$D:$D,Data!$A:$A,$B75,Data!$C:$C,J$70,Data!$B:$B, "pre-tax nominal wacc"), IF(AND($C$4 = "Inclusive", $C$6 = "Exclusive"), SUMIFS(Data!$D:$D,Data!$A:$A,$B75,Data!$C:$C,J$70,Data!$B:$B, "pre-tax nominal wacc"), IF(AND($C$4 = "Exclusive", $C$6 = "Inclusive"), SUMIFS(Data!$D:$D,Data!$A:$A,$B75,Data!$C:$C,J$70,Data!$B:$B, "pre-tax real wacc"), SUMIFS(Data!$D:$D,Data!$A:$A,$B75,Data!$C:$C,J$70,Data!$B:$B, "pre-tax real wacc"))))</f>
        <v>2.6561891947096999E-2</v>
      </c>
      <c r="K75" s="28">
        <f>IF(AND($C$4 = "Inclusive", $C$6 = "Inclusive"), SUMIFS(Data!$D:$D,Data!$A:$A,$B75,Data!$C:$C,K$70,Data!$B:$B, "pre-tax nominal wacc"), IF(AND($C$4 = "Inclusive", $C$6 = "Exclusive"), SUMIFS(Data!$D:$D,Data!$A:$A,$B75,Data!$C:$C,K$70,Data!$B:$B, "pre-tax nominal wacc"), IF(AND($C$4 = "Exclusive", $C$6 = "Inclusive"), SUMIFS(Data!$D:$D,Data!$A:$A,$B75,Data!$C:$C,K$70,Data!$B:$B, "pre-tax real wacc"), SUMIFS(Data!$D:$D,Data!$A:$A,$B75,Data!$C:$C,K$70,Data!$B:$B, "pre-tax real wacc"))))</f>
        <v>2.4992961944839999E-2</v>
      </c>
    </row>
    <row r="76" spans="2:11">
      <c r="B76" s="47" t="s">
        <v>38</v>
      </c>
      <c r="C76" s="28">
        <f>IF(AND($C$4 = "Inclusive", $C$6 = "Inclusive"), SUMIFS(Data!$D:$D,Data!$A:$A,$B76,Data!$C:$C,C$70,Data!$B:$B, "pre-tax nominal wacc"), IF(AND($C$4 = "Inclusive", $C$6 = "Exclusive"), SUMIFS(Data!$D:$D,Data!$A:$A,$B76,Data!$C:$C,C$70,Data!$B:$B, "pre-tax nominal wacc"), IF(AND($C$4 = "Exclusive", $C$6 = "Inclusive"), SUMIFS(Data!$D:$D,Data!$A:$A,$B76,Data!$C:$C,C$70,Data!$B:$B, "pre-tax real wacc"), SUMIFS(Data!$D:$D,Data!$A:$A,$B76,Data!$C:$C,C$70,Data!$B:$B, "pre-tax real wacc"))))</f>
        <v>7.8887446580922005E-2</v>
      </c>
      <c r="D76" s="28">
        <f>IF(AND($C$4 = "Inclusive", $C$6 = "Inclusive"), SUMIFS(Data!$D:$D,Data!$A:$A,$B76,Data!$C:$C,D$70,Data!$B:$B, "pre-tax nominal wacc"), IF(AND($C$4 = "Inclusive", $C$6 = "Exclusive"), SUMIFS(Data!$D:$D,Data!$A:$A,$B76,Data!$C:$C,D$70,Data!$B:$B, "pre-tax nominal wacc"), IF(AND($C$4 = "Exclusive", $C$6 = "Inclusive"), SUMIFS(Data!$D:$D,Data!$A:$A,$B76,Data!$C:$C,D$70,Data!$B:$B, "pre-tax real wacc"), SUMIFS(Data!$D:$D,Data!$A:$A,$B76,Data!$C:$C,D$70,Data!$B:$B, "pre-tax real wacc"))))</f>
        <v>7.8887446580922005E-2</v>
      </c>
      <c r="E76" s="28">
        <f>IF(AND($C$4 = "Inclusive", $C$6 = "Inclusive"), SUMIFS(Data!$D:$D,Data!$A:$A,$B76,Data!$C:$C,E$70,Data!$B:$B, "pre-tax nominal wacc"), IF(AND($C$4 = "Inclusive", $C$6 = "Exclusive"), SUMIFS(Data!$D:$D,Data!$A:$A,$B76,Data!$C:$C,E$70,Data!$B:$B, "pre-tax nominal wacc"), IF(AND($C$4 = "Exclusive", $C$6 = "Inclusive"), SUMIFS(Data!$D:$D,Data!$A:$A,$B76,Data!$C:$C,E$70,Data!$B:$B, "pre-tax real wacc"), SUMIFS(Data!$D:$D,Data!$A:$A,$B76,Data!$C:$C,E$70,Data!$B:$B, "pre-tax real wacc"))))</f>
        <v>3.9444830159523998E-2</v>
      </c>
      <c r="F76" s="28">
        <f>IF(AND($C$4 = "Inclusive", $C$6 = "Inclusive"), SUMIFS(Data!$D:$D,Data!$A:$A,$B76,Data!$C:$C,F$70,Data!$B:$B, "pre-tax nominal wacc"), IF(AND($C$4 = "Inclusive", $C$6 = "Exclusive"), SUMIFS(Data!$D:$D,Data!$A:$A,$B76,Data!$C:$C,F$70,Data!$B:$B, "pre-tax nominal wacc"), IF(AND($C$4 = "Exclusive", $C$6 = "Inclusive"), SUMIFS(Data!$D:$D,Data!$A:$A,$B76,Data!$C:$C,F$70,Data!$B:$B, "pre-tax real wacc"), SUMIFS(Data!$D:$D,Data!$A:$A,$B76,Data!$C:$C,F$70,Data!$B:$B, "pre-tax real wacc"))))</f>
        <v>3.9747044764464001E-2</v>
      </c>
      <c r="G76" s="28">
        <f>IF(AND($C$4 = "Inclusive", $C$6 = "Inclusive"), SUMIFS(Data!$D:$D,Data!$A:$A,$B76,Data!$C:$C,G$70,Data!$B:$B, "pre-tax nominal wacc"), IF(AND($C$4 = "Inclusive", $C$6 = "Exclusive"), SUMIFS(Data!$D:$D,Data!$A:$A,$B76,Data!$C:$C,G$70,Data!$B:$B, "pre-tax nominal wacc"), IF(AND($C$4 = "Exclusive", $C$6 = "Inclusive"), SUMIFS(Data!$D:$D,Data!$A:$A,$B76,Data!$C:$C,G$70,Data!$B:$B, "pre-tax real wacc"), SUMIFS(Data!$D:$D,Data!$A:$A,$B76,Data!$C:$C,G$70,Data!$B:$B, "pre-tax real wacc"))))</f>
        <v>3.9804586810553003E-2</v>
      </c>
      <c r="H76" s="28">
        <f>IF(AND($C$4 = "Inclusive", $C$6 = "Inclusive"), SUMIFS(Data!$D:$D,Data!$A:$A,$B76,Data!$C:$C,H$70,Data!$B:$B, "pre-tax nominal wacc"), IF(AND($C$4 = "Inclusive", $C$6 = "Exclusive"), SUMIFS(Data!$D:$D,Data!$A:$A,$B76,Data!$C:$C,H$70,Data!$B:$B, "pre-tax nominal wacc"), IF(AND($C$4 = "Exclusive", $C$6 = "Inclusive"), SUMIFS(Data!$D:$D,Data!$A:$A,$B76,Data!$C:$C,H$70,Data!$B:$B, "pre-tax real wacc"), SUMIFS(Data!$D:$D,Data!$A:$A,$B76,Data!$C:$C,H$70,Data!$B:$B, "pre-tax real wacc"))))</f>
        <v>3.9511924142355E-2</v>
      </c>
      <c r="I76" s="28">
        <f>IF(AND($C$4 = "Inclusive", $C$6 = "Inclusive"), SUMIFS(Data!$D:$D,Data!$A:$A,$B76,Data!$C:$C,I$70,Data!$B:$B, "pre-tax nominal wacc"), IF(AND($C$4 = "Inclusive", $C$6 = "Exclusive"), SUMIFS(Data!$D:$D,Data!$A:$A,$B76,Data!$C:$C,I$70,Data!$B:$B, "pre-tax nominal wacc"), IF(AND($C$4 = "Exclusive", $C$6 = "Inclusive"), SUMIFS(Data!$D:$D,Data!$A:$A,$B76,Data!$C:$C,I$70,Data!$B:$B, "pre-tax real wacc"), SUMIFS(Data!$D:$D,Data!$A:$A,$B76,Data!$C:$C,I$70,Data!$B:$B, "pre-tax real wacc"))))</f>
        <v>3.9196529114210003E-2</v>
      </c>
      <c r="J76" s="28">
        <f>IF(AND($C$4 = "Inclusive", $C$6 = "Inclusive"), SUMIFS(Data!$D:$D,Data!$A:$A,$B76,Data!$C:$C,J$70,Data!$B:$B, "pre-tax nominal wacc"), IF(AND($C$4 = "Inclusive", $C$6 = "Exclusive"), SUMIFS(Data!$D:$D,Data!$A:$A,$B76,Data!$C:$C,J$70,Data!$B:$B, "pre-tax nominal wacc"), IF(AND($C$4 = "Exclusive", $C$6 = "Inclusive"), SUMIFS(Data!$D:$D,Data!$A:$A,$B76,Data!$C:$C,J$70,Data!$B:$B, "pre-tax real wacc"), SUMIFS(Data!$D:$D,Data!$A:$A,$B76,Data!$C:$C,J$70,Data!$B:$B, "pre-tax real wacc"))))</f>
        <v>2.6509333840555999E-2</v>
      </c>
      <c r="K76" s="28">
        <f>IF(AND($C$4 = "Inclusive", $C$6 = "Inclusive"), SUMIFS(Data!$D:$D,Data!$A:$A,$B76,Data!$C:$C,K$70,Data!$B:$B, "pre-tax nominal wacc"), IF(AND($C$4 = "Inclusive", $C$6 = "Exclusive"), SUMIFS(Data!$D:$D,Data!$A:$A,$B76,Data!$C:$C,K$70,Data!$B:$B, "pre-tax nominal wacc"), IF(AND($C$4 = "Exclusive", $C$6 = "Inclusive"), SUMIFS(Data!$D:$D,Data!$A:$A,$B76,Data!$C:$C,K$70,Data!$B:$B, "pre-tax real wacc"), SUMIFS(Data!$D:$D,Data!$A:$A,$B76,Data!$C:$C,K$70,Data!$B:$B, "pre-tax real wacc"))))</f>
        <v>2.4940403838299E-2</v>
      </c>
    </row>
    <row r="77" spans="2:11">
      <c r="B77" s="47" t="s">
        <v>43</v>
      </c>
      <c r="C77" s="28">
        <f>IF(AND($C$4 = "Inclusive", $C$6 = "Inclusive"), SUMIFS(Data!$D:$D,Data!$A:$A,$B77,Data!$C:$C,C$70,Data!$B:$B, "pre-tax nominal wacc"), IF(AND($C$4 = "Inclusive", $C$6 = "Exclusive"), SUMIFS(Data!$D:$D,Data!$A:$A,$B77,Data!$C:$C,C$70,Data!$B:$B, "pre-tax nominal wacc"), IF(AND($C$4 = "Exclusive", $C$6 = "Inclusive"), SUMIFS(Data!$D:$D,Data!$A:$A,$B77,Data!$C:$C,C$70,Data!$B:$B, "pre-tax real wacc"), SUMIFS(Data!$D:$D,Data!$A:$A,$B77,Data!$C:$C,C$70,Data!$B:$B, "pre-tax real wacc"))))</f>
        <v>8.9765134546147998E-2</v>
      </c>
      <c r="D77" s="28">
        <f>IF(AND($C$4 = "Inclusive", $C$6 = "Inclusive"), SUMIFS(Data!$D:$D,Data!$A:$A,$B77,Data!$C:$C,D$70,Data!$B:$B, "pre-tax nominal wacc"), IF(AND($C$4 = "Inclusive", $C$6 = "Exclusive"), SUMIFS(Data!$D:$D,Data!$A:$A,$B77,Data!$C:$C,D$70,Data!$B:$B, "pre-tax nominal wacc"), IF(AND($C$4 = "Exclusive", $C$6 = "Inclusive"), SUMIFS(Data!$D:$D,Data!$A:$A,$B77,Data!$C:$C,D$70,Data!$B:$B, "pre-tax real wacc"), SUMIFS(Data!$D:$D,Data!$A:$A,$B77,Data!$C:$C,D$70,Data!$B:$B, "pre-tax real wacc"))))</f>
        <v>8.9765134546147998E-2</v>
      </c>
      <c r="E77" s="28">
        <f>IF(AND($C$4 = "Inclusive", $C$6 = "Inclusive"), SUMIFS(Data!$D:$D,Data!$A:$A,$B77,Data!$C:$C,E$70,Data!$B:$B, "pre-tax nominal wacc"), IF(AND($C$4 = "Inclusive", $C$6 = "Exclusive"), SUMIFS(Data!$D:$D,Data!$A:$A,$B77,Data!$C:$C,E$70,Data!$B:$B, "pre-tax nominal wacc"), IF(AND($C$4 = "Exclusive", $C$6 = "Inclusive"), SUMIFS(Data!$D:$D,Data!$A:$A,$B77,Data!$C:$C,E$70,Data!$B:$B, "pre-tax real wacc"), SUMIFS(Data!$D:$D,Data!$A:$A,$B77,Data!$C:$C,E$70,Data!$B:$B, "pre-tax real wacc"))))</f>
        <v>4.3476323935440001E-2</v>
      </c>
      <c r="F77" s="28">
        <f>IF(AND($C$4 = "Inclusive", $C$6 = "Inclusive"), SUMIFS(Data!$D:$D,Data!$A:$A,$B77,Data!$C:$C,F$70,Data!$B:$B, "pre-tax nominal wacc"), IF(AND($C$4 = "Inclusive", $C$6 = "Exclusive"), SUMIFS(Data!$D:$D,Data!$A:$A,$B77,Data!$C:$C,F$70,Data!$B:$B, "pre-tax nominal wacc"), IF(AND($C$4 = "Exclusive", $C$6 = "Inclusive"), SUMIFS(Data!$D:$D,Data!$A:$A,$B77,Data!$C:$C,F$70,Data!$B:$B, "pre-tax real wacc"), SUMIFS(Data!$D:$D,Data!$A:$A,$B77,Data!$C:$C,F$70,Data!$B:$B, "pre-tax real wacc"))))</f>
        <v>4.3648423211365001E-2</v>
      </c>
      <c r="G77" s="28">
        <f>IF(AND($C$4 = "Inclusive", $C$6 = "Inclusive"), SUMIFS(Data!$D:$D,Data!$A:$A,$B77,Data!$C:$C,G$70,Data!$B:$B, "pre-tax nominal wacc"), IF(AND($C$4 = "Inclusive", $C$6 = "Exclusive"), SUMIFS(Data!$D:$D,Data!$A:$A,$B77,Data!$C:$C,G$70,Data!$B:$B, "pre-tax nominal wacc"), IF(AND($C$4 = "Exclusive", $C$6 = "Inclusive"), SUMIFS(Data!$D:$D,Data!$A:$A,$B77,Data!$C:$C,G$70,Data!$B:$B, "pre-tax real wacc"), SUMIFS(Data!$D:$D,Data!$A:$A,$B77,Data!$C:$C,G$70,Data!$B:$B, "pre-tax real wacc"))))</f>
        <v>4.3548500123275997E-2</v>
      </c>
      <c r="H77" s="28">
        <f>IF(AND($C$4 = "Inclusive", $C$6 = "Inclusive"), SUMIFS(Data!$D:$D,Data!$A:$A,$B77,Data!$C:$C,H$70,Data!$B:$B, "pre-tax nominal wacc"), IF(AND($C$4 = "Inclusive", $C$6 = "Exclusive"), SUMIFS(Data!$D:$D,Data!$A:$A,$B77,Data!$C:$C,H$70,Data!$B:$B, "pre-tax nominal wacc"), IF(AND($C$4 = "Exclusive", $C$6 = "Inclusive"), SUMIFS(Data!$D:$D,Data!$A:$A,$B77,Data!$C:$C,H$70,Data!$B:$B, "pre-tax real wacc"), SUMIFS(Data!$D:$D,Data!$A:$A,$B77,Data!$C:$C,H$70,Data!$B:$B, "pre-tax real wacc"))))</f>
        <v>4.3096058651588998E-2</v>
      </c>
      <c r="I77" s="28">
        <f>IF(AND($C$4 = "Inclusive", $C$6 = "Inclusive"), SUMIFS(Data!$D:$D,Data!$A:$A,$B77,Data!$C:$C,I$70,Data!$B:$B, "pre-tax nominal wacc"), IF(AND($C$4 = "Inclusive", $C$6 = "Exclusive"), SUMIFS(Data!$D:$D,Data!$A:$A,$B77,Data!$C:$C,I$70,Data!$B:$B, "pre-tax nominal wacc"), IF(AND($C$4 = "Exclusive", $C$6 = "Inclusive"), SUMIFS(Data!$D:$D,Data!$A:$A,$B77,Data!$C:$C,I$70,Data!$B:$B, "pre-tax real wacc"), SUMIFS(Data!$D:$D,Data!$A:$A,$B77,Data!$C:$C,I$70,Data!$B:$B, "pre-tax real wacc"))))</f>
        <v>4.2673185169084998E-2</v>
      </c>
      <c r="J77" s="28">
        <f>IF(AND($C$4 = "Inclusive", $C$6 = "Inclusive"), SUMIFS(Data!$D:$D,Data!$A:$A,$B77,Data!$C:$C,J$70,Data!$B:$B, "pre-tax nominal wacc"), IF(AND($C$4 = "Inclusive", $C$6 = "Exclusive"), SUMIFS(Data!$D:$D,Data!$A:$A,$B77,Data!$C:$C,J$70,Data!$B:$B, "pre-tax nominal wacc"), IF(AND($C$4 = "Exclusive", $C$6 = "Inclusive"), SUMIFS(Data!$D:$D,Data!$A:$A,$B77,Data!$C:$C,J$70,Data!$B:$B, "pre-tax real wacc"), SUMIFS(Data!$D:$D,Data!$A:$A,$B77,Data!$C:$C,J$70,Data!$B:$B, "pre-tax real wacc"))))</f>
        <v>2.5797704523432999E-2</v>
      </c>
      <c r="K77" s="28">
        <f>IF(AND($C$4 = "Inclusive", $C$6 = "Inclusive"), SUMIFS(Data!$D:$D,Data!$A:$A,$B77,Data!$C:$C,K$70,Data!$B:$B, "pre-tax nominal wacc"), IF(AND($C$4 = "Inclusive", $C$6 = "Exclusive"), SUMIFS(Data!$D:$D,Data!$A:$A,$B77,Data!$C:$C,K$70,Data!$B:$B, "pre-tax nominal wacc"), IF(AND($C$4 = "Exclusive", $C$6 = "Inclusive"), SUMIFS(Data!$D:$D,Data!$A:$A,$B77,Data!$C:$C,K$70,Data!$B:$B, "pre-tax real wacc"), SUMIFS(Data!$D:$D,Data!$A:$A,$B77,Data!$C:$C,K$70,Data!$B:$B, "pre-tax real wacc"))))</f>
        <v>2.4036730208684999E-2</v>
      </c>
    </row>
    <row r="78" spans="2:11">
      <c r="B78" s="47" t="s">
        <v>44</v>
      </c>
      <c r="C78" s="28">
        <f>IF(AND($C$4 = "Inclusive", $C$6 = "Inclusive"), SUMIFS(Data!$D:$D,Data!$A:$A,$B78,Data!$C:$C,C$70,Data!$B:$B, "pre-tax nominal wacc"), IF(AND($C$4 = "Inclusive", $C$6 = "Exclusive"), SUMIFS(Data!$D:$D,Data!$A:$A,$B78,Data!$C:$C,C$70,Data!$B:$B, "pre-tax nominal wacc"), IF(AND($C$4 = "Exclusive", $C$6 = "Inclusive"), SUMIFS(Data!$D:$D,Data!$A:$A,$B78,Data!$C:$C,C$70,Data!$B:$B, "pre-tax real wacc"), SUMIFS(Data!$D:$D,Data!$A:$A,$B78,Data!$C:$C,C$70,Data!$B:$B, "pre-tax real wacc"))))</f>
        <v>6.5541593370026005E-2</v>
      </c>
      <c r="D78" s="28">
        <f>IF(AND($C$4 = "Inclusive", $C$6 = "Inclusive"), SUMIFS(Data!$D:$D,Data!$A:$A,$B78,Data!$C:$C,D$70,Data!$B:$B, "pre-tax nominal wacc"), IF(AND($C$4 = "Inclusive", $C$6 = "Exclusive"), SUMIFS(Data!$D:$D,Data!$A:$A,$B78,Data!$C:$C,D$70,Data!$B:$B, "pre-tax nominal wacc"), IF(AND($C$4 = "Exclusive", $C$6 = "Inclusive"), SUMIFS(Data!$D:$D,Data!$A:$A,$B78,Data!$C:$C,D$70,Data!$B:$B, "pre-tax real wacc"), SUMIFS(Data!$D:$D,Data!$A:$A,$B78,Data!$C:$C,D$70,Data!$B:$B, "pre-tax real wacc"))))</f>
        <v>6.5541593370026005E-2</v>
      </c>
      <c r="E78" s="28">
        <f>IF(AND($C$4 = "Inclusive", $C$6 = "Inclusive"), SUMIFS(Data!$D:$D,Data!$A:$A,$B78,Data!$C:$C,E$70,Data!$B:$B, "pre-tax nominal wacc"), IF(AND($C$4 = "Inclusive", $C$6 = "Exclusive"), SUMIFS(Data!$D:$D,Data!$A:$A,$B78,Data!$C:$C,E$70,Data!$B:$B, "pre-tax nominal wacc"), IF(AND($C$4 = "Exclusive", $C$6 = "Inclusive"), SUMIFS(Data!$D:$D,Data!$A:$A,$B78,Data!$C:$C,E$70,Data!$B:$B, "pre-tax real wacc"), SUMIFS(Data!$D:$D,Data!$A:$A,$B78,Data!$C:$C,E$70,Data!$B:$B, "pre-tax real wacc"))))</f>
        <v>6.5541593370026005E-2</v>
      </c>
      <c r="F78" s="28">
        <f>IF(AND($C$4 = "Inclusive", $C$6 = "Inclusive"), SUMIFS(Data!$D:$D,Data!$A:$A,$B78,Data!$C:$C,F$70,Data!$B:$B, "pre-tax nominal wacc"), IF(AND($C$4 = "Inclusive", $C$6 = "Exclusive"), SUMIFS(Data!$D:$D,Data!$A:$A,$B78,Data!$C:$C,F$70,Data!$B:$B, "pre-tax nominal wacc"), IF(AND($C$4 = "Exclusive", $C$6 = "Inclusive"), SUMIFS(Data!$D:$D,Data!$A:$A,$B78,Data!$C:$C,F$70,Data!$B:$B, "pre-tax real wacc"), SUMIFS(Data!$D:$D,Data!$A:$A,$B78,Data!$C:$C,F$70,Data!$B:$B, "pre-tax real wacc"))))</f>
        <v>6.5541593370026005E-2</v>
      </c>
      <c r="G78" s="28">
        <f>IF(AND($C$4 = "Inclusive", $C$6 = "Inclusive"), SUMIFS(Data!$D:$D,Data!$A:$A,$B78,Data!$C:$C,G$70,Data!$B:$B, "pre-tax nominal wacc"), IF(AND($C$4 = "Inclusive", $C$6 = "Exclusive"), SUMIFS(Data!$D:$D,Data!$A:$A,$B78,Data!$C:$C,G$70,Data!$B:$B, "pre-tax nominal wacc"), IF(AND($C$4 = "Exclusive", $C$6 = "Inclusive"), SUMIFS(Data!$D:$D,Data!$A:$A,$B78,Data!$C:$C,G$70,Data!$B:$B, "pre-tax real wacc"), SUMIFS(Data!$D:$D,Data!$A:$A,$B78,Data!$C:$C,G$70,Data!$B:$B, "pre-tax real wacc"))))</f>
        <v>4.1857690545670997E-2</v>
      </c>
      <c r="H78" s="28">
        <f>IF(AND($C$4 = "Inclusive", $C$6 = "Inclusive"), SUMIFS(Data!$D:$D,Data!$A:$A,$B78,Data!$C:$C,H$70,Data!$B:$B, "pre-tax nominal wacc"), IF(AND($C$4 = "Inclusive", $C$6 = "Exclusive"), SUMIFS(Data!$D:$D,Data!$A:$A,$B78,Data!$C:$C,H$70,Data!$B:$B, "pre-tax nominal wacc"), IF(AND($C$4 = "Exclusive", $C$6 = "Inclusive"), SUMIFS(Data!$D:$D,Data!$A:$A,$B78,Data!$C:$C,H$70,Data!$B:$B, "pre-tax real wacc"), SUMIFS(Data!$D:$D,Data!$A:$A,$B78,Data!$C:$C,H$70,Data!$B:$B, "pre-tax real wacc"))))</f>
        <v>4.1538390439952E-2</v>
      </c>
      <c r="I78" s="28">
        <f>IF(AND($C$4 = "Inclusive", $C$6 = "Inclusive"), SUMIFS(Data!$D:$D,Data!$A:$A,$B78,Data!$C:$C,I$70,Data!$B:$B, "pre-tax nominal wacc"), IF(AND($C$4 = "Inclusive", $C$6 = "Exclusive"), SUMIFS(Data!$D:$D,Data!$A:$A,$B78,Data!$C:$C,I$70,Data!$B:$B, "pre-tax nominal wacc"), IF(AND($C$4 = "Exclusive", $C$6 = "Inclusive"), SUMIFS(Data!$D:$D,Data!$A:$A,$B78,Data!$C:$C,I$70,Data!$B:$B, "pre-tax real wacc"), SUMIFS(Data!$D:$D,Data!$A:$A,$B78,Data!$C:$C,I$70,Data!$B:$B, "pre-tax real wacc"))))</f>
        <v>3.097898670118E-2</v>
      </c>
      <c r="J78" s="28">
        <f>IF(AND($C$4 = "Inclusive", $C$6 = "Inclusive"), SUMIFS(Data!$D:$D,Data!$A:$A,$B78,Data!$C:$C,J$70,Data!$B:$B, "pre-tax nominal wacc"), IF(AND($C$4 = "Inclusive", $C$6 = "Exclusive"), SUMIFS(Data!$D:$D,Data!$A:$A,$B78,Data!$C:$C,J$70,Data!$B:$B, "pre-tax nominal wacc"), IF(AND($C$4 = "Exclusive", $C$6 = "Inclusive"), SUMIFS(Data!$D:$D,Data!$A:$A,$B78,Data!$C:$C,J$70,Data!$B:$B, "pre-tax real wacc"), SUMIFS(Data!$D:$D,Data!$A:$A,$B78,Data!$C:$C,J$70,Data!$B:$B, "pre-tax real wacc"))))</f>
        <v>2.9466137522815999E-2</v>
      </c>
      <c r="K78" s="28">
        <f>IF(AND($C$4 = "Inclusive", $C$6 = "Inclusive"), SUMIFS(Data!$D:$D,Data!$A:$A,$B78,Data!$C:$C,K$70,Data!$B:$B, "pre-tax nominal wacc"), IF(AND($C$4 = "Inclusive", $C$6 = "Exclusive"), SUMIFS(Data!$D:$D,Data!$A:$A,$B78,Data!$C:$C,K$70,Data!$B:$B, "pre-tax nominal wacc"), IF(AND($C$4 = "Exclusive", $C$6 = "Inclusive"), SUMIFS(Data!$D:$D,Data!$A:$A,$B78,Data!$C:$C,K$70,Data!$B:$B, "pre-tax real wacc"), SUMIFS(Data!$D:$D,Data!$A:$A,$B78,Data!$C:$C,K$70,Data!$B:$B, "pre-tax real wacc"))))</f>
        <v>2.7880840083494E-2</v>
      </c>
    </row>
    <row r="79" spans="2:11">
      <c r="B79" s="47" t="s">
        <v>34</v>
      </c>
      <c r="C79" s="28">
        <f>IF(AND($C$4 = "Inclusive", $C$6 = "Inclusive"), SUMIFS(Data!$D:$D,Data!$A:$A,$B79,Data!$C:$C,C$70,Data!$B:$B, "pre-tax nominal wacc"), IF(AND($C$4 = "Inclusive", $C$6 = "Exclusive"), SUMIFS(Data!$D:$D,Data!$A:$A,$B79,Data!$C:$C,C$70,Data!$B:$B, "pre-tax nominal wacc"), IF(AND($C$4 = "Exclusive", $C$6 = "Inclusive"), SUMIFS(Data!$D:$D,Data!$A:$A,$B79,Data!$C:$C,C$70,Data!$B:$B, "pre-tax real wacc"), SUMIFS(Data!$D:$D,Data!$A:$A,$B79,Data!$C:$C,C$70,Data!$B:$B, "pre-tax real wacc"))))</f>
        <v>7.8036892437436001E-2</v>
      </c>
      <c r="D79" s="28">
        <f>IF(AND($C$4 = "Inclusive", $C$6 = "Inclusive"), SUMIFS(Data!$D:$D,Data!$A:$A,$B79,Data!$C:$C,D$70,Data!$B:$B, "pre-tax nominal wacc"), IF(AND($C$4 = "Inclusive", $C$6 = "Exclusive"), SUMIFS(Data!$D:$D,Data!$A:$A,$B79,Data!$C:$C,D$70,Data!$B:$B, "pre-tax nominal wacc"), IF(AND($C$4 = "Exclusive", $C$6 = "Inclusive"), SUMIFS(Data!$D:$D,Data!$A:$A,$B79,Data!$C:$C,D$70,Data!$B:$B, "pre-tax real wacc"), SUMIFS(Data!$D:$D,Data!$A:$A,$B79,Data!$C:$C,D$70,Data!$B:$B, "pre-tax real wacc"))))</f>
        <v>7.8036892437436001E-2</v>
      </c>
      <c r="E79" s="28">
        <f>IF(AND($C$4 = "Inclusive", $C$6 = "Inclusive"), SUMIFS(Data!$D:$D,Data!$A:$A,$B79,Data!$C:$C,E$70,Data!$B:$B, "pre-tax nominal wacc"), IF(AND($C$4 = "Inclusive", $C$6 = "Exclusive"), SUMIFS(Data!$D:$D,Data!$A:$A,$B79,Data!$C:$C,E$70,Data!$B:$B, "pre-tax nominal wacc"), IF(AND($C$4 = "Exclusive", $C$6 = "Inclusive"), SUMIFS(Data!$D:$D,Data!$A:$A,$B79,Data!$C:$C,E$70,Data!$B:$B, "pre-tax real wacc"), SUMIFS(Data!$D:$D,Data!$A:$A,$B79,Data!$C:$C,E$70,Data!$B:$B, "pre-tax real wacc"))))</f>
        <v>4.5068958056889999E-2</v>
      </c>
      <c r="F79" s="28">
        <f>IF(AND($C$4 = "Inclusive", $C$6 = "Inclusive"), SUMIFS(Data!$D:$D,Data!$A:$A,$B79,Data!$C:$C,F$70,Data!$B:$B, "pre-tax nominal wacc"), IF(AND($C$4 = "Inclusive", $C$6 = "Exclusive"), SUMIFS(Data!$D:$D,Data!$A:$A,$B79,Data!$C:$C,F$70,Data!$B:$B, "pre-tax nominal wacc"), IF(AND($C$4 = "Exclusive", $C$6 = "Inclusive"), SUMIFS(Data!$D:$D,Data!$A:$A,$B79,Data!$C:$C,F$70,Data!$B:$B, "pre-tax real wacc"), SUMIFS(Data!$D:$D,Data!$A:$A,$B79,Data!$C:$C,F$70,Data!$B:$B, "pre-tax real wacc"))))</f>
        <v>4.4614499361967999E-2</v>
      </c>
      <c r="G79" s="28">
        <f>IF(AND($C$4 = "Inclusive", $C$6 = "Inclusive"), SUMIFS(Data!$D:$D,Data!$A:$A,$B79,Data!$C:$C,G$70,Data!$B:$B, "pre-tax nominal wacc"), IF(AND($C$4 = "Inclusive", $C$6 = "Exclusive"), SUMIFS(Data!$D:$D,Data!$A:$A,$B79,Data!$C:$C,G$70,Data!$B:$B, "pre-tax nominal wacc"), IF(AND($C$4 = "Exclusive", $C$6 = "Inclusive"), SUMIFS(Data!$D:$D,Data!$A:$A,$B79,Data!$C:$C,G$70,Data!$B:$B, "pre-tax real wacc"), SUMIFS(Data!$D:$D,Data!$A:$A,$B79,Data!$C:$C,G$70,Data!$B:$B, "pre-tax real wacc"))))</f>
        <v>4.4365447858477999E-2</v>
      </c>
      <c r="H79" s="28">
        <f>IF(AND($C$4 = "Inclusive", $C$6 = "Inclusive"), SUMIFS(Data!$D:$D,Data!$A:$A,$B79,Data!$C:$C,H$70,Data!$B:$B, "pre-tax nominal wacc"), IF(AND($C$4 = "Inclusive", $C$6 = "Exclusive"), SUMIFS(Data!$D:$D,Data!$A:$A,$B79,Data!$C:$C,H$70,Data!$B:$B, "pre-tax nominal wacc"), IF(AND($C$4 = "Exclusive", $C$6 = "Inclusive"), SUMIFS(Data!$D:$D,Data!$A:$A,$B79,Data!$C:$C,H$70,Data!$B:$B, "pre-tax real wacc"), SUMIFS(Data!$D:$D,Data!$A:$A,$B79,Data!$C:$C,H$70,Data!$B:$B, "pre-tax real wacc"))))</f>
        <v>4.3801461583590003E-2</v>
      </c>
      <c r="I79" s="28">
        <f>IF(AND($C$4 = "Inclusive", $C$6 = "Inclusive"), SUMIFS(Data!$D:$D,Data!$A:$A,$B79,Data!$C:$C,I$70,Data!$B:$B, "pre-tax nominal wacc"), IF(AND($C$4 = "Inclusive", $C$6 = "Exclusive"), SUMIFS(Data!$D:$D,Data!$A:$A,$B79,Data!$C:$C,I$70,Data!$B:$B, "pre-tax nominal wacc"), IF(AND($C$4 = "Exclusive", $C$6 = "Inclusive"), SUMIFS(Data!$D:$D,Data!$A:$A,$B79,Data!$C:$C,I$70,Data!$B:$B, "pre-tax real wacc"), SUMIFS(Data!$D:$D,Data!$A:$A,$B79,Data!$C:$C,I$70,Data!$B:$B, "pre-tax real wacc"))))</f>
        <v>4.2610758899999997E-2</v>
      </c>
      <c r="J79" s="28">
        <f>IF(AND($C$4 = "Inclusive", $C$6 = "Inclusive"), SUMIFS(Data!$D:$D,Data!$A:$A,$B79,Data!$C:$C,J$70,Data!$B:$B, "pre-tax nominal wacc"), IF(AND($C$4 = "Inclusive", $C$6 = "Exclusive"), SUMIFS(Data!$D:$D,Data!$A:$A,$B79,Data!$C:$C,J$70,Data!$B:$B, "pre-tax nominal wacc"), IF(AND($C$4 = "Exclusive", $C$6 = "Inclusive"), SUMIFS(Data!$D:$D,Data!$A:$A,$B79,Data!$C:$C,J$70,Data!$B:$B, "pre-tax real wacc"), SUMIFS(Data!$D:$D,Data!$A:$A,$B79,Data!$C:$C,J$70,Data!$B:$B, "pre-tax real wacc"))))</f>
        <v>2.3945112634412E-2</v>
      </c>
      <c r="K79" s="28">
        <f>IF(AND($C$4 = "Inclusive", $C$6 = "Inclusive"), SUMIFS(Data!$D:$D,Data!$A:$A,$B79,Data!$C:$C,K$70,Data!$B:$B, "pre-tax nominal wacc"), IF(AND($C$4 = "Inclusive", $C$6 = "Exclusive"), SUMIFS(Data!$D:$D,Data!$A:$A,$B79,Data!$C:$C,K$70,Data!$B:$B, "pre-tax nominal wacc"), IF(AND($C$4 = "Exclusive", $C$6 = "Inclusive"), SUMIFS(Data!$D:$D,Data!$A:$A,$B79,Data!$C:$C,K$70,Data!$B:$B, "pre-tax real wacc"), SUMIFS(Data!$D:$D,Data!$A:$A,$B79,Data!$C:$C,K$70,Data!$B:$B, "pre-tax real wacc"))))</f>
        <v>2.9892389027807002E-2</v>
      </c>
    </row>
    <row r="80" spans="2:11">
      <c r="B80" s="47" t="s">
        <v>35</v>
      </c>
      <c r="C80" s="28">
        <f>IF(AND($C$4 = "Inclusive", $C$6 = "Inclusive"), SUMIFS(Data!$D:$D,Data!$A:$A,$B80,Data!$C:$C,C$70,Data!$B:$B, "pre-tax nominal wacc"), IF(AND($C$4 = "Inclusive", $C$6 = "Exclusive"), SUMIFS(Data!$D:$D,Data!$A:$A,$B80,Data!$C:$C,C$70,Data!$B:$B, "pre-tax nominal wacc"), IF(AND($C$4 = "Exclusive", $C$6 = "Inclusive"), SUMIFS(Data!$D:$D,Data!$A:$A,$B80,Data!$C:$C,C$70,Data!$B:$B, "pre-tax real wacc"), SUMIFS(Data!$D:$D,Data!$A:$A,$B80,Data!$C:$C,C$70,Data!$B:$B, "pre-tax real wacc"))))</f>
        <v>7.8647587590210996E-2</v>
      </c>
      <c r="D80" s="28">
        <f>IF(AND($C$4 = "Inclusive", $C$6 = "Inclusive"), SUMIFS(Data!$D:$D,Data!$A:$A,$B80,Data!$C:$C,D$70,Data!$B:$B, "pre-tax nominal wacc"), IF(AND($C$4 = "Inclusive", $C$6 = "Exclusive"), SUMIFS(Data!$D:$D,Data!$A:$A,$B80,Data!$C:$C,D$70,Data!$B:$B, "pre-tax nominal wacc"), IF(AND($C$4 = "Exclusive", $C$6 = "Inclusive"), SUMIFS(Data!$D:$D,Data!$A:$A,$B80,Data!$C:$C,D$70,Data!$B:$B, "pre-tax real wacc"), SUMIFS(Data!$D:$D,Data!$A:$A,$B80,Data!$C:$C,D$70,Data!$B:$B, "pre-tax real wacc"))))</f>
        <v>7.8647587590210996E-2</v>
      </c>
      <c r="E80" s="28">
        <f>IF(AND($C$4 = "Inclusive", $C$6 = "Inclusive"), SUMIFS(Data!$D:$D,Data!$A:$A,$B80,Data!$C:$C,E$70,Data!$B:$B, "pre-tax nominal wacc"), IF(AND($C$4 = "Inclusive", $C$6 = "Exclusive"), SUMIFS(Data!$D:$D,Data!$A:$A,$B80,Data!$C:$C,E$70,Data!$B:$B, "pre-tax nominal wacc"), IF(AND($C$4 = "Exclusive", $C$6 = "Inclusive"), SUMIFS(Data!$D:$D,Data!$A:$A,$B80,Data!$C:$C,E$70,Data!$B:$B, "pre-tax real wacc"), SUMIFS(Data!$D:$D,Data!$A:$A,$B80,Data!$C:$C,E$70,Data!$B:$B, "pre-tax real wacc"))))</f>
        <v>4.4198978985960001E-2</v>
      </c>
      <c r="F80" s="28">
        <f>IF(AND($C$4 = "Inclusive", $C$6 = "Inclusive"), SUMIFS(Data!$D:$D,Data!$A:$A,$B80,Data!$C:$C,F$70,Data!$B:$B, "pre-tax nominal wacc"), IF(AND($C$4 = "Inclusive", $C$6 = "Exclusive"), SUMIFS(Data!$D:$D,Data!$A:$A,$B80,Data!$C:$C,F$70,Data!$B:$B, "pre-tax nominal wacc"), IF(AND($C$4 = "Exclusive", $C$6 = "Inclusive"), SUMIFS(Data!$D:$D,Data!$A:$A,$B80,Data!$C:$C,F$70,Data!$B:$B, "pre-tax real wacc"), SUMIFS(Data!$D:$D,Data!$A:$A,$B80,Data!$C:$C,F$70,Data!$B:$B, "pre-tax real wacc"))))</f>
        <v>4.3626523697706997E-2</v>
      </c>
      <c r="G80" s="28">
        <f>IF(AND($C$4 = "Inclusive", $C$6 = "Inclusive"), SUMIFS(Data!$D:$D,Data!$A:$A,$B80,Data!$C:$C,G$70,Data!$B:$B, "pre-tax nominal wacc"), IF(AND($C$4 = "Inclusive", $C$6 = "Exclusive"), SUMIFS(Data!$D:$D,Data!$A:$A,$B80,Data!$C:$C,G$70,Data!$B:$B, "pre-tax nominal wacc"), IF(AND($C$4 = "Exclusive", $C$6 = "Inclusive"), SUMIFS(Data!$D:$D,Data!$A:$A,$B80,Data!$C:$C,G$70,Data!$B:$B, "pre-tax real wacc"), SUMIFS(Data!$D:$D,Data!$A:$A,$B80,Data!$C:$C,G$70,Data!$B:$B, "pre-tax real wacc"))))</f>
        <v>4.3129433734382001E-2</v>
      </c>
      <c r="H80" s="28">
        <f>IF(AND($C$4 = "Inclusive", $C$6 = "Inclusive"), SUMIFS(Data!$D:$D,Data!$A:$A,$B80,Data!$C:$C,H$70,Data!$B:$B, "pre-tax nominal wacc"), IF(AND($C$4 = "Inclusive", $C$6 = "Exclusive"), SUMIFS(Data!$D:$D,Data!$A:$A,$B80,Data!$C:$C,H$70,Data!$B:$B, "pre-tax nominal wacc"), IF(AND($C$4 = "Exclusive", $C$6 = "Inclusive"), SUMIFS(Data!$D:$D,Data!$A:$A,$B80,Data!$C:$C,H$70,Data!$B:$B, "pre-tax real wacc"), SUMIFS(Data!$D:$D,Data!$A:$A,$B80,Data!$C:$C,H$70,Data!$B:$B, "pre-tax real wacc"))))</f>
        <v>4.2579429629849001E-2</v>
      </c>
      <c r="I80" s="28">
        <f>IF(AND($C$4 = "Inclusive", $C$6 = "Inclusive"), SUMIFS(Data!$D:$D,Data!$A:$A,$B80,Data!$C:$C,I$70,Data!$B:$B, "pre-tax nominal wacc"), IF(AND($C$4 = "Inclusive", $C$6 = "Exclusive"), SUMIFS(Data!$D:$D,Data!$A:$A,$B80,Data!$C:$C,I$70,Data!$B:$B, "pre-tax nominal wacc"), IF(AND($C$4 = "Exclusive", $C$6 = "Inclusive"), SUMIFS(Data!$D:$D,Data!$A:$A,$B80,Data!$C:$C,I$70,Data!$B:$B, "pre-tax real wacc"), SUMIFS(Data!$D:$D,Data!$A:$A,$B80,Data!$C:$C,I$70,Data!$B:$B, "pre-tax real wacc"))))</f>
        <v>4.1119998999999997E-2</v>
      </c>
      <c r="J80" s="28">
        <f>IF(AND($C$4 = "Inclusive", $C$6 = "Inclusive"), SUMIFS(Data!$D:$D,Data!$A:$A,$B80,Data!$C:$C,J$70,Data!$B:$B, "pre-tax nominal wacc"), IF(AND($C$4 = "Inclusive", $C$6 = "Exclusive"), SUMIFS(Data!$D:$D,Data!$A:$A,$B80,Data!$C:$C,J$70,Data!$B:$B, "pre-tax nominal wacc"), IF(AND($C$4 = "Exclusive", $C$6 = "Inclusive"), SUMIFS(Data!$D:$D,Data!$A:$A,$B80,Data!$C:$C,J$70,Data!$B:$B, "pre-tax real wacc"), SUMIFS(Data!$D:$D,Data!$A:$A,$B80,Data!$C:$C,J$70,Data!$B:$B, "pre-tax real wacc"))))</f>
        <v>2.3253414960351999E-2</v>
      </c>
      <c r="K80" s="28">
        <f>IF(AND($C$4 = "Inclusive", $C$6 = "Inclusive"), SUMIFS(Data!$D:$D,Data!$A:$A,$B80,Data!$C:$C,K$70,Data!$B:$B, "pre-tax nominal wacc"), IF(AND($C$4 = "Inclusive", $C$6 = "Exclusive"), SUMIFS(Data!$D:$D,Data!$A:$A,$B80,Data!$C:$C,K$70,Data!$B:$B, "pre-tax nominal wacc"), IF(AND($C$4 = "Exclusive", $C$6 = "Inclusive"), SUMIFS(Data!$D:$D,Data!$A:$A,$B80,Data!$C:$C,K$70,Data!$B:$B, "pre-tax real wacc"), SUMIFS(Data!$D:$D,Data!$A:$A,$B80,Data!$C:$C,K$70,Data!$B:$B, "pre-tax real wacc"))))</f>
        <v>2.9470565092910999E-2</v>
      </c>
    </row>
    <row r="81" spans="2:11">
      <c r="B81" s="47" t="s">
        <v>41</v>
      </c>
      <c r="C81" s="28">
        <f>IF(AND($C$4 = "Inclusive", $C$6 = "Inclusive"), SUMIFS(Data!$D:$D,Data!$A:$A,$B81,Data!$C:$C,C$70,Data!$B:$B, "pre-tax nominal wacc"), IF(AND($C$4 = "Inclusive", $C$6 = "Exclusive"), SUMIFS(Data!$D:$D,Data!$A:$A,$B81,Data!$C:$C,C$70,Data!$B:$B, "pre-tax nominal wacc"), IF(AND($C$4 = "Exclusive", $C$6 = "Inclusive"), SUMIFS(Data!$D:$D,Data!$A:$A,$B81,Data!$C:$C,C$70,Data!$B:$B, "pre-tax real wacc"), SUMIFS(Data!$D:$D,Data!$A:$A,$B81,Data!$C:$C,C$70,Data!$B:$B, "pre-tax real wacc"))))</f>
        <v>8.7011435306095994E-2</v>
      </c>
      <c r="D81" s="28">
        <f>IF(AND($C$4 = "Inclusive", $C$6 = "Inclusive"), SUMIFS(Data!$D:$D,Data!$A:$A,$B81,Data!$C:$C,D$70,Data!$B:$B, "pre-tax nominal wacc"), IF(AND($C$4 = "Inclusive", $C$6 = "Exclusive"), SUMIFS(Data!$D:$D,Data!$A:$A,$B81,Data!$C:$C,D$70,Data!$B:$B, "pre-tax nominal wacc"), IF(AND($C$4 = "Exclusive", $C$6 = "Inclusive"), SUMIFS(Data!$D:$D,Data!$A:$A,$B81,Data!$C:$C,D$70,Data!$B:$B, "pre-tax real wacc"), SUMIFS(Data!$D:$D,Data!$A:$A,$B81,Data!$C:$C,D$70,Data!$B:$B, "pre-tax real wacc"))))</f>
        <v>8.7011435306095994E-2</v>
      </c>
      <c r="E81" s="28">
        <f>IF(AND($C$4 = "Inclusive", $C$6 = "Inclusive"), SUMIFS(Data!$D:$D,Data!$A:$A,$B81,Data!$C:$C,E$70,Data!$B:$B, "pre-tax nominal wacc"), IF(AND($C$4 = "Inclusive", $C$6 = "Exclusive"), SUMIFS(Data!$D:$D,Data!$A:$A,$B81,Data!$C:$C,E$70,Data!$B:$B, "pre-tax nominal wacc"), IF(AND($C$4 = "Exclusive", $C$6 = "Inclusive"), SUMIFS(Data!$D:$D,Data!$A:$A,$B81,Data!$C:$C,E$70,Data!$B:$B, "pre-tax real wacc"), SUMIFS(Data!$D:$D,Data!$A:$A,$B81,Data!$C:$C,E$70,Data!$B:$B, "pre-tax real wacc"))))</f>
        <v>4.6963445562191002E-2</v>
      </c>
      <c r="F81" s="28">
        <f>IF(AND($C$4 = "Inclusive", $C$6 = "Inclusive"), SUMIFS(Data!$D:$D,Data!$A:$A,$B81,Data!$C:$C,F$70,Data!$B:$B, "pre-tax nominal wacc"), IF(AND($C$4 = "Inclusive", $C$6 = "Exclusive"), SUMIFS(Data!$D:$D,Data!$A:$A,$B81,Data!$C:$C,F$70,Data!$B:$B, "pre-tax nominal wacc"), IF(AND($C$4 = "Exclusive", $C$6 = "Inclusive"), SUMIFS(Data!$D:$D,Data!$A:$A,$B81,Data!$C:$C,F$70,Data!$B:$B, "pre-tax real wacc"), SUMIFS(Data!$D:$D,Data!$A:$A,$B81,Data!$C:$C,F$70,Data!$B:$B, "pre-tax real wacc"))))</f>
        <v>4.6365388308846997E-2</v>
      </c>
      <c r="G81" s="28">
        <f>IF(AND($C$4 = "Inclusive", $C$6 = "Inclusive"), SUMIFS(Data!$D:$D,Data!$A:$A,$B81,Data!$C:$C,G$70,Data!$B:$B, "pre-tax nominal wacc"), IF(AND($C$4 = "Inclusive", $C$6 = "Exclusive"), SUMIFS(Data!$D:$D,Data!$A:$A,$B81,Data!$C:$C,G$70,Data!$B:$B, "pre-tax nominal wacc"), IF(AND($C$4 = "Exclusive", $C$6 = "Inclusive"), SUMIFS(Data!$D:$D,Data!$A:$A,$B81,Data!$C:$C,G$70,Data!$B:$B, "pre-tax real wacc"), SUMIFS(Data!$D:$D,Data!$A:$A,$B81,Data!$C:$C,G$70,Data!$B:$B, "pre-tax real wacc"))))</f>
        <v>4.5849482267400002E-2</v>
      </c>
      <c r="H81" s="28">
        <f>IF(AND($C$4 = "Inclusive", $C$6 = "Inclusive"), SUMIFS(Data!$D:$D,Data!$A:$A,$B81,Data!$C:$C,H$70,Data!$B:$B, "pre-tax nominal wacc"), IF(AND($C$4 = "Inclusive", $C$6 = "Exclusive"), SUMIFS(Data!$D:$D,Data!$A:$A,$B81,Data!$C:$C,H$70,Data!$B:$B, "pre-tax nominal wacc"), IF(AND($C$4 = "Exclusive", $C$6 = "Inclusive"), SUMIFS(Data!$D:$D,Data!$A:$A,$B81,Data!$C:$C,H$70,Data!$B:$B, "pre-tax real wacc"), SUMIFS(Data!$D:$D,Data!$A:$A,$B81,Data!$C:$C,H$70,Data!$B:$B, "pre-tax real wacc"))))</f>
        <v>4.5303932925675E-2</v>
      </c>
      <c r="I81" s="28">
        <f>IF(AND($C$4 = "Inclusive", $C$6 = "Inclusive"), SUMIFS(Data!$D:$D,Data!$A:$A,$B81,Data!$C:$C,I$70,Data!$B:$B, "pre-tax nominal wacc"), IF(AND($C$4 = "Inclusive", $C$6 = "Exclusive"), SUMIFS(Data!$D:$D,Data!$A:$A,$B81,Data!$C:$C,I$70,Data!$B:$B, "pre-tax nominal wacc"), IF(AND($C$4 = "Exclusive", $C$6 = "Inclusive"), SUMIFS(Data!$D:$D,Data!$A:$A,$B81,Data!$C:$C,I$70,Data!$B:$B, "pre-tax real wacc"), SUMIFS(Data!$D:$D,Data!$A:$A,$B81,Data!$C:$C,I$70,Data!$B:$B, "pre-tax real wacc"))))</f>
        <v>4.4196767875078757E-2</v>
      </c>
      <c r="J81" s="28">
        <f>IF(AND($C$4 = "Inclusive", $C$6 = "Inclusive"), SUMIFS(Data!$D:$D,Data!$A:$A,$B81,Data!$C:$C,J$70,Data!$B:$B, "pre-tax nominal wacc"), IF(AND($C$4 = "Inclusive", $C$6 = "Exclusive"), SUMIFS(Data!$D:$D,Data!$A:$A,$B81,Data!$C:$C,J$70,Data!$B:$B, "pre-tax nominal wacc"), IF(AND($C$4 = "Exclusive", $C$6 = "Inclusive"), SUMIFS(Data!$D:$D,Data!$A:$A,$B81,Data!$C:$C,J$70,Data!$B:$B, "pre-tax real wacc"), SUMIFS(Data!$D:$D,Data!$A:$A,$B81,Data!$C:$C,J$70,Data!$B:$B, "pre-tax real wacc"))))</f>
        <v>2.4153803330166E-2</v>
      </c>
      <c r="K81" s="28">
        <f>IF(AND($C$4 = "Inclusive", $C$6 = "Inclusive"), SUMIFS(Data!$D:$D,Data!$A:$A,$B81,Data!$C:$C,K$70,Data!$B:$B, "pre-tax nominal wacc"), IF(AND($C$4 = "Inclusive", $C$6 = "Exclusive"), SUMIFS(Data!$D:$D,Data!$A:$A,$B81,Data!$C:$C,K$70,Data!$B:$B, "pre-tax nominal wacc"), IF(AND($C$4 = "Exclusive", $C$6 = "Inclusive"), SUMIFS(Data!$D:$D,Data!$A:$A,$B81,Data!$C:$C,K$70,Data!$B:$B, "pre-tax real wacc"), SUMIFS(Data!$D:$D,Data!$A:$A,$B81,Data!$C:$C,K$70,Data!$B:$B, "pre-tax real wacc"))))</f>
        <v>3.1121391779810999E-2</v>
      </c>
    </row>
    <row r="82" spans="2:11">
      <c r="B82" s="47" t="s">
        <v>42</v>
      </c>
      <c r="C82" s="28">
        <f>IF(AND($C$4 = "Inclusive", $C$6 = "Inclusive"), SUMIFS(Data!$D:$D,Data!$A:$A,$B82,Data!$C:$C,C$70,Data!$B:$B, "pre-tax nominal wacc"), IF(AND($C$4 = "Inclusive", $C$6 = "Exclusive"), SUMIFS(Data!$D:$D,Data!$A:$A,$B82,Data!$C:$C,C$70,Data!$B:$B, "pre-tax nominal wacc"), IF(AND($C$4 = "Exclusive", $C$6 = "Inclusive"), SUMIFS(Data!$D:$D,Data!$A:$A,$B82,Data!$C:$C,C$70,Data!$B:$B, "pre-tax real wacc"), SUMIFS(Data!$D:$D,Data!$A:$A,$B82,Data!$C:$C,C$70,Data!$B:$B, "pre-tax real wacc"))))</f>
        <v>7.7571104534502E-2</v>
      </c>
      <c r="D82" s="28">
        <f>IF(AND($C$4 = "Inclusive", $C$6 = "Inclusive"), SUMIFS(Data!$D:$D,Data!$A:$A,$B82,Data!$C:$C,D$70,Data!$B:$B, "pre-tax nominal wacc"), IF(AND($C$4 = "Inclusive", $C$6 = "Exclusive"), SUMIFS(Data!$D:$D,Data!$A:$A,$B82,Data!$C:$C,D$70,Data!$B:$B, "pre-tax nominal wacc"), IF(AND($C$4 = "Exclusive", $C$6 = "Inclusive"), SUMIFS(Data!$D:$D,Data!$A:$A,$B82,Data!$C:$C,D$70,Data!$B:$B, "pre-tax real wacc"), SUMIFS(Data!$D:$D,Data!$A:$A,$B82,Data!$C:$C,D$70,Data!$B:$B, "pre-tax real wacc"))))</f>
        <v>7.7571104534502E-2</v>
      </c>
      <c r="E82" s="28">
        <f>IF(AND($C$4 = "Inclusive", $C$6 = "Inclusive"), SUMIFS(Data!$D:$D,Data!$A:$A,$B82,Data!$C:$C,E$70,Data!$B:$B, "pre-tax nominal wacc"), IF(AND($C$4 = "Inclusive", $C$6 = "Exclusive"), SUMIFS(Data!$D:$D,Data!$A:$A,$B82,Data!$C:$C,E$70,Data!$B:$B, "pre-tax nominal wacc"), IF(AND($C$4 = "Exclusive", $C$6 = "Inclusive"), SUMIFS(Data!$D:$D,Data!$A:$A,$B82,Data!$C:$C,E$70,Data!$B:$B, "pre-tax real wacc"), SUMIFS(Data!$D:$D,Data!$A:$A,$B82,Data!$C:$C,E$70,Data!$B:$B, "pre-tax real wacc"))))</f>
        <v>4.3201557994291997E-2</v>
      </c>
      <c r="F82" s="28">
        <f>IF(AND($C$4 = "Inclusive", $C$6 = "Inclusive"), SUMIFS(Data!$D:$D,Data!$A:$A,$B82,Data!$C:$C,F$70,Data!$B:$B, "pre-tax nominal wacc"), IF(AND($C$4 = "Inclusive", $C$6 = "Exclusive"), SUMIFS(Data!$D:$D,Data!$A:$A,$B82,Data!$C:$C,F$70,Data!$B:$B, "pre-tax nominal wacc"), IF(AND($C$4 = "Exclusive", $C$6 = "Inclusive"), SUMIFS(Data!$D:$D,Data!$A:$A,$B82,Data!$C:$C,F$70,Data!$B:$B, "pre-tax real wacc"), SUMIFS(Data!$D:$D,Data!$A:$A,$B82,Data!$C:$C,F$70,Data!$B:$B, "pre-tax real wacc"))))</f>
        <v>4.2629102706039E-2</v>
      </c>
      <c r="G82" s="28">
        <f>IF(AND($C$4 = "Inclusive", $C$6 = "Inclusive"), SUMIFS(Data!$D:$D,Data!$A:$A,$B82,Data!$C:$C,G$70,Data!$B:$B, "pre-tax nominal wacc"), IF(AND($C$4 = "Inclusive", $C$6 = "Exclusive"), SUMIFS(Data!$D:$D,Data!$A:$A,$B82,Data!$C:$C,G$70,Data!$B:$B, "pre-tax nominal wacc"), IF(AND($C$4 = "Exclusive", $C$6 = "Inclusive"), SUMIFS(Data!$D:$D,Data!$A:$A,$B82,Data!$C:$C,G$70,Data!$B:$B, "pre-tax real wacc"), SUMIFS(Data!$D:$D,Data!$A:$A,$B82,Data!$C:$C,G$70,Data!$B:$B, "pre-tax real wacc"))))</f>
        <v>4.2132012742713998E-2</v>
      </c>
      <c r="H82" s="28">
        <f>IF(AND($C$4 = "Inclusive", $C$6 = "Inclusive"), SUMIFS(Data!$D:$D,Data!$A:$A,$B82,Data!$C:$C,H$70,Data!$B:$B, "pre-tax nominal wacc"), IF(AND($C$4 = "Inclusive", $C$6 = "Exclusive"), SUMIFS(Data!$D:$D,Data!$A:$A,$B82,Data!$C:$C,H$70,Data!$B:$B, "pre-tax nominal wacc"), IF(AND($C$4 = "Exclusive", $C$6 = "Inclusive"), SUMIFS(Data!$D:$D,Data!$A:$A,$B82,Data!$C:$C,H$70,Data!$B:$B, "pre-tax real wacc"), SUMIFS(Data!$D:$D,Data!$A:$A,$B82,Data!$C:$C,H$70,Data!$B:$B, "pre-tax real wacc"))))</f>
        <v>4.1582008638180998E-2</v>
      </c>
      <c r="I82" s="28">
        <f>IF(AND($C$4 = "Inclusive", $C$6 = "Inclusive"), SUMIFS(Data!$D:$D,Data!$A:$A,$B82,Data!$C:$C,I$70,Data!$B:$B, "pre-tax nominal wacc"), IF(AND($C$4 = "Inclusive", $C$6 = "Exclusive"), SUMIFS(Data!$D:$D,Data!$A:$A,$B82,Data!$C:$C,I$70,Data!$B:$B, "pre-tax nominal wacc"), IF(AND($C$4 = "Exclusive", $C$6 = "Inclusive"), SUMIFS(Data!$D:$D,Data!$A:$A,$B82,Data!$C:$C,I$70,Data!$B:$B, "pre-tax real wacc"), SUMIFS(Data!$D:$D,Data!$A:$A,$B82,Data!$C:$C,I$70,Data!$B:$B, "pre-tax real wacc"))))</f>
        <v>4.0122577999999999E-2</v>
      </c>
      <c r="J82" s="28">
        <f>IF(AND($C$4 = "Inclusive", $C$6 = "Inclusive"), SUMIFS(Data!$D:$D,Data!$A:$A,$B82,Data!$C:$C,J$70,Data!$B:$B, "pre-tax nominal wacc"), IF(AND($C$4 = "Inclusive", $C$6 = "Exclusive"), SUMIFS(Data!$D:$D,Data!$A:$A,$B82,Data!$C:$C,J$70,Data!$B:$B, "pre-tax nominal wacc"), IF(AND($C$4 = "Exclusive", $C$6 = "Inclusive"), SUMIFS(Data!$D:$D,Data!$A:$A,$B82,Data!$C:$C,J$70,Data!$B:$B, "pre-tax real wacc"), SUMIFS(Data!$D:$D,Data!$A:$A,$B82,Data!$C:$C,J$70,Data!$B:$B, "pre-tax real wacc"))))</f>
        <v>2.3218295891602E-2</v>
      </c>
      <c r="K82" s="28">
        <f>IF(AND($C$4 = "Inclusive", $C$6 = "Inclusive"), SUMIFS(Data!$D:$D,Data!$A:$A,$B82,Data!$C:$C,K$70,Data!$B:$B, "pre-tax nominal wacc"), IF(AND($C$4 = "Inclusive", $C$6 = "Exclusive"), SUMIFS(Data!$D:$D,Data!$A:$A,$B82,Data!$C:$C,K$70,Data!$B:$B, "pre-tax nominal wacc"), IF(AND($C$4 = "Exclusive", $C$6 = "Inclusive"), SUMIFS(Data!$D:$D,Data!$A:$A,$B82,Data!$C:$C,K$70,Data!$B:$B, "pre-tax real wacc"), SUMIFS(Data!$D:$D,Data!$A:$A,$B82,Data!$C:$C,K$70,Data!$B:$B, "pre-tax real wacc"))))</f>
        <v>2.8411643117053999E-2</v>
      </c>
    </row>
    <row r="83" spans="2:11">
      <c r="B83" s="47" t="s">
        <v>45</v>
      </c>
      <c r="C83" s="28">
        <f>IF(AND($C$4 = "Inclusive", $C$6 = "Inclusive"), SUMIFS(Data!$D:$D,Data!$A:$A,$B83,Data!$C:$C,C$70,Data!$B:$B, "pre-tax nominal wacc"), IF(AND($C$4 = "Inclusive", $C$6 = "Exclusive"), SUMIFS(Data!$D:$D,Data!$A:$A,$B83,Data!$C:$C,C$70,Data!$B:$B, "pre-tax nominal wacc"), IF(AND($C$4 = "Exclusive", $C$6 = "Inclusive"), SUMIFS(Data!$D:$D,Data!$A:$A,$B83,Data!$C:$C,C$70,Data!$B:$B, "pre-tax real wacc"), SUMIFS(Data!$D:$D,Data!$A:$A,$B83,Data!$C:$C,C$70,Data!$B:$B, "pre-tax real wacc"))))</f>
        <v>7.9141470216966006E-2</v>
      </c>
      <c r="D83" s="28">
        <f>IF(AND($C$4 = "Inclusive", $C$6 = "Inclusive"), SUMIFS(Data!$D:$D,Data!$A:$A,$B83,Data!$C:$C,D$70,Data!$B:$B, "pre-tax nominal wacc"), IF(AND($C$4 = "Inclusive", $C$6 = "Exclusive"), SUMIFS(Data!$D:$D,Data!$A:$A,$B83,Data!$C:$C,D$70,Data!$B:$B, "pre-tax nominal wacc"), IF(AND($C$4 = "Exclusive", $C$6 = "Inclusive"), SUMIFS(Data!$D:$D,Data!$A:$A,$B83,Data!$C:$C,D$70,Data!$B:$B, "pre-tax real wacc"), SUMIFS(Data!$D:$D,Data!$A:$A,$B83,Data!$C:$C,D$70,Data!$B:$B, "pre-tax real wacc"))))</f>
        <v>7.9141470216966006E-2</v>
      </c>
      <c r="E83" s="28">
        <f>IF(AND($C$4 = "Inclusive", $C$6 = "Inclusive"), SUMIFS(Data!$D:$D,Data!$A:$A,$B83,Data!$C:$C,E$70,Data!$B:$B, "pre-tax nominal wacc"), IF(AND($C$4 = "Inclusive", $C$6 = "Exclusive"), SUMIFS(Data!$D:$D,Data!$A:$A,$B83,Data!$C:$C,E$70,Data!$B:$B, "pre-tax nominal wacc"), IF(AND($C$4 = "Exclusive", $C$6 = "Inclusive"), SUMIFS(Data!$D:$D,Data!$A:$A,$B83,Data!$C:$C,E$70,Data!$B:$B, "pre-tax real wacc"), SUMIFS(Data!$D:$D,Data!$A:$A,$B83,Data!$C:$C,E$70,Data!$B:$B, "pre-tax real wacc"))))</f>
        <v>4.7921268909003001E-2</v>
      </c>
      <c r="F83" s="28">
        <f>IF(AND($C$4 = "Inclusive", $C$6 = "Inclusive"), SUMIFS(Data!$D:$D,Data!$A:$A,$B83,Data!$C:$C,F$70,Data!$B:$B, "pre-tax nominal wacc"), IF(AND($C$4 = "Inclusive", $C$6 = "Exclusive"), SUMIFS(Data!$D:$D,Data!$A:$A,$B83,Data!$C:$C,F$70,Data!$B:$B, "pre-tax nominal wacc"), IF(AND($C$4 = "Exclusive", $C$6 = "Inclusive"), SUMIFS(Data!$D:$D,Data!$A:$A,$B83,Data!$C:$C,F$70,Data!$B:$B, "pre-tax real wacc"), SUMIFS(Data!$D:$D,Data!$A:$A,$B83,Data!$C:$C,F$70,Data!$B:$B, "pre-tax real wacc"))))</f>
        <v>4.7286110196271998E-2</v>
      </c>
      <c r="G83" s="28">
        <f>IF(AND($C$4 = "Inclusive", $C$6 = "Inclusive"), SUMIFS(Data!$D:$D,Data!$A:$A,$B83,Data!$C:$C,G$70,Data!$B:$B, "pre-tax nominal wacc"), IF(AND($C$4 = "Inclusive", $C$6 = "Exclusive"), SUMIFS(Data!$D:$D,Data!$A:$A,$B83,Data!$C:$C,G$70,Data!$B:$B, "pre-tax nominal wacc"), IF(AND($C$4 = "Exclusive", $C$6 = "Inclusive"), SUMIFS(Data!$D:$D,Data!$A:$A,$B83,Data!$C:$C,G$70,Data!$B:$B, "pre-tax real wacc"), SUMIFS(Data!$D:$D,Data!$A:$A,$B83,Data!$C:$C,G$70,Data!$B:$B, "pre-tax real wacc"))))</f>
        <v>4.6714900529443E-2</v>
      </c>
      <c r="H83" s="28">
        <f>IF(AND($C$4 = "Inclusive", $C$6 = "Inclusive"), SUMIFS(Data!$D:$D,Data!$A:$A,$B83,Data!$C:$C,H$70,Data!$B:$B, "pre-tax nominal wacc"), IF(AND($C$4 = "Inclusive", $C$6 = "Exclusive"), SUMIFS(Data!$D:$D,Data!$A:$A,$B83,Data!$C:$C,H$70,Data!$B:$B, "pre-tax nominal wacc"), IF(AND($C$4 = "Exclusive", $C$6 = "Inclusive"), SUMIFS(Data!$D:$D,Data!$A:$A,$B83,Data!$C:$C,H$70,Data!$B:$B, "pre-tax real wacc"), SUMIFS(Data!$D:$D,Data!$A:$A,$B83,Data!$C:$C,H$70,Data!$B:$B, "pre-tax real wacc"))))</f>
        <v>4.6107228153635001E-2</v>
      </c>
      <c r="I83" s="28">
        <f>IF(AND($C$4 = "Inclusive", $C$6 = "Inclusive"), SUMIFS(Data!$D:$D,Data!$A:$A,$B83,Data!$C:$C,I$70,Data!$B:$B, "pre-tax nominal wacc"), IF(AND($C$4 = "Inclusive", $C$6 = "Exclusive"), SUMIFS(Data!$D:$D,Data!$A:$A,$B83,Data!$C:$C,I$70,Data!$B:$B, "pre-tax nominal wacc"), IF(AND($C$4 = "Exclusive", $C$6 = "Inclusive"), SUMIFS(Data!$D:$D,Data!$A:$A,$B83,Data!$C:$C,I$70,Data!$B:$B, "pre-tax real wacc"), SUMIFS(Data!$D:$D,Data!$A:$A,$B83,Data!$C:$C,I$70,Data!$B:$B, "pre-tax real wacc"))))</f>
        <v>4.4593132299999998E-2</v>
      </c>
      <c r="J83" s="28">
        <f>IF(AND($C$4 = "Inclusive", $C$6 = "Inclusive"), SUMIFS(Data!$D:$D,Data!$A:$A,$B83,Data!$C:$C,J$70,Data!$B:$B, "pre-tax nominal wacc"), IF(AND($C$4 = "Inclusive", $C$6 = "Exclusive"), SUMIFS(Data!$D:$D,Data!$A:$A,$B83,Data!$C:$C,J$70,Data!$B:$B, "pre-tax nominal wacc"), IF(AND($C$4 = "Exclusive", $C$6 = "Inclusive"), SUMIFS(Data!$D:$D,Data!$A:$A,$B83,Data!$C:$C,J$70,Data!$B:$B, "pre-tax real wacc"), SUMIFS(Data!$D:$D,Data!$A:$A,$B83,Data!$C:$C,J$70,Data!$B:$B, "pre-tax real wacc"))))</f>
        <v>2.3596861619100001E-2</v>
      </c>
      <c r="K83" s="28">
        <f>IF(AND($C$4 = "Inclusive", $C$6 = "Inclusive"), SUMIFS(Data!$D:$D,Data!$A:$A,$B83,Data!$C:$C,K$70,Data!$B:$B, "pre-tax nominal wacc"), IF(AND($C$4 = "Inclusive", $C$6 = "Exclusive"), SUMIFS(Data!$D:$D,Data!$A:$A,$B83,Data!$C:$C,K$70,Data!$B:$B, "pre-tax nominal wacc"), IF(AND($C$4 = "Exclusive", $C$6 = "Inclusive"), SUMIFS(Data!$D:$D,Data!$A:$A,$B83,Data!$C:$C,K$70,Data!$B:$B, "pre-tax real wacc"), SUMIFS(Data!$D:$D,Data!$A:$A,$B83,Data!$C:$C,K$70,Data!$B:$B, "pre-tax real wacc"))))</f>
        <v>3.0426864239841998E-2</v>
      </c>
    </row>
    <row r="84" spans="2:11">
      <c r="B84" s="47" t="s">
        <v>111</v>
      </c>
      <c r="C84" s="29">
        <f>IF(AND($C$4 = "Inclusive", $C$6 = "Inclusive"), SUMIFS(Data!$D:$D,Data!$A:$A,$B84,Data!$C:$C,C$70,Data!$B:$B, "pre-tax nominal wacc"), IF(AND($C$4 = "Inclusive", $C$6 = "Exclusive"), SUMIFS(Data!$D:$D,Data!$A:$A,$B84,Data!$C:$C,C$70,Data!$B:$B, "pre-tax nominal wacc"), IF(AND($C$4 = "Exclusive", $C$6 = "Inclusive"), SUMIFS(Data!$D:$D,Data!$A:$A,$B84,Data!$C:$C,C$70,Data!$B:$B, "pre-tax real wacc"), SUMIFS(Data!$D:$D,Data!$A:$A,$B84,Data!$C:$C,C$70,Data!$B:$B, "pre-tax real wacc"))))</f>
        <v>0</v>
      </c>
      <c r="D84" s="29">
        <f>IF(AND($C$4 = "Inclusive", $C$6 = "Inclusive"), SUMIFS(Data!$D:$D,Data!$A:$A,$B84,Data!$C:$C,D$70,Data!$B:$B, "pre-tax nominal wacc"), IF(AND($C$4 = "Inclusive", $C$6 = "Exclusive"), SUMIFS(Data!$D:$D,Data!$A:$A,$B84,Data!$C:$C,D$70,Data!$B:$B, "pre-tax nominal wacc"), IF(AND($C$4 = "Exclusive", $C$6 = "Inclusive"), SUMIFS(Data!$D:$D,Data!$A:$A,$B84,Data!$C:$C,D$70,Data!$B:$B, "pre-tax real wacc"), SUMIFS(Data!$D:$D,Data!$A:$A,$B84,Data!$C:$C,D$70,Data!$B:$B, "pre-tax real wacc"))))</f>
        <v>0</v>
      </c>
      <c r="E84" s="29">
        <f>IF(AND($C$4 = "Inclusive", $C$6 = "Inclusive"), SUMIFS(Data!$D:$D,Data!$A:$A,$B84,Data!$C:$C,E$70,Data!$B:$B, "pre-tax nominal wacc"), IF(AND($C$4 = "Inclusive", $C$6 = "Exclusive"), SUMIFS(Data!$D:$D,Data!$A:$A,$B84,Data!$C:$C,E$70,Data!$B:$B, "pre-tax nominal wacc"), IF(AND($C$4 = "Exclusive", $C$6 = "Inclusive"), SUMIFS(Data!$D:$D,Data!$A:$A,$B84,Data!$C:$C,E$70,Data!$B:$B, "pre-tax real wacc"), SUMIFS(Data!$D:$D,Data!$A:$A,$B84,Data!$C:$C,E$70,Data!$B:$B, "pre-tax real wacc"))))</f>
        <v>0</v>
      </c>
      <c r="F84" s="29">
        <f>IF(AND($C$4 = "Inclusive", $C$6 = "Inclusive"), SUMIFS(Data!$D:$D,Data!$A:$A,$B84,Data!$C:$C,F$70,Data!$B:$B, "pre-tax nominal wacc"), IF(AND($C$4 = "Inclusive", $C$6 = "Exclusive"), SUMIFS(Data!$D:$D,Data!$A:$A,$B84,Data!$C:$C,F$70,Data!$B:$B, "pre-tax nominal wacc"), IF(AND($C$4 = "Exclusive", $C$6 = "Inclusive"), SUMIFS(Data!$D:$D,Data!$A:$A,$B84,Data!$C:$C,F$70,Data!$B:$B, "pre-tax real wacc"), SUMIFS(Data!$D:$D,Data!$A:$A,$B84,Data!$C:$C,F$70,Data!$B:$B, "pre-tax real wacc"))))</f>
        <v>0</v>
      </c>
      <c r="G84" s="29">
        <f>IF(AND($C$4 = "Inclusive", $C$6 = "Inclusive"), SUMIFS(Data!$D:$D,Data!$A:$A,$B84,Data!$C:$C,G$70,Data!$B:$B, "pre-tax nominal wacc"), IF(AND($C$4 = "Inclusive", $C$6 = "Exclusive"), SUMIFS(Data!$D:$D,Data!$A:$A,$B84,Data!$C:$C,G$70,Data!$B:$B, "pre-tax nominal wacc"), IF(AND($C$4 = "Exclusive", $C$6 = "Inclusive"), SUMIFS(Data!$D:$D,Data!$A:$A,$B84,Data!$C:$C,G$70,Data!$B:$B, "pre-tax real wacc"), SUMIFS(Data!$D:$D,Data!$A:$A,$B84,Data!$C:$C,G$70,Data!$B:$B, "pre-tax real wacc"))))</f>
        <v>0</v>
      </c>
      <c r="H84" s="29">
        <f>IF(AND($C$4 = "Inclusive", $C$6 = "Inclusive"), SUMIFS(Data!$D:$D,Data!$A:$A,$B84,Data!$C:$C,H$70,Data!$B:$B, "pre-tax nominal wacc"), IF(AND($C$4 = "Inclusive", $C$6 = "Exclusive"), SUMIFS(Data!$D:$D,Data!$A:$A,$B84,Data!$C:$C,H$70,Data!$B:$B, "pre-tax nominal wacc"), IF(AND($C$4 = "Exclusive", $C$6 = "Inclusive"), SUMIFS(Data!$D:$D,Data!$A:$A,$B84,Data!$C:$C,H$70,Data!$B:$B, "pre-tax real wacc"), SUMIFS(Data!$D:$D,Data!$A:$A,$B84,Data!$C:$C,H$70,Data!$B:$B, "pre-tax real wacc"))))</f>
        <v>0</v>
      </c>
      <c r="I84" s="28">
        <f>IF(AND($C$4 = "Inclusive", $C$6 = "Inclusive"), SUMIFS(Data!$D:$D,Data!$A:$A,$B84,Data!$C:$C,I$70,Data!$B:$B, "pre-tax nominal wacc"), IF(AND($C$4 = "Inclusive", $C$6 = "Exclusive"), SUMIFS(Data!$D:$D,Data!$A:$A,$B84,Data!$C:$C,I$70,Data!$B:$B, "pre-tax nominal wacc"), IF(AND($C$4 = "Exclusive", $C$6 = "Inclusive"), SUMIFS(Data!$D:$D,Data!$A:$A,$B84,Data!$C:$C,I$70,Data!$B:$B, "pre-tax real wacc"), SUMIFS(Data!$D:$D,Data!$A:$A,$B84,Data!$C:$C,I$70,Data!$B:$B, "pre-tax real wacc"))))</f>
        <v>2.63E-2</v>
      </c>
      <c r="J84" s="28">
        <f>IF(AND($C$4 = "Inclusive", $C$6 = "Inclusive"), SUMIFS(Data!$D:$D,Data!$A:$A,$B84,Data!$C:$C,J$70,Data!$B:$B, "pre-tax nominal wacc"), IF(AND($C$4 = "Inclusive", $C$6 = "Exclusive"), SUMIFS(Data!$D:$D,Data!$A:$A,$B84,Data!$C:$C,J$70,Data!$B:$B, "pre-tax nominal wacc"), IF(AND($C$4 = "Exclusive", $C$6 = "Inclusive"), SUMIFS(Data!$D:$D,Data!$A:$A,$B84,Data!$C:$C,J$70,Data!$B:$B, "pre-tax real wacc"), SUMIFS(Data!$D:$D,Data!$A:$A,$B84,Data!$C:$C,J$70,Data!$B:$B, "pre-tax real wacc"))))</f>
        <v>2.5601528207983001E-2</v>
      </c>
      <c r="K84" s="28">
        <f>IF(AND($C$4 = "Inclusive", $C$6 = "Inclusive"), SUMIFS(Data!$D:$D,Data!$A:$A,$B84,Data!$C:$C,K$70,Data!$B:$B, "pre-tax nominal wacc"), IF(AND($C$4 = "Inclusive", $C$6 = "Exclusive"), SUMIFS(Data!$D:$D,Data!$A:$A,$B84,Data!$C:$C,K$70,Data!$B:$B, "pre-tax nominal wacc"), IF(AND($C$4 = "Exclusive", $C$6 = "Inclusive"), SUMIFS(Data!$D:$D,Data!$A:$A,$B84,Data!$C:$C,K$70,Data!$B:$B, "pre-tax real wacc"), SUMIFS(Data!$D:$D,Data!$A:$A,$B84,Data!$C:$C,K$70,Data!$B:$B, "pre-tax real wacc"))))</f>
        <v>2.4628349921255E-2</v>
      </c>
    </row>
    <row r="86" spans="2:11" ht="21.5" thickBot="1">
      <c r="B86" s="35" t="s">
        <v>82</v>
      </c>
      <c r="C86" s="35"/>
      <c r="D86" s="35"/>
      <c r="E86" s="35"/>
      <c r="F86" s="35"/>
      <c r="G86" s="35"/>
      <c r="H86" s="35"/>
      <c r="I86" s="35"/>
      <c r="J86" s="35"/>
      <c r="K86" s="35"/>
    </row>
    <row r="88" spans="2:11" ht="16" thickBot="1">
      <c r="B88" s="34" t="str">
        <f>IF(AND(C4= "Inclusive",OR(C6="Inclusive"),NOT(C8="Exclusive")),Inputs!F23,
IF(AND(C4= "Inclusive",OR(C6="Inclusive"),NOT(C8="Inclusive")),Inputs!F24,
IF(AND(C4= "Inclusive",OR(C6="Exclusive"),NOT(C8="Exclusive")),Inputs!F25,
IF(AND(C4= "Inclusive",OR(C6="Exclusive"),NOT(C8="Inclusive")),Inputs!F26,
IF(AND(C4= "Exclusive",OR(C6="Inclusive"),NOT(C8="Exclusive")),Inputs!F27,
IF(AND(C4= "Exclusive",OR(C6="Inclusive"),NOT(C8="Inclusive")),Inputs!F28,
IF(AND(C4= "Exclusive",OR(C6="Exclusive"),NOT(C8="Exclusive")),Inputs!F29,
Inputs!F30)))))))</f>
        <v>Real EBIT per customer - Excluding returns from incentive scheme payments excluding revenue pass throughs</v>
      </c>
      <c r="C88" s="34"/>
      <c r="D88" s="34"/>
      <c r="E88" s="34"/>
      <c r="F88" s="34"/>
      <c r="G88" s="34"/>
      <c r="H88" s="34"/>
      <c r="I88" s="34"/>
      <c r="J88" s="34"/>
      <c r="K88" s="34"/>
    </row>
    <row r="90" spans="2:11" ht="15" thickBot="1">
      <c r="B90" s="5" t="s">
        <v>82</v>
      </c>
      <c r="C90" s="9">
        <v>2014</v>
      </c>
      <c r="D90" s="9">
        <v>2015</v>
      </c>
      <c r="E90" s="9">
        <v>2016</v>
      </c>
      <c r="F90" s="9">
        <v>2017</v>
      </c>
      <c r="G90" s="9">
        <v>2018</v>
      </c>
      <c r="H90" s="9">
        <v>2019</v>
      </c>
      <c r="I90" s="9">
        <v>2020</v>
      </c>
      <c r="J90" s="9">
        <v>2021</v>
      </c>
      <c r="K90" s="9">
        <v>2022</v>
      </c>
    </row>
    <row r="91" spans="2:11">
      <c r="B91" s="47" t="s">
        <v>40</v>
      </c>
      <c r="C91" s="29">
        <f>SUMIFS(Data!$D:$D,Data!$A:$A,$B91,Data!$C:$C,C$90,Data!$B:$B,$B$88)</f>
        <v>599.00808981304795</v>
      </c>
      <c r="D91" s="29">
        <f>SUMIFS(Data!$D:$D,Data!$A:$A,$B91,Data!$C:$C,D$90,Data!$B:$B,$B$88)</f>
        <v>324.10516499845806</v>
      </c>
      <c r="E91" s="29">
        <f>SUMIFS(Data!$D:$D,Data!$A:$A,$B91,Data!$C:$C,E$90,Data!$B:$B,$B$88)</f>
        <v>318.08816375049537</v>
      </c>
      <c r="F91" s="29">
        <f>SUMIFS(Data!$D:$D,Data!$A:$A,$B91,Data!$C:$C,F$90,Data!$B:$B,$B$88)</f>
        <v>308.14059779617776</v>
      </c>
      <c r="G91" s="29">
        <f>SUMIFS(Data!$D:$D,Data!$A:$A,$B91,Data!$C:$C,G$90,Data!$B:$B,$B$88)</f>
        <v>195.61994083843754</v>
      </c>
      <c r="H91" s="29">
        <f>SUMIFS(Data!$D:$D,Data!$A:$A,$B91,Data!$C:$C,H$90,Data!$B:$B,$B$88)</f>
        <v>296.17648792220552</v>
      </c>
      <c r="I91" s="29">
        <f>SUMIFS(Data!$D:$D,Data!$A:$A,$B91,Data!$C:$C,I$90,Data!$B:$B,$B$88)</f>
        <v>173.65637599516444</v>
      </c>
      <c r="J91" s="29">
        <f>SUMIFS(Data!$D:$D,Data!$A:$A,$B91,Data!$C:$C,J$90,Data!$B:$B,$B$88)</f>
        <v>71.417810463540235</v>
      </c>
      <c r="K91" s="29">
        <f>SUMIFS(Data!$D:$D,Data!$A:$A,$B91,Data!$C:$C,K$90,Data!$B:$B,$B$88)</f>
        <v>68.573523852657004</v>
      </c>
    </row>
    <row r="92" spans="2:11">
      <c r="B92" s="47" t="s">
        <v>33</v>
      </c>
      <c r="C92" s="29">
        <f>SUMIFS(Data!$D:$D,Data!$A:$A,$B92,Data!$C:$C,C$90,Data!$B:$B,$B$88)</f>
        <v>882.6290664815325</v>
      </c>
      <c r="D92" s="29">
        <f>SUMIFS(Data!$D:$D,Data!$A:$A,$B92,Data!$C:$C,D$90,Data!$B:$B,$B$88)</f>
        <v>612.41895487507975</v>
      </c>
      <c r="E92" s="29">
        <f>SUMIFS(Data!$D:$D,Data!$A:$A,$B92,Data!$C:$C,E$90,Data!$B:$B,$B$88)</f>
        <v>285.43145247267302</v>
      </c>
      <c r="F92" s="29">
        <f>SUMIFS(Data!$D:$D,Data!$A:$A,$B92,Data!$C:$C,F$90,Data!$B:$B,$B$88)</f>
        <v>332.20571058950964</v>
      </c>
      <c r="G92" s="29">
        <f>SUMIFS(Data!$D:$D,Data!$A:$A,$B92,Data!$C:$C,G$90,Data!$B:$B,$B$88)</f>
        <v>362.04998948969586</v>
      </c>
      <c r="H92" s="29">
        <f>SUMIFS(Data!$D:$D,Data!$A:$A,$B92,Data!$C:$C,H$90,Data!$B:$B,$B$88)</f>
        <v>401.07558602384802</v>
      </c>
      <c r="I92" s="29">
        <f>SUMIFS(Data!$D:$D,Data!$A:$A,$B92,Data!$C:$C,I$90,Data!$B:$B,$B$88)</f>
        <v>329.37072848612775</v>
      </c>
      <c r="J92" s="29">
        <f>SUMIFS(Data!$D:$D,Data!$A:$A,$B92,Data!$C:$C,J$90,Data!$B:$B,$B$88)</f>
        <v>316.47128502712229</v>
      </c>
      <c r="K92" s="29">
        <f>SUMIFS(Data!$D:$D,Data!$A:$A,$B92,Data!$C:$C,K$90,Data!$B:$B,$B$88)</f>
        <v>352.40678371670538</v>
      </c>
    </row>
    <row r="93" spans="2:11">
      <c r="B93" s="47" t="s">
        <v>36</v>
      </c>
      <c r="C93" s="29">
        <f>SUMIFS(Data!$D:$D,Data!$A:$A,$B93,Data!$C:$C,C$90,Data!$B:$B,$B$88)</f>
        <v>499.07338037687293</v>
      </c>
      <c r="D93" s="29">
        <f>SUMIFS(Data!$D:$D,Data!$A:$A,$B93,Data!$C:$C,D$90,Data!$B:$B,$B$88)</f>
        <v>434.19875426419821</v>
      </c>
      <c r="E93" s="29">
        <f>SUMIFS(Data!$D:$D,Data!$A:$A,$B93,Data!$C:$C,E$90,Data!$B:$B,$B$88)</f>
        <v>298.17652219997376</v>
      </c>
      <c r="F93" s="29">
        <f>SUMIFS(Data!$D:$D,Data!$A:$A,$B93,Data!$C:$C,F$90,Data!$B:$B,$B$88)</f>
        <v>308.87209501294228</v>
      </c>
      <c r="G93" s="29">
        <f>SUMIFS(Data!$D:$D,Data!$A:$A,$B93,Data!$C:$C,G$90,Data!$B:$B,$B$88)</f>
        <v>367.68965924048706</v>
      </c>
      <c r="H93" s="29">
        <f>SUMIFS(Data!$D:$D,Data!$A:$A,$B93,Data!$C:$C,H$90,Data!$B:$B,$B$88)</f>
        <v>358.43506345496036</v>
      </c>
      <c r="I93" s="29">
        <f>SUMIFS(Data!$D:$D,Data!$A:$A,$B93,Data!$C:$C,I$90,Data!$B:$B,$B$88)</f>
        <v>290.23845421408276</v>
      </c>
      <c r="J93" s="29">
        <f>SUMIFS(Data!$D:$D,Data!$A:$A,$B93,Data!$C:$C,J$90,Data!$B:$B,$B$88)</f>
        <v>199.96540563653821</v>
      </c>
      <c r="K93" s="29">
        <f>SUMIFS(Data!$D:$D,Data!$A:$A,$B93,Data!$C:$C,K$90,Data!$B:$B,$B$88)</f>
        <v>160.87964663526981</v>
      </c>
    </row>
    <row r="94" spans="2:11">
      <c r="B94" s="47" t="s">
        <v>39</v>
      </c>
      <c r="C94" s="29">
        <f>SUMIFS(Data!$D:$D,Data!$A:$A,$B94,Data!$C:$C,C$90,Data!$B:$B,$B$88)</f>
        <v>728.9631037780548</v>
      </c>
      <c r="D94" s="29">
        <f>SUMIFS(Data!$D:$D,Data!$A:$A,$B94,Data!$C:$C,D$90,Data!$B:$B,$B$88)</f>
        <v>842.7839052179296</v>
      </c>
      <c r="E94" s="29">
        <f>SUMIFS(Data!$D:$D,Data!$A:$A,$B94,Data!$C:$C,E$90,Data!$B:$B,$B$88)</f>
        <v>286.93379716196171</v>
      </c>
      <c r="F94" s="29">
        <f>SUMIFS(Data!$D:$D,Data!$A:$A,$B94,Data!$C:$C,F$90,Data!$B:$B,$B$88)</f>
        <v>356.12315790209675</v>
      </c>
      <c r="G94" s="29">
        <f>SUMIFS(Data!$D:$D,Data!$A:$A,$B94,Data!$C:$C,G$90,Data!$B:$B,$B$88)</f>
        <v>355.58914932214572</v>
      </c>
      <c r="H94" s="29">
        <f>SUMIFS(Data!$D:$D,Data!$A:$A,$B94,Data!$C:$C,H$90,Data!$B:$B,$B$88)</f>
        <v>299.49359988785795</v>
      </c>
      <c r="I94" s="29">
        <f>SUMIFS(Data!$D:$D,Data!$A:$A,$B94,Data!$C:$C,I$90,Data!$B:$B,$B$88)</f>
        <v>315.30116426163329</v>
      </c>
      <c r="J94" s="29">
        <f>SUMIFS(Data!$D:$D,Data!$A:$A,$B94,Data!$C:$C,J$90,Data!$B:$B,$B$88)</f>
        <v>319.9654363973151</v>
      </c>
      <c r="K94" s="29">
        <f>SUMIFS(Data!$D:$D,Data!$A:$A,$B94,Data!$C:$C,K$90,Data!$B:$B,$B$88)</f>
        <v>317.70889441422781</v>
      </c>
    </row>
    <row r="95" spans="2:11">
      <c r="B95" s="47" t="s">
        <v>37</v>
      </c>
      <c r="C95" s="29">
        <f>SUMIFS(Data!$D:$D,Data!$A:$A,$B95,Data!$C:$C,C$90,Data!$B:$B,$B$88)</f>
        <v>469.87800175664125</v>
      </c>
      <c r="D95" s="29">
        <f>SUMIFS(Data!$D:$D,Data!$A:$A,$B95,Data!$C:$C,D$90,Data!$B:$B,$B$88)</f>
        <v>624.82798895072108</v>
      </c>
      <c r="E95" s="29">
        <f>SUMIFS(Data!$D:$D,Data!$A:$A,$B95,Data!$C:$C,E$90,Data!$B:$B,$B$88)</f>
        <v>607.55158937560645</v>
      </c>
      <c r="F95" s="29">
        <f>SUMIFS(Data!$D:$D,Data!$A:$A,$B95,Data!$C:$C,F$90,Data!$B:$B,$B$88)</f>
        <v>538.0683165790025</v>
      </c>
      <c r="G95" s="29">
        <f>SUMIFS(Data!$D:$D,Data!$A:$A,$B95,Data!$C:$C,G$90,Data!$B:$B,$B$88)</f>
        <v>483.65158493121248</v>
      </c>
      <c r="H95" s="29">
        <f>SUMIFS(Data!$D:$D,Data!$A:$A,$B95,Data!$C:$C,H$90,Data!$B:$B,$B$88)</f>
        <v>406.10558829943022</v>
      </c>
      <c r="I95" s="29">
        <f>SUMIFS(Data!$D:$D,Data!$A:$A,$B95,Data!$C:$C,I$90,Data!$B:$B,$B$88)</f>
        <v>377.99751850866681</v>
      </c>
      <c r="J95" s="29">
        <f>SUMIFS(Data!$D:$D,Data!$A:$A,$B95,Data!$C:$C,J$90,Data!$B:$B,$B$88)</f>
        <v>237.33840949909339</v>
      </c>
      <c r="K95" s="29">
        <f>SUMIFS(Data!$D:$D,Data!$A:$A,$B95,Data!$C:$C,K$90,Data!$B:$B,$B$88)</f>
        <v>190.5214680913567</v>
      </c>
    </row>
    <row r="96" spans="2:11">
      <c r="B96" s="47" t="s">
        <v>38</v>
      </c>
      <c r="C96" s="29">
        <f>SUMIFS(Data!$D:$D,Data!$A:$A,$B96,Data!$C:$C,C$90,Data!$B:$B,$B$88)</f>
        <v>967.9799299111711</v>
      </c>
      <c r="D96" s="29">
        <f>SUMIFS(Data!$D:$D,Data!$A:$A,$B96,Data!$C:$C,D$90,Data!$B:$B,$B$88)</f>
        <v>1204.7311366783615</v>
      </c>
      <c r="E96" s="29">
        <f>SUMIFS(Data!$D:$D,Data!$A:$A,$B96,Data!$C:$C,E$90,Data!$B:$B,$B$88)</f>
        <v>812.99704431879002</v>
      </c>
      <c r="F96" s="29">
        <f>SUMIFS(Data!$D:$D,Data!$A:$A,$B96,Data!$C:$C,F$90,Data!$B:$B,$B$88)</f>
        <v>985.52877218919343</v>
      </c>
      <c r="G96" s="29">
        <f>SUMIFS(Data!$D:$D,Data!$A:$A,$B96,Data!$C:$C,G$90,Data!$B:$B,$B$88)</f>
        <v>687.4371954299811</v>
      </c>
      <c r="H96" s="29">
        <f>SUMIFS(Data!$D:$D,Data!$A:$A,$B96,Data!$C:$C,H$90,Data!$B:$B,$B$88)</f>
        <v>696.11915128841201</v>
      </c>
      <c r="I96" s="29">
        <f>SUMIFS(Data!$D:$D,Data!$A:$A,$B96,Data!$C:$C,I$90,Data!$B:$B,$B$88)</f>
        <v>639.82884239648604</v>
      </c>
      <c r="J96" s="29">
        <f>SUMIFS(Data!$D:$D,Data!$A:$A,$B96,Data!$C:$C,J$90,Data!$B:$B,$B$88)</f>
        <v>322.27061105837356</v>
      </c>
      <c r="K96" s="29">
        <f>SUMIFS(Data!$D:$D,Data!$A:$A,$B96,Data!$C:$C,K$90,Data!$B:$B,$B$88)</f>
        <v>321.23243401024439</v>
      </c>
    </row>
    <row r="97" spans="2:11">
      <c r="B97" s="47" t="s">
        <v>43</v>
      </c>
      <c r="C97" s="29">
        <f>SUMIFS(Data!$D:$D,Data!$A:$A,$B97,Data!$C:$C,C$90,Data!$B:$B,$B$88)</f>
        <v>436.52560373377105</v>
      </c>
      <c r="D97" s="29">
        <f>SUMIFS(Data!$D:$D,Data!$A:$A,$B97,Data!$C:$C,D$90,Data!$B:$B,$B$88)</f>
        <v>493.10329191049152</v>
      </c>
      <c r="E97" s="29">
        <f>SUMIFS(Data!$D:$D,Data!$A:$A,$B97,Data!$C:$C,E$90,Data!$B:$B,$B$88)</f>
        <v>293.39606889597673</v>
      </c>
      <c r="F97" s="29">
        <f>SUMIFS(Data!$D:$D,Data!$A:$A,$B97,Data!$C:$C,F$90,Data!$B:$B,$B$88)</f>
        <v>234.09711801207814</v>
      </c>
      <c r="G97" s="29">
        <f>SUMIFS(Data!$D:$D,Data!$A:$A,$B97,Data!$C:$C,G$90,Data!$B:$B,$B$88)</f>
        <v>242.11064758819188</v>
      </c>
      <c r="H97" s="29">
        <f>SUMIFS(Data!$D:$D,Data!$A:$A,$B97,Data!$C:$C,H$90,Data!$B:$B,$B$88)</f>
        <v>229.10469996374079</v>
      </c>
      <c r="I97" s="29">
        <f>SUMIFS(Data!$D:$D,Data!$A:$A,$B97,Data!$C:$C,I$90,Data!$B:$B,$B$88)</f>
        <v>264.16329290317293</v>
      </c>
      <c r="J97" s="29">
        <f>SUMIFS(Data!$D:$D,Data!$A:$A,$B97,Data!$C:$C,J$90,Data!$B:$B,$B$88)</f>
        <v>223.3488460187676</v>
      </c>
      <c r="K97" s="29">
        <f>SUMIFS(Data!$D:$D,Data!$A:$A,$B97,Data!$C:$C,K$90,Data!$B:$B,$B$88)</f>
        <v>165.31872948658477</v>
      </c>
    </row>
    <row r="98" spans="2:11">
      <c r="B98" s="47" t="s">
        <v>44</v>
      </c>
      <c r="C98" s="29">
        <f>SUMIFS(Data!$D:$D,Data!$A:$A,$B98,Data!$C:$C,C$90,Data!$B:$B,$B$88)</f>
        <v>399.39295482873393</v>
      </c>
      <c r="D98" s="29">
        <f>SUMIFS(Data!$D:$D,Data!$A:$A,$B98,Data!$C:$C,D$90,Data!$B:$B,$B$88)</f>
        <v>481.5809400245796</v>
      </c>
      <c r="E98" s="29">
        <f>SUMIFS(Data!$D:$D,Data!$A:$A,$B98,Data!$C:$C,E$90,Data!$B:$B,$B$88)</f>
        <v>533.63720255205351</v>
      </c>
      <c r="F98" s="29">
        <f>SUMIFS(Data!$D:$D,Data!$A:$A,$B98,Data!$C:$C,F$90,Data!$B:$B,$B$88)</f>
        <v>387.88364628054001</v>
      </c>
      <c r="G98" s="29">
        <f>SUMIFS(Data!$D:$D,Data!$A:$A,$B98,Data!$C:$C,G$90,Data!$B:$B,$B$88)</f>
        <v>226.71923169323836</v>
      </c>
      <c r="H98" s="29">
        <f>SUMIFS(Data!$D:$D,Data!$A:$A,$B98,Data!$C:$C,H$90,Data!$B:$B,$B$88)</f>
        <v>161.39031795942378</v>
      </c>
      <c r="I98" s="29">
        <f>SUMIFS(Data!$D:$D,Data!$A:$A,$B98,Data!$C:$C,I$90,Data!$B:$B,$B$88)</f>
        <v>279.44475042857641</v>
      </c>
      <c r="J98" s="29">
        <f>SUMIFS(Data!$D:$D,Data!$A:$A,$B98,Data!$C:$C,J$90,Data!$B:$B,$B$88)</f>
        <v>214.17653837970823</v>
      </c>
      <c r="K98" s="29">
        <f>SUMIFS(Data!$D:$D,Data!$A:$A,$B98,Data!$C:$C,K$90,Data!$B:$B,$B$88)</f>
        <v>226.12541627299836</v>
      </c>
    </row>
    <row r="99" spans="2:11">
      <c r="B99" s="47" t="s">
        <v>34</v>
      </c>
      <c r="C99" s="29">
        <f>SUMIFS(Data!$D:$D,Data!$A:$A,$B99,Data!$C:$C,C$90,Data!$B:$B,$B$88)</f>
        <v>331.32084459784483</v>
      </c>
      <c r="D99" s="29">
        <f>SUMIFS(Data!$D:$D,Data!$A:$A,$B99,Data!$C:$C,D$90,Data!$B:$B,$B$88)</f>
        <v>425.53959275350638</v>
      </c>
      <c r="E99" s="29">
        <f>SUMIFS(Data!$D:$D,Data!$A:$A,$B99,Data!$C:$C,E$90,Data!$B:$B,$B$88)</f>
        <v>204.76814435715949</v>
      </c>
      <c r="F99" s="102">
        <f>SUMIFS(Data!$D:$D,Data!$A:$A,$B99,Data!$C:$C,F$90,Data!$B:$B,$B$88)</f>
        <v>303.50075177800795</v>
      </c>
      <c r="G99" s="29">
        <f>SUMIFS(Data!$D:$D,Data!$A:$A,$B99,Data!$C:$C,G$90,Data!$B:$B,$B$88)</f>
        <v>312.61626311719408</v>
      </c>
      <c r="H99" s="29">
        <f>SUMIFS(Data!$D:$D,Data!$A:$A,$B99,Data!$C:$C,H$90,Data!$B:$B,$B$88)</f>
        <v>331.6855929478175</v>
      </c>
      <c r="I99" s="29">
        <f>SUMIFS(Data!$D:$D,Data!$A:$A,$B99,Data!$C:$C,I$90,Data!$B:$B,$B$88)</f>
        <v>326.06173325843679</v>
      </c>
      <c r="J99" s="29">
        <f>SUMIFS(Data!$D:$D,Data!$A:$A,$B99,Data!$C:$C,J$90,Data!$B:$B,$B$88)</f>
        <v>301.56844333254372</v>
      </c>
      <c r="K99" s="29">
        <f>SUMIFS(Data!$D:$D,Data!$A:$A,$B99,Data!$C:$C,K$90,Data!$B:$B,$B$88)</f>
        <v>135.45910859271069</v>
      </c>
    </row>
    <row r="100" spans="2:11">
      <c r="B100" s="47" t="s">
        <v>35</v>
      </c>
      <c r="C100" s="29">
        <f>SUMIFS(Data!$D:$D,Data!$A:$A,$B100,Data!$C:$C,C$90,Data!$B:$B,$B$88)</f>
        <v>374.51774364594036</v>
      </c>
      <c r="D100" s="29">
        <f>SUMIFS(Data!$D:$D,Data!$A:$A,$B100,Data!$C:$C,D$90,Data!$B:$B,$B$88)</f>
        <v>450.24566283948189</v>
      </c>
      <c r="E100" s="29">
        <f>SUMIFS(Data!$D:$D,Data!$A:$A,$B100,Data!$C:$C,E$90,Data!$B:$B,$B$88)</f>
        <v>325.70351205188109</v>
      </c>
      <c r="F100" s="29">
        <f>SUMIFS(Data!$D:$D,Data!$A:$A,$B100,Data!$C:$C,F$90,Data!$B:$B,$B$88)</f>
        <v>322.72676004309017</v>
      </c>
      <c r="G100" s="29">
        <f>SUMIFS(Data!$D:$D,Data!$A:$A,$B100,Data!$C:$C,G$90,Data!$B:$B,$B$88)</f>
        <v>333.57768241440618</v>
      </c>
      <c r="H100" s="29">
        <f>SUMIFS(Data!$D:$D,Data!$A:$A,$B100,Data!$C:$C,H$90,Data!$B:$B,$B$88)</f>
        <v>317.26522268055447</v>
      </c>
      <c r="I100" s="29">
        <f>SUMIFS(Data!$D:$D,Data!$A:$A,$B100,Data!$C:$C,I$90,Data!$B:$B,$B$88)</f>
        <v>259.93686086108909</v>
      </c>
      <c r="J100" s="29">
        <f>SUMIFS(Data!$D:$D,Data!$A:$A,$B100,Data!$C:$C,J$90,Data!$B:$B,$B$88)</f>
        <v>263.1529985938667</v>
      </c>
      <c r="K100" s="29">
        <f>SUMIFS(Data!$D:$D,Data!$A:$A,$B100,Data!$C:$C,K$90,Data!$B:$B,$B$88)</f>
        <v>317.41728134392253</v>
      </c>
    </row>
    <row r="101" spans="2:11">
      <c r="B101" s="47" t="s">
        <v>41</v>
      </c>
      <c r="C101" s="29">
        <f>SUMIFS(Data!$D:$D,Data!$A:$A,$B101,Data!$C:$C,C$90,Data!$B:$B,$B$88)</f>
        <v>262.45913518920736</v>
      </c>
      <c r="D101" s="29">
        <f>SUMIFS(Data!$D:$D,Data!$A:$A,$B101,Data!$C:$C,D$90,Data!$B:$B,$B$88)</f>
        <v>311.98086398169761</v>
      </c>
      <c r="E101" s="29">
        <f>SUMIFS(Data!$D:$D,Data!$A:$A,$B101,Data!$C:$C,E$90,Data!$B:$B,$B$88)</f>
        <v>232.46436202675858</v>
      </c>
      <c r="F101" s="29">
        <f>SUMIFS(Data!$D:$D,Data!$A:$A,$B101,Data!$C:$C,F$90,Data!$B:$B,$B$88)</f>
        <v>301.99674418252908</v>
      </c>
      <c r="G101" s="29">
        <f>SUMIFS(Data!$D:$D,Data!$A:$A,$B101,Data!$C:$C,G$90,Data!$B:$B,$B$88)</f>
        <v>267.63028881479835</v>
      </c>
      <c r="H101" s="29">
        <f>SUMIFS(Data!$D:$D,Data!$A:$A,$B101,Data!$C:$C,H$90,Data!$B:$B,$B$88)</f>
        <v>216.99363662407796</v>
      </c>
      <c r="I101" s="29">
        <f>SUMIFS(Data!$D:$D,Data!$A:$A,$B101,Data!$C:$C,I$90,Data!$B:$B,$B$88)</f>
        <v>265.44745279771831</v>
      </c>
      <c r="J101" s="29">
        <f>SUMIFS(Data!$D:$D,Data!$A:$A,$B101,Data!$C:$C,J$90,Data!$B:$B,$B$88)</f>
        <v>280.99211271105315</v>
      </c>
      <c r="K101" s="29">
        <f>SUMIFS(Data!$D:$D,Data!$A:$A,$B101,Data!$C:$C,K$90,Data!$B:$B,$B$88)</f>
        <v>229.1592286415549</v>
      </c>
    </row>
    <row r="102" spans="2:11">
      <c r="B102" s="47" t="s">
        <v>42</v>
      </c>
      <c r="C102" s="29">
        <f>SUMIFS(Data!$D:$D,Data!$A:$A,$B102,Data!$C:$C,C$90,Data!$B:$B,$B$88)</f>
        <v>326.0235802484014</v>
      </c>
      <c r="D102" s="29">
        <f>SUMIFS(Data!$D:$D,Data!$A:$A,$B102,Data!$C:$C,D$90,Data!$B:$B,$B$88)</f>
        <v>382.23881733422417</v>
      </c>
      <c r="E102" s="29">
        <f>SUMIFS(Data!$D:$D,Data!$A:$A,$B102,Data!$C:$C,E$90,Data!$B:$B,$B$88)</f>
        <v>314.87792314935933</v>
      </c>
      <c r="F102" s="29">
        <f>SUMIFS(Data!$D:$D,Data!$A:$A,$B102,Data!$C:$C,F$90,Data!$B:$B,$B$88)</f>
        <v>269.84890014051143</v>
      </c>
      <c r="G102" s="29">
        <f>SUMIFS(Data!$D:$D,Data!$A:$A,$B102,Data!$C:$C,G$90,Data!$B:$B,$B$88)</f>
        <v>239.81664312437618</v>
      </c>
      <c r="H102" s="29">
        <f>SUMIFS(Data!$D:$D,Data!$A:$A,$B102,Data!$C:$C,H$90,Data!$B:$B,$B$88)</f>
        <v>230.21811323718427</v>
      </c>
      <c r="I102" s="29">
        <f>SUMIFS(Data!$D:$D,Data!$A:$A,$B102,Data!$C:$C,I$90,Data!$B:$B,$B$88)</f>
        <v>265.8500750169257</v>
      </c>
      <c r="J102" s="29">
        <f>SUMIFS(Data!$D:$D,Data!$A:$A,$B102,Data!$C:$C,J$90,Data!$B:$B,$B$88)</f>
        <v>241.14427131691417</v>
      </c>
      <c r="K102" s="29">
        <f>SUMIFS(Data!$D:$D,Data!$A:$A,$B102,Data!$C:$C,K$90,Data!$B:$B,$B$88)</f>
        <v>240.62609977814492</v>
      </c>
    </row>
    <row r="103" spans="2:11">
      <c r="B103" s="47" t="s">
        <v>45</v>
      </c>
      <c r="C103" s="29">
        <f>SUMIFS(Data!$D:$D,Data!$A:$A,$B103,Data!$C:$C,C$90,Data!$B:$B,$B$88)</f>
        <v>232.81365872739042</v>
      </c>
      <c r="D103" s="29">
        <f>SUMIFS(Data!$D:$D,Data!$A:$A,$B103,Data!$C:$C,D$90,Data!$B:$B,$B$88)</f>
        <v>268.8582892564869</v>
      </c>
      <c r="E103" s="29">
        <f>SUMIFS(Data!$D:$D,Data!$A:$A,$B103,Data!$C:$C,E$90,Data!$B:$B,$B$88)</f>
        <v>168.15084093955878</v>
      </c>
      <c r="F103" s="29">
        <f>SUMIFS(Data!$D:$D,Data!$A:$A,$B103,Data!$C:$C,F$90,Data!$B:$B,$B$88)</f>
        <v>213.81087171252923</v>
      </c>
      <c r="G103" s="29">
        <f>SUMIFS(Data!$D:$D,Data!$A:$A,$B103,Data!$C:$C,G$90,Data!$B:$B,$B$88)</f>
        <v>226.5801667638361</v>
      </c>
      <c r="H103" s="29">
        <f>SUMIFS(Data!$D:$D,Data!$A:$A,$B103,Data!$C:$C,H$90,Data!$B:$B,$B$88)</f>
        <v>224.12613977985291</v>
      </c>
      <c r="I103" s="29">
        <f>SUMIFS(Data!$D:$D,Data!$A:$A,$B103,Data!$C:$C,I$90,Data!$B:$B,$B$88)</f>
        <v>250.63823658471418</v>
      </c>
      <c r="J103" s="29">
        <f>SUMIFS(Data!$D:$D,Data!$A:$A,$B103,Data!$C:$C,J$90,Data!$B:$B,$B$88)</f>
        <v>202.6847093275087</v>
      </c>
      <c r="K103" s="29">
        <f>SUMIFS(Data!$D:$D,Data!$A:$A,$B103,Data!$C:$C,K$90,Data!$B:$B,$B$88)</f>
        <v>160.09691580787003</v>
      </c>
    </row>
    <row r="104" spans="2:11">
      <c r="B104" s="47" t="s">
        <v>111</v>
      </c>
      <c r="C104" s="29">
        <f>SUMIFS(Data!$D:$D,Data!$A:$A,$B104,Data!$C:$C,C$90,Data!$B:$B,$B$88)</f>
        <v>0</v>
      </c>
      <c r="D104" s="29">
        <f>SUMIFS(Data!$D:$D,Data!$A:$A,$B104,Data!$C:$C,D$90,Data!$B:$B,$B$88)</f>
        <v>0</v>
      </c>
      <c r="E104" s="29">
        <f>SUMIFS(Data!$D:$D,Data!$A:$A,$B104,Data!$C:$C,E$90,Data!$B:$B,$B$88)</f>
        <v>0</v>
      </c>
      <c r="F104" s="29">
        <f>SUMIFS(Data!$D:$D,Data!$A:$A,$B104,Data!$C:$C,F$90,Data!$B:$B,$B$88)</f>
        <v>0</v>
      </c>
      <c r="G104" s="29">
        <f>SUMIFS(Data!$D:$D,Data!$A:$A,$B104,Data!$C:$C,G$90,Data!$B:$B,$B$88)</f>
        <v>0</v>
      </c>
      <c r="H104" s="29">
        <f>SUMIFS(Data!$D:$D,Data!$A:$A,$B104,Data!$C:$C,H$90,Data!$B:$B,$B$88)</f>
        <v>0</v>
      </c>
      <c r="I104" s="29">
        <f>SUMIFS(Data!$D:$D,Data!$A:$A,$B104,Data!$C:$C,I$90,Data!$B:$B,$B$88)</f>
        <v>321.01684215750981</v>
      </c>
      <c r="J104" s="29">
        <f>SUMIFS(Data!$D:$D,Data!$A:$A,$B104,Data!$C:$C,J$90,Data!$B:$B,$B$88)</f>
        <v>336.56378872727981</v>
      </c>
      <c r="K104" s="29">
        <f>SUMIFS(Data!$D:$D,Data!$A:$A,$B104,Data!$C:$C,K$90,Data!$B:$B,$B$88)</f>
        <v>417.27250159701458</v>
      </c>
    </row>
  </sheetData>
  <mergeCells count="1">
    <mergeCell ref="B10:K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Inputs!$D$3:$D$4</xm:f>
          </x14:formula1>
          <xm:sqref>C6:C8</xm:sqref>
        </x14:dataValidation>
        <x14:dataValidation type="list" allowBlank="1" showInputMessage="1" showErrorMessage="1" xr:uid="{00000000-0002-0000-0200-000001000000}">
          <x14:formula1>
            <xm:f>Inputs!$C$3:$C$4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K113"/>
  <sheetViews>
    <sheetView showGridLines="0" zoomScale="85" zoomScaleNormal="85" workbookViewId="0"/>
  </sheetViews>
  <sheetFormatPr defaultColWidth="9.453125" defaultRowHeight="13"/>
  <cols>
    <col min="1" max="1" width="9.453125" style="7"/>
    <col min="2" max="2" width="101.54296875" style="7" customWidth="1"/>
    <col min="3" max="11" width="20.54296875" style="7" customWidth="1"/>
    <col min="12" max="16384" width="9.453125" style="7"/>
  </cols>
  <sheetData>
    <row r="2" spans="2:11" ht="21.5" thickBot="1">
      <c r="B2" s="36" t="s">
        <v>105</v>
      </c>
      <c r="C2" s="36"/>
      <c r="D2" s="36"/>
      <c r="E2" s="36"/>
      <c r="F2" s="36"/>
      <c r="G2" s="36"/>
      <c r="H2" s="36"/>
      <c r="I2" s="36"/>
      <c r="J2" s="36"/>
      <c r="K2" s="36"/>
    </row>
    <row r="4" spans="2:11" ht="15" thickBot="1">
      <c r="B4" s="5" t="s">
        <v>46</v>
      </c>
      <c r="C4" s="6" t="s">
        <v>39</v>
      </c>
      <c r="E4" s="47"/>
      <c r="F4" s="47"/>
      <c r="G4" s="47"/>
      <c r="H4" s="47"/>
      <c r="I4" s="47"/>
    </row>
    <row r="5" spans="2:11" ht="14.5">
      <c r="C5" s="8"/>
      <c r="E5" s="47"/>
      <c r="F5" s="47"/>
      <c r="G5" s="47"/>
      <c r="H5" s="47"/>
      <c r="I5" s="47"/>
    </row>
    <row r="6" spans="2:11" ht="14.5">
      <c r="B6" s="30" t="s">
        <v>97</v>
      </c>
      <c r="C6" s="6" t="s">
        <v>61</v>
      </c>
      <c r="D6"/>
      <c r="E6" s="47"/>
      <c r="F6" s="47"/>
      <c r="G6" s="47"/>
      <c r="H6" s="47"/>
      <c r="I6" s="47"/>
    </row>
    <row r="7" spans="2:11" ht="14.5">
      <c r="B7" s="27"/>
      <c r="C7"/>
      <c r="D7"/>
      <c r="E7" s="47"/>
      <c r="F7"/>
      <c r="G7"/>
      <c r="H7" s="47"/>
      <c r="I7"/>
    </row>
    <row r="8" spans="2:11" ht="15" customHeight="1">
      <c r="B8" s="30" t="s">
        <v>98</v>
      </c>
      <c r="C8" s="6" t="s">
        <v>61</v>
      </c>
      <c r="D8"/>
      <c r="E8"/>
      <c r="F8"/>
      <c r="G8"/>
      <c r="H8" s="47"/>
      <c r="I8"/>
    </row>
    <row r="9" spans="2:11" ht="14.5">
      <c r="B9" s="27"/>
      <c r="C9" s="47"/>
      <c r="D9" s="47"/>
      <c r="E9" s="47"/>
      <c r="F9" s="47"/>
      <c r="G9" s="47"/>
      <c r="H9" s="47"/>
      <c r="I9" s="47"/>
    </row>
    <row r="10" spans="2:11" ht="15" customHeight="1">
      <c r="B10" s="30" t="s">
        <v>116</v>
      </c>
      <c r="C10" s="6" t="s">
        <v>62</v>
      </c>
      <c r="D10" s="47"/>
      <c r="E10" s="47"/>
      <c r="F10" s="47"/>
      <c r="G10" s="47"/>
      <c r="H10" s="47"/>
      <c r="I10" s="47"/>
    </row>
    <row r="11" spans="2:11" ht="15" customHeight="1">
      <c r="B11" s="27"/>
      <c r="C11" s="27"/>
      <c r="D11" s="47"/>
      <c r="E11" s="47"/>
      <c r="F11" s="47"/>
      <c r="G11" s="47"/>
      <c r="H11" s="47"/>
      <c r="I11" s="47"/>
    </row>
    <row r="12" spans="2:11" ht="15" customHeight="1">
      <c r="B12" s="183" t="s">
        <v>191</v>
      </c>
      <c r="C12" s="184"/>
      <c r="D12" s="184"/>
      <c r="E12" s="184"/>
      <c r="F12" s="184"/>
      <c r="G12" s="184"/>
      <c r="H12" s="184"/>
      <c r="I12" s="184"/>
      <c r="J12" s="184"/>
      <c r="K12" s="185"/>
    </row>
    <row r="13" spans="2:11" ht="15" customHeight="1">
      <c r="B13" s="186"/>
      <c r="C13" s="187"/>
      <c r="D13" s="187"/>
      <c r="E13" s="187"/>
      <c r="F13" s="187"/>
      <c r="G13" s="187"/>
      <c r="H13" s="187"/>
      <c r="I13" s="187"/>
      <c r="J13" s="187"/>
      <c r="K13" s="188"/>
    </row>
    <row r="14" spans="2:11" ht="15" customHeight="1">
      <c r="B14" s="189"/>
      <c r="C14" s="190"/>
      <c r="D14" s="190"/>
      <c r="E14" s="190"/>
      <c r="F14" s="190"/>
      <c r="G14" s="190"/>
      <c r="H14" s="190"/>
      <c r="I14" s="190"/>
      <c r="J14" s="190"/>
      <c r="K14" s="191"/>
    </row>
    <row r="16" spans="2:11" ht="19" thickBot="1">
      <c r="B16" s="25" t="s">
        <v>75</v>
      </c>
      <c r="C16" s="25"/>
      <c r="D16" s="25"/>
      <c r="E16" s="25"/>
      <c r="F16" s="25"/>
      <c r="G16" s="25"/>
      <c r="H16" s="25"/>
      <c r="I16" s="25"/>
      <c r="J16" s="25"/>
      <c r="K16" s="25"/>
    </row>
    <row r="18" spans="2:11" ht="13.5" thickBot="1">
      <c r="B18" s="80" t="s">
        <v>100</v>
      </c>
      <c r="C18" s="9">
        <v>2014</v>
      </c>
      <c r="D18" s="9">
        <v>2015</v>
      </c>
      <c r="E18" s="9">
        <v>2016</v>
      </c>
      <c r="F18" s="9">
        <v>2017</v>
      </c>
      <c r="G18" s="9">
        <v>2018</v>
      </c>
      <c r="H18" s="9">
        <v>2019</v>
      </c>
      <c r="I18" s="9">
        <v>2020</v>
      </c>
      <c r="J18" s="9">
        <v>2021</v>
      </c>
      <c r="K18" s="9">
        <v>2022</v>
      </c>
    </row>
    <row r="19" spans="2:11">
      <c r="B19" s="81" t="s">
        <v>76</v>
      </c>
      <c r="C19" s="42">
        <f>IF($C$6="Inclusive", IFERROR(C76/C100, 0), IFERROR(C76/C101,0))</f>
        <v>9.1701646471275752E-2</v>
      </c>
      <c r="D19" s="42">
        <f t="shared" ref="D19:K19" si="0">IF($C$6="Inclusive", IFERROR(D76/D100, 0), IFERROR(D76/D101,0))</f>
        <v>0.10086706290698799</v>
      </c>
      <c r="E19" s="42">
        <f t="shared" si="0"/>
        <v>3.662653302637895E-2</v>
      </c>
      <c r="F19" s="42">
        <f t="shared" si="0"/>
        <v>4.382242631955463E-2</v>
      </c>
      <c r="G19" s="42">
        <f t="shared" si="0"/>
        <v>3.8406532329321834E-2</v>
      </c>
      <c r="H19" s="42">
        <f t="shared" si="0"/>
        <v>3.3623660192039863E-2</v>
      </c>
      <c r="I19" s="42">
        <f t="shared" si="0"/>
        <v>3.5553448995996967E-2</v>
      </c>
      <c r="J19" s="42">
        <f t="shared" si="0"/>
        <v>3.5387779865363095E-2</v>
      </c>
      <c r="K19" s="42">
        <f t="shared" si="0"/>
        <v>3.6229871027982821E-2</v>
      </c>
    </row>
    <row r="20" spans="2:11">
      <c r="B20" s="81" t="s">
        <v>118</v>
      </c>
      <c r="C20" s="24">
        <f>IF($C$6="Exclusive",SUMIFS(Data!$D:$D,Data!$A:$A,'Profitability - DNSP '!$C$4,Data!$B:$B,"pre-tax real wacc",Data!$C:$C,'Profitability - DNSP '!C$18),SUMIFS(Data!$D:$D,Data!$A:$A,'Profitability - DNSP '!$C$4,Data!$B:$B,"pre-tax nominal wacc",Data!$C:$C,'Profitability - DNSP '!C$18))</f>
        <v>8.0747074032921001E-2</v>
      </c>
      <c r="D20" s="24">
        <f>IF($C$6="Exclusive",SUMIFS(Data!$D:$D,Data!$A:$A,'Profitability - DNSP '!$C$4,Data!$B:$B,"pre-tax real wacc",Data!$C:$C,'Profitability - DNSP '!D$18),SUMIFS(Data!$D:$D,Data!$A:$A,'Profitability - DNSP '!$C$4,Data!$B:$B,"pre-tax nominal wacc",Data!$C:$C,'Profitability - DNSP '!D$18))</f>
        <v>4.7375622746633997E-2</v>
      </c>
      <c r="E20" s="24">
        <f>IF($C$6="Exclusive",SUMIFS(Data!$D:$D,Data!$A:$A,'Profitability - DNSP '!$C$4,Data!$B:$B,"pre-tax real wacc",Data!$C:$C,'Profitability - DNSP '!E$18),SUMIFS(Data!$D:$D,Data!$A:$A,'Profitability - DNSP '!$C$4,Data!$B:$B,"pre-tax nominal wacc",Data!$C:$C,'Profitability - DNSP '!E$18))</f>
        <v>4.6756839261797002E-2</v>
      </c>
      <c r="F20" s="24">
        <f>IF($C$6="Exclusive",SUMIFS(Data!$D:$D,Data!$A:$A,'Profitability - DNSP '!$C$4,Data!$B:$B,"pre-tax real wacc",Data!$C:$C,'Profitability - DNSP '!F$18),SUMIFS(Data!$D:$D,Data!$A:$A,'Profitability - DNSP '!$C$4,Data!$B:$B,"pre-tax nominal wacc",Data!$C:$C,'Profitability - DNSP '!F$18))</f>
        <v>4.5882053953811001E-2</v>
      </c>
      <c r="G20" s="24">
        <f>IF($C$6="Exclusive",SUMIFS(Data!$D:$D,Data!$A:$A,'Profitability - DNSP '!$C$4,Data!$B:$B,"pre-tax real wacc",Data!$C:$C,'Profitability - DNSP '!G$18),SUMIFS(Data!$D:$D,Data!$A:$A,'Profitability - DNSP '!$C$4,Data!$B:$B,"pre-tax nominal wacc",Data!$C:$C,'Profitability - DNSP '!G$18))</f>
        <v>4.4980902200244997E-2</v>
      </c>
      <c r="H20" s="24">
        <f>IF($C$6="Exclusive",SUMIFS(Data!$D:$D,Data!$A:$A,'Profitability - DNSP '!$C$4,Data!$B:$B,"pre-tax real wacc",Data!$C:$C,'Profitability - DNSP '!H$18),SUMIFS(Data!$D:$D,Data!$A:$A,'Profitability - DNSP '!$C$4,Data!$B:$B,"pre-tax nominal wacc",Data!$C:$C,'Profitability - DNSP '!H$18))</f>
        <v>4.3948231460822003E-2</v>
      </c>
      <c r="I20" s="24">
        <f>IF($C$6="Exclusive",SUMIFS(Data!$D:$D,Data!$A:$A,'Profitability - DNSP '!$C$4,Data!$B:$B,"pre-tax real wacc",Data!$C:$C,'Profitability - DNSP '!I$18),SUMIFS(Data!$D:$D,Data!$A:$A,'Profitability - DNSP '!$C$4,Data!$B:$B,"pre-tax nominal wacc",Data!$C:$C,'Profitability - DNSP '!I$18))</f>
        <v>3.4712204975608001E-2</v>
      </c>
      <c r="J20" s="24">
        <f>IF($C$6="Exclusive",SUMIFS(Data!$D:$D,Data!$A:$A,'Profitability - DNSP '!$C$4,Data!$B:$B,"pre-tax real wacc",Data!$C:$C,'Profitability - DNSP '!J$18),SUMIFS(Data!$D:$D,Data!$A:$A,'Profitability - DNSP '!$C$4,Data!$B:$B,"pre-tax nominal wacc",Data!$C:$C,'Profitability - DNSP '!J$18))</f>
        <v>3.2710204735195002E-2</v>
      </c>
      <c r="K20" s="24">
        <f>IF($C$6="Exclusive",SUMIFS(Data!$D:$D,Data!$A:$A,'Profitability - DNSP '!$C$4,Data!$B:$B,"pre-tax real wacc",Data!$C:$C,'Profitability - DNSP '!K$18),SUMIFS(Data!$D:$D,Data!$A:$A,'Profitability - DNSP '!$C$4,Data!$B:$B,"pre-tax nominal wacc",Data!$C:$C,'Profitability - DNSP '!K$18))</f>
        <v>3.0389544395211E-2</v>
      </c>
    </row>
    <row r="21" spans="2:11" ht="13.5" thickBot="1">
      <c r="B21" s="82" t="s">
        <v>96</v>
      </c>
      <c r="C21" s="21">
        <f>IFERROR(C19-C20, "")</f>
        <v>1.0954572438354751E-2</v>
      </c>
      <c r="D21" s="21">
        <f t="shared" ref="D21:K21" si="1">IFERROR(D19-D20, "")</f>
        <v>5.3491440160353995E-2</v>
      </c>
      <c r="E21" s="21">
        <f t="shared" si="1"/>
        <v>-1.0130306235418052E-2</v>
      </c>
      <c r="F21" s="21">
        <f t="shared" si="1"/>
        <v>-2.059627634256371E-3</v>
      </c>
      <c r="G21" s="21">
        <f t="shared" si="1"/>
        <v>-6.5743698709231635E-3</v>
      </c>
      <c r="H21" s="21">
        <f t="shared" si="1"/>
        <v>-1.032457126878214E-2</v>
      </c>
      <c r="I21" s="21">
        <f t="shared" si="1"/>
        <v>8.4124402038896623E-4</v>
      </c>
      <c r="J21" s="21">
        <f t="shared" si="1"/>
        <v>2.6775751301680931E-3</v>
      </c>
      <c r="K21" s="21">
        <f t="shared" si="1"/>
        <v>5.8403266327718209E-3</v>
      </c>
    </row>
    <row r="22" spans="2:11">
      <c r="C22" s="24"/>
      <c r="D22" s="24"/>
      <c r="E22" s="24"/>
      <c r="F22" s="24"/>
      <c r="G22" s="24"/>
      <c r="H22" s="24"/>
    </row>
    <row r="23" spans="2:11" ht="13.5" thickBot="1">
      <c r="B23" s="80" t="s">
        <v>117</v>
      </c>
      <c r="C23" s="9">
        <v>2014</v>
      </c>
      <c r="D23" s="9">
        <v>2015</v>
      </c>
      <c r="E23" s="9">
        <v>2016</v>
      </c>
      <c r="F23" s="9">
        <v>2017</v>
      </c>
      <c r="G23" s="9">
        <v>2018</v>
      </c>
      <c r="H23" s="9">
        <v>2019</v>
      </c>
      <c r="I23" s="9">
        <v>2020</v>
      </c>
      <c r="J23" s="9">
        <v>2021</v>
      </c>
      <c r="K23" s="9">
        <v>2022</v>
      </c>
    </row>
    <row r="24" spans="2:11">
      <c r="B24" s="81" t="s">
        <v>117</v>
      </c>
      <c r="C24" s="24">
        <f>IF(AND($C$6= "Inclusive",OR($C$8="Inclusive"),NOT($C$10="Exclusive")), SUMIFS(Data!$D:$D,Data!$A:$A,$C$4,Data!$B:$B,"Nominal return on regulated equity - Including returns from incentive scheme payments including revenue pass-throughs",Data!$C:$C,C$23),
IF(AND($C$6= "Inclusive",OR($C$8="Inclusive"),NOT($C$10="Inclusive")), SUMIFS(Data!$D:$D,Data!$A:$A,$C$4,Data!$B:$B,"Nominal return on regulated equity - Including returns from incentive scheme payments excluding revenue pass-throughs",Data!$C:$C,C$23),
IF(AND($C$6= "Inclusive",OR($C$8="Exclusive"),NOT($C$10="Exclusive")), SUMIFS(Data!$D:$D,Data!$A:$A,$C$4,Data!$B:$B,"Nominal return on regulated equity - Excluding returns from incentive scheme payments including revenue pass-throughs",Data!$C:$C,C$23),
IF(AND($C$6= "Inclusive",OR($C$8="Exclusive"),NOT($C$10="Inclusive")), SUMIFS(Data!$D:$D,Data!$A:$A,$C$4,Data!$B:$B,"Nominal return on regulated equity - Excluding returns from incentive scheme payments excluding revenue pass-throughs",Data!$C:$C,C$23),
IF(AND($C$6= "Exclusive",OR($C$8="Inclusive"),NOT($C$10="Exclusive")), SUMIFS(Data!$D:$D,Data!$A:$A,$C$4,Data!$B:$B,"Real return on regulated equity - Including returns from incentive scheme payments including revenue pass-throughs",Data!$C:$C,C$23),
IF(AND($C$6= "Exclusive",OR($C$8="Inclusive"),NOT($C$10="Inclusive")), SUMIFS(Data!$D:$D,Data!$A:$A,$C$4,Data!$B:$B,"Real return on regulated equity - Including returns from incentive scheme payments excluding revenue pass-throughs",Data!$C:$C,C$23),
IF(AND($C$6= "Exclusive",OR($C$8="Exclusive"),NOT($C$10="Exclusive")), SUMIFS(Data!$D:$D,Data!$A:$A,$C$4,Data!$B:$B,"Real return on regulated equity - Excluding returns from incentive scheme payments including revenue pass-throughs",Data!$C:$C,C$23),
SUMIFS(Data!$D:$D,Data!$A:$A,$C$4,Data!$B:$B,"Real return on regulated equity - Excluding returns from incentive scheme payments excluding revenue pass throughs",Data!$C:$C,C$23))))))))</f>
        <v>0.13354354793117215</v>
      </c>
      <c r="D24" s="24">
        <f>IF(AND($C$6= "Inclusive",OR($C$8="Inclusive"),NOT($C$10="Exclusive")), SUMIFS(Data!$D:$D,Data!$A:$A,$C$4,Data!$B:$B,"Nominal return on regulated equity - Including returns from incentive scheme payments including revenue pass-throughs",Data!$C:$C,D$23),
IF(AND($C$6= "Inclusive",OR($C$8="Inclusive"),NOT($C$10="Inclusive")), SUMIFS(Data!$D:$D,Data!$A:$A,$C$4,Data!$B:$B,"Nominal return on regulated equity - Including returns from incentive scheme payments excluding revenue pass-throughs",Data!$C:$C,D$23),
IF(AND($C$6= "Inclusive",OR($C$8="Exclusive"),NOT($C$10="Exclusive")), SUMIFS(Data!$D:$D,Data!$A:$A,$C$4,Data!$B:$B,"Nominal return on regulated equity - Excluding returns from incentive scheme payments including revenue pass-throughs",Data!$C:$C,D$23),
IF(AND($C$6= "Inclusive",OR($C$8="Exclusive"),NOT($C$10="Inclusive")), SUMIFS(Data!$D:$D,Data!$A:$A,$C$4,Data!$B:$B,"Nominal return on regulated equity - Excluding returns from incentive scheme payments excluding revenue pass-throughs",Data!$C:$C,D$23),
IF(AND($C$6= "Exclusive",OR($C$8="Inclusive"),NOT($C$10="Exclusive")), SUMIFS(Data!$D:$D,Data!$A:$A,$C$4,Data!$B:$B,"Real return on regulated equity - Including returns from incentive scheme payments including revenue pass-throughs",Data!$C:$C,D$23),
IF(AND($C$6= "Exclusive",OR($C$8="Inclusive"),NOT($C$10="Inclusive")), SUMIFS(Data!$D:$D,Data!$A:$A,$C$4,Data!$B:$B,"Real return on regulated equity - Including returns from incentive scheme payments excluding revenue pass-throughs",Data!$C:$C,D$23),
IF(AND($C$6= "Exclusive",OR($C$8="Exclusive"),NOT($C$10="Exclusive")), SUMIFS(Data!$D:$D,Data!$A:$A,$C$4,Data!$B:$B,"Real return on regulated equity - Excluding returns from incentive scheme payments including revenue pass-throughs",Data!$C:$C,D$23),
SUMIFS(Data!$D:$D,Data!$A:$A,$C$4,Data!$B:$B,"Real return on regulated equity - Excluding returns from incentive scheme payments excluding revenue pass throughs",Data!$C:$C,D$23))))))))</f>
        <v>0.14894081116246877</v>
      </c>
      <c r="E24" s="24">
        <f>IF(AND($C$6= "Inclusive",OR($C$8="Inclusive"),NOT($C$10="Exclusive")), SUMIFS(Data!$D:$D,Data!$A:$A,$C$4,Data!$B:$B,"Nominal return on regulated equity - Including returns from incentive scheme payments including revenue pass-throughs",Data!$C:$C,E$23),
IF(AND($C$6= "Inclusive",OR($C$8="Inclusive"),NOT($C$10="Inclusive")), SUMIFS(Data!$D:$D,Data!$A:$A,$C$4,Data!$B:$B,"Nominal return on regulated equity - Including returns from incentive scheme payments excluding revenue pass-throughs",Data!$C:$C,E$23),
IF(AND($C$6= "Inclusive",OR($C$8="Exclusive"),NOT($C$10="Exclusive")), SUMIFS(Data!$D:$D,Data!$A:$A,$C$4,Data!$B:$B,"Nominal return on regulated equity - Excluding returns from incentive scheme payments including revenue pass-throughs",Data!$C:$C,E$23),
IF(AND($C$6= "Inclusive",OR($C$8="Exclusive"),NOT($C$10="Inclusive")), SUMIFS(Data!$D:$D,Data!$A:$A,$C$4,Data!$B:$B,"Nominal return on regulated equity - Excluding returns from incentive scheme payments excluding revenue pass-throughs",Data!$C:$C,E$23),
IF(AND($C$6= "Exclusive",OR($C$8="Inclusive"),NOT($C$10="Exclusive")), SUMIFS(Data!$D:$D,Data!$A:$A,$C$4,Data!$B:$B,"Real return on regulated equity - Including returns from incentive scheme payments including revenue pass-throughs",Data!$C:$C,E$23),
IF(AND($C$6= "Exclusive",OR($C$8="Inclusive"),NOT($C$10="Inclusive")), SUMIFS(Data!$D:$D,Data!$A:$A,$C$4,Data!$B:$B,"Real return on regulated equity - Including returns from incentive scheme payments excluding revenue pass-throughs",Data!$C:$C,E$23),
IF(AND($C$6= "Exclusive",OR($C$8="Exclusive"),NOT($C$10="Exclusive")), SUMIFS(Data!$D:$D,Data!$A:$A,$C$4,Data!$B:$B,"Real return on regulated equity - Excluding returns from incentive scheme payments including revenue pass-throughs",Data!$C:$C,E$23),
SUMIFS(Data!$D:$D,Data!$A:$A,$C$4,Data!$B:$B,"Real return on regulated equity - Excluding returns from incentive scheme payments excluding revenue pass throughs",Data!$C:$C,E$23))))))))</f>
        <v>2.1057949276787288E-3</v>
      </c>
      <c r="F24" s="24">
        <f>IF(AND($C$6= "Inclusive",OR($C$8="Inclusive"),NOT($C$10="Exclusive")), SUMIFS(Data!$D:$D,Data!$A:$A,$C$4,Data!$B:$B,"Nominal return on regulated equity - Including returns from incentive scheme payments including revenue pass-throughs",Data!$C:$C,F$23),
IF(AND($C$6= "Inclusive",OR($C$8="Inclusive"),NOT($C$10="Inclusive")), SUMIFS(Data!$D:$D,Data!$A:$A,$C$4,Data!$B:$B,"Nominal return on regulated equity - Including returns from incentive scheme payments excluding revenue pass-throughs",Data!$C:$C,F$23),
IF(AND($C$6= "Inclusive",OR($C$8="Exclusive"),NOT($C$10="Exclusive")), SUMIFS(Data!$D:$D,Data!$A:$A,$C$4,Data!$B:$B,"Nominal return on regulated equity - Excluding returns from incentive scheme payments including revenue pass-throughs",Data!$C:$C,F$23),
IF(AND($C$6= "Inclusive",OR($C$8="Exclusive"),NOT($C$10="Inclusive")), SUMIFS(Data!$D:$D,Data!$A:$A,$C$4,Data!$B:$B,"Nominal return on regulated equity - Excluding returns from incentive scheme payments excluding revenue pass-throughs",Data!$C:$C,F$23),
IF(AND($C$6= "Exclusive",OR($C$8="Inclusive"),NOT($C$10="Exclusive")), SUMIFS(Data!$D:$D,Data!$A:$A,$C$4,Data!$B:$B,"Real return on regulated equity - Including returns from incentive scheme payments including revenue pass-throughs",Data!$C:$C,F$23),
IF(AND($C$6= "Exclusive",OR($C$8="Inclusive"),NOT($C$10="Inclusive")), SUMIFS(Data!$D:$D,Data!$A:$A,$C$4,Data!$B:$B,"Real return on regulated equity - Including returns from incentive scheme payments excluding revenue pass-throughs",Data!$C:$C,F$23),
IF(AND($C$6= "Exclusive",OR($C$8="Exclusive"),NOT($C$10="Exclusive")), SUMIFS(Data!$D:$D,Data!$A:$A,$C$4,Data!$B:$B,"Real return on regulated equity - Excluding returns from incentive scheme payments including revenue pass-throughs",Data!$C:$C,F$23),
SUMIFS(Data!$D:$D,Data!$A:$A,$C$4,Data!$B:$B,"Real return on regulated equity - Excluding returns from incentive scheme payments excluding revenue pass throughs",Data!$C:$C,F$23))))))))</f>
        <v>1.5966015117600419E-2</v>
      </c>
      <c r="G24" s="24">
        <f>IF(AND($C$6= "Inclusive",OR($C$8="Inclusive"),NOT($C$10="Exclusive")), SUMIFS(Data!$D:$D,Data!$A:$A,$C$4,Data!$B:$B,"Nominal return on regulated equity - Including returns from incentive scheme payments including revenue pass-throughs",Data!$C:$C,G$23),
IF(AND($C$6= "Inclusive",OR($C$8="Inclusive"),NOT($C$10="Inclusive")), SUMIFS(Data!$D:$D,Data!$A:$A,$C$4,Data!$B:$B,"Nominal return on regulated equity - Including returns from incentive scheme payments excluding revenue pass-throughs",Data!$C:$C,G$23),
IF(AND($C$6= "Inclusive",OR($C$8="Exclusive"),NOT($C$10="Exclusive")), SUMIFS(Data!$D:$D,Data!$A:$A,$C$4,Data!$B:$B,"Nominal return on regulated equity - Excluding returns from incentive scheme payments including revenue pass-throughs",Data!$C:$C,G$23),
IF(AND($C$6= "Inclusive",OR($C$8="Exclusive"),NOT($C$10="Inclusive")), SUMIFS(Data!$D:$D,Data!$A:$A,$C$4,Data!$B:$B,"Nominal return on regulated equity - Excluding returns from incentive scheme payments excluding revenue pass-throughs",Data!$C:$C,G$23),
IF(AND($C$6= "Exclusive",OR($C$8="Inclusive"),NOT($C$10="Exclusive")), SUMIFS(Data!$D:$D,Data!$A:$A,$C$4,Data!$B:$B,"Real return on regulated equity - Including returns from incentive scheme payments including revenue pass-throughs",Data!$C:$C,G$23),
IF(AND($C$6= "Exclusive",OR($C$8="Inclusive"),NOT($C$10="Inclusive")), SUMIFS(Data!$D:$D,Data!$A:$A,$C$4,Data!$B:$B,"Real return on regulated equity - Including returns from incentive scheme payments excluding revenue pass-throughs",Data!$C:$C,G$23),
IF(AND($C$6= "Exclusive",OR($C$8="Exclusive"),NOT($C$10="Exclusive")), SUMIFS(Data!$D:$D,Data!$A:$A,$C$4,Data!$B:$B,"Real return on regulated equity - Excluding returns from incentive scheme payments including revenue pass-throughs",Data!$C:$C,G$23),
SUMIFS(Data!$D:$D,Data!$A:$A,$C$4,Data!$B:$B,"Real return on regulated equity - Excluding returns from incentive scheme payments excluding revenue pass throughs",Data!$C:$C,G$23))))))))</f>
        <v>2.0672226525129719E-2</v>
      </c>
      <c r="H24" s="24">
        <f>IF(AND($C$6= "Inclusive",OR($C$8="Inclusive"),NOT($C$10="Exclusive")), SUMIFS(Data!$D:$D,Data!$A:$A,$C$4,Data!$B:$B,"Nominal return on regulated equity - Including returns from incentive scheme payments including revenue pass-throughs",Data!$C:$C,H$23),
IF(AND($C$6= "Inclusive",OR($C$8="Inclusive"),NOT($C$10="Inclusive")), SUMIFS(Data!$D:$D,Data!$A:$A,$C$4,Data!$B:$B,"Nominal return on regulated equity - Including returns from incentive scheme payments excluding revenue pass-throughs",Data!$C:$C,H$23),
IF(AND($C$6= "Inclusive",OR($C$8="Exclusive"),NOT($C$10="Exclusive")), SUMIFS(Data!$D:$D,Data!$A:$A,$C$4,Data!$B:$B,"Nominal return on regulated equity - Excluding returns from incentive scheme payments including revenue pass-throughs",Data!$C:$C,H$23),
IF(AND($C$6= "Inclusive",OR($C$8="Exclusive"),NOT($C$10="Inclusive")), SUMIFS(Data!$D:$D,Data!$A:$A,$C$4,Data!$B:$B,"Nominal return on regulated equity - Excluding returns from incentive scheme payments excluding revenue pass-throughs",Data!$C:$C,H$23),
IF(AND($C$6= "Exclusive",OR($C$8="Inclusive"),NOT($C$10="Exclusive")), SUMIFS(Data!$D:$D,Data!$A:$A,$C$4,Data!$B:$B,"Real return on regulated equity - Including returns from incentive scheme payments including revenue pass-throughs",Data!$C:$C,H$23),
IF(AND($C$6= "Exclusive",OR($C$8="Inclusive"),NOT($C$10="Inclusive")), SUMIFS(Data!$D:$D,Data!$A:$A,$C$4,Data!$B:$B,"Real return on regulated equity - Including returns from incentive scheme payments excluding revenue pass-throughs",Data!$C:$C,H$23),
IF(AND($C$6= "Exclusive",OR($C$8="Exclusive"),NOT($C$10="Exclusive")), SUMIFS(Data!$D:$D,Data!$A:$A,$C$4,Data!$B:$B,"Real return on regulated equity - Excluding returns from incentive scheme payments including revenue pass-throughs",Data!$C:$C,H$23),
SUMIFS(Data!$D:$D,Data!$A:$A,$C$4,Data!$B:$B,"Real return on regulated equity - Excluding returns from incentive scheme payments excluding revenue pass throughs",Data!$C:$C,H$23))))))))</f>
        <v>1.1313261954298446E-2</v>
      </c>
      <c r="I24" s="24">
        <f>IF(AND($C$6= "Inclusive",OR($C$8="Inclusive"),NOT($C$10="Exclusive")), SUMIFS(Data!$D:$D,Data!$A:$A,$C$4,Data!$B:$B,"Nominal return on regulated equity - Including returns from incentive scheme payments including revenue pass-throughs",Data!$C:$C,I$23),
IF(AND($C$6= "Inclusive",OR($C$8="Inclusive"),NOT($C$10="Inclusive")), SUMIFS(Data!$D:$D,Data!$A:$A,$C$4,Data!$B:$B,"Nominal return on regulated equity - Including returns from incentive scheme payments excluding revenue pass-throughs",Data!$C:$C,I$23),
IF(AND($C$6= "Inclusive",OR($C$8="Exclusive"),NOT($C$10="Exclusive")), SUMIFS(Data!$D:$D,Data!$A:$A,$C$4,Data!$B:$B,"Nominal return on regulated equity - Excluding returns from incentive scheme payments including revenue pass-throughs",Data!$C:$C,I$23),
IF(AND($C$6= "Inclusive",OR($C$8="Exclusive"),NOT($C$10="Inclusive")), SUMIFS(Data!$D:$D,Data!$A:$A,$C$4,Data!$B:$B,"Nominal return on regulated equity - Excluding returns from incentive scheme payments excluding revenue pass-throughs",Data!$C:$C,I$23),
IF(AND($C$6= "Exclusive",OR($C$8="Inclusive"),NOT($C$10="Exclusive")), SUMIFS(Data!$D:$D,Data!$A:$A,$C$4,Data!$B:$B,"Real return on regulated equity - Including returns from incentive scheme payments including revenue pass-throughs",Data!$C:$C,I$23),
IF(AND($C$6= "Exclusive",OR($C$8="Inclusive"),NOT($C$10="Inclusive")), SUMIFS(Data!$D:$D,Data!$A:$A,$C$4,Data!$B:$B,"Real return on regulated equity - Including returns from incentive scheme payments excluding revenue pass-throughs",Data!$C:$C,I$23),
IF(AND($C$6= "Exclusive",OR($C$8="Exclusive"),NOT($C$10="Exclusive")), SUMIFS(Data!$D:$D,Data!$A:$A,$C$4,Data!$B:$B,"Real return on regulated equity - Excluding returns from incentive scheme payments including revenue pass-throughs",Data!$C:$C,I$23),
SUMIFS(Data!$D:$D,Data!$A:$A,$C$4,Data!$B:$B,"Real return on regulated equity - Excluding returns from incentive scheme payments excluding revenue pass throughs",Data!$C:$C,I$23))))))))</f>
        <v>2.1184996695403711E-2</v>
      </c>
      <c r="J24" s="24">
        <f>IF(AND($C$6= "Inclusive",OR($C$8="Inclusive"),NOT($C$10="Exclusive")), SUMIFS(Data!$D:$D,Data!$A:$A,$C$4,Data!$B:$B,"Nominal return on regulated equity - Including returns from incentive scheme payments including revenue pass-throughs",Data!$C:$C,J$23),
IF(AND($C$6= "Inclusive",OR($C$8="Inclusive"),NOT($C$10="Inclusive")), SUMIFS(Data!$D:$D,Data!$A:$A,$C$4,Data!$B:$B,"Nominal return on regulated equity - Including returns from incentive scheme payments excluding revenue pass-throughs",Data!$C:$C,J$23),
IF(AND($C$6= "Inclusive",OR($C$8="Exclusive"),NOT($C$10="Exclusive")), SUMIFS(Data!$D:$D,Data!$A:$A,$C$4,Data!$B:$B,"Nominal return on regulated equity - Excluding returns from incentive scheme payments including revenue pass-throughs",Data!$C:$C,J$23),
IF(AND($C$6= "Inclusive",OR($C$8="Exclusive"),NOT($C$10="Inclusive")), SUMIFS(Data!$D:$D,Data!$A:$A,$C$4,Data!$B:$B,"Nominal return on regulated equity - Excluding returns from incentive scheme payments excluding revenue pass-throughs",Data!$C:$C,J$23),
IF(AND($C$6= "Exclusive",OR($C$8="Inclusive"),NOT($C$10="Exclusive")), SUMIFS(Data!$D:$D,Data!$A:$A,$C$4,Data!$B:$B,"Real return on regulated equity - Including returns from incentive scheme payments including revenue pass-throughs",Data!$C:$C,J$23),
IF(AND($C$6= "Exclusive",OR($C$8="Inclusive"),NOT($C$10="Inclusive")), SUMIFS(Data!$D:$D,Data!$A:$A,$C$4,Data!$B:$B,"Real return on regulated equity - Including returns from incentive scheme payments excluding revenue pass-throughs",Data!$C:$C,J$23),
IF(AND($C$6= "Exclusive",OR($C$8="Exclusive"),NOT($C$10="Exclusive")), SUMIFS(Data!$D:$D,Data!$A:$A,$C$4,Data!$B:$B,"Real return on regulated equity - Excluding returns from incentive scheme payments including revenue pass-throughs",Data!$C:$C,J$23),
SUMIFS(Data!$D:$D,Data!$A:$A,$C$4,Data!$B:$B,"Real return on regulated equity - Excluding returns from incentive scheme payments excluding revenue pass throughs",Data!$C:$C,J$23))))))))</f>
        <v>1.939053421550959E-2</v>
      </c>
      <c r="K24" s="24">
        <f>IF(AND($C$6= "Inclusive",OR($C$8="Inclusive"),NOT($C$10="Exclusive")), SUMIFS(Data!$D:$D,Data!$A:$A,$C$4,Data!$B:$B,"Nominal return on regulated equity - Including returns from incentive scheme payments including revenue pass-throughs",Data!$C:$C,K$23),
IF(AND($C$6= "Inclusive",OR($C$8="Inclusive"),NOT($C$10="Inclusive")), SUMIFS(Data!$D:$D,Data!$A:$A,$C$4,Data!$B:$B,"Nominal return on regulated equity - Including returns from incentive scheme payments excluding revenue pass-throughs",Data!$C:$C,K$23),
IF(AND($C$6= "Inclusive",OR($C$8="Exclusive"),NOT($C$10="Exclusive")), SUMIFS(Data!$D:$D,Data!$A:$A,$C$4,Data!$B:$B,"Nominal return on regulated equity - Excluding returns from incentive scheme payments including revenue pass-throughs",Data!$C:$C,K$23),
IF(AND($C$6= "Inclusive",OR($C$8="Exclusive"),NOT($C$10="Inclusive")), SUMIFS(Data!$D:$D,Data!$A:$A,$C$4,Data!$B:$B,"Nominal return on regulated equity - Excluding returns from incentive scheme payments excluding revenue pass-throughs",Data!$C:$C,K$23),
IF(AND($C$6= "Exclusive",OR($C$8="Inclusive"),NOT($C$10="Exclusive")), SUMIFS(Data!$D:$D,Data!$A:$A,$C$4,Data!$B:$B,"Real return on regulated equity - Including returns from incentive scheme payments including revenue pass-throughs",Data!$C:$C,K$23),
IF(AND($C$6= "Exclusive",OR($C$8="Inclusive"),NOT($C$10="Inclusive")), SUMIFS(Data!$D:$D,Data!$A:$A,$C$4,Data!$B:$B,"Real return on regulated equity - Including returns from incentive scheme payments excluding revenue pass-throughs",Data!$C:$C,K$23),
IF(AND($C$6= "Exclusive",OR($C$8="Exclusive"),NOT($C$10="Exclusive")), SUMIFS(Data!$D:$D,Data!$A:$A,$C$4,Data!$B:$B,"Real return on regulated equity - Excluding returns from incentive scheme payments including revenue pass-throughs",Data!$C:$C,K$23),
SUMIFS(Data!$D:$D,Data!$A:$A,$C$4,Data!$B:$B,"Real return on regulated equity - Excluding returns from incentive scheme payments excluding revenue pass throughs",Data!$C:$C,K$23))))))))</f>
        <v>5.9034274348689394E-2</v>
      </c>
    </row>
    <row r="25" spans="2:11">
      <c r="B25" s="81" t="s">
        <v>119</v>
      </c>
      <c r="C25" s="24">
        <f>IF($C$6="Exclusive",SUMIFS(Data!$D:$D,Data!$A:$A,$C$4,Data!$B:$B,"allowed real return on regulated equity",Data!$C:$C,C$23),SUMIFS(Data!$D:$D,Data!$A:$A,$C$4,Data!$B:$B,"allowed nominal return on regulated equity",Data!$C:$C,C$23))</f>
        <v>9.1236173781300001E-2</v>
      </c>
      <c r="D25" s="24">
        <f>IF($C$6="Exclusive",SUMIFS(Data!$D:$D,Data!$A:$A,$C$4,Data!$B:$B,"allowed real return on regulated equity",Data!$C:$C,D$23),SUMIFS(Data!$D:$D,Data!$A:$A,$C$4,Data!$B:$B,"allowed nominal return on regulated equity",Data!$C:$C,D$23))</f>
        <v>4.6102754444226998E-2</v>
      </c>
      <c r="E25" s="24">
        <f>IF($C$6="Exclusive",SUMIFS(Data!$D:$D,Data!$A:$A,$C$4,Data!$B:$B,"allowed real return on regulated equity",Data!$C:$C,E$23),SUMIFS(Data!$D:$D,Data!$A:$A,$C$4,Data!$B:$B,"allowed nominal return on regulated equity",Data!$C:$C,E$23))</f>
        <v>4.6102754444226998E-2</v>
      </c>
      <c r="F25" s="24">
        <f>IF($C$6="Exclusive",SUMIFS(Data!$D:$D,Data!$A:$A,$C$4,Data!$B:$B,"allowed real return on regulated equity",Data!$C:$C,F$23),SUMIFS(Data!$D:$D,Data!$A:$A,$C$4,Data!$B:$B,"allowed nominal return on regulated equity",Data!$C:$C,F$23))</f>
        <v>4.6102754444226998E-2</v>
      </c>
      <c r="G25" s="24">
        <f>IF($C$6="Exclusive",SUMIFS(Data!$D:$D,Data!$A:$A,$C$4,Data!$B:$B,"allowed real return on regulated equity",Data!$C:$C,G$23),SUMIFS(Data!$D:$D,Data!$A:$A,$C$4,Data!$B:$B,"allowed nominal return on regulated equity",Data!$C:$C,G$23))</f>
        <v>4.6102754444226998E-2</v>
      </c>
      <c r="H25" s="24">
        <f>IF($C$6="Exclusive",SUMIFS(Data!$D:$D,Data!$A:$A,$C$4,Data!$B:$B,"allowed real return on regulated equity",Data!$C:$C,H$23),SUMIFS(Data!$D:$D,Data!$A:$A,$C$4,Data!$B:$B,"allowed nominal return on regulated equity",Data!$C:$C,H$23))</f>
        <v>4.6102754444226998E-2</v>
      </c>
      <c r="I25" s="24">
        <f>IF($C$6="Exclusive",SUMIFS(Data!$D:$D,Data!$A:$A,$C$4,Data!$B:$B,"allowed real return on regulated equity",Data!$C:$C,I$23),SUMIFS(Data!$D:$D,Data!$A:$A,$C$4,Data!$B:$B,"allowed nominal return on regulated equity",Data!$C:$C,I$23))</f>
        <v>3.2933666686630003E-2</v>
      </c>
      <c r="J25" s="24">
        <f>IF($C$6="Exclusive",SUMIFS(Data!$D:$D,Data!$A:$A,$C$4,Data!$B:$B,"allowed real return on regulated equity",Data!$C:$C,J$23),SUMIFS(Data!$D:$D,Data!$A:$A,$C$4,Data!$B:$B,"allowed nominal return on regulated equity",Data!$C:$C,J$23))</f>
        <v>3.2933666686630003E-2</v>
      </c>
      <c r="K25" s="24">
        <f>IF($C$6="Exclusive",SUMIFS(Data!$D:$D,Data!$A:$A,$C$4,Data!$B:$B,"allowed real return on regulated equity",Data!$C:$C,K$23),SUMIFS(Data!$D:$D,Data!$A:$A,$C$4,Data!$B:$B,"allowed nominal return on regulated equity",Data!$C:$C,K$23))</f>
        <v>3.2933666686630003E-2</v>
      </c>
    </row>
    <row r="26" spans="2:11" ht="13.5" thickBot="1">
      <c r="B26" s="82" t="s">
        <v>96</v>
      </c>
      <c r="C26" s="21">
        <f t="shared" ref="C26:I26" si="2">C24-C25</f>
        <v>4.2307374149872151E-2</v>
      </c>
      <c r="D26" s="21">
        <f t="shared" si="2"/>
        <v>0.10283805671824177</v>
      </c>
      <c r="E26" s="21">
        <f t="shared" si="2"/>
        <v>-4.3996959516548272E-2</v>
      </c>
      <c r="F26" s="21">
        <f t="shared" si="2"/>
        <v>-3.0136739326626579E-2</v>
      </c>
      <c r="G26" s="21">
        <f t="shared" si="2"/>
        <v>-2.5430527919097279E-2</v>
      </c>
      <c r="H26" s="21">
        <f>H24-H25</f>
        <v>-3.4789492489928554E-2</v>
      </c>
      <c r="I26" s="21">
        <f t="shared" si="2"/>
        <v>-1.1748669991226292E-2</v>
      </c>
      <c r="J26" s="21">
        <f t="shared" ref="J26:K26" si="3">J24-J25</f>
        <v>-1.3543132471120413E-2</v>
      </c>
      <c r="K26" s="21">
        <f t="shared" si="3"/>
        <v>2.6100607662059391E-2</v>
      </c>
    </row>
    <row r="28" spans="2:11" ht="13.5" thickBot="1">
      <c r="B28" s="5" t="s">
        <v>72</v>
      </c>
      <c r="C28" s="23">
        <f>IFERROR(C76/C94, 0)</f>
        <v>719.88783337511086</v>
      </c>
      <c r="D28" s="23">
        <f t="shared" ref="D28:K28" si="4">IFERROR(D76/D94, 0)</f>
        <v>812.65099753126947</v>
      </c>
      <c r="E28" s="23">
        <f t="shared" si="4"/>
        <v>304.54202283375326</v>
      </c>
      <c r="F28" s="23">
        <f t="shared" si="4"/>
        <v>370.17022313752506</v>
      </c>
      <c r="G28" s="23">
        <f t="shared" si="4"/>
        <v>330.81799867214778</v>
      </c>
      <c r="H28" s="23">
        <f t="shared" si="4"/>
        <v>294.69557750090127</v>
      </c>
      <c r="I28" s="23">
        <f t="shared" si="4"/>
        <v>320.42373065678885</v>
      </c>
      <c r="J28" s="23">
        <f t="shared" si="4"/>
        <v>325.84530696216228</v>
      </c>
      <c r="K28" s="23">
        <f t="shared" si="4"/>
        <v>344.42426158294171</v>
      </c>
    </row>
    <row r="31" spans="2:11" ht="19" thickBot="1">
      <c r="B31" s="25" t="s">
        <v>78</v>
      </c>
      <c r="C31" s="25"/>
      <c r="D31" s="25"/>
      <c r="E31" s="25"/>
      <c r="F31" s="25"/>
      <c r="G31" s="25"/>
      <c r="H31" s="25"/>
      <c r="I31" s="25"/>
      <c r="J31" s="25"/>
      <c r="K31" s="25"/>
    </row>
    <row r="33" spans="2:11" ht="13.5" thickBot="1">
      <c r="B33" s="5" t="s">
        <v>18</v>
      </c>
      <c r="C33" s="9">
        <v>2014</v>
      </c>
      <c r="D33" s="9">
        <v>2015</v>
      </c>
      <c r="E33" s="9">
        <v>2016</v>
      </c>
      <c r="F33" s="9">
        <v>2017</v>
      </c>
      <c r="G33" s="9">
        <v>2018</v>
      </c>
      <c r="H33" s="9">
        <v>2019</v>
      </c>
      <c r="I33" s="9">
        <v>2020</v>
      </c>
      <c r="J33" s="9">
        <v>2021</v>
      </c>
      <c r="K33" s="9">
        <v>2022</v>
      </c>
    </row>
    <row r="34" spans="2:11">
      <c r="B34" s="7" t="s">
        <v>0</v>
      </c>
      <c r="C34" s="10">
        <f>SUMIFS(Data!$D:$D,Data!$A:$A,'Profitability - DNSP '!$C$4,Data!$B:$B,'Profitability - DNSP '!$B34,Data!$C:$C,'Profitability - DNSP '!C$33)-IF($C$8="Exclusive",C$86,0)</f>
        <v>1381519798.0000002</v>
      </c>
      <c r="D34" s="10">
        <f>SUMIFS(Data!$D:$D,Data!$A:$A,'Profitability - DNSP '!$C$4,Data!$B:$B,'Profitability - DNSP '!$B34,Data!$C:$C,'Profitability - DNSP '!D$33)-IF($C$8="Exclusive",D$86,0)</f>
        <v>1364277764.2979901</v>
      </c>
      <c r="E34" s="10">
        <f>SUMIFS(Data!$D:$D,Data!$A:$A,'Profitability - DNSP '!$C$4,Data!$B:$B,'Profitability - DNSP '!$B34,Data!$C:$C,'Profitability - DNSP '!E$33)-IF($C$8="Exclusive",E$86,0)</f>
        <v>857048435.73913038</v>
      </c>
      <c r="F34" s="10">
        <f>SUMIFS(Data!$D:$D,Data!$A:$A,'Profitability - DNSP '!$C$4,Data!$B:$B,'Profitability - DNSP '!$B34,Data!$C:$C,'Profitability - DNSP '!F$33)-IF($C$8="Exclusive",F$86,0)</f>
        <v>949950947.17043471</v>
      </c>
      <c r="G34" s="10">
        <f>SUMIFS(Data!$D:$D,Data!$A:$A,'Profitability - DNSP '!$C$4,Data!$B:$B,'Profitability - DNSP '!$B34,Data!$C:$C,'Profitability - DNSP '!G$33)-IF($C$8="Exclusive",G$86,0)</f>
        <v>973436207</v>
      </c>
      <c r="H34" s="10">
        <f>SUMIFS(Data!$D:$D,Data!$A:$A,'Profitability - DNSP '!$C$4,Data!$B:$B,'Profitability - DNSP '!$B34,Data!$C:$C,'Profitability - DNSP '!H$33)-IF($C$8="Exclusive",H$86,0)</f>
        <v>999289541.03999996</v>
      </c>
      <c r="I34" s="10">
        <f>SUMIFS(Data!$D:$D,Data!$A:$A,'Profitability - DNSP '!$C$4,Data!$B:$B,'Profitability - DNSP '!$B34,Data!$C:$C,'Profitability - DNSP '!I$33)-IF($C$8="Exclusive",I$86,0)</f>
        <v>977209257</v>
      </c>
      <c r="J34" s="10">
        <f>SUMIFS(Data!$D:$D,Data!$A:$A,'Profitability - DNSP '!$C$4,Data!$B:$B,'Profitability - DNSP '!$B34,Data!$C:$C,'Profitability - DNSP '!J$33)-IF($C$8="Exclusive",J$86,0)</f>
        <v>988130065</v>
      </c>
      <c r="K34" s="10">
        <f>SUMIFS(Data!$D:$D,Data!$A:$A,'Profitability - DNSP '!$C$4,Data!$B:$B,'Profitability - DNSP '!$B34,Data!$C:$C,'Profitability - DNSP '!K$33)-IF($C$8="Exclusive",K$86,0)</f>
        <v>1020117176</v>
      </c>
    </row>
    <row r="35" spans="2:11">
      <c r="B35" s="7" t="s">
        <v>1</v>
      </c>
      <c r="C35" s="10">
        <f>IF($C$10 = "Inclusive", SUMIFS(Data!$D:$D,Data!$A:$A,'Profitability - DNSP '!$C$4,Data!$B:$B,'Profitability - DNSP '!$B35,Data!$C:$C,'Profitability - DNSP '!C$33), 0)</f>
        <v>270663000</v>
      </c>
      <c r="D35" s="10">
        <f>IF($C$10 = "Inclusive", SUMIFS(Data!$D:$D,Data!$A:$A,'Profitability - DNSP '!$C$4,Data!$B:$B,'Profitability - DNSP '!$B35,Data!$C:$C,'Profitability - DNSP '!D$33), 0)</f>
        <v>271179476</v>
      </c>
      <c r="E35" s="10">
        <f>IF($C$10 = "Inclusive", SUMIFS(Data!$D:$D,Data!$A:$A,'Profitability - DNSP '!$C$4,Data!$B:$B,'Profitability - DNSP '!$B35,Data!$C:$C,'Profitability - DNSP '!E$33), 0)</f>
        <v>299421133</v>
      </c>
      <c r="F35" s="10">
        <f>IF($C$10 = "Inclusive", SUMIFS(Data!$D:$D,Data!$A:$A,'Profitability - DNSP '!$C$4,Data!$B:$B,'Profitability - DNSP '!$B35,Data!$C:$C,'Profitability - DNSP '!F$33), 0)</f>
        <v>251441529.24000001</v>
      </c>
      <c r="G35" s="10">
        <f>IF($C$10 = "Inclusive", SUMIFS(Data!$D:$D,Data!$A:$A,'Profitability - DNSP '!$C$4,Data!$B:$B,'Profitability - DNSP '!$B35,Data!$C:$C,'Profitability - DNSP '!G$33), 0)</f>
        <v>213230097</v>
      </c>
      <c r="H35" s="10">
        <f>IF($C$10 = "Inclusive", SUMIFS(Data!$D:$D,Data!$A:$A,'Profitability - DNSP '!$C$4,Data!$B:$B,'Profitability - DNSP '!$B35,Data!$C:$C,'Profitability - DNSP '!H$33), 0)</f>
        <v>215376401.13</v>
      </c>
      <c r="I35" s="10">
        <f>IF($C$10 = "Inclusive", SUMIFS(Data!$D:$D,Data!$A:$A,'Profitability - DNSP '!$C$4,Data!$B:$B,'Profitability - DNSP '!$B35,Data!$C:$C,'Profitability - DNSP '!I$33), 0)</f>
        <v>213338678</v>
      </c>
      <c r="J35" s="10">
        <f>IF($C$10 = "Inclusive", SUMIFS(Data!$D:$D,Data!$A:$A,'Profitability - DNSP '!$C$4,Data!$B:$B,'Profitability - DNSP '!$B35,Data!$C:$C,'Profitability - DNSP '!J$33), 0)</f>
        <v>218961456</v>
      </c>
      <c r="K35" s="10">
        <f>IF($C$10 = "Inclusive", SUMIFS(Data!$D:$D,Data!$A:$A,'Profitability - DNSP '!$C$4,Data!$B:$B,'Profitability - DNSP '!$B35,Data!$C:$C,'Profitability - DNSP '!K$33), 0)</f>
        <v>254142588</v>
      </c>
    </row>
    <row r="36" spans="2:11">
      <c r="B36" s="7" t="s">
        <v>2</v>
      </c>
      <c r="C36" s="10">
        <f>IF($C$10 = "Inclusive", SUMIFS(Data!$D:$D,Data!$A:$A,'Profitability - DNSP '!$C$4,Data!$B:$B,'Profitability - DNSP '!$B36,Data!$C:$C,'Profitability - DNSP '!C$33), 0)</f>
        <v>0</v>
      </c>
      <c r="D36" s="10">
        <f>IF($C$10 = "Inclusive", SUMIFS(Data!$D:$D,Data!$A:$A,'Profitability - DNSP '!$C$4,Data!$B:$B,'Profitability - DNSP '!$B36,Data!$C:$C,'Profitability - DNSP '!D$33), 0)</f>
        <v>0</v>
      </c>
      <c r="E36" s="10">
        <f>IF($C$10 = "Inclusive", SUMIFS(Data!$D:$D,Data!$A:$A,'Profitability - DNSP '!$C$4,Data!$B:$B,'Profitability - DNSP '!$B36,Data!$C:$C,'Profitability - DNSP '!E$33), 0)</f>
        <v>0</v>
      </c>
      <c r="F36" s="10">
        <f>IF($C$10 = "Inclusive", SUMIFS(Data!$D:$D,Data!$A:$A,'Profitability - DNSP '!$C$4,Data!$B:$B,'Profitability - DNSP '!$B36,Data!$C:$C,'Profitability - DNSP '!F$33), 0)</f>
        <v>0</v>
      </c>
      <c r="G36" s="10">
        <f>IF($C$10 = "Inclusive", SUMIFS(Data!$D:$D,Data!$A:$A,'Profitability - DNSP '!$C$4,Data!$B:$B,'Profitability - DNSP '!$B36,Data!$C:$C,'Profitability - DNSP '!G$33), 0)</f>
        <v>0</v>
      </c>
      <c r="H36" s="10">
        <f>IF($C$10 = "Inclusive", SUMIFS(Data!$D:$D,Data!$A:$A,'Profitability - DNSP '!$C$4,Data!$B:$B,'Profitability - DNSP '!$B36,Data!$C:$C,'Profitability - DNSP '!H$33), 0)</f>
        <v>0</v>
      </c>
      <c r="I36" s="10">
        <f>IF($C$10 = "Inclusive", SUMIFS(Data!$D:$D,Data!$A:$A,'Profitability - DNSP '!$C$4,Data!$B:$B,'Profitability - DNSP '!$B36,Data!$C:$C,'Profitability - DNSP '!I$33), 0)</f>
        <v>0</v>
      </c>
      <c r="J36" s="10">
        <f>IF($C$10 = "Inclusive", SUMIFS(Data!$D:$D,Data!$A:$A,'Profitability - DNSP '!$C$4,Data!$B:$B,'Profitability - DNSP '!$B36,Data!$C:$C,'Profitability - DNSP '!J$33), 0)</f>
        <v>0</v>
      </c>
      <c r="K36" s="10">
        <f>IF($C$10 = "Inclusive", SUMIFS(Data!$D:$D,Data!$A:$A,'Profitability - DNSP '!$C$4,Data!$B:$B,'Profitability - DNSP '!$B36,Data!$C:$C,'Profitability - DNSP '!K$33), 0)</f>
        <v>0</v>
      </c>
    </row>
    <row r="37" spans="2:11">
      <c r="B37" s="7" t="s">
        <v>3</v>
      </c>
      <c r="C37" s="10">
        <f>IF($C$10 = "Inclusive", SUMIFS(Data!$D:$D,Data!$A:$A,'Profitability - DNSP '!$C$4,Data!$B:$B,'Profitability - DNSP '!$B37,Data!$C:$C,'Profitability - DNSP '!C$33), 0)</f>
        <v>159999106.59999999</v>
      </c>
      <c r="D37" s="10">
        <f>IF($C$10 = "Inclusive", SUMIFS(Data!$D:$D,Data!$A:$A,'Profitability - DNSP '!$C$4,Data!$B:$B,'Profitability - DNSP '!$B37,Data!$C:$C,'Profitability - DNSP '!D$33), 0)</f>
        <v>166159852.532013</v>
      </c>
      <c r="E37" s="10">
        <f>IF($C$10 = "Inclusive", SUMIFS(Data!$D:$D,Data!$A:$A,'Profitability - DNSP '!$C$4,Data!$B:$B,'Profitability - DNSP '!$B37,Data!$C:$C,'Profitability - DNSP '!E$33), 0)</f>
        <v>156637941.5</v>
      </c>
      <c r="F37" s="10">
        <f>IF($C$10 = "Inclusive", SUMIFS(Data!$D:$D,Data!$A:$A,'Profitability - DNSP '!$C$4,Data!$B:$B,'Profitability - DNSP '!$B37,Data!$C:$C,'Profitability - DNSP '!F$33), 0)</f>
        <v>112864404.61</v>
      </c>
      <c r="G37" s="10">
        <f>IF($C$10 = "Inclusive", SUMIFS(Data!$D:$D,Data!$A:$A,'Profitability - DNSP '!$C$4,Data!$B:$B,'Profitability - DNSP '!$B37,Data!$C:$C,'Profitability - DNSP '!G$33), 0)</f>
        <v>54864106</v>
      </c>
      <c r="H37" s="10">
        <f>IF($C$10 = "Inclusive", SUMIFS(Data!$D:$D,Data!$A:$A,'Profitability - DNSP '!$C$4,Data!$B:$B,'Profitability - DNSP '!$B37,Data!$C:$C,'Profitability - DNSP '!H$33), 0)</f>
        <v>60364991.009999998</v>
      </c>
      <c r="I37" s="10">
        <f>IF($C$10 = "Inclusive", SUMIFS(Data!$D:$D,Data!$A:$A,'Profitability - DNSP '!$C$4,Data!$B:$B,'Profitability - DNSP '!$B37,Data!$C:$C,'Profitability - DNSP '!I$33), 0)</f>
        <v>52067232</v>
      </c>
      <c r="J37" s="10">
        <f>IF($C$10 = "Inclusive", SUMIFS(Data!$D:$D,Data!$A:$A,'Profitability - DNSP '!$C$4,Data!$B:$B,'Profitability - DNSP '!$B37,Data!$C:$C,'Profitability - DNSP '!J$33), 0)</f>
        <v>56627901</v>
      </c>
      <c r="K37" s="10">
        <f>IF($C$10 = "Inclusive", SUMIFS(Data!$D:$D,Data!$A:$A,'Profitability - DNSP '!$C$4,Data!$B:$B,'Profitability - DNSP '!$B37,Data!$C:$C,'Profitability - DNSP '!K$33), 0)</f>
        <v>61837130</v>
      </c>
    </row>
    <row r="38" spans="2:11">
      <c r="B38" s="7" t="s">
        <v>4</v>
      </c>
      <c r="C38" s="10">
        <f>SUMIFS(Data!$D:$D,Data!$A:$A,'Profitability - DNSP '!$C$4,Data!$B:$B,'Profitability - DNSP '!$B38,Data!$C:$C,'Profitability - DNSP '!C$33)</f>
        <v>24454081.40000001</v>
      </c>
      <c r="D38" s="10">
        <f>SUMIFS(Data!$D:$D,Data!$A:$A,'Profitability - DNSP '!$C$4,Data!$B:$B,'Profitability - DNSP '!$B38,Data!$C:$C,'Profitability - DNSP '!D$33)</f>
        <v>13296972.66</v>
      </c>
      <c r="E38" s="10">
        <f>SUMIFS(Data!$D:$D,Data!$A:$A,'Profitability - DNSP '!$C$4,Data!$B:$B,'Profitability - DNSP '!$B38,Data!$C:$C,'Profitability - DNSP '!E$33)</f>
        <v>1119288.6869999999</v>
      </c>
      <c r="F38" s="10">
        <f>SUMIFS(Data!$D:$D,Data!$A:$A,'Profitability - DNSP '!$C$4,Data!$B:$B,'Profitability - DNSP '!$B38,Data!$C:$C,'Profitability - DNSP '!F$33)</f>
        <v>4039738.02</v>
      </c>
      <c r="G38" s="10">
        <f>SUMIFS(Data!$D:$D,Data!$A:$A,'Profitability - DNSP '!$C$4,Data!$B:$B,'Profitability - DNSP '!$B38,Data!$C:$C,'Profitability - DNSP '!G$33)</f>
        <v>5423907</v>
      </c>
      <c r="H38" s="10">
        <f>SUMIFS(Data!$D:$D,Data!$A:$A,'Profitability - DNSP '!$C$4,Data!$B:$B,'Profitability - DNSP '!$B38,Data!$C:$C,'Profitability - DNSP '!H$33)</f>
        <v>4615597.96</v>
      </c>
      <c r="I38" s="10">
        <f>SUMIFS(Data!$D:$D,Data!$A:$A,'Profitability - DNSP '!$C$4,Data!$B:$B,'Profitability - DNSP '!$B38,Data!$C:$C,'Profitability - DNSP '!I$33)</f>
        <v>4813473</v>
      </c>
      <c r="J38" s="10">
        <f>SUMIFS(Data!$D:$D,Data!$A:$A,'Profitability - DNSP '!$C$4,Data!$B:$B,'Profitability - DNSP '!$B38,Data!$C:$C,'Profitability - DNSP '!J$33)</f>
        <v>28851881</v>
      </c>
      <c r="K38" s="10">
        <f>SUMIFS(Data!$D:$D,Data!$A:$A,'Profitability - DNSP '!$C$4,Data!$B:$B,'Profitability - DNSP '!$B38,Data!$C:$C,'Profitability - DNSP '!K$33)</f>
        <v>6171976</v>
      </c>
    </row>
    <row r="39" spans="2:11" ht="13.5" thickBot="1">
      <c r="B39" s="11" t="s">
        <v>5</v>
      </c>
      <c r="C39" s="12">
        <f t="shared" ref="C39:I39" si="5">SUM(C34:C38)</f>
        <v>1836635986.0000002</v>
      </c>
      <c r="D39" s="12">
        <f t="shared" si="5"/>
        <v>1814914065.4900031</v>
      </c>
      <c r="E39" s="12">
        <f t="shared" si="5"/>
        <v>1314226798.9261305</v>
      </c>
      <c r="F39" s="12">
        <f t="shared" si="5"/>
        <v>1318296619.0404346</v>
      </c>
      <c r="G39" s="12">
        <f t="shared" si="5"/>
        <v>1246954317</v>
      </c>
      <c r="H39" s="12">
        <f>SUM(H34:H38)</f>
        <v>1279646531.1400001</v>
      </c>
      <c r="I39" s="12">
        <f t="shared" si="5"/>
        <v>1247428640</v>
      </c>
      <c r="J39" s="12">
        <f t="shared" ref="J39:K39" si="6">SUM(J34:J38)</f>
        <v>1292571303</v>
      </c>
      <c r="K39" s="12">
        <f t="shared" si="6"/>
        <v>1342268870</v>
      </c>
    </row>
    <row r="40" spans="2:11">
      <c r="C40" s="13"/>
      <c r="D40" s="13"/>
      <c r="E40" s="13"/>
      <c r="F40" s="13"/>
      <c r="G40" s="13"/>
      <c r="H40" s="13"/>
      <c r="I40" s="13"/>
    </row>
    <row r="41" spans="2:11" ht="13" customHeight="1">
      <c r="B41" s="177" t="s">
        <v>180</v>
      </c>
      <c r="C41" s="178"/>
      <c r="D41" s="178"/>
      <c r="E41" s="178"/>
      <c r="F41" s="178"/>
      <c r="G41" s="178"/>
      <c r="H41" s="178"/>
      <c r="I41" s="178"/>
      <c r="J41" s="178"/>
      <c r="K41" s="179"/>
    </row>
    <row r="42" spans="2:11">
      <c r="B42" s="180"/>
      <c r="C42" s="181"/>
      <c r="D42" s="181"/>
      <c r="E42" s="181"/>
      <c r="F42" s="181"/>
      <c r="G42" s="181"/>
      <c r="H42" s="181"/>
      <c r="I42" s="181"/>
      <c r="J42" s="181"/>
      <c r="K42" s="182"/>
    </row>
    <row r="43" spans="2:11">
      <c r="C43" s="13"/>
      <c r="D43" s="13"/>
      <c r="E43" s="13"/>
      <c r="F43" s="13"/>
      <c r="G43" s="13"/>
      <c r="H43" s="13"/>
      <c r="I43" s="13"/>
    </row>
    <row r="44" spans="2:11" ht="13.5" thickBot="1">
      <c r="B44" s="5" t="s">
        <v>6</v>
      </c>
      <c r="C44" s="9">
        <v>2014</v>
      </c>
      <c r="D44" s="9">
        <v>2015</v>
      </c>
      <c r="E44" s="9">
        <v>2016</v>
      </c>
      <c r="F44" s="9">
        <v>2017</v>
      </c>
      <c r="G44" s="9">
        <v>2018</v>
      </c>
      <c r="H44" s="9">
        <v>2019</v>
      </c>
      <c r="I44" s="9">
        <v>2020</v>
      </c>
      <c r="J44" s="9">
        <v>2021</v>
      </c>
      <c r="K44" s="9">
        <v>2022</v>
      </c>
    </row>
    <row r="45" spans="2:11">
      <c r="B45" s="7" t="s">
        <v>7</v>
      </c>
      <c r="C45" s="10">
        <f>IF( $C$10 = "Inclusive", SUMIFS(Data!$D:$D,Data!$A:$A,'Profitability - DNSP '!$C$4,Data!$B:$B,'Profitability - DNSP '!$B45,Data!$C:$C,'Profitability - DNSP '!C$44), 0)</f>
        <v>274106980</v>
      </c>
      <c r="D45" s="10">
        <f>IF( $C$10 = "Inclusive", SUMIFS(Data!$D:$D,Data!$A:$A,'Profitability - DNSP '!$C$4,Data!$B:$B,'Profitability - DNSP '!$B45,Data!$C:$C,'Profitability - DNSP '!D$44), 0)</f>
        <v>298975470</v>
      </c>
      <c r="E45" s="10">
        <f>IF( $C$10 = "Inclusive", SUMIFS(Data!$D:$D,Data!$A:$A,'Profitability - DNSP '!$C$4,Data!$B:$B,'Profitability - DNSP '!$B45,Data!$C:$C,'Profitability - DNSP '!E$44), 0)</f>
        <v>278706526</v>
      </c>
      <c r="F45" s="10">
        <f>IF( $C$10 = "Inclusive", SUMIFS(Data!$D:$D,Data!$A:$A,'Profitability - DNSP '!$C$4,Data!$B:$B,'Profitability - DNSP '!$B45,Data!$C:$C,'Profitability - DNSP '!F$44), 0)</f>
        <v>243474120.25999999</v>
      </c>
      <c r="G45" s="10">
        <f>IF( $C$10 = "Inclusive", SUMIFS(Data!$D:$D,Data!$A:$A,'Profitability - DNSP '!$C$4,Data!$B:$B,'Profitability - DNSP '!$B45,Data!$C:$C,'Profitability - DNSP '!G$44), 0)</f>
        <v>226506391</v>
      </c>
      <c r="H45" s="10">
        <f>IF( $C$10 = "Inclusive", SUMIFS(Data!$D:$D,Data!$A:$A,'Profitability - DNSP '!$C$4,Data!$B:$B,'Profitability - DNSP '!$B45,Data!$C:$C,'Profitability - DNSP '!H$44), 0)</f>
        <v>217335342.90000001</v>
      </c>
      <c r="I45" s="10">
        <f>IF( $C$10 = "Inclusive", SUMIFS(Data!$D:$D,Data!$A:$A,'Profitability - DNSP '!$C$4,Data!$B:$B,'Profitability - DNSP '!$B45,Data!$C:$C,'Profitability - DNSP '!I$44), 0)</f>
        <v>201004077</v>
      </c>
      <c r="J45" s="10">
        <f>IF( $C$10 = "Inclusive", SUMIFS(Data!$D:$D,Data!$A:$A,'Profitability - DNSP '!$C$4,Data!$B:$B,'Profitability - DNSP '!$B45,Data!$C:$C,'Profitability - DNSP '!J$44), 0)</f>
        <v>210651848</v>
      </c>
      <c r="K45" s="10">
        <f>IF( $C$10 = "Inclusive", SUMIFS(Data!$D:$D,Data!$A:$A,'Profitability - DNSP '!$C$4,Data!$B:$B,'Profitability - DNSP '!$B45,Data!$C:$C,'Profitability - DNSP '!K$44), 0)</f>
        <v>231974756</v>
      </c>
    </row>
    <row r="46" spans="2:11">
      <c r="B46" s="7" t="s">
        <v>8</v>
      </c>
      <c r="C46" s="10">
        <f>IF( $C$10 = "Inclusive", SUMIFS(Data!$D:$D,Data!$A:$A,'Profitability - DNSP '!$C$4,Data!$B:$B,'Profitability - DNSP '!$B46,Data!$C:$C,'Profitability - DNSP '!C$44), 0)</f>
        <v>0</v>
      </c>
      <c r="D46" s="10">
        <f>IF( $C$10 = "Inclusive", SUMIFS(Data!$D:$D,Data!$A:$A,'Profitability - DNSP '!$C$4,Data!$B:$B,'Profitability - DNSP '!$B46,Data!$C:$C,'Profitability - DNSP '!D$44), 0)</f>
        <v>2172414</v>
      </c>
      <c r="E46" s="10">
        <f>IF( $C$10 = "Inclusive", SUMIFS(Data!$D:$D,Data!$A:$A,'Profitability - DNSP '!$C$4,Data!$B:$B,'Profitability - DNSP '!$B46,Data!$C:$C,'Profitability - DNSP '!E$44), 0)</f>
        <v>2231149</v>
      </c>
      <c r="F46" s="10">
        <f>IF( $C$10 = "Inclusive", SUMIFS(Data!$D:$D,Data!$A:$A,'Profitability - DNSP '!$C$4,Data!$B:$B,'Profitability - DNSP '!$B46,Data!$C:$C,'Profitability - DNSP '!F$44), 0)</f>
        <v>2362230.0299999998</v>
      </c>
      <c r="G46" s="10">
        <f>IF( $C$10 = "Inclusive", SUMIFS(Data!$D:$D,Data!$A:$A,'Profitability - DNSP '!$C$4,Data!$B:$B,'Profitability - DNSP '!$B46,Data!$C:$C,'Profitability - DNSP '!G$44), 0)</f>
        <v>2155981</v>
      </c>
      <c r="H46" s="10">
        <f>IF( $C$10 = "Inclusive", SUMIFS(Data!$D:$D,Data!$A:$A,'Profitability - DNSP '!$C$4,Data!$B:$B,'Profitability - DNSP '!$B46,Data!$C:$C,'Profitability - DNSP '!H$44), 0)</f>
        <v>2570329.0839999998</v>
      </c>
      <c r="I46" s="10">
        <f>IF( $C$10 = "Inclusive", SUMIFS(Data!$D:$D,Data!$A:$A,'Profitability - DNSP '!$C$4,Data!$B:$B,'Profitability - DNSP '!$B46,Data!$C:$C,'Profitability - DNSP '!I$44), 0)</f>
        <v>2224430</v>
      </c>
      <c r="J46" s="10">
        <f>IF( $C$10 = "Inclusive", SUMIFS(Data!$D:$D,Data!$A:$A,'Profitability - DNSP '!$C$4,Data!$B:$B,'Profitability - DNSP '!$B46,Data!$C:$C,'Profitability - DNSP '!J$44), 0)</f>
        <v>2566677</v>
      </c>
      <c r="K46" s="10">
        <f>IF( $C$10 = "Inclusive", SUMIFS(Data!$D:$D,Data!$A:$A,'Profitability - DNSP '!$C$4,Data!$B:$B,'Profitability - DNSP '!$B46,Data!$C:$C,'Profitability - DNSP '!K$44), 0)</f>
        <v>2882422</v>
      </c>
    </row>
    <row r="47" spans="2:11">
      <c r="B47" s="7" t="s">
        <v>9</v>
      </c>
      <c r="C47" s="10">
        <f>IF( $C$10 = "Inclusive", SUMIFS(Data!$D:$D,Data!$A:$A,'Profitability - DNSP '!$C$4,Data!$B:$B,'Profitability - DNSP '!$B47,Data!$C:$C,'Profitability - DNSP '!C$44), 0)</f>
        <v>0</v>
      </c>
      <c r="D47" s="10">
        <f>IF( $C$10 = "Inclusive", SUMIFS(Data!$D:$D,Data!$A:$A,'Profitability - DNSP '!$C$4,Data!$B:$B,'Profitability - DNSP '!$B47,Data!$C:$C,'Profitability - DNSP '!D$44), 0)</f>
        <v>0</v>
      </c>
      <c r="E47" s="10">
        <f>IF( $C$10 = "Inclusive", SUMIFS(Data!$D:$D,Data!$A:$A,'Profitability - DNSP '!$C$4,Data!$B:$B,'Profitability - DNSP '!$B47,Data!$C:$C,'Profitability - DNSP '!E$44), 0)</f>
        <v>0</v>
      </c>
      <c r="F47" s="10">
        <f>IF( $C$10 = "Inclusive", SUMIFS(Data!$D:$D,Data!$A:$A,'Profitability - DNSP '!$C$4,Data!$B:$B,'Profitability - DNSP '!$B47,Data!$C:$C,'Profitability - DNSP '!F$44), 0)</f>
        <v>0</v>
      </c>
      <c r="G47" s="10">
        <f>IF( $C$10 = "Inclusive", SUMIFS(Data!$D:$D,Data!$A:$A,'Profitability - DNSP '!$C$4,Data!$B:$B,'Profitability - DNSP '!$B47,Data!$C:$C,'Profitability - DNSP '!G$44), 0)</f>
        <v>0</v>
      </c>
      <c r="H47" s="10">
        <f>IF( $C$10 = "Inclusive", SUMIFS(Data!$D:$D,Data!$A:$A,'Profitability - DNSP '!$C$4,Data!$B:$B,'Profitability - DNSP '!$B47,Data!$C:$C,'Profitability - DNSP '!H$44), 0)</f>
        <v>0</v>
      </c>
      <c r="I47" s="10">
        <f>IF( $C$10 = "Inclusive", SUMIFS(Data!$D:$D,Data!$A:$A,'Profitability - DNSP '!$C$4,Data!$B:$B,'Profitability - DNSP '!$B47,Data!$C:$C,'Profitability - DNSP '!I$44), 0)</f>
        <v>14363470</v>
      </c>
      <c r="J47" s="10">
        <f>IF( $C$10 = "Inclusive", SUMIFS(Data!$D:$D,Data!$A:$A,'Profitability - DNSP '!$C$4,Data!$B:$B,'Profitability - DNSP '!$B47,Data!$C:$C,'Profitability - DNSP '!J$44), 0)</f>
        <v>13397842</v>
      </c>
      <c r="K47" s="10">
        <f>IF( $C$10 = "Inclusive", SUMIFS(Data!$D:$D,Data!$A:$A,'Profitability - DNSP '!$C$4,Data!$B:$B,'Profitability - DNSP '!$B47,Data!$C:$C,'Profitability - DNSP '!K$44), 0)</f>
        <v>13621919</v>
      </c>
    </row>
    <row r="48" spans="2:11">
      <c r="B48" s="7" t="s">
        <v>10</v>
      </c>
      <c r="C48" s="10">
        <f>IF( $C$10 = "Inclusive", SUMIFS(Data!$D:$D,Data!$A:$A,'Profitability - DNSP '!$C$4,Data!$B:$B,'Profitability - DNSP '!$B48,Data!$C:$C,'Profitability - DNSP '!C$44), 0)</f>
        <v>164259709</v>
      </c>
      <c r="D48" s="10">
        <f>IF( $C$10 = "Inclusive", SUMIFS(Data!$D:$D,Data!$A:$A,'Profitability - DNSP '!$C$4,Data!$B:$B,'Profitability - DNSP '!$B48,Data!$C:$C,'Profitability - DNSP '!D$44), 0)</f>
        <v>162158312</v>
      </c>
      <c r="E48" s="10">
        <f>IF( $C$10 = "Inclusive", SUMIFS(Data!$D:$D,Data!$A:$A,'Profitability - DNSP '!$C$4,Data!$B:$B,'Profitability - DNSP '!$B48,Data!$C:$C,'Profitability - DNSP '!E$44), 0)</f>
        <v>159735957</v>
      </c>
      <c r="F48" s="10">
        <f>IF( $C$10 = "Inclusive", SUMIFS(Data!$D:$D,Data!$A:$A,'Profitability - DNSP '!$C$4,Data!$B:$B,'Profitability - DNSP '!$B48,Data!$C:$C,'Profitability - DNSP '!F$44), 0)</f>
        <v>106025948.68000001</v>
      </c>
      <c r="G48" s="10">
        <f>IF( $C$10 = "Inclusive", SUMIFS(Data!$D:$D,Data!$A:$A,'Profitability - DNSP '!$C$4,Data!$B:$B,'Profitability - DNSP '!$B48,Data!$C:$C,'Profitability - DNSP '!G$44), 0)</f>
        <v>61646859</v>
      </c>
      <c r="H48" s="10">
        <f>IF( $C$10 = "Inclusive", SUMIFS(Data!$D:$D,Data!$A:$A,'Profitability - DNSP '!$C$4,Data!$B:$B,'Profitability - DNSP '!$B48,Data!$C:$C,'Profitability - DNSP '!H$44), 0)</f>
        <v>60186461.299999997</v>
      </c>
      <c r="I48" s="10">
        <f>IF( $C$10 = "Inclusive", SUMIFS(Data!$D:$D,Data!$A:$A,'Profitability - DNSP '!$C$4,Data!$B:$B,'Profitability - DNSP '!$B48,Data!$C:$C,'Profitability - DNSP '!I$44), 0)</f>
        <v>57067445</v>
      </c>
      <c r="J48" s="10">
        <f>IF( $C$10 = "Inclusive", SUMIFS(Data!$D:$D,Data!$A:$A,'Profitability - DNSP '!$C$4,Data!$B:$B,'Profitability - DNSP '!$B48,Data!$C:$C,'Profitability - DNSP '!J$44), 0)</f>
        <v>57603613</v>
      </c>
      <c r="K48" s="10">
        <f>IF( $C$10 = "Inclusive", SUMIFS(Data!$D:$D,Data!$A:$A,'Profitability - DNSP '!$C$4,Data!$B:$B,'Profitability - DNSP '!$B48,Data!$C:$C,'Profitability - DNSP '!K$44), 0)</f>
        <v>56905792</v>
      </c>
    </row>
    <row r="49" spans="2:11" ht="13.5" thickBot="1">
      <c r="B49" s="11" t="s">
        <v>55</v>
      </c>
      <c r="C49" s="12">
        <f t="shared" ref="C49:I49" si="7">SUM(C45:C48)</f>
        <v>438366689</v>
      </c>
      <c r="D49" s="12">
        <f t="shared" si="7"/>
        <v>463306196</v>
      </c>
      <c r="E49" s="12">
        <f t="shared" si="7"/>
        <v>440673632</v>
      </c>
      <c r="F49" s="12">
        <f t="shared" si="7"/>
        <v>351862298.97000003</v>
      </c>
      <c r="G49" s="12">
        <f t="shared" si="7"/>
        <v>290309231</v>
      </c>
      <c r="H49" s="12">
        <f>SUM(H45:H48)</f>
        <v>280092133.28399998</v>
      </c>
      <c r="I49" s="12">
        <f t="shared" si="7"/>
        <v>274659422</v>
      </c>
      <c r="J49" s="12">
        <f t="shared" ref="J49:K49" si="8">SUM(J45:J48)</f>
        <v>284219980</v>
      </c>
      <c r="K49" s="12">
        <f t="shared" si="8"/>
        <v>305384889</v>
      </c>
    </row>
    <row r="50" spans="2:11">
      <c r="C50" s="13"/>
      <c r="D50" s="13"/>
      <c r="E50" s="13"/>
      <c r="F50" s="13"/>
      <c r="G50" s="13"/>
      <c r="H50" s="13"/>
      <c r="I50" s="13"/>
    </row>
    <row r="51" spans="2:11" ht="13" customHeight="1">
      <c r="B51" s="195" t="s">
        <v>180</v>
      </c>
      <c r="C51" s="196"/>
      <c r="D51" s="196"/>
      <c r="E51" s="196"/>
      <c r="F51" s="196"/>
      <c r="G51" s="196"/>
      <c r="H51" s="196"/>
      <c r="I51" s="196"/>
      <c r="J51" s="196"/>
      <c r="K51" s="197"/>
    </row>
    <row r="52" spans="2:11">
      <c r="B52" s="198"/>
      <c r="C52" s="199"/>
      <c r="D52" s="199"/>
      <c r="E52" s="199"/>
      <c r="F52" s="199"/>
      <c r="G52" s="199"/>
      <c r="H52" s="199"/>
      <c r="I52" s="199"/>
      <c r="J52" s="199"/>
      <c r="K52" s="200"/>
    </row>
    <row r="53" spans="2:11">
      <c r="C53" s="13"/>
      <c r="D53" s="13"/>
      <c r="E53" s="13"/>
      <c r="F53" s="13"/>
      <c r="G53" s="13"/>
      <c r="H53" s="13"/>
      <c r="I53" s="13"/>
    </row>
    <row r="54" spans="2:11" ht="13.5" thickBot="1">
      <c r="B54" s="5" t="s">
        <v>12</v>
      </c>
      <c r="C54" s="12">
        <f t="shared" ref="C54:I54" si="9">C39-C49</f>
        <v>1398269297.0000002</v>
      </c>
      <c r="D54" s="12">
        <f t="shared" si="9"/>
        <v>1351607869.4900031</v>
      </c>
      <c r="E54" s="12">
        <f t="shared" si="9"/>
        <v>873553166.92613053</v>
      </c>
      <c r="F54" s="12">
        <f t="shared" si="9"/>
        <v>966434320.07043457</v>
      </c>
      <c r="G54" s="12">
        <f t="shared" si="9"/>
        <v>956645086</v>
      </c>
      <c r="H54" s="12">
        <f>H39-H49</f>
        <v>999554397.85600019</v>
      </c>
      <c r="I54" s="12">
        <f t="shared" si="9"/>
        <v>972769218</v>
      </c>
      <c r="J54" s="12">
        <f t="shared" ref="J54:K54" si="10">J39-J49</f>
        <v>1008351323</v>
      </c>
      <c r="K54" s="12">
        <f t="shared" si="10"/>
        <v>1036883981</v>
      </c>
    </row>
    <row r="55" spans="2:11">
      <c r="C55" s="13"/>
      <c r="D55" s="13"/>
      <c r="E55" s="13"/>
      <c r="F55" s="13"/>
      <c r="G55" s="13"/>
      <c r="H55" s="13"/>
      <c r="I55" s="13"/>
      <c r="J55" s="13"/>
      <c r="K55" s="13"/>
    </row>
    <row r="56" spans="2:11" ht="13.5" thickBot="1">
      <c r="B56" s="5" t="s">
        <v>19</v>
      </c>
      <c r="C56" s="9">
        <v>2014</v>
      </c>
      <c r="D56" s="9">
        <v>2015</v>
      </c>
      <c r="E56" s="9">
        <v>2016</v>
      </c>
      <c r="F56" s="9">
        <v>2017</v>
      </c>
      <c r="G56" s="9">
        <v>2018</v>
      </c>
      <c r="H56" s="9">
        <v>2019</v>
      </c>
      <c r="I56" s="9">
        <v>2020</v>
      </c>
      <c r="J56" s="9">
        <v>2021</v>
      </c>
      <c r="K56" s="9">
        <v>2022</v>
      </c>
    </row>
    <row r="57" spans="2:11">
      <c r="B57" s="7" t="s">
        <v>83</v>
      </c>
      <c r="C57" s="10">
        <f>SUMIFS(Data!$D:$D,Data!$A:$A,'Profitability - DNSP '!$C$4,Data!$B:$B,'Profitability - DNSP '!$B57,Data!$C:$C,'Profitability - DNSP '!C$56)</f>
        <v>69477948.615193948</v>
      </c>
      <c r="D57" s="10">
        <f>SUMIFS(Data!$D:$D,Data!$A:$A,'Profitability - DNSP '!$C$4,Data!$B:$B,'Profitability - DNSP '!$B57,Data!$C:$C,'Profitability - DNSP '!D$56)</f>
        <v>38642595.8760067</v>
      </c>
      <c r="E57" s="10">
        <f>SUMIFS(Data!$D:$D,Data!$A:$A,'Profitability - DNSP '!$C$4,Data!$B:$B,'Profitability - DNSP '!$B57,Data!$C:$C,'Profitability - DNSP '!E$56)</f>
        <v>5523692.8802446704</v>
      </c>
      <c r="F57" s="10">
        <f>SUMIFS(Data!$D:$D,Data!$A:$A,'Profitability - DNSP '!$C$4,Data!$B:$B,'Profitability - DNSP '!$B57,Data!$C:$C,'Profitability - DNSP '!F$56)</f>
        <v>8496593.6899993606</v>
      </c>
      <c r="G57" s="10">
        <f>SUMIFS(Data!$D:$D,Data!$A:$A,'Profitability - DNSP '!$C$4,Data!$B:$B,'Profitability - DNSP '!$B57,Data!$C:$C,'Profitability - DNSP '!G$56)</f>
        <v>15589515</v>
      </c>
      <c r="H57" s="10">
        <f>SUMIFS(Data!$D:$D,Data!$A:$A,'Profitability - DNSP '!$C$4,Data!$B:$B,'Profitability - DNSP '!$B57,Data!$C:$C,'Profitability - DNSP '!H$56)</f>
        <v>27061396.739999998</v>
      </c>
      <c r="I57" s="10">
        <f>SUMIFS(Data!$D:$D,Data!$A:$A,'Profitability - DNSP '!$C$4,Data!$B:$B,'Profitability - DNSP '!$B57,Data!$C:$C,'Profitability - DNSP '!I$56)</f>
        <v>10664911</v>
      </c>
      <c r="J57" s="10">
        <f>SUMIFS(Data!$D:$D,Data!$A:$A,'Profitability - DNSP '!$C$4,Data!$B:$B,'Profitability - DNSP '!$B57,Data!$C:$C,'Profitability - DNSP '!J$56)</f>
        <v>-3530768</v>
      </c>
      <c r="K57" s="10">
        <f>SUMIFS(Data!$D:$D,Data!$A:$A,'Profitability - DNSP '!$C$4,Data!$B:$B,'Profitability - DNSP '!$B57,Data!$C:$C,'Profitability - DNSP '!K$56)</f>
        <v>0</v>
      </c>
    </row>
    <row r="58" spans="2:11">
      <c r="B58" s="7" t="s">
        <v>84</v>
      </c>
      <c r="C58" s="10">
        <f>SUMIFS(Data!$D:$D,Data!$A:$A,'Profitability - DNSP '!$C$4,Data!$B:$B,'Profitability - DNSP '!$B58,Data!$C:$C,'Profitability - DNSP '!C$56)</f>
        <v>384190824.861449</v>
      </c>
      <c r="D58" s="10">
        <f>SUMIFS(Data!$D:$D,Data!$A:$A,'Profitability - DNSP '!$C$4,Data!$B:$B,'Profitability - DNSP '!$B58,Data!$C:$C,'Profitability - DNSP '!D$56)</f>
        <v>352657271.14796102</v>
      </c>
      <c r="E58" s="10">
        <f>SUMIFS(Data!$D:$D,Data!$A:$A,'Profitability - DNSP '!$C$4,Data!$B:$B,'Profitability - DNSP '!$B58,Data!$C:$C,'Profitability - DNSP '!E$56)</f>
        <v>308413146.67361099</v>
      </c>
      <c r="F58" s="10">
        <f>SUMIFS(Data!$D:$D,Data!$A:$A,'Profitability - DNSP '!$C$4,Data!$B:$B,'Profitability - DNSP '!$B58,Data!$C:$C,'Profitability - DNSP '!F$56)</f>
        <v>313446098.81</v>
      </c>
      <c r="G58" s="10">
        <f>SUMIFS(Data!$D:$D,Data!$A:$A,'Profitability - DNSP '!$C$4,Data!$B:$B,'Profitability - DNSP '!$B58,Data!$C:$C,'Profitability - DNSP '!G$56)</f>
        <v>329801199</v>
      </c>
      <c r="H58" s="10">
        <f>SUMIFS(Data!$D:$D,Data!$A:$A,'Profitability - DNSP '!$C$4,Data!$B:$B,'Profitability - DNSP '!$B58,Data!$C:$C,'Profitability - DNSP '!H$56)</f>
        <v>374705488.89999998</v>
      </c>
      <c r="I58" s="10">
        <f>SUMIFS(Data!$D:$D,Data!$A:$A,'Profitability - DNSP '!$C$4,Data!$B:$B,'Profitability - DNSP '!$B58,Data!$C:$C,'Profitability - DNSP '!I$56)</f>
        <v>383988681</v>
      </c>
      <c r="J58" s="10">
        <f>SUMIFS(Data!$D:$D,Data!$A:$A,'Profitability - DNSP '!$C$4,Data!$B:$B,'Profitability - DNSP '!$B58,Data!$C:$C,'Profitability - DNSP '!J$56)</f>
        <v>386554761.92000002</v>
      </c>
      <c r="K58" s="10">
        <f>SUMIFS(Data!$D:$D,Data!$A:$A,'Profitability - DNSP '!$C$4,Data!$B:$B,'Profitability - DNSP '!$B58,Data!$C:$C,'Profitability - DNSP '!K$56)</f>
        <v>357511876</v>
      </c>
    </row>
    <row r="59" spans="2:11">
      <c r="B59" s="7" t="s">
        <v>63</v>
      </c>
      <c r="C59" s="10">
        <f>SUMIFS(Data!$D:$D,Data!$A:$A,'Profitability - DNSP '!$C$4,Data!$B:$B,'Profitability - DNSP '!$B59,Data!$C:$C,'Profitability - DNSP '!C$56)</f>
        <v>0</v>
      </c>
      <c r="D59" s="10">
        <f>SUMIFS(Data!$D:$D,Data!$A:$A,'Profitability - DNSP '!$C$4,Data!$B:$B,'Profitability - DNSP '!$B59,Data!$C:$C,'Profitability - DNSP '!D$56)</f>
        <v>-4773015.2460000003</v>
      </c>
      <c r="E59" s="10">
        <f>SUMIFS(Data!$D:$D,Data!$A:$A,'Profitability - DNSP '!$C$4,Data!$B:$B,'Profitability - DNSP '!$B59,Data!$C:$C,'Profitability - DNSP '!E$56)</f>
        <v>0</v>
      </c>
      <c r="F59" s="10">
        <f>SUMIFS(Data!$D:$D,Data!$A:$A,'Profitability - DNSP '!$C$4,Data!$B:$B,'Profitability - DNSP '!$B59,Data!$C:$C,'Profitability - DNSP '!F$56)</f>
        <v>0</v>
      </c>
      <c r="G59" s="10">
        <f>SUMIFS(Data!$D:$D,Data!$A:$A,'Profitability - DNSP '!$C$4,Data!$B:$B,'Profitability - DNSP '!$B59,Data!$C:$C,'Profitability - DNSP '!G$56)</f>
        <v>0</v>
      </c>
      <c r="H59" s="10">
        <f>SUMIFS(Data!$D:$D,Data!$A:$A,'Profitability - DNSP '!$C$4,Data!$B:$B,'Profitability - DNSP '!$B59,Data!$C:$C,'Profitability - DNSP '!H$56)</f>
        <v>0</v>
      </c>
      <c r="I59" s="10">
        <f>SUMIFS(Data!$D:$D,Data!$A:$A,'Profitability - DNSP '!$C$4,Data!$B:$B,'Profitability - DNSP '!$B59,Data!$C:$C,'Profitability - DNSP '!I$56)</f>
        <v>0</v>
      </c>
      <c r="J59" s="10">
        <f>SUMIFS(Data!$D:$D,Data!$A:$A,'Profitability - DNSP '!$C$4,Data!$B:$B,'Profitability - DNSP '!$B59,Data!$C:$C,'Profitability - DNSP '!J$56)</f>
        <v>0</v>
      </c>
      <c r="K59" s="10">
        <f>SUMIFS(Data!$D:$D,Data!$A:$A,'Profitability - DNSP '!$C$4,Data!$B:$B,'Profitability - DNSP '!$B59,Data!$C:$C,'Profitability - DNSP '!K$56)</f>
        <v>0</v>
      </c>
    </row>
    <row r="60" spans="2:11" ht="13.5" thickBot="1">
      <c r="B60" s="11" t="s">
        <v>13</v>
      </c>
      <c r="C60" s="12">
        <f>SUM(C57:C59)</f>
        <v>453668773.47664297</v>
      </c>
      <c r="D60" s="12">
        <f t="shared" ref="D60:H60" si="11">SUM(D57:D59)</f>
        <v>386526851.77796775</v>
      </c>
      <c r="E60" s="12">
        <f t="shared" si="11"/>
        <v>313936839.55385566</v>
      </c>
      <c r="F60" s="12">
        <f t="shared" si="11"/>
        <v>321942692.49999934</v>
      </c>
      <c r="G60" s="12">
        <f t="shared" si="11"/>
        <v>345390714</v>
      </c>
      <c r="H60" s="12">
        <f t="shared" si="11"/>
        <v>401766885.63999999</v>
      </c>
      <c r="I60" s="12">
        <f>SUM(I57:I59)</f>
        <v>394653592</v>
      </c>
      <c r="J60" s="12">
        <f>SUM(J57:J59)</f>
        <v>383023993.92000002</v>
      </c>
      <c r="K60" s="12">
        <f>SUM(K57:K59)</f>
        <v>357511876</v>
      </c>
    </row>
    <row r="61" spans="2:11">
      <c r="C61" s="13"/>
      <c r="D61" s="13"/>
      <c r="E61" s="13"/>
      <c r="F61" s="13"/>
      <c r="G61" s="13"/>
      <c r="H61" s="13"/>
      <c r="I61" s="13"/>
    </row>
    <row r="62" spans="2:11" ht="13" customHeight="1">
      <c r="B62" s="177" t="s">
        <v>181</v>
      </c>
      <c r="C62" s="178"/>
      <c r="D62" s="178"/>
      <c r="E62" s="178"/>
      <c r="F62" s="178"/>
      <c r="G62" s="178"/>
      <c r="H62" s="178"/>
      <c r="I62" s="178"/>
      <c r="J62" s="178"/>
      <c r="K62" s="179"/>
    </row>
    <row r="63" spans="2:11">
      <c r="B63" s="192"/>
      <c r="C63" s="193"/>
      <c r="D63" s="193"/>
      <c r="E63" s="193"/>
      <c r="F63" s="193"/>
      <c r="G63" s="193"/>
      <c r="H63" s="193"/>
      <c r="I63" s="193"/>
      <c r="J63" s="193"/>
      <c r="K63" s="194"/>
    </row>
    <row r="64" spans="2:11">
      <c r="B64" s="180"/>
      <c r="C64" s="181"/>
      <c r="D64" s="181"/>
      <c r="E64" s="181"/>
      <c r="F64" s="181"/>
      <c r="G64" s="181"/>
      <c r="H64" s="181"/>
      <c r="I64" s="181"/>
      <c r="J64" s="181"/>
      <c r="K64" s="182"/>
    </row>
    <row r="65" spans="2:11">
      <c r="C65" s="13"/>
      <c r="D65" s="13"/>
      <c r="E65" s="13"/>
      <c r="F65" s="13"/>
      <c r="G65" s="13"/>
      <c r="H65" s="13"/>
      <c r="I65" s="13"/>
    </row>
    <row r="66" spans="2:11" ht="13.5" thickBot="1">
      <c r="B66" s="5" t="s">
        <v>14</v>
      </c>
      <c r="C66" s="12">
        <f>C54-$C$60</f>
        <v>944600523.52335727</v>
      </c>
      <c r="D66" s="12">
        <f t="shared" ref="D66:I66" si="12">D54-D60</f>
        <v>965081017.71203542</v>
      </c>
      <c r="E66" s="12">
        <f t="shared" si="12"/>
        <v>559616327.37227488</v>
      </c>
      <c r="F66" s="12">
        <f t="shared" si="12"/>
        <v>644491627.57043529</v>
      </c>
      <c r="G66" s="12">
        <f t="shared" si="12"/>
        <v>611254372</v>
      </c>
      <c r="H66" s="12">
        <f t="shared" si="12"/>
        <v>597787512.2160002</v>
      </c>
      <c r="I66" s="12">
        <f t="shared" si="12"/>
        <v>578115626</v>
      </c>
      <c r="J66" s="12">
        <f t="shared" ref="J66:K66" si="13">J54-J60</f>
        <v>625327329.07999992</v>
      </c>
      <c r="K66" s="12">
        <f t="shared" si="13"/>
        <v>679372105</v>
      </c>
    </row>
    <row r="67" spans="2:11">
      <c r="C67" s="13"/>
      <c r="D67" s="13"/>
      <c r="E67" s="13"/>
      <c r="F67" s="13"/>
      <c r="G67" s="13"/>
      <c r="H67" s="13"/>
      <c r="I67" s="13"/>
      <c r="J67" s="13"/>
      <c r="K67" s="13"/>
    </row>
    <row r="68" spans="2:11" ht="13.5" thickBot="1">
      <c r="B68" s="5" t="s">
        <v>20</v>
      </c>
      <c r="C68" s="9">
        <v>2014</v>
      </c>
      <c r="D68" s="9">
        <v>2015</v>
      </c>
      <c r="E68" s="9">
        <v>2016</v>
      </c>
      <c r="F68" s="9">
        <v>2017</v>
      </c>
      <c r="G68" s="9">
        <v>2018</v>
      </c>
      <c r="H68" s="9">
        <v>2019</v>
      </c>
      <c r="I68" s="9">
        <v>2020</v>
      </c>
      <c r="J68" s="9">
        <v>2021</v>
      </c>
      <c r="K68" s="9">
        <v>2022</v>
      </c>
    </row>
    <row r="69" spans="2:11">
      <c r="B69" s="7" t="s">
        <v>15</v>
      </c>
      <c r="C69" s="10">
        <f>SUMIFS(Data!$D:$D,Data!$A:$A,'Profitability - DNSP '!$C$4,Data!$B:$B,'Profitability - DNSP '!$B69,Data!$C:$C,'Profitability - DNSP '!C$68)</f>
        <v>333441309.00597304</v>
      </c>
      <c r="D69" s="10">
        <f>SUMIFS(Data!$D:$D,Data!$A:$A,'Profitability - DNSP '!$C$4,Data!$B:$B,'Profitability - DNSP '!$B69,Data!$C:$C,'Profitability - DNSP '!D$68)</f>
        <v>264783490.16995037</v>
      </c>
      <c r="E69" s="10">
        <f>SUMIFS(Data!$D:$D,Data!$A:$A,'Profitability - DNSP '!$C$4,Data!$B:$B,'Profitability - DNSP '!$B69,Data!$C:$C,'Profitability - DNSP '!E$68)</f>
        <v>293518319.06195188</v>
      </c>
      <c r="F69" s="10">
        <f>SUMIFS(Data!$D:$D,Data!$A:$A,'Profitability - DNSP '!$C$4,Data!$B:$B,'Profitability - DNSP '!$B69,Data!$C:$C,'Profitability - DNSP '!F$68)</f>
        <v>316575224.89338928</v>
      </c>
      <c r="G69" s="10">
        <f>SUMIFS(Data!$D:$D,Data!$A:$A,'Profitability - DNSP '!$C$4,Data!$B:$B,'Profitability - DNSP '!$B69,Data!$C:$C,'Profitability - DNSP '!G$68)</f>
        <v>314573317.20183182</v>
      </c>
      <c r="H69" s="10">
        <f>SUMIFS(Data!$D:$D,Data!$A:$A,'Profitability - DNSP '!$C$4,Data!$B:$B,'Profitability - DNSP '!$B69,Data!$C:$C,'Profitability - DNSP '!H$68)</f>
        <v>330564045.84088796</v>
      </c>
      <c r="I69" s="10">
        <f>SUMIFS(Data!$D:$D,Data!$A:$A,'Profitability - DNSP '!$C$4,Data!$B:$B,'Profitability - DNSP '!$B69,Data!$C:$C,'Profitability - DNSP '!I$68)</f>
        <v>284653149.10000002</v>
      </c>
      <c r="J69" s="10">
        <f>SUMIFS(Data!$D:$D,Data!$A:$A,'Profitability - DNSP '!$C$4,Data!$B:$B,'Profitability - DNSP '!$B69,Data!$C:$C,'Profitability - DNSP '!J$68)</f>
        <v>323737946.76810098</v>
      </c>
      <c r="K69" s="10">
        <f>SUMIFS(Data!$D:$D,Data!$A:$A,'Profitability - DNSP '!$C$4,Data!$B:$B,'Profitability - DNSP '!$B69,Data!$C:$C,'Profitability - DNSP '!K$68)</f>
        <v>356521890.31409061</v>
      </c>
    </row>
    <row r="70" spans="2:11">
      <c r="B70" s="14" t="s">
        <v>16</v>
      </c>
      <c r="C70" s="43" t="str">
        <f>IF($C$6="Inclusive",$C$107*C100,"n/a")</f>
        <v>n/a</v>
      </c>
      <c r="D70" s="43" t="str">
        <f t="shared" ref="D70:I70" si="14">IF($C$6="Inclusive",D107*D100,"n/a")</f>
        <v>n/a</v>
      </c>
      <c r="E70" s="43" t="str">
        <f t="shared" si="14"/>
        <v>n/a</v>
      </c>
      <c r="F70" s="43" t="str">
        <f t="shared" si="14"/>
        <v>n/a</v>
      </c>
      <c r="G70" s="43" t="str">
        <f t="shared" si="14"/>
        <v>n/a</v>
      </c>
      <c r="H70" s="43" t="str">
        <f t="shared" si="14"/>
        <v>n/a</v>
      </c>
      <c r="I70" s="43" t="str">
        <f t="shared" si="14"/>
        <v>n/a</v>
      </c>
      <c r="J70" s="43" t="str">
        <f t="shared" ref="J70:K70" si="15">IF($C$6="Inclusive",J107*J100,"n/a")</f>
        <v>n/a</v>
      </c>
      <c r="K70" s="43" t="str">
        <f t="shared" si="15"/>
        <v>n/a</v>
      </c>
    </row>
    <row r="71" spans="2:11">
      <c r="C71" s="13"/>
      <c r="D71" s="13"/>
      <c r="E71" s="13"/>
      <c r="F71" s="13"/>
      <c r="G71" s="13"/>
      <c r="H71" s="13"/>
      <c r="I71" s="13"/>
    </row>
    <row r="72" spans="2:11" ht="6.75" customHeight="1">
      <c r="B72" s="201" t="s">
        <v>182</v>
      </c>
      <c r="C72" s="124"/>
      <c r="D72" s="124"/>
      <c r="E72" s="124"/>
      <c r="F72" s="124"/>
      <c r="G72" s="124"/>
      <c r="H72" s="124"/>
      <c r="I72" s="124"/>
      <c r="J72" s="124"/>
      <c r="K72" s="125"/>
    </row>
    <row r="73" spans="2:11" ht="13.5" customHeight="1">
      <c r="B73" s="202"/>
      <c r="C73" s="128"/>
      <c r="D73" s="128"/>
      <c r="E73" s="128"/>
      <c r="F73" s="128"/>
      <c r="G73" s="128"/>
      <c r="H73" s="128"/>
      <c r="I73" s="128"/>
      <c r="J73" s="128"/>
      <c r="K73" s="129"/>
    </row>
    <row r="74" spans="2:11" ht="20.25" customHeight="1">
      <c r="B74" s="203"/>
      <c r="C74" s="126"/>
      <c r="D74" s="126"/>
      <c r="E74" s="126"/>
      <c r="F74" s="126"/>
      <c r="G74" s="126"/>
      <c r="H74" s="126"/>
      <c r="I74" s="126"/>
      <c r="J74" s="126"/>
      <c r="K74" s="127"/>
    </row>
    <row r="75" spans="2:11">
      <c r="C75" s="13"/>
      <c r="D75" s="13"/>
      <c r="E75" s="13"/>
      <c r="F75" s="13"/>
      <c r="G75" s="13"/>
      <c r="H75" s="13"/>
      <c r="I75" s="13"/>
    </row>
    <row r="76" spans="2:11" ht="13.5" thickBot="1">
      <c r="B76" s="5" t="s">
        <v>17</v>
      </c>
      <c r="C76" s="44">
        <f>IF($C$6="Inclusive",$C$66-$C$69+C70,$C$66-$C$69)</f>
        <v>611159214.51738429</v>
      </c>
      <c r="D76" s="44">
        <f t="shared" ref="D76:I76" si="16">IF($C$6="Inclusive",D66-D69+D70,D66-D69)</f>
        <v>700297527.54208505</v>
      </c>
      <c r="E76" s="44">
        <f t="shared" si="16"/>
        <v>266098008.310323</v>
      </c>
      <c r="F76" s="44">
        <f t="shared" si="16"/>
        <v>327916402.677046</v>
      </c>
      <c r="G76" s="44">
        <f t="shared" si="16"/>
        <v>296681054.79816818</v>
      </c>
      <c r="H76" s="44">
        <f t="shared" si="16"/>
        <v>267223466.37511224</v>
      </c>
      <c r="I76" s="44">
        <f t="shared" si="16"/>
        <v>293462476.89999998</v>
      </c>
      <c r="J76" s="44">
        <f t="shared" ref="J76:K76" si="17">IF($C$6="Inclusive",J66-J69+J70,J66-J69)</f>
        <v>301589382.31189895</v>
      </c>
      <c r="K76" s="44">
        <f t="shared" si="17"/>
        <v>322850214.68590939</v>
      </c>
    </row>
    <row r="78" spans="2:11" ht="19" thickBot="1">
      <c r="B78" s="25" t="s">
        <v>21</v>
      </c>
      <c r="C78" s="25"/>
      <c r="D78" s="25"/>
      <c r="E78" s="25"/>
      <c r="F78" s="25"/>
      <c r="G78" s="25"/>
      <c r="H78" s="25"/>
      <c r="I78" s="25"/>
      <c r="J78" s="25"/>
      <c r="K78" s="25"/>
    </row>
    <row r="80" spans="2:11" ht="13.5" thickBot="1">
      <c r="B80" s="5" t="s">
        <v>22</v>
      </c>
      <c r="C80" s="9">
        <v>2014</v>
      </c>
      <c r="D80" s="9">
        <v>2015</v>
      </c>
      <c r="E80" s="9">
        <v>2016</v>
      </c>
      <c r="F80" s="9">
        <v>2017</v>
      </c>
      <c r="G80" s="9">
        <v>2018</v>
      </c>
      <c r="H80" s="9">
        <v>2019</v>
      </c>
      <c r="I80" s="9">
        <v>2020</v>
      </c>
      <c r="J80" s="9">
        <v>2021</v>
      </c>
      <c r="K80" s="9">
        <v>2022</v>
      </c>
    </row>
    <row r="81" spans="2:11">
      <c r="B81" s="7" t="s">
        <v>23</v>
      </c>
      <c r="C81" s="10">
        <f>SUMIFS(Data!$D:$D,Data!$A:$A,'Profitability - DNSP '!$C$4,Data!$B:$B,'Profitability - DNSP '!$B81,Data!$C:$C,'Profitability - DNSP '!C$80)</f>
        <v>0</v>
      </c>
      <c r="D81" s="10">
        <f>SUMIFS(Data!$D:$D,Data!$A:$A,'Profitability - DNSP '!$C$4,Data!$B:$B,'Profitability - DNSP '!$B81,Data!$C:$C,'Profitability - DNSP '!D$80)</f>
        <v>0</v>
      </c>
      <c r="E81" s="10">
        <f>SUMIFS(Data!$D:$D,Data!$A:$A,'Profitability - DNSP '!$C$4,Data!$B:$B,'Profitability - DNSP '!$B81,Data!$C:$C,'Profitability - DNSP '!E$80)</f>
        <v>0</v>
      </c>
      <c r="F81" s="10">
        <f>SUMIFS(Data!$D:$D,Data!$A:$A,'Profitability - DNSP '!$C$4,Data!$B:$B,'Profitability - DNSP '!$B81,Data!$C:$C,'Profitability - DNSP '!F$80)</f>
        <v>0</v>
      </c>
      <c r="G81" s="10">
        <f>SUMIFS(Data!$D:$D,Data!$A:$A,'Profitability - DNSP '!$C$4,Data!$B:$B,'Profitability - DNSP '!$B81,Data!$C:$C,'Profitability - DNSP '!G$80)</f>
        <v>0</v>
      </c>
      <c r="H81" s="10">
        <f>SUMIFS(Data!$D:$D,Data!$A:$A,'Profitability - DNSP '!$C$4,Data!$B:$B,'Profitability - DNSP '!$B81,Data!$C:$C,'Profitability - DNSP '!H$80)</f>
        <v>0</v>
      </c>
      <c r="I81" s="10">
        <f>SUMIFS(Data!$D:$D,Data!$A:$A,'Profitability - DNSP '!$C$4,Data!$B:$B,'Profitability - DNSP '!$B81,Data!$C:$C,'Profitability - DNSP '!I$80)</f>
        <v>0</v>
      </c>
      <c r="J81" s="10">
        <f>SUMIFS(Data!$D:$D,Data!$A:$A,'Profitability - DNSP '!$C$4,Data!$B:$B,'Profitability - DNSP '!$B81,Data!$C:$C,'Profitability - DNSP '!J$80)</f>
        <v>0</v>
      </c>
      <c r="K81" s="10">
        <f>SUMIFS(Data!$D:$D,Data!$A:$A,'Profitability - DNSP '!$C$4,Data!$B:$B,'Profitability - DNSP '!$B81,Data!$C:$C,'Profitability - DNSP '!K$80)</f>
        <v>0</v>
      </c>
    </row>
    <row r="82" spans="2:11">
      <c r="B82" s="7" t="s">
        <v>24</v>
      </c>
      <c r="C82" s="10">
        <f>SUMIFS(Data!$D:$D,Data!$A:$A,'Profitability - DNSP '!$C$4,Data!$B:$B,'Profitability - DNSP '!$B82,Data!$C:$C,'Profitability - DNSP '!C$80)</f>
        <v>0</v>
      </c>
      <c r="D82" s="10">
        <f>SUMIFS(Data!$D:$D,Data!$A:$A,'Profitability - DNSP '!$C$4,Data!$B:$B,'Profitability - DNSP '!$B82,Data!$C:$C,'Profitability - DNSP '!D$80)</f>
        <v>0</v>
      </c>
      <c r="E82" s="10">
        <f>SUMIFS(Data!$D:$D,Data!$A:$A,'Profitability - DNSP '!$C$4,Data!$B:$B,'Profitability - DNSP '!$B82,Data!$C:$C,'Profitability - DNSP '!E$80)</f>
        <v>0</v>
      </c>
      <c r="F82" s="10">
        <f>SUMIFS(Data!$D:$D,Data!$A:$A,'Profitability - DNSP '!$C$4,Data!$B:$B,'Profitability - DNSP '!$B82,Data!$C:$C,'Profitability - DNSP '!F$80)</f>
        <v>0</v>
      </c>
      <c r="G82" s="10">
        <f>SUMIFS(Data!$D:$D,Data!$A:$A,'Profitability - DNSP '!$C$4,Data!$B:$B,'Profitability - DNSP '!$B82,Data!$C:$C,'Profitability - DNSP '!G$80)</f>
        <v>3089763</v>
      </c>
      <c r="H82" s="10">
        <f>SUMIFS(Data!$D:$D,Data!$A:$A,'Profitability - DNSP '!$C$4,Data!$B:$B,'Profitability - DNSP '!$B82,Data!$C:$C,'Profitability - DNSP '!H$80)</f>
        <v>-10407824</v>
      </c>
      <c r="I82" s="10">
        <f>SUMIFS(Data!$D:$D,Data!$A:$A,'Profitability - DNSP '!$C$4,Data!$B:$B,'Profitability - DNSP '!$B82,Data!$C:$C,'Profitability - DNSP '!I$80)</f>
        <v>0</v>
      </c>
      <c r="J82" s="10">
        <f>SUMIFS(Data!$D:$D,Data!$A:$A,'Profitability - DNSP '!$C$4,Data!$B:$B,'Profitability - DNSP '!$B82,Data!$C:$C,'Profitability - DNSP '!J$80)</f>
        <v>-16548835</v>
      </c>
      <c r="K82" s="10">
        <f>SUMIFS(Data!$D:$D,Data!$A:$A,'Profitability - DNSP '!$C$4,Data!$B:$B,'Profitability - DNSP '!$B82,Data!$C:$C,'Profitability - DNSP '!K$80)</f>
        <v>-19107169</v>
      </c>
    </row>
    <row r="83" spans="2:11">
      <c r="B83" s="7" t="s">
        <v>25</v>
      </c>
      <c r="C83" s="10">
        <f>SUMIFS(Data!$D:$D,Data!$A:$A,'Profitability - DNSP '!$C$4,Data!$B:$B,'Profitability - DNSP '!$B83,Data!$C:$C,'Profitability - DNSP '!C$80)</f>
        <v>0</v>
      </c>
      <c r="D83" s="10">
        <f>SUMIFS(Data!$D:$D,Data!$A:$A,'Profitability - DNSP '!$C$4,Data!$B:$B,'Profitability - DNSP '!$B83,Data!$C:$C,'Profitability - DNSP '!D$80)</f>
        <v>0</v>
      </c>
      <c r="E83" s="10">
        <f>SUMIFS(Data!$D:$D,Data!$A:$A,'Profitability - DNSP '!$C$4,Data!$B:$B,'Profitability - DNSP '!$B83,Data!$C:$C,'Profitability - DNSP '!E$80)</f>
        <v>0</v>
      </c>
      <c r="F83" s="10">
        <f>SUMIFS(Data!$D:$D,Data!$A:$A,'Profitability - DNSP '!$C$4,Data!$B:$B,'Profitability - DNSP '!$B83,Data!$C:$C,'Profitability - DNSP '!F$80)</f>
        <v>0</v>
      </c>
      <c r="G83" s="10">
        <f>SUMIFS(Data!$D:$D,Data!$A:$A,'Profitability - DNSP '!$C$4,Data!$B:$B,'Profitability - DNSP '!$B83,Data!$C:$C,'Profitability - DNSP '!G$80)</f>
        <v>0</v>
      </c>
      <c r="H83" s="10">
        <f>SUMIFS(Data!$D:$D,Data!$A:$A,'Profitability - DNSP '!$C$4,Data!$B:$B,'Profitability - DNSP '!$B83,Data!$C:$C,'Profitability - DNSP '!H$80)</f>
        <v>0</v>
      </c>
      <c r="I83" s="10">
        <f>SUMIFS(Data!$D:$D,Data!$A:$A,'Profitability - DNSP '!$C$4,Data!$B:$B,'Profitability - DNSP '!$B83,Data!$C:$C,'Profitability - DNSP '!I$80)</f>
        <v>0</v>
      </c>
      <c r="J83" s="10">
        <f>SUMIFS(Data!$D:$D,Data!$A:$A,'Profitability - DNSP '!$C$4,Data!$B:$B,'Profitability - DNSP '!$B83,Data!$C:$C,'Profitability - DNSP '!J$80)</f>
        <v>0</v>
      </c>
      <c r="K83" s="10">
        <f>SUMIFS(Data!$D:$D,Data!$A:$A,'Profitability - DNSP '!$C$4,Data!$B:$B,'Profitability - DNSP '!$B83,Data!$C:$C,'Profitability - DNSP '!K$80)</f>
        <v>0</v>
      </c>
    </row>
    <row r="84" spans="2:11">
      <c r="B84" s="15" t="s">
        <v>26</v>
      </c>
      <c r="C84" s="16">
        <f>SUMIFS(Data!$D:$D,Data!$A:$A,'Profitability - DNSP '!$C$4,Data!$B:$B,'Profitability - DNSP '!$B84,Data!$C:$C,'Profitability - DNSP '!C$80)</f>
        <v>0</v>
      </c>
      <c r="D84" s="16">
        <f>SUMIFS(Data!$D:$D,Data!$A:$A,'Profitability - DNSP '!$C$4,Data!$B:$B,'Profitability - DNSP '!$B84,Data!$C:$C,'Profitability - DNSP '!D$80)</f>
        <v>0</v>
      </c>
      <c r="E84" s="16">
        <f>SUMIFS(Data!$D:$D,Data!$A:$A,'Profitability - DNSP '!$C$4,Data!$B:$B,'Profitability - DNSP '!$B84,Data!$C:$C,'Profitability - DNSP '!E$80)</f>
        <v>0</v>
      </c>
      <c r="F84" s="16">
        <f>SUMIFS(Data!$D:$D,Data!$A:$A,'Profitability - DNSP '!$C$4,Data!$B:$B,'Profitability - DNSP '!$B84,Data!$C:$C,'Profitability - DNSP '!F$80)</f>
        <v>0</v>
      </c>
      <c r="G84" s="16">
        <f>SUMIFS(Data!$D:$D,Data!$A:$A,'Profitability - DNSP '!$C$4,Data!$B:$B,'Profitability - DNSP '!$B84,Data!$C:$C,'Profitability - DNSP '!G$80)</f>
        <v>0</v>
      </c>
      <c r="H84" s="16">
        <f>SUMIFS(Data!$D:$D,Data!$A:$A,'Profitability - DNSP '!$C$4,Data!$B:$B,'Profitability - DNSP '!$B84,Data!$C:$C,'Profitability - DNSP '!H$80)</f>
        <v>0</v>
      </c>
      <c r="I84" s="16">
        <f>SUMIFS(Data!$D:$D,Data!$A:$A,'Profitability - DNSP '!$C$4,Data!$B:$B,'Profitability - DNSP '!$B84,Data!$C:$C,'Profitability - DNSP '!I$80)</f>
        <v>0</v>
      </c>
      <c r="J84" s="16">
        <f>SUMIFS(Data!$D:$D,Data!$A:$A,'Profitability - DNSP '!$C$4,Data!$B:$B,'Profitability - DNSP '!$B84,Data!$C:$C,'Profitability - DNSP '!J$80)</f>
        <v>0</v>
      </c>
      <c r="K84" s="16">
        <f>SUMIFS(Data!$D:$D,Data!$A:$A,'Profitability - DNSP '!$C$4,Data!$B:$B,'Profitability - DNSP '!$B84,Data!$C:$C,'Profitability - DNSP '!K$80)</f>
        <v>0</v>
      </c>
    </row>
    <row r="85" spans="2:11" ht="13.5" thickBot="1">
      <c r="B85" s="17" t="s">
        <v>27</v>
      </c>
      <c r="C85" s="18">
        <f>SUMIFS(Data!$D:$D,Data!$A:$A,'Profitability - DNSP '!$C$4,Data!$B:$B,'Profitability - DNSP '!$B85,Data!$C:$C,'Profitability - DNSP '!C$80)</f>
        <v>600000</v>
      </c>
      <c r="D85" s="18">
        <f>SUMIFS(Data!$D:$D,Data!$A:$A,'Profitability - DNSP '!$C$4,Data!$B:$B,'Profitability - DNSP '!$B85,Data!$C:$C,'Profitability - DNSP '!D$80)</f>
        <v>600000</v>
      </c>
      <c r="E85" s="18">
        <f>SUMIFS(Data!$D:$D,Data!$A:$A,'Profitability - DNSP '!$C$4,Data!$B:$B,'Profitability - DNSP '!$B85,Data!$C:$C,'Profitability - DNSP '!E$80)</f>
        <v>629993.26086956495</v>
      </c>
      <c r="F85" s="18">
        <f>SUMIFS(Data!$D:$D,Data!$A:$A,'Profitability - DNSP '!$C$4,Data!$B:$B,'Profitability - DNSP '!$B85,Data!$C:$C,'Profitability - DNSP '!F$80)</f>
        <v>639495.86956521706</v>
      </c>
      <c r="G85" s="18">
        <f>SUMIFS(Data!$D:$D,Data!$A:$A,'Profitability - DNSP '!$C$4,Data!$B:$B,'Profitability - DNSP '!$B85,Data!$C:$C,'Profitability - DNSP '!G$80)</f>
        <v>647662</v>
      </c>
      <c r="H85" s="18">
        <f>SUMIFS(Data!$D:$D,Data!$A:$A,'Profitability - DNSP '!$C$4,Data!$B:$B,'Profitability - DNSP '!$B85,Data!$C:$C,'Profitability - DNSP '!H$80)</f>
        <v>660283</v>
      </c>
      <c r="I85" s="18">
        <f>SUMIFS(Data!$D:$D,Data!$A:$A,'Profitability - DNSP '!$C$4,Data!$B:$B,'Profitability - DNSP '!$B85,Data!$C:$C,'Profitability - DNSP '!I$80)</f>
        <v>934018</v>
      </c>
      <c r="J85" s="18">
        <f>SUMIFS(Data!$D:$D,Data!$A:$A,'Profitability - DNSP '!$C$4,Data!$B:$B,'Profitability - DNSP '!$B85,Data!$C:$C,'Profitability - DNSP '!J$80)</f>
        <v>946816</v>
      </c>
      <c r="K85" s="18">
        <f>SUMIFS(Data!$D:$D,Data!$A:$A,'Profitability - DNSP '!$C$4,Data!$B:$B,'Profitability - DNSP '!$B85,Data!$C:$C,'Profitability - DNSP '!K$80)</f>
        <v>974279</v>
      </c>
    </row>
    <row r="86" spans="2:11" ht="13.5" thickBot="1">
      <c r="B86" s="11" t="s">
        <v>28</v>
      </c>
      <c r="C86" s="12">
        <f>SUM($C$81:$C$85)</f>
        <v>600000</v>
      </c>
      <c r="D86" s="12">
        <f t="shared" ref="D86:I86" si="18">SUM(D81:D85)</f>
        <v>600000</v>
      </c>
      <c r="E86" s="12">
        <f t="shared" si="18"/>
        <v>629993.26086956495</v>
      </c>
      <c r="F86" s="12">
        <f t="shared" si="18"/>
        <v>639495.86956521706</v>
      </c>
      <c r="G86" s="12">
        <f t="shared" si="18"/>
        <v>3737425</v>
      </c>
      <c r="H86" s="12">
        <f>SUM(H81:H85)</f>
        <v>-9747541</v>
      </c>
      <c r="I86" s="12">
        <f t="shared" si="18"/>
        <v>934018</v>
      </c>
      <c r="J86" s="12">
        <f t="shared" ref="J86:K86" si="19">SUM(J81:J85)</f>
        <v>-15602019</v>
      </c>
      <c r="K86" s="12">
        <f t="shared" si="19"/>
        <v>-18132890</v>
      </c>
    </row>
    <row r="88" spans="2:11" ht="15" customHeight="1">
      <c r="B88" s="177" t="s">
        <v>177</v>
      </c>
      <c r="C88" s="178"/>
      <c r="D88" s="178"/>
      <c r="E88" s="178"/>
      <c r="F88" s="178"/>
      <c r="G88" s="178"/>
      <c r="H88" s="178"/>
      <c r="I88" s="178"/>
      <c r="J88" s="178"/>
      <c r="K88" s="179"/>
    </row>
    <row r="89" spans="2:11">
      <c r="B89" s="180"/>
      <c r="C89" s="181"/>
      <c r="D89" s="181"/>
      <c r="E89" s="181"/>
      <c r="F89" s="181"/>
      <c r="G89" s="181"/>
      <c r="H89" s="181"/>
      <c r="I89" s="181"/>
      <c r="J89" s="181"/>
      <c r="K89" s="182"/>
    </row>
    <row r="91" spans="2:11" ht="13.5" thickBot="1">
      <c r="B91" s="5" t="s">
        <v>29</v>
      </c>
      <c r="C91" s="9">
        <v>2014</v>
      </c>
      <c r="D91" s="9">
        <v>2015</v>
      </c>
      <c r="E91" s="9">
        <v>2016</v>
      </c>
      <c r="F91" s="9">
        <v>2017</v>
      </c>
      <c r="G91" s="9">
        <v>2018</v>
      </c>
      <c r="H91" s="9">
        <v>2019</v>
      </c>
      <c r="I91" s="9">
        <v>2020</v>
      </c>
      <c r="J91" s="9">
        <v>2021</v>
      </c>
      <c r="K91" s="9">
        <v>2022</v>
      </c>
    </row>
    <row r="92" spans="2:11">
      <c r="B92" s="7" t="s">
        <v>59</v>
      </c>
      <c r="C92" s="13">
        <f>SUMIFS(Data!$D:$D,Data!$A:$A,'Profitability - DNSP '!$C$4,Data!$B:$B,'Profitability - DNSP '!$B92,Data!$C:$C,'Profitability - DNSP '!C$91)</f>
        <v>841732</v>
      </c>
      <c r="D92" s="13">
        <f>SUMIFS(Data!$D:$D,Data!$A:$A,'Profitability - DNSP '!$C$4,Data!$B:$B,'Profitability - DNSP '!$B92,Data!$C:$C,'Profitability - DNSP '!D$91)</f>
        <v>856197</v>
      </c>
      <c r="E92" s="13">
        <f>SUMIFS(Data!$D:$D,Data!$A:$A,'Profitability - DNSP '!$C$4,Data!$B:$B,'Profitability - DNSP '!$B92,Data!$C:$C,'Profitability - DNSP '!E$91)</f>
        <v>867292</v>
      </c>
      <c r="F92" s="13">
        <f>SUMIFS(Data!$D:$D,Data!$A:$A,'Profitability - DNSP '!$C$4,Data!$B:$B,'Profitability - DNSP '!$B92,Data!$C:$C,'Profitability - DNSP '!F$91)</f>
        <v>880237</v>
      </c>
      <c r="G92" s="13">
        <f>SUMIFS(Data!$D:$D,Data!$A:$A,'Profitability - DNSP '!$C$4,Data!$B:$B,'Profitability - DNSP '!$B92,Data!$C:$C,'Profitability - DNSP '!G$91)</f>
        <v>891469</v>
      </c>
      <c r="H92" s="13">
        <f>SUMIFS(Data!$D:$D,Data!$A:$A,'Profitability - DNSP '!$C$4,Data!$B:$B,'Profitability - DNSP '!$B92,Data!$C:$C,'Profitability - DNSP '!H$91)</f>
        <v>902152</v>
      </c>
      <c r="I92" s="13">
        <f>SUMIFS(Data!$D:$D,Data!$A:$A,'Profitability - DNSP '!$C$4,Data!$B:$B,'Profitability - DNSP '!$B92,Data!$C:$C,'Profitability - DNSP '!I$91)</f>
        <v>911404</v>
      </c>
      <c r="J92" s="13">
        <f>SUMIFS(Data!$D:$D,Data!$A:$A,'Profitability - DNSP '!$C$4,Data!$B:$B,'Profitability - DNSP '!$B92,Data!$C:$C,'Profitability - DNSP '!J$91)</f>
        <v>920311</v>
      </c>
      <c r="K92" s="13">
        <f>SUMIFS(Data!$D:$D,Data!$A:$A,'Profitability - DNSP '!$C$4,Data!$B:$B,'Profitability - DNSP '!$B92,Data!$C:$C,'Profitability - DNSP '!K$91)</f>
        <v>930809</v>
      </c>
    </row>
    <row r="93" spans="2:11">
      <c r="B93" s="7" t="s">
        <v>60</v>
      </c>
      <c r="C93" s="13">
        <f>SUMIFS(Data!$D:$D,Data!$A:$A,'Profitability - DNSP '!$C$4,Data!$B:$B,'Profitability - DNSP '!$B93,Data!$C:$C,'Profitability - DNSP '!C$91)</f>
        <v>856197</v>
      </c>
      <c r="D93" s="13">
        <f>SUMIFS(Data!$D:$D,Data!$A:$A,'Profitability - DNSP '!$C$4,Data!$B:$B,'Profitability - DNSP '!$B93,Data!$C:$C,'Profitability - DNSP '!D$91)</f>
        <v>867292</v>
      </c>
      <c r="E93" s="13">
        <f>SUMIFS(Data!$D:$D,Data!$A:$A,'Profitability - DNSP '!$C$4,Data!$B:$B,'Profitability - DNSP '!$B93,Data!$C:$C,'Profitability - DNSP '!E$91)</f>
        <v>880237</v>
      </c>
      <c r="F93" s="13">
        <f>SUMIFS(Data!$D:$D,Data!$A:$A,'Profitability - DNSP '!$C$4,Data!$B:$B,'Profitability - DNSP '!$B93,Data!$C:$C,'Profitability - DNSP '!F$91)</f>
        <v>891469</v>
      </c>
      <c r="G93" s="13">
        <f>SUMIFS(Data!$D:$D,Data!$A:$A,'Profitability - DNSP '!$C$4,Data!$B:$B,'Profitability - DNSP '!$B93,Data!$C:$C,'Profitability - DNSP '!G$91)</f>
        <v>902152</v>
      </c>
      <c r="H93" s="13">
        <f>SUMIFS(Data!$D:$D,Data!$A:$A,'Profitability - DNSP '!$C$4,Data!$B:$B,'Profitability - DNSP '!$B93,Data!$C:$C,'Profitability - DNSP '!H$91)</f>
        <v>911404</v>
      </c>
      <c r="I93" s="13">
        <f>SUMIFS(Data!$D:$D,Data!$A:$A,'Profitability - DNSP '!$C$4,Data!$B:$B,'Profitability - DNSP '!$B93,Data!$C:$C,'Profitability - DNSP '!I$91)</f>
        <v>920311</v>
      </c>
      <c r="J93" s="13">
        <f>SUMIFS(Data!$D:$D,Data!$A:$A,'Profitability - DNSP '!$C$4,Data!$B:$B,'Profitability - DNSP '!$B93,Data!$C:$C,'Profitability - DNSP '!J$91)</f>
        <v>930809</v>
      </c>
      <c r="K93" s="13">
        <f>SUMIFS(Data!$D:$D,Data!$A:$A,'Profitability - DNSP '!$C$4,Data!$B:$B,'Profitability - DNSP '!$B93,Data!$C:$C,'Profitability - DNSP '!K$91)</f>
        <v>943915</v>
      </c>
    </row>
    <row r="94" spans="2:11" ht="13.5" thickBot="1">
      <c r="B94" s="11" t="s">
        <v>30</v>
      </c>
      <c r="C94" s="19">
        <f t="shared" ref="C94:I94" si="20">AVERAGE(C92:C93)</f>
        <v>848964.5</v>
      </c>
      <c r="D94" s="19">
        <f t="shared" si="20"/>
        <v>861744.5</v>
      </c>
      <c r="E94" s="19">
        <f t="shared" si="20"/>
        <v>873764.5</v>
      </c>
      <c r="F94" s="19">
        <f t="shared" si="20"/>
        <v>885853</v>
      </c>
      <c r="G94" s="19">
        <f t="shared" si="20"/>
        <v>896810.5</v>
      </c>
      <c r="H94" s="19">
        <f>AVERAGE(H92:H93)</f>
        <v>906778</v>
      </c>
      <c r="I94" s="19">
        <f t="shared" si="20"/>
        <v>915857.5</v>
      </c>
      <c r="J94" s="19">
        <f t="shared" ref="J94:K94" si="21">AVERAGE(J92:J93)</f>
        <v>925560</v>
      </c>
      <c r="K94" s="19">
        <f t="shared" si="21"/>
        <v>937362</v>
      </c>
    </row>
    <row r="96" spans="2:11" ht="12.75" customHeight="1">
      <c r="B96" s="177" t="s">
        <v>183</v>
      </c>
      <c r="C96" s="178"/>
      <c r="D96" s="178"/>
      <c r="E96" s="178"/>
      <c r="F96" s="178"/>
      <c r="G96" s="178"/>
      <c r="H96" s="178"/>
      <c r="I96" s="178"/>
      <c r="J96" s="178"/>
      <c r="K96" s="179"/>
    </row>
    <row r="97" spans="2:11">
      <c r="B97" s="180"/>
      <c r="C97" s="181"/>
      <c r="D97" s="181"/>
      <c r="E97" s="181"/>
      <c r="F97" s="181"/>
      <c r="G97" s="181"/>
      <c r="H97" s="181"/>
      <c r="I97" s="181"/>
      <c r="J97" s="181"/>
      <c r="K97" s="182"/>
    </row>
    <row r="99" spans="2:11" ht="13.5" thickBot="1">
      <c r="B99" s="20"/>
      <c r="C99" s="9">
        <v>2014</v>
      </c>
      <c r="D99" s="9">
        <v>2015</v>
      </c>
      <c r="E99" s="9">
        <v>2016</v>
      </c>
      <c r="F99" s="9">
        <v>2017</v>
      </c>
      <c r="G99" s="9">
        <v>2018</v>
      </c>
      <c r="H99" s="9">
        <v>2019</v>
      </c>
      <c r="I99" s="9">
        <v>2020</v>
      </c>
      <c r="J99" s="9">
        <v>2021</v>
      </c>
      <c r="K99" s="9">
        <v>2022</v>
      </c>
    </row>
    <row r="100" spans="2:11">
      <c r="B100" s="89" t="s">
        <v>31</v>
      </c>
      <c r="C100" s="39">
        <f>SUMIFS(Data!$D:$D,Data!$A:$A,'Profitability - DNSP '!$C$4,Data!$B:$B,'Profitability - DNSP '!$B100,Data!$C:$C,'Profitability - DNSP '!C$99)</f>
        <v>6505276193</v>
      </c>
      <c r="D100" s="39">
        <f>SUMIFS(Data!$D:$D,Data!$A:$A,'Profitability - DNSP '!$C$4,Data!$B:$B,'Profitability - DNSP '!$B100,Data!$C:$C,'Profitability - DNSP '!D$99)</f>
        <v>6774239196</v>
      </c>
      <c r="E100" s="39">
        <f>SUMIFS(Data!$D:$D,Data!$A:$A,'Profitability - DNSP '!$C$4,Data!$B:$B,'Profitability - DNSP '!$B100,Data!$C:$C,'Profitability - DNSP '!E$99)</f>
        <v>7157213502</v>
      </c>
      <c r="F100" s="39">
        <f>SUMIFS(Data!$D:$D,Data!$A:$A,'Profitability - DNSP '!$C$4,Data!$B:$B,'Profitability - DNSP '!$B100,Data!$C:$C,'Profitability - DNSP '!F$99)</f>
        <v>7388494120</v>
      </c>
      <c r="G100" s="39">
        <f>SUMIFS(Data!$D:$D,Data!$A:$A,'Profitability - DNSP '!$C$4,Data!$B:$B,'Profitability - DNSP '!$B100,Data!$C:$C,'Profitability - DNSP '!G$99)</f>
        <v>7577104015</v>
      </c>
      <c r="H100" s="39">
        <f>SUMIFS(Data!$D:$D,Data!$A:$A,'Profitability - DNSP '!$C$4,Data!$B:$B,'Profitability - DNSP '!$B100,Data!$C:$C,'Profitability - DNSP '!H$99)</f>
        <v>7798423812</v>
      </c>
      <c r="I100" s="39">
        <f>SUMIFS(Data!$D:$D,Data!$A:$A,'Profitability - DNSP '!$C$4,Data!$B:$B,'Profitability - DNSP '!$B100,Data!$C:$C,'Profitability - DNSP '!I$99)</f>
        <v>8104950329.6652803</v>
      </c>
      <c r="J100" s="39">
        <f>SUMIFS(Data!$D:$D,Data!$A:$A,'Profitability - DNSP '!$C$4,Data!$B:$B,'Profitability - DNSP '!$B100,Data!$C:$C,'Profitability - DNSP '!J$99)</f>
        <v>8449699167.468461</v>
      </c>
      <c r="K100" s="39">
        <f>SUMIFS(Data!$D:$D,Data!$A:$A,'Profitability - DNSP '!$C$4,Data!$B:$B,'Profitability - DNSP '!$B100,Data!$C:$C,'Profitability - DNSP '!K$99)</f>
        <v>8609959375.6079712</v>
      </c>
    </row>
    <row r="101" spans="2:11" ht="13.5" thickBot="1">
      <c r="B101" s="90" t="s">
        <v>99</v>
      </c>
      <c r="C101" s="41">
        <f>C100*(1+$C$107)</f>
        <v>6664648215.5456314</v>
      </c>
      <c r="D101" s="41">
        <f t="shared" ref="D101:I101" si="22">D100*(1+D107)</f>
        <v>6942777031.0695639</v>
      </c>
      <c r="E101" s="41">
        <f t="shared" si="22"/>
        <v>7265170528.6622524</v>
      </c>
      <c r="F101" s="41">
        <f t="shared" si="22"/>
        <v>7482844520.8822622</v>
      </c>
      <c r="G101" s="41">
        <f t="shared" si="22"/>
        <v>7724755056.0992508</v>
      </c>
      <c r="H101" s="41">
        <f t="shared" si="22"/>
        <v>7947482958.3953285</v>
      </c>
      <c r="I101" s="41">
        <f t="shared" si="22"/>
        <v>8254121194.6284456</v>
      </c>
      <c r="J101" s="41">
        <f t="shared" ref="J101:K101" si="23">J100*(1+J107)</f>
        <v>8522416027.7737312</v>
      </c>
      <c r="K101" s="41">
        <f t="shared" si="23"/>
        <v>8911161026.119854</v>
      </c>
    </row>
    <row r="103" spans="2:11" ht="12.75" customHeight="1">
      <c r="B103" s="177" t="s">
        <v>185</v>
      </c>
      <c r="C103" s="178"/>
      <c r="D103" s="178"/>
      <c r="E103" s="178"/>
      <c r="F103" s="178"/>
      <c r="G103" s="178"/>
      <c r="H103" s="178"/>
      <c r="I103" s="178"/>
      <c r="J103" s="178"/>
      <c r="K103" s="179"/>
    </row>
    <row r="104" spans="2:11" ht="26.25" customHeight="1">
      <c r="B104" s="180"/>
      <c r="C104" s="181"/>
      <c r="D104" s="181"/>
      <c r="E104" s="181"/>
      <c r="F104" s="181"/>
      <c r="G104" s="181"/>
      <c r="H104" s="181"/>
      <c r="I104" s="181"/>
      <c r="J104" s="181"/>
      <c r="K104" s="182"/>
    </row>
    <row r="105" spans="2:11" ht="15" customHeight="1"/>
    <row r="106" spans="2:11" ht="13.5" thickBot="1">
      <c r="B106" s="20"/>
      <c r="C106" s="9">
        <v>2014</v>
      </c>
      <c r="D106" s="9">
        <v>2015</v>
      </c>
      <c r="E106" s="9">
        <v>2016</v>
      </c>
      <c r="F106" s="9">
        <v>2017</v>
      </c>
      <c r="G106" s="9">
        <v>2018</v>
      </c>
      <c r="H106" s="9">
        <v>2019</v>
      </c>
      <c r="I106" s="9">
        <v>2020</v>
      </c>
      <c r="J106" s="9">
        <v>2021</v>
      </c>
      <c r="K106" s="9">
        <v>2022</v>
      </c>
    </row>
    <row r="107" spans="2:11" ht="13.5" thickBot="1">
      <c r="B107" s="5" t="s">
        <v>54</v>
      </c>
      <c r="C107" s="21">
        <f>SUMIFS(Data!$D:$D,Data!$A:$A,'Profitability - DNSP '!$C$4,Data!$B:$B,'Profitability - DNSP '!$B107,Data!$C:$C,'Profitability - DNSP '!C$106)</f>
        <v>2.449888641424991E-2</v>
      </c>
      <c r="D107" s="21">
        <f>SUMIFS(Data!$D:$D,Data!$A:$A,'Profitability - DNSP '!$C$4,Data!$B:$B,'Profitability - DNSP '!$B107,Data!$C:$C,'Profitability - DNSP '!D$106)</f>
        <v>2.4879227053139941E-2</v>
      </c>
      <c r="E107" s="21">
        <f>SUMIFS(Data!$D:$D,Data!$A:$A,'Profitability - DNSP '!$C$4,Data!$B:$B,'Profitability - DNSP '!$B107,Data!$C:$C,'Profitability - DNSP '!E$106)</f>
        <v>1.5083667216589935E-2</v>
      </c>
      <c r="F107" s="21">
        <f>SUMIFS(Data!$D:$D,Data!$A:$A,'Profitability - DNSP '!$C$4,Data!$B:$B,'Profitability - DNSP '!$B107,Data!$C:$C,'Profitability - DNSP '!F$106)</f>
        <v>1.2769909449729999E-2</v>
      </c>
      <c r="G107" s="21">
        <f>SUMIFS(Data!$D:$D,Data!$A:$A,'Profitability - DNSP '!$C$4,Data!$B:$B,'Profitability - DNSP '!$B107,Data!$C:$C,'Profitability - DNSP '!G$106)</f>
        <v>1.9486474094450035E-2</v>
      </c>
      <c r="H107" s="21">
        <f>SUMIFS(Data!$D:$D,Data!$A:$A,'Profitability - DNSP '!$C$4,Data!$B:$B,'Profitability - DNSP '!$B107,Data!$C:$C,'Profitability - DNSP '!H$106)</f>
        <v>1.911400944457009E-2</v>
      </c>
      <c r="I107" s="21">
        <f>SUMIFS(Data!$D:$D,Data!$A:$A,'Profitability - DNSP '!$C$4,Data!$B:$B,'Profitability - DNSP '!$B107,Data!$C:$C,'Profitability - DNSP '!I$106)</f>
        <v>1.8404907975460238E-2</v>
      </c>
      <c r="J107" s="21">
        <f>SUMIFS(Data!$D:$D,Data!$A:$A,'Profitability - DNSP '!$C$4,Data!$B:$B,'Profitability - DNSP '!$B107,Data!$C:$C,'Profitability - DNSP '!J$106)</f>
        <v>8.6058519793499322E-3</v>
      </c>
      <c r="K107" s="21">
        <f>SUMIFS(Data!$D:$D,Data!$A:$A,'Profitability - DNSP '!$C$4,Data!$B:$B,'Profitability - DNSP '!$B107,Data!$C:$C,'Profitability - DNSP '!K$106)</f>
        <v>3.4982935153583528E-2</v>
      </c>
    </row>
    <row r="109" spans="2:11" ht="12.75" customHeight="1">
      <c r="B109" s="177" t="s">
        <v>186</v>
      </c>
      <c r="C109" s="178"/>
      <c r="D109" s="178"/>
      <c r="E109" s="178"/>
      <c r="F109" s="178"/>
      <c r="G109" s="178"/>
      <c r="H109" s="178"/>
      <c r="I109" s="178"/>
      <c r="J109" s="178"/>
      <c r="K109" s="179"/>
    </row>
    <row r="110" spans="2:11" ht="28.5" customHeight="1">
      <c r="B110" s="180"/>
      <c r="C110" s="181"/>
      <c r="D110" s="181"/>
      <c r="E110" s="181"/>
      <c r="F110" s="181"/>
      <c r="G110" s="181"/>
      <c r="H110" s="181"/>
      <c r="I110" s="181"/>
      <c r="J110" s="181"/>
      <c r="K110" s="182"/>
    </row>
    <row r="113" spans="3:3" ht="14.5">
      <c r="C113" s="95"/>
    </row>
  </sheetData>
  <mergeCells count="9">
    <mergeCell ref="B41:K42"/>
    <mergeCell ref="B12:K14"/>
    <mergeCell ref="B109:K110"/>
    <mergeCell ref="B103:K104"/>
    <mergeCell ref="B96:K97"/>
    <mergeCell ref="B88:K89"/>
    <mergeCell ref="B62:K64"/>
    <mergeCell ref="B51:K52"/>
    <mergeCell ref="B72:B7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Inputs!$C$3:$C$4</xm:f>
          </x14:formula1>
          <xm:sqref>C6</xm:sqref>
        </x14:dataValidation>
        <x14:dataValidation type="list" allowBlank="1" showInputMessage="1" showErrorMessage="1" xr:uid="{00000000-0002-0000-0300-000001000000}">
          <x14:formula1>
            <xm:f>Inputs!$D$3:$D$4</xm:f>
          </x14:formula1>
          <xm:sqref>C10 C8</xm:sqref>
        </x14:dataValidation>
        <x14:dataValidation type="list" allowBlank="1" showInputMessage="1" showErrorMessage="1" xr:uid="{00000000-0002-0000-0300-000002000000}">
          <x14:formula1>
            <xm:f>Inputs!$A$3:$A$16</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M57"/>
  <sheetViews>
    <sheetView showGridLines="0" workbookViewId="0"/>
  </sheetViews>
  <sheetFormatPr defaultColWidth="9.453125" defaultRowHeight="14.5"/>
  <cols>
    <col min="1" max="1" width="9.453125" style="3"/>
    <col min="2" max="2" width="37.1796875" style="3" customWidth="1"/>
    <col min="3" max="7" width="20.54296875" style="3" customWidth="1"/>
    <col min="8" max="8" width="20.54296875" style="47" customWidth="1"/>
    <col min="9" max="11" width="20.54296875" style="3" customWidth="1"/>
    <col min="12" max="16384" width="9.453125" style="3"/>
  </cols>
  <sheetData>
    <row r="2" spans="2:11" ht="21.5" thickBot="1">
      <c r="B2" s="36" t="s">
        <v>104</v>
      </c>
      <c r="C2" s="37"/>
      <c r="D2" s="37"/>
      <c r="E2" s="37"/>
      <c r="F2" s="37"/>
      <c r="G2" s="37"/>
      <c r="H2" s="37"/>
      <c r="I2" s="37"/>
      <c r="J2" s="37"/>
      <c r="K2" s="37"/>
    </row>
    <row r="3" spans="2:11" ht="18.5">
      <c r="B3" s="31"/>
      <c r="C3" s="31"/>
      <c r="D3" s="31"/>
      <c r="E3" s="31"/>
      <c r="F3" s="31"/>
      <c r="G3" s="31"/>
      <c r="H3" s="31"/>
      <c r="I3" s="31"/>
      <c r="K3" s="47"/>
    </row>
    <row r="4" spans="2:11" s="47" customFormat="1">
      <c r="B4" s="30" t="s">
        <v>97</v>
      </c>
      <c r="C4" s="6" t="s">
        <v>61</v>
      </c>
    </row>
    <row r="5" spans="2:11" s="47" customFormat="1">
      <c r="B5" s="27"/>
    </row>
    <row r="6" spans="2:11" s="47" customFormat="1">
      <c r="B6" s="30" t="s">
        <v>98</v>
      </c>
      <c r="C6" s="6" t="s">
        <v>61</v>
      </c>
    </row>
    <row r="7" spans="2:11" s="47" customFormat="1">
      <c r="B7" s="27"/>
    </row>
    <row r="8" spans="2:11" s="47" customFormat="1" ht="15" customHeight="1">
      <c r="B8" s="159" t="s">
        <v>190</v>
      </c>
      <c r="C8" s="160"/>
      <c r="D8" s="160"/>
      <c r="E8" s="160"/>
      <c r="F8" s="160"/>
      <c r="G8" s="160"/>
      <c r="H8" s="160"/>
      <c r="I8" s="160"/>
      <c r="J8" s="160"/>
      <c r="K8" s="161"/>
    </row>
    <row r="9" spans="2:11" s="47" customFormat="1">
      <c r="B9" s="162"/>
      <c r="C9" s="163"/>
      <c r="D9" s="163"/>
      <c r="E9" s="163"/>
      <c r="F9" s="163"/>
      <c r="G9" s="163"/>
      <c r="H9" s="163"/>
      <c r="I9" s="163"/>
      <c r="J9" s="163"/>
      <c r="K9" s="164"/>
    </row>
    <row r="10" spans="2:11" s="47" customFormat="1">
      <c r="B10" s="165"/>
      <c r="C10" s="166"/>
      <c r="D10" s="166"/>
      <c r="E10" s="166"/>
      <c r="F10" s="166"/>
      <c r="G10" s="166"/>
      <c r="H10" s="166"/>
      <c r="I10" s="166"/>
      <c r="J10" s="166"/>
      <c r="K10" s="167"/>
    </row>
    <row r="11" spans="2:11" s="47" customFormat="1"/>
    <row r="12" spans="2:11" s="47" customFormat="1" ht="21.5" thickBot="1">
      <c r="B12" s="35" t="s">
        <v>151</v>
      </c>
      <c r="C12" s="35"/>
      <c r="D12" s="35"/>
      <c r="E12" s="35"/>
      <c r="F12" s="35"/>
      <c r="G12" s="35"/>
      <c r="H12" s="35"/>
      <c r="I12" s="35"/>
      <c r="J12" s="35"/>
      <c r="K12" s="35"/>
    </row>
    <row r="13" spans="2:11" s="47" customFormat="1">
      <c r="B13" s="33"/>
      <c r="C13" s="33"/>
      <c r="D13" s="33"/>
      <c r="E13" s="33"/>
      <c r="F13" s="33"/>
      <c r="G13" s="33"/>
      <c r="H13" s="33"/>
      <c r="I13" s="33"/>
      <c r="J13" s="33"/>
      <c r="K13" s="33"/>
    </row>
    <row r="14" spans="2:11" s="47" customFormat="1" ht="16" thickBot="1">
      <c r="B14" s="34" t="str">
        <f>IF(AND(C4="Inclusive",OR(C6="Inclusive")),Inputs!F35,
IF(AND(C4="Inclusive",OR(C6="Exclusive")),Inputs!F36,
IF(AND(C4="Exclusive",OR(C6="Inclusive")),Inputs!F37,
IF(AND(C4="Exclusive",OR(C6="Exclusive")),Inputs!F38,
Inputs!F22))))</f>
        <v>Real return on regulated equity - Excluding returns from incentive scheme payments</v>
      </c>
      <c r="C14" s="34"/>
      <c r="D14" s="34"/>
      <c r="E14" s="34"/>
      <c r="F14" s="34"/>
      <c r="G14" s="34"/>
      <c r="H14" s="34"/>
      <c r="I14" s="34"/>
      <c r="J14" s="34"/>
      <c r="K14" s="34"/>
    </row>
    <row r="15" spans="2:11" s="47" customFormat="1">
      <c r="B15" s="33"/>
      <c r="C15" s="33"/>
      <c r="D15" s="33"/>
      <c r="E15" s="33"/>
      <c r="F15" s="33"/>
      <c r="G15" s="33"/>
      <c r="H15" s="33"/>
      <c r="I15" s="33"/>
      <c r="J15" s="33"/>
      <c r="K15" s="33"/>
    </row>
    <row r="16" spans="2:11" s="47" customFormat="1" ht="15" thickBot="1">
      <c r="B16" s="5" t="s">
        <v>151</v>
      </c>
      <c r="C16" s="9">
        <v>2014</v>
      </c>
      <c r="D16" s="9">
        <v>2015</v>
      </c>
      <c r="E16" s="9">
        <v>2016</v>
      </c>
      <c r="F16" s="9">
        <v>2017</v>
      </c>
      <c r="G16" s="9">
        <v>2018</v>
      </c>
      <c r="H16" s="9">
        <v>2019</v>
      </c>
      <c r="I16" s="9">
        <v>2020</v>
      </c>
      <c r="J16" s="9">
        <v>2021</v>
      </c>
      <c r="K16" s="9">
        <v>2022</v>
      </c>
    </row>
    <row r="17" spans="2:13" s="47" customFormat="1">
      <c r="B17" s="47" t="s">
        <v>49</v>
      </c>
      <c r="C17" s="28">
        <f>SUMIFS(Data!$D:$D,Data!$A:$A,$B17,Data!$C:$C,C$16,Data!$B:$B,$B$14)</f>
        <v>9.6823584950208805E-2</v>
      </c>
      <c r="D17" s="28">
        <f>SUMIFS(Data!$D:$D,Data!$A:$A,$B17,Data!$C:$C,D$16,Data!$B:$B,$B$14)</f>
        <v>6.7845525523514333E-2</v>
      </c>
      <c r="E17" s="28">
        <f>SUMIFS(Data!$D:$D,Data!$A:$A,$B17,Data!$C:$C,E$16,Data!$B:$B,$B$14)</f>
        <v>5.5234683930778024E-2</v>
      </c>
      <c r="F17" s="28">
        <f>SUMIFS(Data!$D:$D,Data!$A:$A,$B17,Data!$C:$C,F$16,Data!$B:$B,$B$14)</f>
        <v>5.2118694448830639E-2</v>
      </c>
      <c r="G17" s="28">
        <f>SUMIFS(Data!$D:$D,Data!$A:$A,$B17,Data!$C:$C,G$16,Data!$B:$B,$B$14)</f>
        <v>5.5783869133759607E-2</v>
      </c>
      <c r="H17" s="28">
        <f>SUMIFS(Data!$D:$D,Data!$A:$A,$B17,Data!$C:$C,H$16,Data!$B:$B,$B$14)</f>
        <v>8.0395441408338195E-2</v>
      </c>
      <c r="I17" s="28">
        <f>SUMIFS(Data!$D:$D,Data!$A:$A,$B17,Data!$C:$C,I$16,Data!$B:$B,$B$14)</f>
        <v>7.0579771388906518E-2</v>
      </c>
      <c r="J17" s="28">
        <f>SUMIFS(Data!$D:$D,Data!$A:$A,$B17,Data!$C:$C,J$16,Data!$B:$B,$B$14)</f>
        <v>6.013789258938964E-2</v>
      </c>
      <c r="K17" s="28">
        <f>SUMIFS(Data!$D:$D,Data!$A:$A,$B17,Data!$C:$C,K$16,Data!$B:$B,$B$14)</f>
        <v>8.3318470182775647E-2</v>
      </c>
    </row>
    <row r="18" spans="2:13" s="47" customFormat="1">
      <c r="B18" s="47" t="s">
        <v>50</v>
      </c>
      <c r="C18" s="28">
        <f>SUMIFS(Data!$D:$D,Data!$A:$A,$B18,Data!$C:$C,C$16,Data!$B:$B,$B$14)</f>
        <v>0.10192414333796911</v>
      </c>
      <c r="D18" s="28">
        <f>SUMIFS(Data!$D:$D,Data!$A:$A,$B18,Data!$C:$C,D$16,Data!$B:$B,$B$14)</f>
        <v>5.4270718796040417E-2</v>
      </c>
      <c r="E18" s="28">
        <f>SUMIFS(Data!$D:$D,Data!$A:$A,$B18,Data!$C:$C,E$16,Data!$B:$B,$B$14)</f>
        <v>7.5146208569442083E-2</v>
      </c>
      <c r="F18" s="28">
        <f>SUMIFS(Data!$D:$D,Data!$A:$A,$B18,Data!$C:$C,F$16,Data!$B:$B,$B$14)</f>
        <v>0.16749673590204706</v>
      </c>
      <c r="G18" s="28">
        <f>SUMIFS(Data!$D:$D,Data!$A:$A,$B18,Data!$C:$C,G$16,Data!$B:$B,$B$14)</f>
        <v>7.7538895367370644E-2</v>
      </c>
      <c r="H18" s="28">
        <f>SUMIFS(Data!$D:$D,Data!$A:$A,$B18,Data!$C:$C,H$16,Data!$B:$B,$B$14)</f>
        <v>5.4049666491940686E-2</v>
      </c>
      <c r="I18" s="28">
        <f>SUMIFS(Data!$D:$D,Data!$A:$A,$B18,Data!$C:$C,I$16,Data!$B:$B,$B$14)</f>
        <v>4.0100184209914042E-2</v>
      </c>
      <c r="J18" s="28">
        <f>SUMIFS(Data!$D:$D,Data!$A:$A,$B18,Data!$C:$C,J$16,Data!$B:$B,$B$14)</f>
        <v>2.1492393466520227E-2</v>
      </c>
      <c r="K18" s="28">
        <f>SUMIFS(Data!$D:$D,Data!$A:$A,$B18,Data!$C:$C,K$16,Data!$B:$B,$B$14)</f>
        <v>0.10672250152956209</v>
      </c>
    </row>
    <row r="19" spans="2:13" s="47" customFormat="1">
      <c r="B19" s="47" t="s">
        <v>51</v>
      </c>
      <c r="C19" s="28">
        <f>SUMIFS(Data!$D:$D,Data!$A:$A,$B19,Data!$C:$C,C$16,Data!$B:$B,$B$14)</f>
        <v>0.10314040270194888</v>
      </c>
      <c r="D19" s="28">
        <f>SUMIFS(Data!$D:$D,Data!$A:$A,$B19,Data!$C:$C,D$16,Data!$B:$B,$B$14)</f>
        <v>7.0686047442234348E-2</v>
      </c>
      <c r="E19" s="28">
        <f>SUMIFS(Data!$D:$D,Data!$A:$A,$B19,Data!$C:$C,E$16,Data!$B:$B,$B$14)</f>
        <v>7.1772503167501389E-2</v>
      </c>
      <c r="F19" s="28">
        <f>SUMIFS(Data!$D:$D,Data!$A:$A,$B19,Data!$C:$C,F$16,Data!$B:$B,$B$14)</f>
        <v>7.7368970249515862E-2</v>
      </c>
      <c r="G19" s="28">
        <f>SUMIFS(Data!$D:$D,Data!$A:$A,$B19,Data!$C:$C,G$16,Data!$B:$B,$B$14)</f>
        <v>7.7529302654052445E-2</v>
      </c>
      <c r="H19" s="28">
        <f>SUMIFS(Data!$D:$D,Data!$A:$A,$B19,Data!$C:$C,H$16,Data!$B:$B,$B$14)</f>
        <v>5.2928204910104103E-2</v>
      </c>
      <c r="I19" s="28">
        <f>SUMIFS(Data!$D:$D,Data!$A:$A,$B19,Data!$C:$C,I$16,Data!$B:$B,$B$14)</f>
        <v>3.3899136799042467E-2</v>
      </c>
      <c r="J19" s="28">
        <f>SUMIFS(Data!$D:$D,Data!$A:$A,$B19,Data!$C:$C,J$16,Data!$B:$B,$B$14)</f>
        <v>2.2547462057045775E-2</v>
      </c>
      <c r="K19" s="28">
        <f>SUMIFS(Data!$D:$D,Data!$A:$A,$B19,Data!$C:$C,K$16,Data!$B:$B,$B$14)</f>
        <v>5.718807439697992E-2</v>
      </c>
    </row>
    <row r="20" spans="2:13" s="47" customFormat="1">
      <c r="B20" s="47" t="s">
        <v>52</v>
      </c>
      <c r="C20" s="28">
        <f>SUMIFS(Data!$D:$D,Data!$A:$A,$B20,Data!$C:$C,C$16,Data!$B:$B,$B$14)</f>
        <v>9.3923532634056089E-2</v>
      </c>
      <c r="D20" s="28">
        <f>SUMIFS(Data!$D:$D,Data!$A:$A,$B20,Data!$C:$C,D$16,Data!$B:$B,$B$14)</f>
        <v>6.715319434798038E-2</v>
      </c>
      <c r="E20" s="28">
        <f>SUMIFS(Data!$D:$D,Data!$A:$A,$B20,Data!$C:$C,E$16,Data!$B:$B,$B$14)</f>
        <v>6.2413795286876725E-2</v>
      </c>
      <c r="F20" s="28">
        <f>SUMIFS(Data!$D:$D,Data!$A:$A,$B20,Data!$C:$C,F$16,Data!$B:$B,$B$14)</f>
        <v>5.9558686481711302E-2</v>
      </c>
      <c r="G20" s="28">
        <f>SUMIFS(Data!$D:$D,Data!$A:$A,$B20,Data!$C:$C,G$16,Data!$B:$B,$B$14)</f>
        <v>8.5314638328614717E-2</v>
      </c>
      <c r="H20" s="28">
        <f>SUMIFS(Data!$D:$D,Data!$A:$A,$B20,Data!$C:$C,H$16,Data!$B:$B,$B$14)</f>
        <v>6.7017044394199227E-2</v>
      </c>
      <c r="I20" s="28">
        <f>SUMIFS(Data!$D:$D,Data!$A:$A,$B20,Data!$C:$C,I$16,Data!$B:$B,$B$14)</f>
        <v>5.2214467142386325E-2</v>
      </c>
      <c r="J20" s="28">
        <f>SUMIFS(Data!$D:$D,Data!$A:$A,$B20,Data!$C:$C,J$16,Data!$B:$B,$B$14)</f>
        <v>2.1055056151741903E-2</v>
      </c>
      <c r="K20" s="28">
        <f>SUMIFS(Data!$D:$D,Data!$A:$A,$B20,Data!$C:$C,K$16,Data!$B:$B,$B$14)</f>
        <v>6.8857478121283067E-2</v>
      </c>
    </row>
    <row r="21" spans="2:13" s="47" customFormat="1">
      <c r="B21" s="47" t="s">
        <v>53</v>
      </c>
      <c r="C21" s="28">
        <f>SUMIFS(Data!$D:$D,Data!$A:$A,$B21,Data!$C:$C,C$16,Data!$B:$B,$B$14)</f>
        <v>0.26117089018913847</v>
      </c>
      <c r="D21" s="28">
        <f>SUMIFS(Data!$D:$D,Data!$A:$A,$B21,Data!$C:$C,D$16,Data!$B:$B,$B$14)</f>
        <v>0.16477519893590359</v>
      </c>
      <c r="E21" s="28">
        <f>SUMIFS(Data!$D:$D,Data!$A:$A,$B21,Data!$C:$C,E$16,Data!$B:$B,$B$14)</f>
        <v>0.13724257932344069</v>
      </c>
      <c r="F21" s="28">
        <f>SUMIFS(Data!$D:$D,Data!$A:$A,$B21,Data!$C:$C,F$16,Data!$B:$B,$B$14)</f>
        <v>0.13115464707201505</v>
      </c>
      <c r="G21" s="28">
        <f>SUMIFS(Data!$D:$D,Data!$A:$A,$B21,Data!$C:$C,G$16,Data!$B:$B,$B$14)</f>
        <v>9.0576258193278317E-2</v>
      </c>
      <c r="H21" s="28">
        <f>SUMIFS(Data!$D:$D,Data!$A:$A,$B21,Data!$C:$C,H$16,Data!$B:$B,$B$14)</f>
        <v>0.10018718478130774</v>
      </c>
      <c r="I21" s="28">
        <f>SUMIFS(Data!$D:$D,Data!$A:$A,$B21,Data!$C:$C,I$16,Data!$B:$B,$B$14)</f>
        <v>8.9715313214017434E-2</v>
      </c>
      <c r="J21" s="28">
        <f>SUMIFS(Data!$D:$D,Data!$A:$A,$B21,Data!$C:$C,J$16,Data!$B:$B,$B$14)</f>
        <v>7.5101899329512736E-2</v>
      </c>
      <c r="K21" s="28">
        <f>SUMIFS(Data!$D:$D,Data!$A:$A,$B21,Data!$C:$C,K$16,Data!$B:$B,$B$14)</f>
        <v>0.12956663935719481</v>
      </c>
    </row>
    <row r="22" spans="2:13" s="47" customFormat="1"/>
    <row r="23" spans="2:13" s="47" customFormat="1" ht="15" thickBot="1">
      <c r="B23" s="5" t="str">
        <f>IF(C4 = "Inclusive", Inputs!F5,Inputs!F6)</f>
        <v>ROE - Allowed real return on equity</v>
      </c>
      <c r="C23" s="9">
        <v>2014</v>
      </c>
      <c r="D23" s="9">
        <v>2015</v>
      </c>
      <c r="E23" s="9">
        <v>2016</v>
      </c>
      <c r="F23" s="9">
        <v>2017</v>
      </c>
      <c r="G23" s="9">
        <v>2018</v>
      </c>
      <c r="H23" s="9">
        <v>2019</v>
      </c>
      <c r="I23" s="9">
        <v>2020</v>
      </c>
      <c r="J23" s="9">
        <v>2021</v>
      </c>
      <c r="K23" s="9">
        <v>2022</v>
      </c>
    </row>
    <row r="24" spans="2:13" s="47" customFormat="1">
      <c r="B24" s="47" t="s">
        <v>49</v>
      </c>
      <c r="C24" s="28">
        <f>IF($C$4="Inclusive",SUMIFS(Data!$D:$D,Data!$A:$A,$B24,Data!$C:$C,C$23,Data!$B:$B,"allowed nominal return on regulated equity"),
SUMIFS(Data!$D:$D,Data!$A:$A,$B24,Data!$C:$C,C$23,Data!$B:$B,"allowed real return on regulated equity"))</f>
        <v>9.1543554750756997E-2</v>
      </c>
      <c r="D24" s="28">
        <f>IF($C$4="Inclusive",SUMIFS(Data!$D:$D,Data!$A:$A,$B24,Data!$C:$C,D$23,Data!$B:$B,"allowed nominal return on regulated equity"),
SUMIFS(Data!$D:$D,Data!$A:$A,$B24,Data!$C:$C,D$23,Data!$B:$B,"allowed real return on regulated equity"))</f>
        <v>4.5694200351492999E-2</v>
      </c>
      <c r="E24" s="28">
        <f>IF($C$4="Inclusive",SUMIFS(Data!$D:$D,Data!$A:$A,$B24,Data!$C:$C,E$23,Data!$B:$B,"allowed nominal return on regulated equity"),
SUMIFS(Data!$D:$D,Data!$A:$A,$B24,Data!$C:$C,E$23,Data!$B:$B,"allowed real return on regulated equity"))</f>
        <v>4.5694200351492999E-2</v>
      </c>
      <c r="F24" s="28">
        <f>IF($C$4="Inclusive",SUMIFS(Data!$D:$D,Data!$A:$A,$B24,Data!$C:$C,F$23,Data!$B:$B,"allowed nominal return on regulated equity"),
SUMIFS(Data!$D:$D,Data!$A:$A,$B24,Data!$C:$C,F$23,Data!$B:$B,"allowed real return on regulated equity"))</f>
        <v>4.5694200351492999E-2</v>
      </c>
      <c r="G24" s="28">
        <f>IF($C$4="Inclusive",SUMIFS(Data!$D:$D,Data!$A:$A,$B24,Data!$C:$C,G$23,Data!$B:$B,"allowed nominal return on regulated equity"),
SUMIFS(Data!$D:$D,Data!$A:$A,$B24,Data!$C:$C,G$23,Data!$B:$B,"allowed real return on regulated equity"))</f>
        <v>4.5694200351492999E-2</v>
      </c>
      <c r="H24" s="28">
        <f>IF($C$4="Inclusive",SUMIFS(Data!$D:$D,Data!$A:$A,$B24,Data!$C:$C,H$23,Data!$B:$B,"allowed nominal return on regulated equity"),
SUMIFS(Data!$D:$D,Data!$A:$A,$B24,Data!$C:$C,H$23,Data!$B:$B,"allowed real return on regulated equity"))</f>
        <v>4.8316751706839002E-2</v>
      </c>
      <c r="I24" s="28">
        <f>IF($C$4="Inclusive",SUMIFS(Data!$D:$D,Data!$A:$A,$B24,Data!$C:$C,I$23,Data!$B:$B,"allowed nominal return on regulated equity"),
SUMIFS(Data!$D:$D,Data!$A:$A,$B24,Data!$C:$C,I$23,Data!$B:$B,"allowed real return on regulated equity"))</f>
        <v>4.8316751706839002E-2</v>
      </c>
      <c r="J24" s="28">
        <f>IF($C$4="Inclusive",SUMIFS(Data!$D:$D,Data!$A:$A,$B24,Data!$C:$C,J$23,Data!$B:$B,"allowed nominal return on regulated equity"),
SUMIFS(Data!$D:$D,Data!$A:$A,$B24,Data!$C:$C,J$23,Data!$B:$B,"allowed real return on regulated equity"))</f>
        <v>4.8316751706839002E-2</v>
      </c>
      <c r="K24" s="28">
        <f>IF($C$4="Inclusive",SUMIFS(Data!$D:$D,Data!$A:$A,$B24,Data!$C:$C,K$23,Data!$B:$B,"allowed nominal return on regulated equity"),
SUMIFS(Data!$D:$D,Data!$A:$A,$B24,Data!$C:$C,K$23,Data!$B:$B,"allowed real return on regulated equity"))</f>
        <v>4.8316751706839002E-2</v>
      </c>
    </row>
    <row r="25" spans="2:13" s="47" customFormat="1">
      <c r="B25" s="47" t="s">
        <v>50</v>
      </c>
      <c r="C25" s="28">
        <f>IF($C$4="Inclusive",SUMIFS(Data!$D:$D,Data!$A:$A,$B25,Data!$C:$C,C$23,Data!$B:$B,"allowed nominal return on regulated equity"),
SUMIFS(Data!$D:$D,Data!$A:$A,$B25,Data!$C:$C,C$23,Data!$B:$B,"allowed real return on regulated equity"))</f>
        <v>6.5972709551656003E-2</v>
      </c>
      <c r="D25" s="28">
        <f>IF($C$4="Inclusive",SUMIFS(Data!$D:$D,Data!$A:$A,$B25,Data!$C:$C,D$23,Data!$B:$B,"allowed nominal return on regulated equity"),
SUMIFS(Data!$D:$D,Data!$A:$A,$B25,Data!$C:$C,D$23,Data!$B:$B,"allowed real return on regulated equity"))</f>
        <v>6.5972709551656003E-2</v>
      </c>
      <c r="E25" s="28">
        <f>IF($C$4="Inclusive",SUMIFS(Data!$D:$D,Data!$A:$A,$B25,Data!$C:$C,E$23,Data!$B:$B,"allowed nominal return on regulated equity"),
SUMIFS(Data!$D:$D,Data!$A:$A,$B25,Data!$C:$C,E$23,Data!$B:$B,"allowed real return on regulated equity"))</f>
        <v>6.5972709551656003E-2</v>
      </c>
      <c r="F25" s="28">
        <f>IF($C$4="Inclusive",SUMIFS(Data!$D:$D,Data!$A:$A,$B25,Data!$C:$C,F$23,Data!$B:$B,"allowed nominal return on regulated equity"),
SUMIFS(Data!$D:$D,Data!$A:$A,$B25,Data!$C:$C,F$23,Data!$B:$B,"allowed real return on regulated equity"))</f>
        <v>6.5972709551656003E-2</v>
      </c>
      <c r="G25" s="28">
        <f>IF($C$4="Inclusive",SUMIFS(Data!$D:$D,Data!$A:$A,$B25,Data!$C:$C,G$23,Data!$B:$B,"allowed nominal return on regulated equity"),
SUMIFS(Data!$D:$D,Data!$A:$A,$B25,Data!$C:$C,G$23,Data!$B:$B,"allowed real return on regulated equity"))</f>
        <v>4.8317378389008001E-2</v>
      </c>
      <c r="H25" s="28">
        <f>IF($C$4="Inclusive",SUMIFS(Data!$D:$D,Data!$A:$A,$B25,Data!$C:$C,H$23,Data!$B:$B,"allowed nominal return on regulated equity"),
SUMIFS(Data!$D:$D,Data!$A:$A,$B25,Data!$C:$C,H$23,Data!$B:$B,"allowed real return on regulated equity"))</f>
        <v>4.8317378389008001E-2</v>
      </c>
      <c r="I25" s="28">
        <f>IF($C$4="Inclusive",SUMIFS(Data!$D:$D,Data!$A:$A,$B25,Data!$C:$C,I$23,Data!$B:$B,"allowed nominal return on regulated equity"),
SUMIFS(Data!$D:$D,Data!$A:$A,$B25,Data!$C:$C,I$23,Data!$B:$B,"allowed real return on regulated equity"))</f>
        <v>4.8317378389008001E-2</v>
      </c>
      <c r="J25" s="28">
        <f>IF($C$4="Inclusive",SUMIFS(Data!$D:$D,Data!$A:$A,$B25,Data!$C:$C,J$23,Data!$B:$B,"allowed nominal return on regulated equity"),
SUMIFS(Data!$D:$D,Data!$A:$A,$B25,Data!$C:$C,J$23,Data!$B:$B,"allowed real return on regulated equity"))</f>
        <v>4.8317378389008001E-2</v>
      </c>
      <c r="K25" s="28">
        <f>IF($C$4="Inclusive",SUMIFS(Data!$D:$D,Data!$A:$A,$B25,Data!$C:$C,K$23,Data!$B:$B,"allowed nominal return on regulated equity"),
SUMIFS(Data!$D:$D,Data!$A:$A,$B25,Data!$C:$C,K$23,Data!$B:$B,"allowed real return on regulated equity"))</f>
        <v>4.8317378389008001E-2</v>
      </c>
    </row>
    <row r="26" spans="2:13" s="47" customFormat="1">
      <c r="B26" s="47" t="s">
        <v>51</v>
      </c>
      <c r="C26" s="28">
        <f>IF($C$4="Inclusive",SUMIFS(Data!$D:$D,Data!$A:$A,$B26,Data!$C:$C,C$23,Data!$B:$B,"allowed nominal return on regulated equity"),
SUMIFS(Data!$D:$D,Data!$A:$A,$B26,Data!$C:$C,C$23,Data!$B:$B,"allowed real return on regulated equity"))</f>
        <v>6.0585365853658001E-2</v>
      </c>
      <c r="D26" s="28">
        <f>IF($C$4="Inclusive",SUMIFS(Data!$D:$D,Data!$A:$A,$B26,Data!$C:$C,D$23,Data!$B:$B,"allowed nominal return on regulated equity"),
SUMIFS(Data!$D:$D,Data!$A:$A,$B26,Data!$C:$C,D$23,Data!$B:$B,"allowed real return on regulated equity"))</f>
        <v>6.0585365853658001E-2</v>
      </c>
      <c r="E26" s="28">
        <f>IF($C$4="Inclusive",SUMIFS(Data!$D:$D,Data!$A:$A,$B26,Data!$C:$C,E$23,Data!$B:$B,"allowed nominal return on regulated equity"),
SUMIFS(Data!$D:$D,Data!$A:$A,$B26,Data!$C:$C,E$23,Data!$B:$B,"allowed real return on regulated equity"))</f>
        <v>6.0585365853658001E-2</v>
      </c>
      <c r="F26" s="28">
        <f>IF($C$4="Inclusive",SUMIFS(Data!$D:$D,Data!$A:$A,$B26,Data!$C:$C,F$23,Data!$B:$B,"allowed nominal return on regulated equity"),
SUMIFS(Data!$D:$D,Data!$A:$A,$B26,Data!$C:$C,F$23,Data!$B:$B,"allowed real return on regulated equity"))</f>
        <v>6.0585365853658001E-2</v>
      </c>
      <c r="G26" s="28">
        <f>IF($C$4="Inclusive",SUMIFS(Data!$D:$D,Data!$A:$A,$B26,Data!$C:$C,G$23,Data!$B:$B,"allowed nominal return on regulated equity"),
SUMIFS(Data!$D:$D,Data!$A:$A,$B26,Data!$C:$C,G$23,Data!$B:$B,"allowed real return on regulated equity"))</f>
        <v>6.0585365853658001E-2</v>
      </c>
      <c r="H26" s="28">
        <f>IF($C$4="Inclusive",SUMIFS(Data!$D:$D,Data!$A:$A,$B26,Data!$C:$C,H$23,Data!$B:$B,"allowed nominal return on regulated equity"),
SUMIFS(Data!$D:$D,Data!$A:$A,$B26,Data!$C:$C,H$23,Data!$B:$B,"allowed real return on regulated equity"))</f>
        <v>4.8316751706839002E-2</v>
      </c>
      <c r="I26" s="28">
        <f>IF($C$4="Inclusive",SUMIFS(Data!$D:$D,Data!$A:$A,$B26,Data!$C:$C,I$23,Data!$B:$B,"allowed nominal return on regulated equity"),
SUMIFS(Data!$D:$D,Data!$A:$A,$B26,Data!$C:$C,I$23,Data!$B:$B,"allowed real return on regulated equity"))</f>
        <v>4.8316751706839002E-2</v>
      </c>
      <c r="J26" s="28">
        <f>IF($C$4="Inclusive",SUMIFS(Data!$D:$D,Data!$A:$A,$B26,Data!$C:$C,J$23,Data!$B:$B,"allowed nominal return on regulated equity"),
SUMIFS(Data!$D:$D,Data!$A:$A,$B26,Data!$C:$C,J$23,Data!$B:$B,"allowed real return on regulated equity"))</f>
        <v>4.8316751706839002E-2</v>
      </c>
      <c r="K26" s="28">
        <f>IF($C$4="Inclusive",SUMIFS(Data!$D:$D,Data!$A:$A,$B26,Data!$C:$C,K$23,Data!$B:$B,"allowed nominal return on regulated equity"),
SUMIFS(Data!$D:$D,Data!$A:$A,$B26,Data!$C:$C,K$23,Data!$B:$B,"allowed real return on regulated equity"))</f>
        <v>4.8316751706839002E-2</v>
      </c>
    </row>
    <row r="27" spans="2:13" s="47" customFormat="1">
      <c r="B27" s="47" t="s">
        <v>52</v>
      </c>
      <c r="C27" s="28">
        <f>IF($C$4="Inclusive",SUMIFS(Data!$D:$D,Data!$A:$A,$B27,Data!$C:$C,C$23,Data!$B:$B,"allowed nominal return on regulated equity"),
SUMIFS(Data!$D:$D,Data!$A:$A,$B27,Data!$C:$C,C$23,Data!$B:$B,"allowed real return on regulated equity"))</f>
        <v>9.0992664109749002E-2</v>
      </c>
      <c r="D27" s="28">
        <f>IF($C$4="Inclusive",SUMIFS(Data!$D:$D,Data!$A:$A,$B27,Data!$C:$C,D$23,Data!$B:$B,"allowed nominal return on regulated equity"),
SUMIFS(Data!$D:$D,Data!$A:$A,$B27,Data!$C:$C,D$23,Data!$B:$B,"allowed real return on regulated equity"))</f>
        <v>4.6102754444226998E-2</v>
      </c>
      <c r="E27" s="28">
        <f>IF($C$4="Inclusive",SUMIFS(Data!$D:$D,Data!$A:$A,$B27,Data!$C:$C,E$23,Data!$B:$B,"allowed nominal return on regulated equity"),
SUMIFS(Data!$D:$D,Data!$A:$A,$B27,Data!$C:$C,E$23,Data!$B:$B,"allowed real return on regulated equity"))</f>
        <v>4.6102754444226998E-2</v>
      </c>
      <c r="F27" s="28">
        <f>IF($C$4="Inclusive",SUMIFS(Data!$D:$D,Data!$A:$A,$B27,Data!$C:$C,F$23,Data!$B:$B,"allowed nominal return on regulated equity"),
SUMIFS(Data!$D:$D,Data!$A:$A,$B27,Data!$C:$C,F$23,Data!$B:$B,"allowed real return on regulated equity"))</f>
        <v>4.6102754444226998E-2</v>
      </c>
      <c r="G27" s="28">
        <f>IF($C$4="Inclusive",SUMIFS(Data!$D:$D,Data!$A:$A,$B27,Data!$C:$C,G$23,Data!$B:$B,"allowed nominal return on regulated equity"),
SUMIFS(Data!$D:$D,Data!$A:$A,$B27,Data!$C:$C,G$23,Data!$B:$B,"allowed real return on regulated equity"))</f>
        <v>4.6102754444226998E-2</v>
      </c>
      <c r="H27" s="28">
        <f>IF($C$4="Inclusive",SUMIFS(Data!$D:$D,Data!$A:$A,$B27,Data!$C:$C,H$23,Data!$B:$B,"allowed nominal return on regulated equity"),
SUMIFS(Data!$D:$D,Data!$A:$A,$B27,Data!$C:$C,H$23,Data!$B:$B,"allowed real return on regulated equity"))</f>
        <v>4.6102754444226998E-2</v>
      </c>
      <c r="I27" s="28">
        <f>IF($C$4="Inclusive",SUMIFS(Data!$D:$D,Data!$A:$A,$B27,Data!$C:$C,I$23,Data!$B:$B,"allowed nominal return on regulated equity"),
SUMIFS(Data!$D:$D,Data!$A:$A,$B27,Data!$C:$C,I$23,Data!$B:$B,"allowed real return on regulated equity"))</f>
        <v>3.2933666686630003E-2</v>
      </c>
      <c r="J27" s="28">
        <f>IF($C$4="Inclusive",SUMIFS(Data!$D:$D,Data!$A:$A,$B27,Data!$C:$C,J$23,Data!$B:$B,"allowed nominal return on regulated equity"),
SUMIFS(Data!$D:$D,Data!$A:$A,$B27,Data!$C:$C,J$23,Data!$B:$B,"allowed real return on regulated equity"))</f>
        <v>3.2933666686630003E-2</v>
      </c>
      <c r="K27" s="28">
        <f>IF($C$4="Inclusive",SUMIFS(Data!$D:$D,Data!$A:$A,$B27,Data!$C:$C,K$23,Data!$B:$B,"allowed nominal return on regulated equity"),
SUMIFS(Data!$D:$D,Data!$A:$A,$B27,Data!$C:$C,K$23,Data!$B:$B,"allowed real return on regulated equity"))</f>
        <v>3.2933666686630003E-2</v>
      </c>
    </row>
    <row r="28" spans="2:13" s="47" customFormat="1">
      <c r="B28" s="47" t="s">
        <v>53</v>
      </c>
      <c r="C28" s="28">
        <f>IF($C$4="Inclusive",SUMIFS(Data!$D:$D,Data!$A:$A,$B28,Data!$C:$C,C$23,Data!$B:$B,"allowed nominal return on regulated equity"),
SUMIFS(Data!$D:$D,Data!$A:$A,$B28,Data!$C:$C,C$23,Data!$B:$B,"allowed real return on regulated equity"))</f>
        <v>9.2644337515859002E-2</v>
      </c>
      <c r="D28" s="28">
        <f>IF($C$4="Inclusive",SUMIFS(Data!$D:$D,Data!$A:$A,$B28,Data!$C:$C,D$23,Data!$B:$B,"allowed nominal return on regulated equity"),
SUMIFS(Data!$D:$D,Data!$A:$A,$B28,Data!$C:$C,D$23,Data!$B:$B,"allowed real return on regulated equity"))</f>
        <v>6.8872078241835999E-2</v>
      </c>
      <c r="E28" s="28">
        <f>IF($C$4="Inclusive",SUMIFS(Data!$D:$D,Data!$A:$A,$B28,Data!$C:$C,E$23,Data!$B:$B,"allowed nominal return on regulated equity"),
SUMIFS(Data!$D:$D,Data!$A:$A,$B28,Data!$C:$C,E$23,Data!$B:$B,"allowed real return on regulated equity"))</f>
        <v>6.8872078241835999E-2</v>
      </c>
      <c r="F28" s="28">
        <f>IF($C$4="Inclusive",SUMIFS(Data!$D:$D,Data!$A:$A,$B28,Data!$C:$C,F$23,Data!$B:$B,"allowed nominal return on regulated equity"),
SUMIFS(Data!$D:$D,Data!$A:$A,$B28,Data!$C:$C,F$23,Data!$B:$B,"allowed real return on regulated equity"))</f>
        <v>6.8872078241835999E-2</v>
      </c>
      <c r="G28" s="28">
        <f>IF($C$4="Inclusive",SUMIFS(Data!$D:$D,Data!$A:$A,$B28,Data!$C:$C,G$23,Data!$B:$B,"allowed nominal return on regulated equity"),
SUMIFS(Data!$D:$D,Data!$A:$A,$B28,Data!$C:$C,G$23,Data!$B:$B,"allowed real return on regulated equity"))</f>
        <v>4.5900436303543998E-2</v>
      </c>
      <c r="H28" s="28">
        <f>IF($C$4="Inclusive",SUMIFS(Data!$D:$D,Data!$A:$A,$B28,Data!$C:$C,H$23,Data!$B:$B,"allowed nominal return on regulated equity"),
SUMIFS(Data!$D:$D,Data!$A:$A,$B28,Data!$C:$C,H$23,Data!$B:$B,"allowed real return on regulated equity"))</f>
        <v>4.5900436303543998E-2</v>
      </c>
      <c r="I28" s="28">
        <f>IF($C$4="Inclusive",SUMIFS(Data!$D:$D,Data!$A:$A,$B28,Data!$C:$C,I$23,Data!$B:$B,"allowed nominal return on regulated equity"),
SUMIFS(Data!$D:$D,Data!$A:$A,$B28,Data!$C:$C,I$23,Data!$B:$B,"allowed real return on regulated equity"))</f>
        <v>4.5900436303543998E-2</v>
      </c>
      <c r="J28" s="28">
        <f>IF($C$4="Inclusive",SUMIFS(Data!$D:$D,Data!$A:$A,$B28,Data!$C:$C,J$23,Data!$B:$B,"allowed nominal return on regulated equity"),
SUMIFS(Data!$D:$D,Data!$A:$A,$B28,Data!$C:$C,J$23,Data!$B:$B,"allowed real return on regulated equity"))</f>
        <v>4.5900436303543998E-2</v>
      </c>
      <c r="K28" s="28">
        <f>IF($C$4="Inclusive",SUMIFS(Data!$D:$D,Data!$A:$A,$B28,Data!$C:$C,K$23,Data!$B:$B,"allowed nominal return on regulated equity"),
SUMIFS(Data!$D:$D,Data!$A:$A,$B28,Data!$C:$C,K$23,Data!$B:$B,"allowed real return on regulated equity"))</f>
        <v>4.5900436303543998E-2</v>
      </c>
    </row>
    <row r="29" spans="2:13">
      <c r="B29" s="33"/>
      <c r="C29" s="33"/>
      <c r="D29" s="33"/>
      <c r="E29" s="33"/>
      <c r="F29" s="33"/>
      <c r="G29" s="33"/>
      <c r="H29" s="33"/>
      <c r="I29" s="33"/>
      <c r="J29" s="33"/>
      <c r="K29" s="33"/>
      <c r="L29" s="47"/>
      <c r="M29" s="47"/>
    </row>
    <row r="30" spans="2:13" ht="21.5" thickBot="1">
      <c r="B30" s="35" t="s">
        <v>76</v>
      </c>
      <c r="C30" s="35"/>
      <c r="D30" s="35"/>
      <c r="E30" s="35"/>
      <c r="F30" s="35"/>
      <c r="G30" s="35"/>
      <c r="H30" s="35"/>
      <c r="I30" s="35"/>
      <c r="J30" s="35"/>
      <c r="K30" s="35"/>
      <c r="L30" s="47"/>
      <c r="M30" s="47"/>
    </row>
    <row r="31" spans="2:13">
      <c r="B31" s="33"/>
      <c r="C31" s="33"/>
      <c r="D31" s="33"/>
      <c r="E31" s="33"/>
      <c r="F31" s="33"/>
      <c r="G31" s="33"/>
      <c r="H31" s="33"/>
      <c r="I31" s="33"/>
      <c r="J31" s="33"/>
      <c r="K31" s="33"/>
      <c r="L31" s="47"/>
      <c r="M31" s="47"/>
    </row>
    <row r="32" spans="2:13" ht="16" thickBot="1">
      <c r="B32" s="34" t="str">
        <f>IF(AND(C4="Inclusive",OR(C6="Inclusive")),Inputs!F31,
IF(AND(C4="Inclusive",OR(C6="Exclusive")),Inputs!F32,
IF(AND(C4="Exclusive",OR(C6="Inclusive")),Inputs!F33,
IF(AND(C4="Exclusive",OR(C6="Exclusive")),Inputs!F34,
Inputs!F22))))</f>
        <v>Real return on assets - Excluding returns from incentive scheme payments</v>
      </c>
      <c r="C32" s="34"/>
      <c r="D32" s="34"/>
      <c r="E32" s="34"/>
      <c r="F32" s="34"/>
      <c r="G32" s="34"/>
      <c r="H32" s="34"/>
      <c r="I32" s="34"/>
      <c r="J32" s="34"/>
      <c r="K32" s="34"/>
      <c r="L32" s="47"/>
      <c r="M32" s="47"/>
    </row>
    <row r="33" spans="2:13">
      <c r="B33" s="33"/>
      <c r="C33" s="33"/>
      <c r="D33" s="33"/>
      <c r="E33" s="33"/>
      <c r="F33" s="33"/>
      <c r="G33" s="33"/>
      <c r="H33" s="33"/>
      <c r="I33" s="33"/>
      <c r="J33" s="33"/>
      <c r="K33" s="33"/>
      <c r="L33" s="47"/>
      <c r="M33" s="47"/>
    </row>
    <row r="34" spans="2:13" ht="15" thickBot="1">
      <c r="B34" s="5" t="s">
        <v>76</v>
      </c>
      <c r="C34" s="9">
        <v>2014</v>
      </c>
      <c r="D34" s="9">
        <v>2015</v>
      </c>
      <c r="E34" s="9">
        <v>2016</v>
      </c>
      <c r="F34" s="9">
        <v>2017</v>
      </c>
      <c r="G34" s="9">
        <v>2018</v>
      </c>
      <c r="H34" s="9">
        <v>2019</v>
      </c>
      <c r="I34" s="9">
        <v>2020</v>
      </c>
      <c r="J34" s="9">
        <v>2021</v>
      </c>
      <c r="K34" s="9">
        <v>2022</v>
      </c>
      <c r="L34" s="47"/>
      <c r="M34" s="47"/>
    </row>
    <row r="35" spans="2:13">
      <c r="B35" s="3" t="s">
        <v>49</v>
      </c>
      <c r="C35" s="28">
        <f>SUMIFS(Data!$D:$D,Data!$A:$A,$B35,Data!$C:$C,C$34,Data!$B:$B,$B$32)</f>
        <v>8.2194771957192075E-2</v>
      </c>
      <c r="D35" s="28">
        <f>SUMIFS(Data!$D:$D,Data!$A:$A,$B35,Data!$C:$C,D$34,Data!$B:$B,$B$32)</f>
        <v>6.6580065176260625E-2</v>
      </c>
      <c r="E35" s="28">
        <f>SUMIFS(Data!$D:$D,Data!$A:$A,$B35,Data!$C:$C,E$34,Data!$B:$B,$B$32)</f>
        <v>4.6170374404546501E-2</v>
      </c>
      <c r="F35" s="28">
        <f>SUMIFS(Data!$D:$D,Data!$A:$A,$B35,Data!$C:$C,F$34,Data!$B:$B,$B$32)</f>
        <v>3.9171873172569413E-2</v>
      </c>
      <c r="G35" s="28">
        <f>SUMIFS(Data!$D:$D,Data!$A:$A,$B35,Data!$C:$C,G$34,Data!$B:$B,$B$32)</f>
        <v>4.1615741236213206E-2</v>
      </c>
      <c r="H35" s="28">
        <f>SUMIFS(Data!$D:$D,Data!$A:$A,$B35,Data!$C:$C,H$34,Data!$B:$B,$B$32)</f>
        <v>4.9267909285744767E-2</v>
      </c>
      <c r="I35" s="28">
        <f>SUMIFS(Data!$D:$D,Data!$A:$A,$B35,Data!$C:$C,I$34,Data!$B:$B,$B$32)</f>
        <v>4.3942410954676561E-2</v>
      </c>
      <c r="J35" s="28">
        <f>SUMIFS(Data!$D:$D,Data!$A:$A,$B35,Data!$C:$C,J$34,Data!$B:$B,$B$32)</f>
        <v>4.5764672323956382E-2</v>
      </c>
      <c r="K35" s="28">
        <f>SUMIFS(Data!$D:$D,Data!$A:$A,$B35,Data!$C:$C,K$34,Data!$B:$B,$B$32)</f>
        <v>3.9303316999802829E-2</v>
      </c>
    </row>
    <row r="36" spans="2:13">
      <c r="B36" s="3" t="s">
        <v>50</v>
      </c>
      <c r="C36" s="28">
        <f>SUMIFS(Data!$D:$D,Data!$A:$A,$B36,Data!$C:$C,C$34,Data!$B:$B,$B$32)</f>
        <v>6.7143879966901562E-2</v>
      </c>
      <c r="D36" s="28">
        <f>SUMIFS(Data!$D:$D,Data!$A:$A,$B36,Data!$C:$C,D$34,Data!$B:$B,$B$32)</f>
        <v>5.299228406880329E-2</v>
      </c>
      <c r="E36" s="28">
        <f>SUMIFS(Data!$D:$D,Data!$A:$A,$B36,Data!$C:$C,E$34,Data!$B:$B,$B$32)</f>
        <v>6.7617494112553814E-2</v>
      </c>
      <c r="F36" s="28">
        <f>SUMIFS(Data!$D:$D,Data!$A:$A,$B36,Data!$C:$C,F$34,Data!$B:$B,$B$32)</f>
        <v>9.0364494430331135E-2</v>
      </c>
      <c r="G36" s="28">
        <f>SUMIFS(Data!$D:$D,Data!$A:$A,$B36,Data!$C:$C,G$34,Data!$B:$B,$B$32)</f>
        <v>4.7037421107735754E-2</v>
      </c>
      <c r="H36" s="28">
        <f>SUMIFS(Data!$D:$D,Data!$A:$A,$B36,Data!$C:$C,H$34,Data!$B:$B,$B$32)</f>
        <v>3.8560485723092668E-2</v>
      </c>
      <c r="I36" s="28">
        <f>SUMIFS(Data!$D:$D,Data!$A:$A,$B36,Data!$C:$C,I$34,Data!$B:$B,$B$32)</f>
        <v>3.1639204268396781E-2</v>
      </c>
      <c r="J36" s="28">
        <f>SUMIFS(Data!$D:$D,Data!$A:$A,$B36,Data!$C:$C,J$34,Data!$B:$B,$B$32)</f>
        <v>3.0141327774002941E-2</v>
      </c>
      <c r="K36" s="28">
        <f>SUMIFS(Data!$D:$D,Data!$A:$A,$B36,Data!$C:$C,K$34,Data!$B:$B,$B$32)</f>
        <v>4.5820891095793098E-2</v>
      </c>
    </row>
    <row r="37" spans="2:13">
      <c r="B37" s="3" t="s">
        <v>51</v>
      </c>
      <c r="C37" s="28">
        <f>SUMIFS(Data!$D:$D,Data!$A:$A,$B37,Data!$C:$C,C$34,Data!$B:$B,$B$32)</f>
        <v>6.176819666401108E-2</v>
      </c>
      <c r="D37" s="28">
        <f>SUMIFS(Data!$D:$D,Data!$A:$A,$B37,Data!$C:$C,D$34,Data!$B:$B,$B$32)</f>
        <v>5.9285111294791755E-2</v>
      </c>
      <c r="E37" s="28">
        <f>SUMIFS(Data!$D:$D,Data!$A:$A,$B37,Data!$C:$C,E$34,Data!$B:$B,$B$32)</f>
        <v>5.8425794162651923E-2</v>
      </c>
      <c r="F37" s="28">
        <f>SUMIFS(Data!$D:$D,Data!$A:$A,$B37,Data!$C:$C,F$34,Data!$B:$B,$B$32)</f>
        <v>5.6772961525544605E-2</v>
      </c>
      <c r="G37" s="28">
        <f>SUMIFS(Data!$D:$D,Data!$A:$A,$B37,Data!$C:$C,G$34,Data!$B:$B,$B$32)</f>
        <v>5.7742211060185109E-2</v>
      </c>
      <c r="H37" s="28">
        <f>SUMIFS(Data!$D:$D,Data!$A:$A,$B37,Data!$C:$C,H$34,Data!$B:$B,$B$32)</f>
        <v>4.030415779888271E-2</v>
      </c>
      <c r="I37" s="28">
        <f>SUMIFS(Data!$D:$D,Data!$A:$A,$B37,Data!$C:$C,I$34,Data!$B:$B,$B$32)</f>
        <v>3.1431636331189228E-2</v>
      </c>
      <c r="J37" s="28">
        <f>SUMIFS(Data!$D:$D,Data!$A:$A,$B37,Data!$C:$C,J$34,Data!$B:$B,$B$32)</f>
        <v>3.1860144407881229E-2</v>
      </c>
      <c r="K37" s="28">
        <f>SUMIFS(Data!$D:$D,Data!$A:$A,$B37,Data!$C:$C,K$34,Data!$B:$B,$B$32)</f>
        <v>2.7776911580307137E-2</v>
      </c>
    </row>
    <row r="38" spans="2:13">
      <c r="B38" s="3" t="s">
        <v>52</v>
      </c>
      <c r="C38" s="28">
        <f>SUMIFS(Data!$D:$D,Data!$A:$A,$B38,Data!$C:$C,C$34,Data!$B:$B,$B$32)</f>
        <v>7.7171669870865336E-2</v>
      </c>
      <c r="D38" s="28">
        <f>SUMIFS(Data!$D:$D,Data!$A:$A,$B38,Data!$C:$C,D$34,Data!$B:$B,$B$32)</f>
        <v>6.3413493190610112E-2</v>
      </c>
      <c r="E38" s="28">
        <f>SUMIFS(Data!$D:$D,Data!$A:$A,$B38,Data!$C:$C,E$34,Data!$B:$B,$B$32)</f>
        <v>5.9932156068598398E-2</v>
      </c>
      <c r="F38" s="28">
        <f>SUMIFS(Data!$D:$D,Data!$A:$A,$B38,Data!$C:$C,F$34,Data!$B:$B,$B$32)</f>
        <v>4.8544501484502782E-2</v>
      </c>
      <c r="G38" s="28">
        <f>SUMIFS(Data!$D:$D,Data!$A:$A,$B38,Data!$C:$C,G$34,Data!$B:$B,$B$32)</f>
        <v>5.6265436794033903E-2</v>
      </c>
      <c r="H38" s="28">
        <f>SUMIFS(Data!$D:$D,Data!$A:$A,$B38,Data!$C:$C,H$34,Data!$B:$B,$B$32)</f>
        <v>4.7474536851115953E-2</v>
      </c>
      <c r="I38" s="28">
        <f>SUMIFS(Data!$D:$D,Data!$A:$A,$B38,Data!$C:$C,I$34,Data!$B:$B,$B$32)</f>
        <v>3.523068889085907E-2</v>
      </c>
      <c r="J38" s="28">
        <f>SUMIFS(Data!$D:$D,Data!$A:$A,$B38,Data!$C:$C,J$34,Data!$B:$B,$B$32)</f>
        <v>2.7027001461030629E-2</v>
      </c>
      <c r="K38" s="28">
        <f>SUMIFS(Data!$D:$D,Data!$A:$A,$B38,Data!$C:$C,K$34,Data!$B:$B,$B$32)</f>
        <v>2.9852967717883452E-2</v>
      </c>
    </row>
    <row r="39" spans="2:13">
      <c r="B39" s="3" t="s">
        <v>53</v>
      </c>
      <c r="C39" s="28">
        <f>SUMIFS(Data!$D:$D,Data!$A:$A,$B39,Data!$C:$C,C$34,Data!$B:$B,$B$32)</f>
        <v>9.6450671785583669E-2</v>
      </c>
      <c r="D39" s="28">
        <f>SUMIFS(Data!$D:$D,Data!$A:$A,$B39,Data!$C:$C,D$34,Data!$B:$B,$B$32)</f>
        <v>7.2097616452045613E-2</v>
      </c>
      <c r="E39" s="28">
        <f>SUMIFS(Data!$D:$D,Data!$A:$A,$B39,Data!$C:$C,E$34,Data!$B:$B,$B$32)</f>
        <v>6.3372697226471958E-2</v>
      </c>
      <c r="F39" s="28">
        <f>SUMIFS(Data!$D:$D,Data!$A:$A,$B39,Data!$C:$C,F$34,Data!$B:$B,$B$32)</f>
        <v>6.2121406409217567E-2</v>
      </c>
      <c r="G39" s="28">
        <f>SUMIFS(Data!$D:$D,Data!$A:$A,$B39,Data!$C:$C,G$34,Data!$B:$B,$B$32)</f>
        <v>5.6828589800322793E-2</v>
      </c>
      <c r="H39" s="28">
        <f>SUMIFS(Data!$D:$D,Data!$A:$A,$B39,Data!$C:$C,H$34,Data!$B:$B,$B$32)</f>
        <v>6.104366255681317E-2</v>
      </c>
      <c r="I39" s="28">
        <f>SUMIFS(Data!$D:$D,Data!$A:$A,$B39,Data!$C:$C,I$34,Data!$B:$B,$B$32)</f>
        <v>5.898352785632504E-2</v>
      </c>
      <c r="J39" s="28">
        <f>SUMIFS(Data!$D:$D,Data!$A:$A,$B39,Data!$C:$C,J$34,Data!$B:$B,$B$32)</f>
        <v>5.7937961850749752E-2</v>
      </c>
      <c r="K39" s="28">
        <f>SUMIFS(Data!$D:$D,Data!$A:$A,$B39,Data!$C:$C,K$34,Data!$B:$B,$B$32)</f>
        <v>5.4953360514658281E-2</v>
      </c>
    </row>
    <row r="40" spans="2:13">
      <c r="J40" s="47"/>
      <c r="K40" s="47"/>
    </row>
    <row r="41" spans="2:13" ht="15" thickBot="1">
      <c r="B41" s="5" t="str">
        <f>IF(C4 = "Inclusive", Inputs!F3,Inputs!F4)</f>
        <v>WACC - Allowed real rate of return</v>
      </c>
      <c r="C41" s="9">
        <v>2014</v>
      </c>
      <c r="D41" s="9">
        <v>2015</v>
      </c>
      <c r="E41" s="9">
        <v>2016</v>
      </c>
      <c r="F41" s="9">
        <v>2017</v>
      </c>
      <c r="G41" s="9">
        <v>2018</v>
      </c>
      <c r="H41" s="9">
        <v>2019</v>
      </c>
      <c r="I41" s="9">
        <v>2020</v>
      </c>
      <c r="J41" s="9">
        <v>2021</v>
      </c>
      <c r="K41" s="9">
        <v>2022</v>
      </c>
    </row>
    <row r="42" spans="2:13">
      <c r="B42" s="3" t="s">
        <v>49</v>
      </c>
      <c r="C42" s="28">
        <f>IF(AND($C$4 = "Inclusive", $C$6 = "Inclusive"), SUMIFS(Data!$D:$D,Data!$A:$A,$B42,Data!$C:$C,C$41,Data!$B:$B, "pre-tax nominal wacc"), IF(AND($C$4 = "Inclusive", $C$6 = "Exclusive"), SUMIFS(Data!$D:$D,Data!$A:$A,$B42,Data!$C:$C,C$41,Data!$B:$B, "pre-tax nominal wacc"), IF(AND($C$4 = "Exclusive", $C$6 = "Inclusive"), SUMIFS(Data!$D:$D,Data!$A:$A,$B42,Data!$C:$C,C$41,Data!$B:$B, "pre-tax real wacc"), SUMIFS(Data!$D:$D,Data!$A:$A,$B42,Data!$C:$C,C$41,Data!$B:$B, "pre-tax real wacc"))))</f>
        <v>8.0353709008124996E-2</v>
      </c>
      <c r="D42" s="28">
        <f>IF(AND($C$4 = "Inclusive", $C$6 = "Inclusive"), SUMIFS(Data!$D:$D,Data!$A:$A,$B42,Data!$C:$C,D$41,Data!$B:$B, "pre-tax nominal wacc"), IF(AND($C$4 = "Inclusive", $C$6 = "Exclusive"), SUMIFS(Data!$D:$D,Data!$A:$A,$B42,Data!$C:$C,D$41,Data!$B:$B, "pre-tax nominal wacc"), IF(AND($C$4 = "Exclusive", $C$6 = "Inclusive"), SUMIFS(Data!$D:$D,Data!$A:$A,$B42,Data!$C:$C,D$41,Data!$B:$B, "pre-tax real wacc"), SUMIFS(Data!$D:$D,Data!$A:$A,$B42,Data!$C:$C,D$41,Data!$B:$B, "pre-tax real wacc"))))</f>
        <v>4.8832621186796002E-2</v>
      </c>
      <c r="E42" s="28">
        <f>IF(AND($C$4 = "Inclusive", $C$6 = "Inclusive"), SUMIFS(Data!$D:$D,Data!$A:$A,$B42,Data!$C:$C,E$41,Data!$B:$B, "pre-tax nominal wacc"), IF(AND($C$4 = "Inclusive", $C$6 = "Exclusive"), SUMIFS(Data!$D:$D,Data!$A:$A,$B42,Data!$C:$C,E$41,Data!$B:$B, "pre-tax nominal wacc"), IF(AND($C$4 = "Exclusive", $C$6 = "Inclusive"), SUMIFS(Data!$D:$D,Data!$A:$A,$B42,Data!$C:$C,E$41,Data!$B:$B, "pre-tax real wacc"), SUMIFS(Data!$D:$D,Data!$A:$A,$B42,Data!$C:$C,E$41,Data!$B:$B, "pre-tax real wacc"))))</f>
        <v>4.7918679869966001E-2</v>
      </c>
      <c r="F42" s="28">
        <f>IF(AND($C$4 = "Inclusive", $C$6 = "Inclusive"), SUMIFS(Data!$D:$D,Data!$A:$A,$B42,Data!$C:$C,F$41,Data!$B:$B, "pre-tax nominal wacc"), IF(AND($C$4 = "Inclusive", $C$6 = "Exclusive"), SUMIFS(Data!$D:$D,Data!$A:$A,$B42,Data!$C:$C,F$41,Data!$B:$B, "pre-tax nominal wacc"), IF(AND($C$4 = "Exclusive", $C$6 = "Inclusive"), SUMIFS(Data!$D:$D,Data!$A:$A,$B42,Data!$C:$C,F$41,Data!$B:$B, "pre-tax real wacc"), SUMIFS(Data!$D:$D,Data!$A:$A,$B42,Data!$C:$C,F$41,Data!$B:$B, "pre-tax real wacc"))))</f>
        <v>4.7120955203597999E-2</v>
      </c>
      <c r="G42" s="28">
        <f>IF(AND($C$4 = "Inclusive", $C$6 = "Inclusive"), SUMIFS(Data!$D:$D,Data!$A:$A,$B42,Data!$C:$C,G$41,Data!$B:$B, "pre-tax nominal wacc"), IF(AND($C$4 = "Inclusive", $C$6 = "Exclusive"), SUMIFS(Data!$D:$D,Data!$A:$A,$B42,Data!$C:$C,G$41,Data!$B:$B, "pre-tax nominal wacc"), IF(AND($C$4 = "Exclusive", $C$6 = "Inclusive"), SUMIFS(Data!$D:$D,Data!$A:$A,$B42,Data!$C:$C,G$41,Data!$B:$B, "pre-tax real wacc"), SUMIFS(Data!$D:$D,Data!$A:$A,$B42,Data!$C:$C,G$41,Data!$B:$B, "pre-tax real wacc"))))</f>
        <v>4.6074728455127001E-2</v>
      </c>
      <c r="H42" s="28">
        <f>IF(AND($C$4 = "Inclusive", $C$6 = "Inclusive"), SUMIFS(Data!$D:$D,Data!$A:$A,$B42,Data!$C:$C,H$41,Data!$B:$B, "pre-tax nominal wacc"), IF(AND($C$4 = "Inclusive", $C$6 = "Exclusive"), SUMIFS(Data!$D:$D,Data!$A:$A,$B42,Data!$C:$C,H$41,Data!$B:$B, "pre-tax nominal wacc"), IF(AND($C$4 = "Exclusive", $C$6 = "Inclusive"), SUMIFS(Data!$D:$D,Data!$A:$A,$B42,Data!$C:$C,H$41,Data!$B:$B, "pre-tax real wacc"), SUMIFS(Data!$D:$D,Data!$A:$A,$B42,Data!$C:$C,H$41,Data!$B:$B, "pre-tax real wacc"))))</f>
        <v>4.5948816321914998E-2</v>
      </c>
      <c r="I42" s="28">
        <f>IF(AND($C$4 = "Inclusive", $C$6 = "Inclusive"), SUMIFS(Data!$D:$D,Data!$A:$A,$B42,Data!$C:$C,I$41,Data!$B:$B, "pre-tax nominal wacc"), IF(AND($C$4 = "Inclusive", $C$6 = "Exclusive"), SUMIFS(Data!$D:$D,Data!$A:$A,$B42,Data!$C:$C,I$41,Data!$B:$B, "pre-tax nominal wacc"), IF(AND($C$4 = "Exclusive", $C$6 = "Inclusive"), SUMIFS(Data!$D:$D,Data!$A:$A,$B42,Data!$C:$C,I$41,Data!$B:$B, "pre-tax real wacc"), SUMIFS(Data!$D:$D,Data!$A:$A,$B42,Data!$C:$C,I$41,Data!$B:$B, "pre-tax real wacc"))))</f>
        <v>4.4780738545290001E-2</v>
      </c>
      <c r="J42" s="28">
        <f>IF(AND($C$4 = "Inclusive", $C$6 = "Inclusive"), SUMIFS(Data!$D:$D,Data!$A:$A,$B42,Data!$C:$C,J$41,Data!$B:$B, "pre-tax nominal wacc"), IF(AND($C$4 = "Inclusive", $C$6 = "Exclusive"), SUMIFS(Data!$D:$D,Data!$A:$A,$B42,Data!$C:$C,J$41,Data!$B:$B, "pre-tax nominal wacc"), IF(AND($C$4 = "Exclusive", $C$6 = "Inclusive"), SUMIFS(Data!$D:$D,Data!$A:$A,$B42,Data!$C:$C,J$41,Data!$B:$B, "pre-tax real wacc"), SUMIFS(Data!$D:$D,Data!$A:$A,$B42,Data!$C:$C,J$41,Data!$B:$B, "pre-tax real wacc"))))</f>
        <v>4.2688792117319997E-2</v>
      </c>
      <c r="K42" s="28">
        <f>IF(AND($C$4 = "Inclusive", $C$6 = "Inclusive"), SUMIFS(Data!$D:$D,Data!$A:$A,$B42,Data!$C:$C,K$41,Data!$B:$B, "pre-tax nominal wacc"), IF(AND($C$4 = "Inclusive", $C$6 = "Exclusive"), SUMIFS(Data!$D:$D,Data!$A:$A,$B42,Data!$C:$C,K$41,Data!$B:$B, "pre-tax nominal wacc"), IF(AND($C$4 = "Exclusive", $C$6 = "Inclusive"), SUMIFS(Data!$D:$D,Data!$A:$A,$B42,Data!$C:$C,K$41,Data!$B:$B, "pre-tax real wacc"), SUMIFS(Data!$D:$D,Data!$A:$A,$B42,Data!$C:$C,K$41,Data!$B:$B, "pre-tax real wacc"))))</f>
        <v>4.0036998035573E-2</v>
      </c>
    </row>
    <row r="43" spans="2:13">
      <c r="B43" s="3" t="s">
        <v>50</v>
      </c>
      <c r="C43" s="28">
        <f>IF(AND($C$4 = "Inclusive", $C$6 = "Inclusive"), SUMIFS(Data!$D:$D,Data!$A:$A,$B43,Data!$C:$C,C$41,Data!$B:$B, "pre-tax nominal wacc"), IF(AND($C$4 = "Inclusive", $C$6 = "Exclusive"), SUMIFS(Data!$D:$D,Data!$A:$A,$B43,Data!$C:$C,C$41,Data!$B:$B, "pre-tax nominal wacc"), IF(AND($C$4 = "Exclusive", $C$6 = "Inclusive"), SUMIFS(Data!$D:$D,Data!$A:$A,$B43,Data!$C:$C,C$41,Data!$B:$B, "pre-tax real wacc"), SUMIFS(Data!$D:$D,Data!$A:$A,$B43,Data!$C:$C,C$41,Data!$B:$B, "pre-tax real wacc"))))</f>
        <v>6.1271063783157997E-2</v>
      </c>
      <c r="D43" s="28">
        <f>IF(AND($C$4 = "Inclusive", $C$6 = "Inclusive"), SUMIFS(Data!$D:$D,Data!$A:$A,$B43,Data!$C:$C,D$41,Data!$B:$B, "pre-tax nominal wacc"), IF(AND($C$4 = "Inclusive", $C$6 = "Exclusive"), SUMIFS(Data!$D:$D,Data!$A:$A,$B43,Data!$C:$C,D$41,Data!$B:$B, "pre-tax nominal wacc"), IF(AND($C$4 = "Exclusive", $C$6 = "Inclusive"), SUMIFS(Data!$D:$D,Data!$A:$A,$B43,Data!$C:$C,D$41,Data!$B:$B, "pre-tax real wacc"), SUMIFS(Data!$D:$D,Data!$A:$A,$B43,Data!$C:$C,D$41,Data!$B:$B, "pre-tax real wacc"))))</f>
        <v>6.1271063783157997E-2</v>
      </c>
      <c r="E43" s="28">
        <f>IF(AND($C$4 = "Inclusive", $C$6 = "Inclusive"), SUMIFS(Data!$D:$D,Data!$A:$A,$B43,Data!$C:$C,E$41,Data!$B:$B, "pre-tax nominal wacc"), IF(AND($C$4 = "Inclusive", $C$6 = "Exclusive"), SUMIFS(Data!$D:$D,Data!$A:$A,$B43,Data!$C:$C,E$41,Data!$B:$B, "pre-tax nominal wacc"), IF(AND($C$4 = "Exclusive", $C$6 = "Inclusive"), SUMIFS(Data!$D:$D,Data!$A:$A,$B43,Data!$C:$C,E$41,Data!$B:$B, "pre-tax real wacc"), SUMIFS(Data!$D:$D,Data!$A:$A,$B43,Data!$C:$C,E$41,Data!$B:$B, "pre-tax real wacc"))))</f>
        <v>6.1271063783157997E-2</v>
      </c>
      <c r="F43" s="28">
        <f>IF(AND($C$4 = "Inclusive", $C$6 = "Inclusive"), SUMIFS(Data!$D:$D,Data!$A:$A,$B43,Data!$C:$C,F$41,Data!$B:$B, "pre-tax nominal wacc"), IF(AND($C$4 = "Inclusive", $C$6 = "Exclusive"), SUMIFS(Data!$D:$D,Data!$A:$A,$B43,Data!$C:$C,F$41,Data!$B:$B, "pre-tax nominal wacc"), IF(AND($C$4 = "Exclusive", $C$6 = "Inclusive"), SUMIFS(Data!$D:$D,Data!$A:$A,$B43,Data!$C:$C,F$41,Data!$B:$B, "pre-tax real wacc"), SUMIFS(Data!$D:$D,Data!$A:$A,$B43,Data!$C:$C,F$41,Data!$B:$B, "pre-tax real wacc"))))</f>
        <v>6.1271063783157997E-2</v>
      </c>
      <c r="G43" s="28">
        <f>IF(AND($C$4 = "Inclusive", $C$6 = "Inclusive"), SUMIFS(Data!$D:$D,Data!$A:$A,$B43,Data!$C:$C,G$41,Data!$B:$B, "pre-tax nominal wacc"), IF(AND($C$4 = "Inclusive", $C$6 = "Exclusive"), SUMIFS(Data!$D:$D,Data!$A:$A,$B43,Data!$C:$C,G$41,Data!$B:$B, "pre-tax nominal wacc"), IF(AND($C$4 = "Exclusive", $C$6 = "Inclusive"), SUMIFS(Data!$D:$D,Data!$A:$A,$B43,Data!$C:$C,G$41,Data!$B:$B, "pre-tax real wacc"), SUMIFS(Data!$D:$D,Data!$A:$A,$B43,Data!$C:$C,G$41,Data!$B:$B, "pre-tax real wacc"))))</f>
        <v>3.9668282673079001E-2</v>
      </c>
      <c r="H43" s="28">
        <f>IF(AND($C$4 = "Inclusive", $C$6 = "Inclusive"), SUMIFS(Data!$D:$D,Data!$A:$A,$B43,Data!$C:$C,H$41,Data!$B:$B, "pre-tax nominal wacc"), IF(AND($C$4 = "Inclusive", $C$6 = "Exclusive"), SUMIFS(Data!$D:$D,Data!$A:$A,$B43,Data!$C:$C,H$41,Data!$B:$B, "pre-tax nominal wacc"), IF(AND($C$4 = "Exclusive", $C$6 = "Inclusive"), SUMIFS(Data!$D:$D,Data!$A:$A,$B43,Data!$C:$C,H$41,Data!$B:$B, "pre-tax real wacc"), SUMIFS(Data!$D:$D,Data!$A:$A,$B43,Data!$C:$C,H$41,Data!$B:$B, "pre-tax real wacc"))))</f>
        <v>3.932050663634E-2</v>
      </c>
      <c r="I43" s="28">
        <f>IF(AND($C$4 = "Inclusive", $C$6 = "Inclusive"), SUMIFS(Data!$D:$D,Data!$A:$A,$B43,Data!$C:$C,I$41,Data!$B:$B, "pre-tax nominal wacc"), IF(AND($C$4 = "Inclusive", $C$6 = "Exclusive"), SUMIFS(Data!$D:$D,Data!$A:$A,$B43,Data!$C:$C,I$41,Data!$B:$B, "pre-tax nominal wacc"), IF(AND($C$4 = "Exclusive", $C$6 = "Inclusive"), SUMIFS(Data!$D:$D,Data!$A:$A,$B43,Data!$C:$C,I$41,Data!$B:$B, "pre-tax real wacc"), SUMIFS(Data!$D:$D,Data!$A:$A,$B43,Data!$C:$C,I$41,Data!$B:$B, "pre-tax real wacc"))))</f>
        <v>3.9098355221853003E-2</v>
      </c>
      <c r="J43" s="28">
        <f>IF(AND($C$4 = "Inclusive", $C$6 = "Inclusive"), SUMIFS(Data!$D:$D,Data!$A:$A,$B43,Data!$C:$C,J$41,Data!$B:$B, "pre-tax nominal wacc"), IF(AND($C$4 = "Inclusive", $C$6 = "Exclusive"), SUMIFS(Data!$D:$D,Data!$A:$A,$B43,Data!$C:$C,J$41,Data!$B:$B, "pre-tax nominal wacc"), IF(AND($C$4 = "Exclusive", $C$6 = "Inclusive"), SUMIFS(Data!$D:$D,Data!$A:$A,$B43,Data!$C:$C,J$41,Data!$B:$B, "pre-tax real wacc"), SUMIFS(Data!$D:$D,Data!$A:$A,$B43,Data!$C:$C,J$41,Data!$B:$B, "pre-tax real wacc"))))</f>
        <v>3.7956759233406002E-2</v>
      </c>
      <c r="K43" s="28">
        <f>IF(AND($C$4 = "Inclusive", $C$6 = "Inclusive"), SUMIFS(Data!$D:$D,Data!$A:$A,$B43,Data!$C:$C,K$41,Data!$B:$B, "pre-tax nominal wacc"), IF(AND($C$4 = "Inclusive", $C$6 = "Exclusive"), SUMIFS(Data!$D:$D,Data!$A:$A,$B43,Data!$C:$C,K$41,Data!$B:$B, "pre-tax nominal wacc"), IF(AND($C$4 = "Exclusive", $C$6 = "Inclusive"), SUMIFS(Data!$D:$D,Data!$A:$A,$B43,Data!$C:$C,K$41,Data!$B:$B, "pre-tax real wacc"), SUMIFS(Data!$D:$D,Data!$A:$A,$B43,Data!$C:$C,K$41,Data!$B:$B, "pre-tax real wacc"))))</f>
        <v>3.6272066953698001E-2</v>
      </c>
    </row>
    <row r="44" spans="2:13">
      <c r="B44" s="3" t="s">
        <v>51</v>
      </c>
      <c r="C44" s="28">
        <f>IF(AND($C$4 = "Inclusive", $C$6 = "Inclusive"), SUMIFS(Data!$D:$D,Data!$A:$A,$B44,Data!$C:$C,C$41,Data!$B:$B, "pre-tax nominal wacc"), IF(AND($C$4 = "Inclusive", $C$6 = "Exclusive"), SUMIFS(Data!$D:$D,Data!$A:$A,$B44,Data!$C:$C,C$41,Data!$B:$B, "pre-tax nominal wacc"), IF(AND($C$4 = "Exclusive", $C$6 = "Inclusive"), SUMIFS(Data!$D:$D,Data!$A:$A,$B44,Data!$C:$C,C$41,Data!$B:$B, "pre-tax real wacc"), SUMIFS(Data!$D:$D,Data!$A:$A,$B44,Data!$C:$C,C$41,Data!$B:$B, "pre-tax real wacc"))))</f>
        <v>5.1799630226234003E-2</v>
      </c>
      <c r="D44" s="28">
        <f>IF(AND($C$4 = "Inclusive", $C$6 = "Inclusive"), SUMIFS(Data!$D:$D,Data!$A:$A,$B44,Data!$C:$C,D$41,Data!$B:$B, "pre-tax nominal wacc"), IF(AND($C$4 = "Inclusive", $C$6 = "Exclusive"), SUMIFS(Data!$D:$D,Data!$A:$A,$B44,Data!$C:$C,D$41,Data!$B:$B, "pre-tax nominal wacc"), IF(AND($C$4 = "Exclusive", $C$6 = "Inclusive"), SUMIFS(Data!$D:$D,Data!$A:$A,$B44,Data!$C:$C,D$41,Data!$B:$B, "pre-tax real wacc"), SUMIFS(Data!$D:$D,Data!$A:$A,$B44,Data!$C:$C,D$41,Data!$B:$B, "pre-tax real wacc"))))</f>
        <v>5.1799630226234003E-2</v>
      </c>
      <c r="E44" s="28">
        <f>IF(AND($C$4 = "Inclusive", $C$6 = "Inclusive"), SUMIFS(Data!$D:$D,Data!$A:$A,$B44,Data!$C:$C,E$41,Data!$B:$B, "pre-tax nominal wacc"), IF(AND($C$4 = "Inclusive", $C$6 = "Exclusive"), SUMIFS(Data!$D:$D,Data!$A:$A,$B44,Data!$C:$C,E$41,Data!$B:$B, "pre-tax nominal wacc"), IF(AND($C$4 = "Exclusive", $C$6 = "Inclusive"), SUMIFS(Data!$D:$D,Data!$A:$A,$B44,Data!$C:$C,E$41,Data!$B:$B, "pre-tax real wacc"), SUMIFS(Data!$D:$D,Data!$A:$A,$B44,Data!$C:$C,E$41,Data!$B:$B, "pre-tax real wacc"))))</f>
        <v>5.1799630226234003E-2</v>
      </c>
      <c r="F44" s="28">
        <f>IF(AND($C$4 = "Inclusive", $C$6 = "Inclusive"), SUMIFS(Data!$D:$D,Data!$A:$A,$B44,Data!$C:$C,F$41,Data!$B:$B, "pre-tax nominal wacc"), IF(AND($C$4 = "Inclusive", $C$6 = "Exclusive"), SUMIFS(Data!$D:$D,Data!$A:$A,$B44,Data!$C:$C,F$41,Data!$B:$B, "pre-tax nominal wacc"), IF(AND($C$4 = "Exclusive", $C$6 = "Inclusive"), SUMIFS(Data!$D:$D,Data!$A:$A,$B44,Data!$C:$C,F$41,Data!$B:$B, "pre-tax real wacc"), SUMIFS(Data!$D:$D,Data!$A:$A,$B44,Data!$C:$C,F$41,Data!$B:$B, "pre-tax real wacc"))))</f>
        <v>5.1799630226234003E-2</v>
      </c>
      <c r="G44" s="28">
        <f>IF(AND($C$4 = "Inclusive", $C$6 = "Inclusive"), SUMIFS(Data!$D:$D,Data!$A:$A,$B44,Data!$C:$C,G$41,Data!$B:$B, "pre-tax nominal wacc"), IF(AND($C$4 = "Inclusive", $C$6 = "Exclusive"), SUMIFS(Data!$D:$D,Data!$A:$A,$B44,Data!$C:$C,G$41,Data!$B:$B, "pre-tax nominal wacc"), IF(AND($C$4 = "Exclusive", $C$6 = "Inclusive"), SUMIFS(Data!$D:$D,Data!$A:$A,$B44,Data!$C:$C,G$41,Data!$B:$B, "pre-tax real wacc"), SUMIFS(Data!$D:$D,Data!$A:$A,$B44,Data!$C:$C,G$41,Data!$B:$B, "pre-tax real wacc"))))</f>
        <v>5.1799630226234003E-2</v>
      </c>
      <c r="H44" s="28">
        <f>IF(AND($C$4 = "Inclusive", $C$6 = "Inclusive"), SUMIFS(Data!$D:$D,Data!$A:$A,$B44,Data!$C:$C,H$41,Data!$B:$B, "pre-tax nominal wacc"), IF(AND($C$4 = "Inclusive", $C$6 = "Exclusive"), SUMIFS(Data!$D:$D,Data!$A:$A,$B44,Data!$C:$C,H$41,Data!$B:$B, "pre-tax nominal wacc"), IF(AND($C$4 = "Exclusive", $C$6 = "Inclusive"), SUMIFS(Data!$D:$D,Data!$A:$A,$B44,Data!$C:$C,H$41,Data!$B:$B, "pre-tax real wacc"), SUMIFS(Data!$D:$D,Data!$A:$A,$B44,Data!$C:$C,H$41,Data!$B:$B, "pre-tax real wacc"))))</f>
        <v>3.6229942165256997E-2</v>
      </c>
      <c r="I44" s="28">
        <f>IF(AND($C$4 = "Inclusive", $C$6 = "Inclusive"), SUMIFS(Data!$D:$D,Data!$A:$A,$B44,Data!$C:$C,I$41,Data!$B:$B, "pre-tax nominal wacc"), IF(AND($C$4 = "Inclusive", $C$6 = "Exclusive"), SUMIFS(Data!$D:$D,Data!$A:$A,$B44,Data!$C:$C,I$41,Data!$B:$B, "pre-tax nominal wacc"), IF(AND($C$4 = "Exclusive", $C$6 = "Inclusive"), SUMIFS(Data!$D:$D,Data!$A:$A,$B44,Data!$C:$C,I$41,Data!$B:$B, "pre-tax real wacc"), SUMIFS(Data!$D:$D,Data!$A:$A,$B44,Data!$C:$C,I$41,Data!$B:$B, "pre-tax real wacc"))))</f>
        <v>3.6132461584024E-2</v>
      </c>
      <c r="J44" s="28">
        <f>IF(AND($C$4 = "Inclusive", $C$6 = "Inclusive"), SUMIFS(Data!$D:$D,Data!$A:$A,$B44,Data!$C:$C,J$41,Data!$B:$B, "pre-tax nominal wacc"), IF(AND($C$4 = "Inclusive", $C$6 = "Exclusive"), SUMIFS(Data!$D:$D,Data!$A:$A,$B44,Data!$C:$C,J$41,Data!$B:$B, "pre-tax nominal wacc"), IF(AND($C$4 = "Exclusive", $C$6 = "Inclusive"), SUMIFS(Data!$D:$D,Data!$A:$A,$B44,Data!$C:$C,J$41,Data!$B:$B, "pre-tax real wacc"), SUMIFS(Data!$D:$D,Data!$A:$A,$B44,Data!$C:$C,J$41,Data!$B:$B, "pre-tax real wacc"))))</f>
        <v>3.5092079165119E-2</v>
      </c>
      <c r="K44" s="28">
        <f>IF(AND($C$4 = "Inclusive", $C$6 = "Inclusive"), SUMIFS(Data!$D:$D,Data!$A:$A,$B44,Data!$C:$C,K$41,Data!$B:$B, "pre-tax nominal wacc"), IF(AND($C$4 = "Inclusive", $C$6 = "Exclusive"), SUMIFS(Data!$D:$D,Data!$A:$A,$B44,Data!$C:$C,K$41,Data!$B:$B, "pre-tax nominal wacc"), IF(AND($C$4 = "Exclusive", $C$6 = "Inclusive"), SUMIFS(Data!$D:$D,Data!$A:$A,$B44,Data!$C:$C,K$41,Data!$B:$B, "pre-tax real wacc"), SUMIFS(Data!$D:$D,Data!$A:$A,$B44,Data!$C:$C,K$41,Data!$B:$B, "pre-tax real wacc"))))</f>
        <v>3.3838437479393003E-2</v>
      </c>
    </row>
    <row r="45" spans="2:13">
      <c r="B45" s="3" t="s">
        <v>52</v>
      </c>
      <c r="C45" s="28">
        <f>IF(AND($C$4 = "Inclusive", $C$6 = "Inclusive"), SUMIFS(Data!$D:$D,Data!$A:$A,$B45,Data!$C:$C,C$41,Data!$B:$B, "pre-tax nominal wacc"), IF(AND($C$4 = "Inclusive", $C$6 = "Exclusive"), SUMIFS(Data!$D:$D,Data!$A:$A,$B45,Data!$C:$C,C$41,Data!$B:$B, "pre-tax nominal wacc"), IF(AND($C$4 = "Exclusive", $C$6 = "Inclusive"), SUMIFS(Data!$D:$D,Data!$A:$A,$B45,Data!$C:$C,C$41,Data!$B:$B, "pre-tax real wacc"), SUMIFS(Data!$D:$D,Data!$A:$A,$B45,Data!$C:$C,C$41,Data!$B:$B, "pre-tax real wacc"))))</f>
        <v>7.9343772602318993E-2</v>
      </c>
      <c r="D45" s="28">
        <f>IF(AND($C$4 = "Inclusive", $C$6 = "Inclusive"), SUMIFS(Data!$D:$D,Data!$A:$A,$B45,Data!$C:$C,D$41,Data!$B:$B, "pre-tax nominal wacc"), IF(AND($C$4 = "Inclusive", $C$6 = "Exclusive"), SUMIFS(Data!$D:$D,Data!$A:$A,$B45,Data!$C:$C,D$41,Data!$B:$B, "pre-tax nominal wacc"), IF(AND($C$4 = "Exclusive", $C$6 = "Inclusive"), SUMIFS(Data!$D:$D,Data!$A:$A,$B45,Data!$C:$C,D$41,Data!$B:$B, "pre-tax real wacc"), SUMIFS(Data!$D:$D,Data!$A:$A,$B45,Data!$C:$C,D$41,Data!$B:$B, "pre-tax real wacc"))))</f>
        <v>4.3943072676233999E-2</v>
      </c>
      <c r="E45" s="28">
        <f>IF(AND($C$4 = "Inclusive", $C$6 = "Inclusive"), SUMIFS(Data!$D:$D,Data!$A:$A,$B45,Data!$C:$C,E$41,Data!$B:$B, "pre-tax nominal wacc"), IF(AND($C$4 = "Inclusive", $C$6 = "Exclusive"), SUMIFS(Data!$D:$D,Data!$A:$A,$B45,Data!$C:$C,E$41,Data!$B:$B, "pre-tax nominal wacc"), IF(AND($C$4 = "Exclusive", $C$6 = "Inclusive"), SUMIFS(Data!$D:$D,Data!$A:$A,$B45,Data!$C:$C,E$41,Data!$B:$B, "pre-tax real wacc"), SUMIFS(Data!$D:$D,Data!$A:$A,$B45,Data!$C:$C,E$41,Data!$B:$B, "pre-tax real wacc"))))</f>
        <v>4.2857901474426002E-2</v>
      </c>
      <c r="F45" s="28">
        <f>IF(AND($C$4 = "Inclusive", $C$6 = "Inclusive"), SUMIFS(Data!$D:$D,Data!$A:$A,$B45,Data!$C:$C,F$41,Data!$B:$B, "pre-tax nominal wacc"), IF(AND($C$4 = "Inclusive", $C$6 = "Exclusive"), SUMIFS(Data!$D:$D,Data!$A:$A,$B45,Data!$C:$C,F$41,Data!$B:$B, "pre-tax nominal wacc"), IF(AND($C$4 = "Exclusive", $C$6 = "Inclusive"), SUMIFS(Data!$D:$D,Data!$A:$A,$B45,Data!$C:$C,F$41,Data!$B:$B, "pre-tax real wacc"), SUMIFS(Data!$D:$D,Data!$A:$A,$B45,Data!$C:$C,F$41,Data!$B:$B, "pre-tax real wacc"))))</f>
        <v>4.2505739261996002E-2</v>
      </c>
      <c r="G45" s="28">
        <f>IF(AND($C$4 = "Inclusive", $C$6 = "Inclusive"), SUMIFS(Data!$D:$D,Data!$A:$A,$B45,Data!$C:$C,G$41,Data!$B:$B, "pre-tax nominal wacc"), IF(AND($C$4 = "Inclusive", $C$6 = "Exclusive"), SUMIFS(Data!$D:$D,Data!$A:$A,$B45,Data!$C:$C,G$41,Data!$B:$B, "pre-tax nominal wacc"), IF(AND($C$4 = "Exclusive", $C$6 = "Inclusive"), SUMIFS(Data!$D:$D,Data!$A:$A,$B45,Data!$C:$C,G$41,Data!$B:$B, "pre-tax real wacc"), SUMIFS(Data!$D:$D,Data!$A:$A,$B45,Data!$C:$C,G$41,Data!$B:$B, "pre-tax real wacc"))))</f>
        <v>4.1935582222341998E-2</v>
      </c>
      <c r="H45" s="28">
        <f>IF(AND($C$4 = "Inclusive", $C$6 = "Inclusive"), SUMIFS(Data!$D:$D,Data!$A:$A,$B45,Data!$C:$C,H$41,Data!$B:$B, "pre-tax nominal wacc"), IF(AND($C$4 = "Inclusive", $C$6 = "Exclusive"), SUMIFS(Data!$D:$D,Data!$A:$A,$B45,Data!$C:$C,H$41,Data!$B:$B, "pre-tax nominal wacc"), IF(AND($C$4 = "Exclusive", $C$6 = "Inclusive"), SUMIFS(Data!$D:$D,Data!$A:$A,$B45,Data!$C:$C,H$41,Data!$B:$B, "pre-tax real wacc"), SUMIFS(Data!$D:$D,Data!$A:$A,$B45,Data!$C:$C,H$41,Data!$B:$B, "pre-tax real wacc"))))</f>
        <v>4.1045907106138001E-2</v>
      </c>
      <c r="I45" s="28">
        <f>IF(AND($C$4 = "Inclusive", $C$6 = "Inclusive"), SUMIFS(Data!$D:$D,Data!$A:$A,$B45,Data!$C:$C,I$41,Data!$B:$B, "pre-tax nominal wacc"), IF(AND($C$4 = "Inclusive", $C$6 = "Exclusive"), SUMIFS(Data!$D:$D,Data!$A:$A,$B45,Data!$C:$C,I$41,Data!$B:$B, "pre-tax nominal wacc"), IF(AND($C$4 = "Exclusive", $C$6 = "Inclusive"), SUMIFS(Data!$D:$D,Data!$A:$A,$B45,Data!$C:$C,I$41,Data!$B:$B, "pre-tax real wacc"), SUMIFS(Data!$D:$D,Data!$A:$A,$B45,Data!$C:$C,I$41,Data!$B:$B, "pre-tax real wacc"))))</f>
        <v>3.2427081058839E-2</v>
      </c>
      <c r="J45" s="28">
        <f>IF(AND($C$4 = "Inclusive", $C$6 = "Inclusive"), SUMIFS(Data!$D:$D,Data!$A:$A,$B45,Data!$C:$C,J$41,Data!$B:$B, "pre-tax nominal wacc"), IF(AND($C$4 = "Inclusive", $C$6 = "Exclusive"), SUMIFS(Data!$D:$D,Data!$A:$A,$B45,Data!$C:$C,J$41,Data!$B:$B, "pre-tax nominal wacc"), IF(AND($C$4 = "Exclusive", $C$6 = "Inclusive"), SUMIFS(Data!$D:$D,Data!$A:$A,$B45,Data!$C:$C,J$41,Data!$B:$B, "pre-tax real wacc"), SUMIFS(Data!$D:$D,Data!$A:$A,$B45,Data!$C:$C,J$41,Data!$B:$B, "pre-tax real wacc"))))</f>
        <v>3.0344324639534001E-2</v>
      </c>
      <c r="K45" s="28">
        <f>IF(AND($C$4 = "Inclusive", $C$6 = "Inclusive"), SUMIFS(Data!$D:$D,Data!$A:$A,$B45,Data!$C:$C,K$41,Data!$B:$B, "pre-tax nominal wacc"), IF(AND($C$4 = "Inclusive", $C$6 = "Exclusive"), SUMIFS(Data!$D:$D,Data!$A:$A,$B45,Data!$C:$C,K$41,Data!$B:$B, "pre-tax nominal wacc"), IF(AND($C$4 = "Exclusive", $C$6 = "Inclusive"), SUMIFS(Data!$D:$D,Data!$A:$A,$B45,Data!$C:$C,K$41,Data!$B:$B, "pre-tax real wacc"), SUMIFS(Data!$D:$D,Data!$A:$A,$B45,Data!$C:$C,K$41,Data!$B:$B, "pre-tax real wacc"))))</f>
        <v>2.8189119959271002E-2</v>
      </c>
    </row>
    <row r="46" spans="2:13">
      <c r="B46" s="3" t="s">
        <v>53</v>
      </c>
      <c r="C46" s="28">
        <f>IF(AND($C$4 = "Inclusive", $C$6 = "Inclusive"), SUMIFS(Data!$D:$D,Data!$A:$A,$B46,Data!$C:$C,C$41,Data!$B:$B, "pre-tax nominal wacc"), IF(AND($C$4 = "Inclusive", $C$6 = "Exclusive"), SUMIFS(Data!$D:$D,Data!$A:$A,$B46,Data!$C:$C,C$41,Data!$B:$B, "pre-tax nominal wacc"), IF(AND($C$4 = "Exclusive", $C$6 = "Inclusive"), SUMIFS(Data!$D:$D,Data!$A:$A,$B46,Data!$C:$C,C$41,Data!$B:$B, "pre-tax real wacc"), SUMIFS(Data!$D:$D,Data!$A:$A,$B46,Data!$C:$C,C$41,Data!$B:$B, "pre-tax real wacc"))))</f>
        <v>7.6632263683537996E-2</v>
      </c>
      <c r="D46" s="28">
        <f>IF(AND($C$4 = "Inclusive", $C$6 = "Inclusive"), SUMIFS(Data!$D:$D,Data!$A:$A,$B46,Data!$C:$C,D$41,Data!$B:$B, "pre-tax nominal wacc"), IF(AND($C$4 = "Inclusive", $C$6 = "Exclusive"), SUMIFS(Data!$D:$D,Data!$A:$A,$B46,Data!$C:$C,D$41,Data!$B:$B, "pre-tax nominal wacc"), IF(AND($C$4 = "Exclusive", $C$6 = "Inclusive"), SUMIFS(Data!$D:$D,Data!$A:$A,$B46,Data!$C:$C,D$41,Data!$B:$B, "pre-tax real wacc"), SUMIFS(Data!$D:$D,Data!$A:$A,$B46,Data!$C:$C,D$41,Data!$B:$B, "pre-tax real wacc"))))</f>
        <v>5.6151868032501003E-2</v>
      </c>
      <c r="E46" s="28">
        <f>IF(AND($C$4 = "Inclusive", $C$6 = "Inclusive"), SUMIFS(Data!$D:$D,Data!$A:$A,$B46,Data!$C:$C,E$41,Data!$B:$B, "pre-tax nominal wacc"), IF(AND($C$4 = "Inclusive", $C$6 = "Exclusive"), SUMIFS(Data!$D:$D,Data!$A:$A,$B46,Data!$C:$C,E$41,Data!$B:$B, "pre-tax nominal wacc"), IF(AND($C$4 = "Exclusive", $C$6 = "Inclusive"), SUMIFS(Data!$D:$D,Data!$A:$A,$B46,Data!$C:$C,E$41,Data!$B:$B, "pre-tax real wacc"), SUMIFS(Data!$D:$D,Data!$A:$A,$B46,Data!$C:$C,E$41,Data!$B:$B, "pre-tax real wacc"))))</f>
        <v>5.6151868032501003E-2</v>
      </c>
      <c r="F46" s="28">
        <f>IF(AND($C$4 = "Inclusive", $C$6 = "Inclusive"), SUMIFS(Data!$D:$D,Data!$A:$A,$B46,Data!$C:$C,F$41,Data!$B:$B, "pre-tax nominal wacc"), IF(AND($C$4 = "Inclusive", $C$6 = "Exclusive"), SUMIFS(Data!$D:$D,Data!$A:$A,$B46,Data!$C:$C,F$41,Data!$B:$B, "pre-tax nominal wacc"), IF(AND($C$4 = "Exclusive", $C$6 = "Inclusive"), SUMIFS(Data!$D:$D,Data!$A:$A,$B46,Data!$C:$C,F$41,Data!$B:$B, "pre-tax real wacc"), SUMIFS(Data!$D:$D,Data!$A:$A,$B46,Data!$C:$C,F$41,Data!$B:$B, "pre-tax real wacc"))))</f>
        <v>5.6151868032501003E-2</v>
      </c>
      <c r="G46" s="28">
        <f>IF(AND($C$4 = "Inclusive", $C$6 = "Inclusive"), SUMIFS(Data!$D:$D,Data!$A:$A,$B46,Data!$C:$C,G$41,Data!$B:$B, "pre-tax nominal wacc"), IF(AND($C$4 = "Inclusive", $C$6 = "Exclusive"), SUMIFS(Data!$D:$D,Data!$A:$A,$B46,Data!$C:$C,G$41,Data!$B:$B, "pre-tax nominal wacc"), IF(AND($C$4 = "Exclusive", $C$6 = "Inclusive"), SUMIFS(Data!$D:$D,Data!$A:$A,$B46,Data!$C:$C,G$41,Data!$B:$B, "pre-tax real wacc"), SUMIFS(Data!$D:$D,Data!$A:$A,$B46,Data!$C:$C,G$41,Data!$B:$B, "pre-tax real wacc"))))</f>
        <v>3.7202112434165997E-2</v>
      </c>
      <c r="H46" s="28">
        <f>IF(AND($C$4 = "Inclusive", $C$6 = "Inclusive"), SUMIFS(Data!$D:$D,Data!$A:$A,$B46,Data!$C:$C,H$41,Data!$B:$B, "pre-tax nominal wacc"), IF(AND($C$4 = "Inclusive", $C$6 = "Exclusive"), SUMIFS(Data!$D:$D,Data!$A:$A,$B46,Data!$C:$C,H$41,Data!$B:$B, "pre-tax nominal wacc"), IF(AND($C$4 = "Exclusive", $C$6 = "Inclusive"), SUMIFS(Data!$D:$D,Data!$A:$A,$B46,Data!$C:$C,H$41,Data!$B:$B, "pre-tax real wacc"), SUMIFS(Data!$D:$D,Data!$A:$A,$B46,Data!$C:$C,H$41,Data!$B:$B, "pre-tax real wacc"))))</f>
        <v>3.7261279449131997E-2</v>
      </c>
      <c r="I46" s="28">
        <f>IF(AND($C$4 = "Inclusive", $C$6 = "Inclusive"), SUMIFS(Data!$D:$D,Data!$A:$A,$B46,Data!$C:$C,I$41,Data!$B:$B, "pre-tax nominal wacc"), IF(AND($C$4 = "Inclusive", $C$6 = "Exclusive"), SUMIFS(Data!$D:$D,Data!$A:$A,$B46,Data!$C:$C,I$41,Data!$B:$B, "pre-tax nominal wacc"), IF(AND($C$4 = "Exclusive", $C$6 = "Inclusive"), SUMIFS(Data!$D:$D,Data!$A:$A,$B46,Data!$C:$C,I$41,Data!$B:$B, "pre-tax real wacc"), SUMIFS(Data!$D:$D,Data!$A:$A,$B46,Data!$C:$C,I$41,Data!$B:$B, "pre-tax real wacc"))))</f>
        <v>3.7157293058781002E-2</v>
      </c>
      <c r="J46" s="28">
        <f>IF(AND($C$4 = "Inclusive", $C$6 = "Inclusive"), SUMIFS(Data!$D:$D,Data!$A:$A,$B46,Data!$C:$C,J$41,Data!$B:$B, "pre-tax nominal wacc"), IF(AND($C$4 = "Inclusive", $C$6 = "Exclusive"), SUMIFS(Data!$D:$D,Data!$A:$A,$B46,Data!$C:$C,J$41,Data!$B:$B, "pre-tax nominal wacc"), IF(AND($C$4 = "Exclusive", $C$6 = "Inclusive"), SUMIFS(Data!$D:$D,Data!$A:$A,$B46,Data!$C:$C,J$41,Data!$B:$B, "pre-tax real wacc"), SUMIFS(Data!$D:$D,Data!$A:$A,$B46,Data!$C:$C,J$41,Data!$B:$B, "pre-tax real wacc"))))</f>
        <v>3.6309492319718001E-2</v>
      </c>
      <c r="K46" s="28">
        <f>IF(AND($C$4 = "Inclusive", $C$6 = "Inclusive"), SUMIFS(Data!$D:$D,Data!$A:$A,$B46,Data!$C:$C,K$41,Data!$B:$B, "pre-tax nominal wacc"), IF(AND($C$4 = "Inclusive", $C$6 = "Exclusive"), SUMIFS(Data!$D:$D,Data!$A:$A,$B46,Data!$C:$C,K$41,Data!$B:$B, "pre-tax nominal wacc"), IF(AND($C$4 = "Exclusive", $C$6 = "Inclusive"), SUMIFS(Data!$D:$D,Data!$A:$A,$B46,Data!$C:$C,K$41,Data!$B:$B, "pre-tax real wacc"), SUMIFS(Data!$D:$D,Data!$A:$A,$B46,Data!$C:$C,K$41,Data!$B:$B, "pre-tax real wacc"))))</f>
        <v>3.5030254986648003E-2</v>
      </c>
    </row>
    <row r="47" spans="2:13">
      <c r="J47" s="47"/>
      <c r="K47" s="47"/>
    </row>
    <row r="48" spans="2:13" ht="21.5" thickBot="1">
      <c r="B48" s="35" t="s">
        <v>82</v>
      </c>
      <c r="C48" s="35"/>
      <c r="D48" s="35"/>
      <c r="E48" s="35"/>
      <c r="F48" s="35"/>
      <c r="G48" s="35"/>
      <c r="H48" s="35"/>
      <c r="I48" s="35"/>
      <c r="J48" s="35"/>
      <c r="K48" s="35"/>
    </row>
    <row r="49" spans="2:11">
      <c r="J49" s="47"/>
      <c r="K49" s="47"/>
    </row>
    <row r="50" spans="2:11" ht="16" thickBot="1">
      <c r="B50" s="34" t="str">
        <f>IF(AND(C4="Inclusive",OR(C6="Inclusive")),Inputs!F39,
IF(AND(C4="Inclusive",OR(C6="Exclusive")),Inputs!F40,
IF(AND(C4="Exclusive",OR(C6="Inclusive")),Inputs!F41,
IF(AND(C4="Exclusive",OR(C6="Exclusive")),Inputs!F42,
Inputs!F22))))</f>
        <v>Real EBIT per customer - Excluding returns from incentive scheme payments</v>
      </c>
      <c r="C50" s="34"/>
      <c r="D50" s="34"/>
      <c r="E50" s="34"/>
      <c r="F50" s="34"/>
      <c r="G50" s="34"/>
      <c r="H50" s="34"/>
      <c r="I50" s="34"/>
      <c r="J50" s="34"/>
      <c r="K50" s="34"/>
    </row>
    <row r="51" spans="2:11">
      <c r="J51" s="47"/>
      <c r="K51" s="47"/>
    </row>
    <row r="52" spans="2:11" ht="15" thickBot="1">
      <c r="B52" s="5" t="s">
        <v>82</v>
      </c>
      <c r="C52" s="9">
        <v>2014</v>
      </c>
      <c r="D52" s="9">
        <v>2015</v>
      </c>
      <c r="E52" s="9">
        <v>2016</v>
      </c>
      <c r="F52" s="9">
        <v>2017</v>
      </c>
      <c r="G52" s="9">
        <v>2018</v>
      </c>
      <c r="H52" s="9">
        <v>2019</v>
      </c>
      <c r="I52" s="9">
        <v>2020</v>
      </c>
      <c r="J52" s="9">
        <v>2021</v>
      </c>
      <c r="K52" s="9">
        <v>2022</v>
      </c>
    </row>
    <row r="53" spans="2:11">
      <c r="B53" s="3" t="s">
        <v>49</v>
      </c>
      <c r="C53" s="29">
        <f>SUMIFS(Data!$D:$D,Data!$A:$A,$B53,Data!$C:$C,C$52,Data!$B:$B,$B$50)</f>
        <v>131.76743425439287</v>
      </c>
      <c r="D53" s="29">
        <f>SUMIFS(Data!$D:$D,Data!$A:$A,$B53,Data!$C:$C,D$52,Data!$B:$B,$B$50)</f>
        <v>112.11464885785288</v>
      </c>
      <c r="E53" s="29">
        <f>SUMIFS(Data!$D:$D,Data!$A:$A,$B53,Data!$C:$C,E$52,Data!$B:$B,$B$50)</f>
        <v>77.942317263952091</v>
      </c>
      <c r="F53" s="29">
        <f>SUMIFS(Data!$D:$D,Data!$A:$A,$B53,Data!$C:$C,F$52,Data!$B:$B,$B$50)</f>
        <v>66.093850995804189</v>
      </c>
      <c r="G53" s="29">
        <f>SUMIFS(Data!$D:$D,Data!$A:$A,$B53,Data!$C:$C,G$52,Data!$B:$B,$B$50)</f>
        <v>69.508898694140555</v>
      </c>
      <c r="H53" s="29">
        <f>SUMIFS(Data!$D:$D,Data!$A:$A,$B53,Data!$C:$C,H$52,Data!$B:$B,$B$50)</f>
        <v>82.24599919891368</v>
      </c>
      <c r="I53" s="29">
        <f>SUMIFS(Data!$D:$D,Data!$A:$A,$B53,Data!$C:$C,I$52,Data!$B:$B,$B$50)</f>
        <v>73.447309821407458</v>
      </c>
      <c r="J53" s="29">
        <f>SUMIFS(Data!$D:$D,Data!$A:$A,$B53,Data!$C:$C,J$52,Data!$B:$B,$B$50)</f>
        <v>77.04866955401684</v>
      </c>
      <c r="K53" s="29">
        <f>SUMIFS(Data!$D:$D,Data!$A:$A,$B53,Data!$C:$C,K$52,Data!$B:$B,$B$50)</f>
        <v>72.488948815918775</v>
      </c>
    </row>
    <row r="54" spans="2:11">
      <c r="B54" s="3" t="s">
        <v>50</v>
      </c>
      <c r="C54" s="29">
        <f>SUMIFS(Data!$D:$D,Data!$A:$A,$B54,Data!$C:$C,C$52,Data!$B:$B,$B$50)</f>
        <v>232.2897939222679</v>
      </c>
      <c r="D54" s="29">
        <f>SUMIFS(Data!$D:$D,Data!$A:$A,$B54,Data!$C:$C,D$52,Data!$B:$B,$B$50)</f>
        <v>184.40592572177238</v>
      </c>
      <c r="E54" s="29">
        <f>SUMIFS(Data!$D:$D,Data!$A:$A,$B54,Data!$C:$C,E$52,Data!$B:$B,$B$50)</f>
        <v>233.81466696501388</v>
      </c>
      <c r="F54" s="29">
        <f>SUMIFS(Data!$D:$D,Data!$A:$A,$B54,Data!$C:$C,F$52,Data!$B:$B,$B$50)</f>
        <v>309.11261216104634</v>
      </c>
      <c r="G54" s="29">
        <f>SUMIFS(Data!$D:$D,Data!$A:$A,$B54,Data!$C:$C,G$52,Data!$B:$B,$B$50)</f>
        <v>156.96910286049592</v>
      </c>
      <c r="H54" s="29">
        <f>SUMIFS(Data!$D:$D,Data!$A:$A,$B54,Data!$C:$C,H$52,Data!$B:$B,$B$50)</f>
        <v>126.80694794176483</v>
      </c>
      <c r="I54" s="29">
        <f>SUMIFS(Data!$D:$D,Data!$A:$A,$B54,Data!$C:$C,I$52,Data!$B:$B,$B$50)</f>
        <v>102.61868636752548</v>
      </c>
      <c r="J54" s="29">
        <f>SUMIFS(Data!$D:$D,Data!$A:$A,$B54,Data!$C:$C,J$52,Data!$B:$B,$B$50)</f>
        <v>95.661562415407346</v>
      </c>
      <c r="K54" s="29">
        <f>SUMIFS(Data!$D:$D,Data!$A:$A,$B54,Data!$C:$C,K$52,Data!$B:$B,$B$50)</f>
        <v>146.00133996191019</v>
      </c>
    </row>
    <row r="55" spans="2:11">
      <c r="B55" s="3" t="s">
        <v>51</v>
      </c>
      <c r="C55" s="29">
        <f>SUMIFS(Data!$D:$D,Data!$A:$A,$B55,Data!$C:$C,C$52,Data!$B:$B,$B$50)</f>
        <v>154.45644142981473</v>
      </c>
      <c r="D55" s="29">
        <f>SUMIFS(Data!$D:$D,Data!$A:$A,$B55,Data!$C:$C,D$52,Data!$B:$B,$B$50)</f>
        <v>153.89220136730356</v>
      </c>
      <c r="E55" s="29">
        <f>SUMIFS(Data!$D:$D,Data!$A:$A,$B55,Data!$C:$C,E$52,Data!$B:$B,$B$50)</f>
        <v>154.5623173476871</v>
      </c>
      <c r="F55" s="29">
        <f>SUMIFS(Data!$D:$D,Data!$A:$A,$B55,Data!$C:$C,F$52,Data!$B:$B,$B$50)</f>
        <v>154.28821438727869</v>
      </c>
      <c r="G55" s="29">
        <f>SUMIFS(Data!$D:$D,Data!$A:$A,$B55,Data!$C:$C,G$52,Data!$B:$B,$B$50)</f>
        <v>160.40513635978283</v>
      </c>
      <c r="H55" s="29">
        <f>SUMIFS(Data!$D:$D,Data!$A:$A,$B55,Data!$C:$C,H$52,Data!$B:$B,$B$50)</f>
        <v>116.43428507850057</v>
      </c>
      <c r="I55" s="29">
        <f>SUMIFS(Data!$D:$D,Data!$A:$A,$B55,Data!$C:$C,I$52,Data!$B:$B,$B$50)</f>
        <v>93.581981113695818</v>
      </c>
      <c r="J55" s="29">
        <f>SUMIFS(Data!$D:$D,Data!$A:$A,$B55,Data!$C:$C,J$52,Data!$B:$B,$B$50)</f>
        <v>97.120550842397819</v>
      </c>
      <c r="K55" s="29">
        <f>SUMIFS(Data!$D:$D,Data!$A:$A,$B55,Data!$C:$C,K$52,Data!$B:$B,$B$50)</f>
        <v>89.82094823954553</v>
      </c>
    </row>
    <row r="56" spans="2:11">
      <c r="B56" s="3" t="s">
        <v>52</v>
      </c>
      <c r="C56" s="29">
        <f>SUMIFS(Data!$D:$D,Data!$A:$A,$B56,Data!$C:$C,C$52,Data!$B:$B,$B$50)</f>
        <v>377.61167691588366</v>
      </c>
      <c r="D56" s="29">
        <f>SUMIFS(Data!$D:$D,Data!$A:$A,$B56,Data!$C:$C,D$52,Data!$B:$B,$B$50)</f>
        <v>321.28084061767913</v>
      </c>
      <c r="E56" s="29">
        <f>SUMIFS(Data!$D:$D,Data!$A:$A,$B56,Data!$C:$C,E$52,Data!$B:$B,$B$50)</f>
        <v>300.49505541238705</v>
      </c>
      <c r="F56" s="29">
        <f>SUMIFS(Data!$D:$D,Data!$A:$A,$B56,Data!$C:$C,F$52,Data!$B:$B,$B$50)</f>
        <v>239.55753662722071</v>
      </c>
      <c r="G56" s="29">
        <f>SUMIFS(Data!$D:$D,Data!$A:$A,$B56,Data!$C:$C,G$52,Data!$B:$B,$B$50)</f>
        <v>282.82963130881836</v>
      </c>
      <c r="H56" s="29">
        <f>SUMIFS(Data!$D:$D,Data!$A:$A,$B56,Data!$C:$C,H$52,Data!$B:$B,$B$50)</f>
        <v>239.45350414006677</v>
      </c>
      <c r="I56" s="29">
        <f>SUMIFS(Data!$D:$D,Data!$A:$A,$B56,Data!$C:$C,I$52,Data!$B:$B,$B$50)</f>
        <v>177.80124077693122</v>
      </c>
      <c r="J56" s="29">
        <f>SUMIFS(Data!$D:$D,Data!$A:$A,$B56,Data!$C:$C,J$52,Data!$B:$B,$B$50)</f>
        <v>136.07127579363762</v>
      </c>
      <c r="K56" s="29">
        <f>SUMIFS(Data!$D:$D,Data!$A:$A,$B56,Data!$C:$C,K$52,Data!$B:$B,$B$50)</f>
        <v>152.51627060034713</v>
      </c>
    </row>
    <row r="57" spans="2:11">
      <c r="B57" s="3" t="s">
        <v>53</v>
      </c>
      <c r="C57" s="29">
        <f>SUMIFS(Data!$D:$D,Data!$A:$A,$B57,Data!$C:$C,C$52,Data!$B:$B,$B$50)</f>
        <v>92.976430693461069</v>
      </c>
      <c r="D57" s="29">
        <f>SUMIFS(Data!$D:$D,Data!$A:$A,$B57,Data!$C:$C,D$52,Data!$B:$B,$B$50)</f>
        <v>76.949868819255727</v>
      </c>
      <c r="E57" s="29">
        <f>SUMIFS(Data!$D:$D,Data!$A:$A,$B57,Data!$C:$C,E$52,Data!$B:$B,$B$50)</f>
        <v>67.827376669360092</v>
      </c>
      <c r="F57" s="29">
        <f>SUMIFS(Data!$D:$D,Data!$A:$A,$B57,Data!$C:$C,F$52,Data!$B:$B,$B$50)</f>
        <v>66.142296457155965</v>
      </c>
      <c r="G57" s="29">
        <f>SUMIFS(Data!$D:$D,Data!$A:$A,$B57,Data!$C:$C,G$52,Data!$B:$B,$B$50)</f>
        <v>63.471745813105308</v>
      </c>
      <c r="H57" s="29">
        <f>SUMIFS(Data!$D:$D,Data!$A:$A,$B57,Data!$C:$C,H$52,Data!$B:$B,$B$50)</f>
        <v>67.336024776349547</v>
      </c>
      <c r="I57" s="29">
        <f>SUMIFS(Data!$D:$D,Data!$A:$A,$B57,Data!$C:$C,I$52,Data!$B:$B,$B$50)</f>
        <v>64.52919536480735</v>
      </c>
      <c r="J57" s="29">
        <f>SUMIFS(Data!$D:$D,Data!$A:$A,$B57,Data!$C:$C,J$52,Data!$B:$B,$B$50)</f>
        <v>62.795738880713458</v>
      </c>
      <c r="K57" s="29">
        <f>SUMIFS(Data!$D:$D,Data!$A:$A,$B57,Data!$C:$C,K$52,Data!$B:$B,$B$50)</f>
        <v>59.635899123391731</v>
      </c>
    </row>
  </sheetData>
  <dataConsolidate link="1"/>
  <mergeCells count="1">
    <mergeCell ref="B8: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Inputs!$C$3:$C$4</xm:f>
          </x14:formula1>
          <xm:sqref>C4</xm:sqref>
        </x14:dataValidation>
        <x14:dataValidation type="list" allowBlank="1" showInputMessage="1" showErrorMessage="1" xr:uid="{00000000-0002-0000-0400-000001000000}">
          <x14:formula1>
            <xm:f>Inputs!$D$3:$D$4</xm:f>
          </x14:formula1>
          <xm:sqref>C6:C7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K105"/>
  <sheetViews>
    <sheetView showGridLines="0" workbookViewId="0"/>
  </sheetViews>
  <sheetFormatPr defaultColWidth="9.453125" defaultRowHeight="13"/>
  <cols>
    <col min="1" max="1" width="9.453125" style="7"/>
    <col min="2" max="2" width="67.54296875" style="7" bestFit="1" customWidth="1"/>
    <col min="3" max="11" width="20.54296875" style="7" customWidth="1"/>
    <col min="12" max="16384" width="9.453125" style="7"/>
  </cols>
  <sheetData>
    <row r="2" spans="2:11" ht="21.5" thickBot="1">
      <c r="B2" s="36" t="s">
        <v>106</v>
      </c>
      <c r="C2" s="36"/>
      <c r="D2" s="36"/>
      <c r="E2" s="36"/>
      <c r="F2" s="36"/>
      <c r="G2" s="36"/>
      <c r="H2" s="36"/>
      <c r="I2" s="36"/>
      <c r="J2" s="36"/>
      <c r="K2" s="36"/>
    </row>
    <row r="4" spans="2:11" ht="13.5" thickBot="1">
      <c r="B4" s="5" t="s">
        <v>46</v>
      </c>
      <c r="C4" s="6" t="s">
        <v>52</v>
      </c>
    </row>
    <row r="5" spans="2:11">
      <c r="C5" s="8"/>
    </row>
    <row r="6" spans="2:11" ht="14.5">
      <c r="B6" s="83" t="s">
        <v>97</v>
      </c>
      <c r="C6" s="6" t="s">
        <v>61</v>
      </c>
      <c r="D6"/>
    </row>
    <row r="7" spans="2:11" ht="14.5">
      <c r="B7" s="27"/>
      <c r="C7" s="8"/>
      <c r="D7"/>
      <c r="E7"/>
      <c r="F7"/>
      <c r="G7"/>
      <c r="H7" s="47"/>
      <c r="I7"/>
      <c r="J7" s="26"/>
      <c r="K7" s="26"/>
    </row>
    <row r="8" spans="2:11" ht="14.5">
      <c r="B8" s="83" t="s">
        <v>98</v>
      </c>
      <c r="C8" s="6" t="s">
        <v>62</v>
      </c>
      <c r="D8"/>
      <c r="E8"/>
      <c r="F8"/>
      <c r="G8"/>
      <c r="H8" s="47"/>
      <c r="I8"/>
    </row>
    <row r="9" spans="2:11" ht="14.5">
      <c r="B9" s="84"/>
      <c r="C9" s="47"/>
      <c r="D9" s="47"/>
      <c r="E9" s="47"/>
      <c r="F9" s="47"/>
      <c r="G9" s="47"/>
      <c r="H9" s="47"/>
      <c r="I9" s="47"/>
    </row>
    <row r="10" spans="2:11" ht="13" customHeight="1">
      <c r="B10" s="159" t="s">
        <v>191</v>
      </c>
      <c r="C10" s="160"/>
      <c r="D10" s="160"/>
      <c r="E10" s="160"/>
      <c r="F10" s="160"/>
      <c r="G10" s="160"/>
      <c r="H10" s="160"/>
      <c r="I10" s="160"/>
      <c r="J10" s="160"/>
      <c r="K10" s="161"/>
    </row>
    <row r="11" spans="2:11">
      <c r="B11" s="162"/>
      <c r="C11" s="163"/>
      <c r="D11" s="163"/>
      <c r="E11" s="163"/>
      <c r="F11" s="163"/>
      <c r="G11" s="163"/>
      <c r="H11" s="163"/>
      <c r="I11" s="163"/>
      <c r="J11" s="163"/>
      <c r="K11" s="164"/>
    </row>
    <row r="12" spans="2:11">
      <c r="B12" s="165"/>
      <c r="C12" s="166"/>
      <c r="D12" s="166"/>
      <c r="E12" s="166"/>
      <c r="F12" s="166"/>
      <c r="G12" s="166"/>
      <c r="H12" s="166"/>
      <c r="I12" s="166"/>
      <c r="J12" s="166"/>
      <c r="K12" s="167"/>
    </row>
    <row r="14" spans="2:11" ht="19" thickBot="1">
      <c r="B14" s="25" t="s">
        <v>75</v>
      </c>
      <c r="C14" s="25"/>
      <c r="D14" s="25"/>
      <c r="E14" s="25"/>
      <c r="F14" s="25"/>
      <c r="G14" s="25"/>
      <c r="H14" s="25"/>
      <c r="I14" s="25"/>
      <c r="J14" s="25"/>
      <c r="K14" s="25"/>
    </row>
    <row r="16" spans="2:11" ht="13.5" thickBot="1">
      <c r="B16" s="80" t="s">
        <v>100</v>
      </c>
      <c r="C16" s="9">
        <v>2014</v>
      </c>
      <c r="D16" s="9">
        <v>2015</v>
      </c>
      <c r="E16" s="9">
        <v>2016</v>
      </c>
      <c r="F16" s="9">
        <v>2017</v>
      </c>
      <c r="G16" s="9">
        <v>2018</v>
      </c>
      <c r="H16" s="9">
        <v>2019</v>
      </c>
      <c r="I16" s="9">
        <v>2020</v>
      </c>
      <c r="J16" s="9">
        <v>2021</v>
      </c>
      <c r="K16" s="9">
        <v>2022</v>
      </c>
    </row>
    <row r="17" spans="2:11">
      <c r="B17" s="7" t="s">
        <v>76</v>
      </c>
      <c r="C17" s="42">
        <f>IF($C$6="Inclusive", $C$64/C91, $C$64/C92)</f>
        <v>7.7695614277726713E-2</v>
      </c>
      <c r="D17" s="42">
        <f t="shared" ref="D17:I17" si="0">IF($C$6="Inclusive", D64/D91, D64/D92)</f>
        <v>7.3071248368839548E-2</v>
      </c>
      <c r="E17" s="42">
        <f t="shared" si="0"/>
        <v>6.8200612342191963E-2</v>
      </c>
      <c r="F17" s="42">
        <f t="shared" si="0"/>
        <v>5.7566177737014404E-2</v>
      </c>
      <c r="G17" s="42">
        <f t="shared" si="0"/>
        <v>6.138928572575373E-2</v>
      </c>
      <c r="H17" s="42">
        <f t="shared" si="0"/>
        <v>4.9575556962072102E-2</v>
      </c>
      <c r="I17" s="42">
        <f t="shared" si="0"/>
        <v>5.0105810590730285E-2</v>
      </c>
      <c r="J17" s="42">
        <f t="shared" ref="J17:K17" si="1">IF($C$6="Inclusive", J64/J91, J64/J92)</f>
        <v>3.5389997239938319E-2</v>
      </c>
      <c r="K17" s="42">
        <f t="shared" si="1"/>
        <v>3.8269306700685721E-2</v>
      </c>
    </row>
    <row r="18" spans="2:11">
      <c r="B18" s="7" t="s">
        <v>77</v>
      </c>
      <c r="C18" s="24">
        <f>IF($C$6="Exclusive",SUMIFS(Data!$D:$D,Data!$A:$A,'Profitability - TNSP'!$C$4,Data!$B:$B,"pre-tax real wacc",Data!$C:$C,'Profitability - TNSP'!C$16),SUMIFS(Data!$D:$D,Data!$A:$A,'Profitability - TNSP'!$C$4,Data!$B:$B,"pre-tax nominal wacc",Data!$C:$C,'Profitability - TNSP'!C$16))</f>
        <v>7.9343772602318993E-2</v>
      </c>
      <c r="D18" s="24">
        <f>IF($C$6="Exclusive",SUMIFS(Data!$D:$D,Data!$A:$A,'Profitability - TNSP'!$C$4,Data!$B:$B,"pre-tax real wacc",Data!$C:$C,'Profitability - TNSP'!D$16),SUMIFS(Data!$D:$D,Data!$A:$A,'Profitability - TNSP'!$C$4,Data!$B:$B,"pre-tax nominal wacc",Data!$C:$C,'Profitability - TNSP'!D$16))</f>
        <v>4.3943072676233999E-2</v>
      </c>
      <c r="E18" s="24">
        <f>IF($C$6="Exclusive",SUMIFS(Data!$D:$D,Data!$A:$A,'Profitability - TNSP'!$C$4,Data!$B:$B,"pre-tax real wacc",Data!$C:$C,'Profitability - TNSP'!E$16),SUMIFS(Data!$D:$D,Data!$A:$A,'Profitability - TNSP'!$C$4,Data!$B:$B,"pre-tax nominal wacc",Data!$C:$C,'Profitability - TNSP'!E$16))</f>
        <v>4.2857901474426002E-2</v>
      </c>
      <c r="F18" s="24">
        <f>IF($C$6="Exclusive",SUMIFS(Data!$D:$D,Data!$A:$A,'Profitability - TNSP'!$C$4,Data!$B:$B,"pre-tax real wacc",Data!$C:$C,'Profitability - TNSP'!F$16),SUMIFS(Data!$D:$D,Data!$A:$A,'Profitability - TNSP'!$C$4,Data!$B:$B,"pre-tax nominal wacc",Data!$C:$C,'Profitability - TNSP'!F$16))</f>
        <v>4.2505739261996002E-2</v>
      </c>
      <c r="G18" s="24">
        <f>IF($C$6="Exclusive",SUMIFS(Data!$D:$D,Data!$A:$A,'Profitability - TNSP'!$C$4,Data!$B:$B,"pre-tax real wacc",Data!$C:$C,'Profitability - TNSP'!G$16),SUMIFS(Data!$D:$D,Data!$A:$A,'Profitability - TNSP'!$C$4,Data!$B:$B,"pre-tax nominal wacc",Data!$C:$C,'Profitability - TNSP'!G$16))</f>
        <v>4.1935582222341998E-2</v>
      </c>
      <c r="H18" s="24">
        <f>IF($C$6="Exclusive",SUMIFS(Data!$D:$D,Data!$A:$A,'Profitability - TNSP'!$C$4,Data!$B:$B,"pre-tax real wacc",Data!$C:$C,'Profitability - TNSP'!H$16),SUMIFS(Data!$D:$D,Data!$A:$A,'Profitability - TNSP'!$C$4,Data!$B:$B,"pre-tax nominal wacc",Data!$C:$C,'Profitability - TNSP'!H$16))</f>
        <v>4.1045907106138001E-2</v>
      </c>
      <c r="I18" s="24">
        <f>IF($C$6="Exclusive",SUMIFS(Data!$D:$D,Data!$A:$A,'Profitability - TNSP'!$C$4,Data!$B:$B,"pre-tax real wacc",Data!$C:$C,'Profitability - TNSP'!I$16),SUMIFS(Data!$D:$D,Data!$A:$A,'Profitability - TNSP'!$C$4,Data!$B:$B,"pre-tax nominal wacc",Data!$C:$C,'Profitability - TNSP'!I$16))</f>
        <v>3.2427081058839E-2</v>
      </c>
      <c r="J18" s="24">
        <f>IF($C$6="Exclusive",SUMIFS(Data!$D:$D,Data!$A:$A,'Profitability - TNSP'!$C$4,Data!$B:$B,"pre-tax real wacc",Data!$C:$C,'Profitability - TNSP'!J$16),SUMIFS(Data!$D:$D,Data!$A:$A,'Profitability - TNSP'!$C$4,Data!$B:$B,"pre-tax nominal wacc",Data!$C:$C,'Profitability - TNSP'!J$16))</f>
        <v>3.0344324639534001E-2</v>
      </c>
      <c r="K18" s="24">
        <f>IF($C$6="Exclusive",SUMIFS(Data!$D:$D,Data!$A:$A,'Profitability - TNSP'!$C$4,Data!$B:$B,"pre-tax real wacc",Data!$C:$C,'Profitability - TNSP'!K$16),SUMIFS(Data!$D:$D,Data!$A:$A,'Profitability - TNSP'!$C$4,Data!$B:$B,"pre-tax nominal wacc",Data!$C:$C,'Profitability - TNSP'!K$16))</f>
        <v>2.8189119959271002E-2</v>
      </c>
    </row>
    <row r="19" spans="2:11" ht="13.5" thickBot="1">
      <c r="B19" s="82" t="s">
        <v>96</v>
      </c>
      <c r="C19" s="21">
        <f t="shared" ref="C19:I19" si="2">C17-C18</f>
        <v>-1.6481583245922804E-3</v>
      </c>
      <c r="D19" s="21">
        <f t="shared" si="2"/>
        <v>2.9128175692605549E-2</v>
      </c>
      <c r="E19" s="21">
        <f t="shared" si="2"/>
        <v>2.5342710867765961E-2</v>
      </c>
      <c r="F19" s="21">
        <f t="shared" si="2"/>
        <v>1.5060438475018402E-2</v>
      </c>
      <c r="G19" s="21">
        <f t="shared" si="2"/>
        <v>1.9453703503411732E-2</v>
      </c>
      <c r="H19" s="21">
        <f>H17-H18</f>
        <v>8.5296498559341016E-3</v>
      </c>
      <c r="I19" s="21">
        <f t="shared" si="2"/>
        <v>1.7678729531891285E-2</v>
      </c>
      <c r="J19" s="21">
        <f t="shared" ref="J19:K19" si="3">J17-J18</f>
        <v>5.0456726004043176E-3</v>
      </c>
      <c r="K19" s="21">
        <f t="shared" si="3"/>
        <v>1.0080186741414719E-2</v>
      </c>
    </row>
    <row r="21" spans="2:11" ht="13.5" thickBot="1">
      <c r="B21" s="80" t="s">
        <v>117</v>
      </c>
      <c r="C21" s="9">
        <v>2014</v>
      </c>
      <c r="D21" s="9">
        <v>2015</v>
      </c>
      <c r="E21" s="9">
        <v>2016</v>
      </c>
      <c r="F21" s="9">
        <v>2017</v>
      </c>
      <c r="G21" s="9">
        <v>2018</v>
      </c>
      <c r="H21" s="9">
        <v>2019</v>
      </c>
      <c r="I21" s="9">
        <v>2020</v>
      </c>
      <c r="J21" s="9">
        <v>2021</v>
      </c>
      <c r="K21" s="9">
        <v>2022</v>
      </c>
    </row>
    <row r="22" spans="2:11">
      <c r="B22" s="81" t="s">
        <v>117</v>
      </c>
      <c r="C22" s="24">
        <f>IF(AND($C$6="Inclusive",OR($C$8="Inclusive")), SUMIFS(Data!$D:$D,Data!$A:$A,$C$4,Data!$B:$B,"Nominal return on regulated equity - Including returns from incentive scheme payments",Data!$C:$C,C$21),
IF(AND($C$6="Inclusive",OR($C$8="Exclusive")), SUMIFS(Data!$D:$D,Data!$A:$A,$C$4,Data!$B:$B,"Nominal return on regulated equity - Excluding returns from incentive scheme payments",Data!$C:$C,C$21),
IF(AND($C$6="Exclusive",OR($C$8="Inclusive")), SUMIFS(Data!$D:$D,Data!$A:$A,$C$4,Data!$B:$B,"Real return on regulated equity - Including returns from incentive scheme payments",Data!$C:$C,C$21),
IF(AND($C$6="Exclusive",OR($C$8="Exclusive")), SUMIFS(Data!$D:$D,Data!$A:$A,$C$4,Data!$B:$B,"Real return on regulated equity - Excluding returns from incentive scheme payments",Data!$C:$C,C$21),
))))</f>
        <v>9.4757486783960759E-2</v>
      </c>
      <c r="D22" s="24">
        <f>IF(AND($C$6="Inclusive",OR($C$8="Inclusive")), SUMIFS(Data!$D:$D,Data!$A:$A,$C$4,Data!$B:$B,"Nominal return on regulated equity - Including returns from incentive scheme payments",Data!$C:$C,D$21),
IF(AND($C$6="Inclusive",OR($C$8="Exclusive")), SUMIFS(Data!$D:$D,Data!$A:$A,$C$4,Data!$B:$B,"Nominal return on regulated equity - Excluding returns from incentive scheme payments",Data!$C:$C,D$21),
IF(AND($C$6="Exclusive",OR($C$8="Inclusive")), SUMIFS(Data!$D:$D,Data!$A:$A,$C$4,Data!$B:$B,"Real return on regulated equity - Including returns from incentive scheme payments",Data!$C:$C,D$21),
IF(AND($C$6="Exclusive",OR($C$8="Exclusive")), SUMIFS(Data!$D:$D,Data!$A:$A,$C$4,Data!$B:$B,"Real return on regulated equity - Excluding returns from incentive scheme payments",Data!$C:$C,D$21),
))))</f>
        <v>8.200128577536886E-2</v>
      </c>
      <c r="E22" s="24">
        <f>IF(AND($C$6="Inclusive",OR($C$8="Inclusive")), SUMIFS(Data!$D:$D,Data!$A:$A,$C$4,Data!$B:$B,"Nominal return on regulated equity - Including returns from incentive scheme payments",Data!$C:$C,E$21),
IF(AND($C$6="Inclusive",OR($C$8="Exclusive")), SUMIFS(Data!$D:$D,Data!$A:$A,$C$4,Data!$B:$B,"Nominal return on regulated equity - Excluding returns from incentive scheme payments",Data!$C:$C,E$21),
IF(AND($C$6="Exclusive",OR($C$8="Inclusive")), SUMIFS(Data!$D:$D,Data!$A:$A,$C$4,Data!$B:$B,"Real return on regulated equity - Including returns from incentive scheme payments",Data!$C:$C,E$21),
IF(AND($C$6="Exclusive",OR($C$8="Exclusive")), SUMIFS(Data!$D:$D,Data!$A:$A,$C$4,Data!$B:$B,"Real return on regulated equity - Excluding returns from incentive scheme payments",Data!$C:$C,E$21),
))))</f>
        <v>7.7204846722890783E-2</v>
      </c>
      <c r="F22" s="24">
        <f>IF(AND($C$6="Inclusive",OR($C$8="Inclusive")), SUMIFS(Data!$D:$D,Data!$A:$A,$C$4,Data!$B:$B,"Nominal return on regulated equity - Including returns from incentive scheme payments",Data!$C:$C,F$21),
IF(AND($C$6="Inclusive",OR($C$8="Exclusive")), SUMIFS(Data!$D:$D,Data!$A:$A,$C$4,Data!$B:$B,"Nominal return on regulated equity - Excluding returns from incentive scheme payments",Data!$C:$C,F$21),
IF(AND($C$6="Exclusive",OR($C$8="Inclusive")), SUMIFS(Data!$D:$D,Data!$A:$A,$C$4,Data!$B:$B,"Real return on regulated equity - Including returns from incentive scheme payments",Data!$C:$C,F$21),
IF(AND($C$6="Exclusive",OR($C$8="Exclusive")), SUMIFS(Data!$D:$D,Data!$A:$A,$C$4,Data!$B:$B,"Real return on regulated equity - Excluding returns from incentive scheme payments",Data!$C:$C,F$21),
))))</f>
        <v>7.7102667940903841E-2</v>
      </c>
      <c r="G22" s="24">
        <f>IF(AND($C$6="Inclusive",OR($C$8="Inclusive")), SUMIFS(Data!$D:$D,Data!$A:$A,$C$4,Data!$B:$B,"Nominal return on regulated equity - Including returns from incentive scheme payments",Data!$C:$C,G$21),
IF(AND($C$6="Inclusive",OR($C$8="Exclusive")), SUMIFS(Data!$D:$D,Data!$A:$A,$C$4,Data!$B:$B,"Nominal return on regulated equity - Excluding returns from incentive scheme payments",Data!$C:$C,G$21),
IF(AND($C$6="Exclusive",OR($C$8="Inclusive")), SUMIFS(Data!$D:$D,Data!$A:$A,$C$4,Data!$B:$B,"Real return on regulated equity - Including returns from incentive scheme payments",Data!$C:$C,G$21),
IF(AND($C$6="Exclusive",OR($C$8="Exclusive")), SUMIFS(Data!$D:$D,Data!$A:$A,$C$4,Data!$B:$B,"Real return on regulated equity - Excluding returns from incentive scheme payments",Data!$C:$C,G$21),
))))</f>
        <v>9.5557365085952556E-2</v>
      </c>
      <c r="H22" s="24">
        <f>IF(AND($C$6="Inclusive",OR($C$8="Inclusive")), SUMIFS(Data!$D:$D,Data!$A:$A,$C$4,Data!$B:$B,"Nominal return on regulated equity - Including returns from incentive scheme payments",Data!$C:$C,H$21),
IF(AND($C$6="Inclusive",OR($C$8="Exclusive")), SUMIFS(Data!$D:$D,Data!$A:$A,$C$4,Data!$B:$B,"Nominal return on regulated equity - Excluding returns from incentive scheme payments",Data!$C:$C,H$21),
IF(AND($C$6="Exclusive",OR($C$8="Inclusive")), SUMIFS(Data!$D:$D,Data!$A:$A,$C$4,Data!$B:$B,"Real return on regulated equity - Including returns from incentive scheme payments",Data!$C:$C,H$21),
IF(AND($C$6="Exclusive",OR($C$8="Exclusive")), SUMIFS(Data!$D:$D,Data!$A:$A,$C$4,Data!$B:$B,"Real return on regulated equity - Excluding returns from incentive scheme payments",Data!$C:$C,H$21),
))))</f>
        <v>7.1317395063341615E-2</v>
      </c>
      <c r="I22" s="24">
        <f>IF(AND($C$6="Inclusive",OR($C$8="Inclusive")), SUMIFS(Data!$D:$D,Data!$A:$A,$C$4,Data!$B:$B,"Nominal return on regulated equity - Including returns from incentive scheme payments",Data!$C:$C,I$21),
IF(AND($C$6="Inclusive",OR($C$8="Exclusive")), SUMIFS(Data!$D:$D,Data!$A:$A,$C$4,Data!$B:$B,"Nominal return on regulated equity - Excluding returns from incentive scheme payments",Data!$C:$C,I$21),
IF(AND($C$6="Exclusive",OR($C$8="Inclusive")), SUMIFS(Data!$D:$D,Data!$A:$A,$C$4,Data!$B:$B,"Real return on regulated equity - Including returns from incentive scheme payments",Data!$C:$C,I$21),
IF(AND($C$6="Exclusive",OR($C$8="Exclusive")), SUMIFS(Data!$D:$D,Data!$A:$A,$C$4,Data!$B:$B,"Real return on regulated equity - Excluding returns from incentive scheme payments",Data!$C:$C,I$21),
))))</f>
        <v>8.4759984909873132E-2</v>
      </c>
      <c r="J22" s="24">
        <f>IF(AND($C$6="Inclusive",OR($C$8="Inclusive")), SUMIFS(Data!$D:$D,Data!$A:$A,$C$4,Data!$B:$B,"Nominal return on regulated equity - Including returns from incentive scheme payments",Data!$C:$C,J$21),
IF(AND($C$6="Inclusive",OR($C$8="Exclusive")), SUMIFS(Data!$D:$D,Data!$A:$A,$C$4,Data!$B:$B,"Nominal return on regulated equity - Excluding returns from incentive scheme payments",Data!$C:$C,J$21),
IF(AND($C$6="Exclusive",OR($C$8="Inclusive")), SUMIFS(Data!$D:$D,Data!$A:$A,$C$4,Data!$B:$B,"Real return on regulated equity - Including returns from incentive scheme payments",Data!$C:$C,J$21),
IF(AND($C$6="Exclusive",OR($C$8="Exclusive")), SUMIFS(Data!$D:$D,Data!$A:$A,$C$4,Data!$B:$B,"Real return on regulated equity - Excluding returns from incentive scheme payments",Data!$C:$C,J$21),
))))</f>
        <v>3.9087504126117195E-2</v>
      </c>
      <c r="K22" s="24">
        <f>IF(AND($C$6="Inclusive",OR($C$8="Inclusive")), SUMIFS(Data!$D:$D,Data!$A:$A,$C$4,Data!$B:$B,"Nominal return on regulated equity - Including returns from incentive scheme payments",Data!$C:$C,K$21),
IF(AND($C$6="Inclusive",OR($C$8="Exclusive")), SUMIFS(Data!$D:$D,Data!$A:$A,$C$4,Data!$B:$B,"Nominal return on regulated equity - Excluding returns from incentive scheme payments",Data!$C:$C,K$21),
IF(AND($C$6="Exclusive",OR($C$8="Inclusive")), SUMIFS(Data!$D:$D,Data!$A:$A,$C$4,Data!$B:$B,"Real return on regulated equity - Including returns from incentive scheme payments",Data!$C:$C,K$21),
IF(AND($C$6="Exclusive",OR($C$8="Exclusive")), SUMIFS(Data!$D:$D,Data!$A:$A,$C$4,Data!$B:$B,"Real return on regulated equity - Excluding returns from incentive scheme payments",Data!$C:$C,K$21),
))))</f>
        <v>8.7561295706041556E-2</v>
      </c>
    </row>
    <row r="23" spans="2:11">
      <c r="B23" s="81" t="s">
        <v>119</v>
      </c>
      <c r="C23" s="24">
        <f>IF($C$6="Exclusive",SUMIFS(Data!$D:$D,Data!$A:$A,$C$4,Data!$B:$B,"allowed real return on regulated equity",Data!$C:$C,C$21),SUMIFS(Data!$D:$D,Data!$A:$A,$C$4,Data!$B:$B,"allowed nominal return on regulated equity",Data!$C:$C,C$21))</f>
        <v>9.0992664109749002E-2</v>
      </c>
      <c r="D23" s="24">
        <f>IF($C$6="Exclusive",SUMIFS(Data!$D:$D,Data!$A:$A,$C$4,Data!$B:$B,"allowed real return on regulated equity",Data!$C:$C,D$21),SUMIFS(Data!$D:$D,Data!$A:$A,$C$4,Data!$B:$B,"allowed nominal return on regulated equity",Data!$C:$C,D$21))</f>
        <v>4.6102754444226998E-2</v>
      </c>
      <c r="E23" s="24">
        <f>IF($C$6="Exclusive",SUMIFS(Data!$D:$D,Data!$A:$A,$C$4,Data!$B:$B,"allowed real return on regulated equity",Data!$C:$C,E$21),SUMIFS(Data!$D:$D,Data!$A:$A,$C$4,Data!$B:$B,"allowed nominal return on regulated equity",Data!$C:$C,E$21))</f>
        <v>4.6102754444226998E-2</v>
      </c>
      <c r="F23" s="24">
        <f>IF($C$6="Exclusive",SUMIFS(Data!$D:$D,Data!$A:$A,$C$4,Data!$B:$B,"allowed real return on regulated equity",Data!$C:$C,F$21),SUMIFS(Data!$D:$D,Data!$A:$A,$C$4,Data!$B:$B,"allowed nominal return on regulated equity",Data!$C:$C,F$21))</f>
        <v>4.6102754444226998E-2</v>
      </c>
      <c r="G23" s="24">
        <f>IF($C$6="Exclusive",SUMIFS(Data!$D:$D,Data!$A:$A,$C$4,Data!$B:$B,"allowed real return on regulated equity",Data!$C:$C,G$21),SUMIFS(Data!$D:$D,Data!$A:$A,$C$4,Data!$B:$B,"allowed nominal return on regulated equity",Data!$C:$C,G$21))</f>
        <v>4.6102754444226998E-2</v>
      </c>
      <c r="H23" s="24">
        <f>IF($C$6="Exclusive",SUMIFS(Data!$D:$D,Data!$A:$A,$C$4,Data!$B:$B,"allowed real return on regulated equity",Data!$C:$C,H$21),SUMIFS(Data!$D:$D,Data!$A:$A,$C$4,Data!$B:$B,"allowed nominal return on regulated equity",Data!$C:$C,H$21))</f>
        <v>4.6102754444226998E-2</v>
      </c>
      <c r="I23" s="24">
        <f>IF($C$6="Exclusive",SUMIFS(Data!$D:$D,Data!$A:$A,$C$4,Data!$B:$B,"allowed real return on regulated equity",Data!$C:$C,I$21),SUMIFS(Data!$D:$D,Data!$A:$A,$C$4,Data!$B:$B,"allowed nominal return on regulated equity",Data!$C:$C,I$21))</f>
        <v>3.2933666686630003E-2</v>
      </c>
      <c r="J23" s="24">
        <f>IF($C$6="Exclusive",SUMIFS(Data!$D:$D,Data!$A:$A,$C$4,Data!$B:$B,"allowed real return on regulated equity",Data!$C:$C,J$21),SUMIFS(Data!$D:$D,Data!$A:$A,$C$4,Data!$B:$B,"allowed nominal return on regulated equity",Data!$C:$C,J$21))</f>
        <v>3.2933666686630003E-2</v>
      </c>
      <c r="K23" s="24">
        <f>IF($C$6="Exclusive",SUMIFS(Data!$D:$D,Data!$A:$A,$C$4,Data!$B:$B,"allowed real return on regulated equity",Data!$C:$C,K$21),SUMIFS(Data!$D:$D,Data!$A:$A,$C$4,Data!$B:$B,"allowed nominal return on regulated equity",Data!$C:$C,K$21))</f>
        <v>3.2933666686630003E-2</v>
      </c>
    </row>
    <row r="24" spans="2:11" ht="13.5" thickBot="1">
      <c r="B24" s="82" t="s">
        <v>96</v>
      </c>
      <c r="C24" s="21">
        <f t="shared" ref="C24:I24" si="4">C22-C23</f>
        <v>3.7648226742117569E-3</v>
      </c>
      <c r="D24" s="21">
        <f t="shared" si="4"/>
        <v>3.5898531331141861E-2</v>
      </c>
      <c r="E24" s="21">
        <f t="shared" si="4"/>
        <v>3.1102092278663784E-2</v>
      </c>
      <c r="F24" s="21">
        <f t="shared" si="4"/>
        <v>3.0999913496676842E-2</v>
      </c>
      <c r="G24" s="21">
        <f t="shared" si="4"/>
        <v>4.9454610641725558E-2</v>
      </c>
      <c r="H24" s="21">
        <f>H22-H23</f>
        <v>2.5214640619114617E-2</v>
      </c>
      <c r="I24" s="21">
        <f t="shared" si="4"/>
        <v>5.1826318223243129E-2</v>
      </c>
      <c r="J24" s="21">
        <f t="shared" ref="J24:K24" si="5">J22-J23</f>
        <v>6.153837439487192E-3</v>
      </c>
      <c r="K24" s="21">
        <f t="shared" si="5"/>
        <v>5.4627629019411553E-2</v>
      </c>
    </row>
    <row r="26" spans="2:11" ht="13.5" thickBot="1">
      <c r="B26" s="5" t="s">
        <v>72</v>
      </c>
      <c r="C26" s="23">
        <f t="shared" ref="C26:I26" si="6">C64/(C80+C88)</f>
        <v>380.17540951900969</v>
      </c>
      <c r="D26" s="23">
        <f t="shared" si="6"/>
        <v>370.21130550808749</v>
      </c>
      <c r="E26" s="23">
        <f t="shared" si="6"/>
        <v>341.95243637603016</v>
      </c>
      <c r="F26" s="23">
        <f t="shared" si="6"/>
        <v>284.07772888812838</v>
      </c>
      <c r="G26" s="23">
        <f t="shared" si="6"/>
        <v>308.58569732044958</v>
      </c>
      <c r="H26" s="23">
        <f t="shared" si="6"/>
        <v>250.0506928902162</v>
      </c>
      <c r="I26" s="23">
        <f t="shared" si="6"/>
        <v>252.87258278611856</v>
      </c>
      <c r="J26" s="23">
        <f t="shared" ref="J26:K26" si="7">J64/(J80+J88)</f>
        <v>178.17596531065891</v>
      </c>
      <c r="K26" s="23">
        <f t="shared" si="7"/>
        <v>195.51462995596867</v>
      </c>
    </row>
    <row r="28" spans="2:11" ht="19" thickBot="1">
      <c r="B28" s="25" t="s">
        <v>78</v>
      </c>
      <c r="C28" s="25"/>
      <c r="D28" s="25"/>
      <c r="E28" s="25"/>
      <c r="F28" s="25"/>
      <c r="G28" s="25"/>
      <c r="H28" s="25"/>
      <c r="I28" s="25"/>
      <c r="J28" s="25"/>
      <c r="K28" s="25"/>
    </row>
    <row r="30" spans="2:11" ht="13.5" thickBot="1">
      <c r="B30" s="5" t="s">
        <v>18</v>
      </c>
      <c r="C30" s="9">
        <v>2014</v>
      </c>
      <c r="D30" s="9">
        <v>2015</v>
      </c>
      <c r="E30" s="9">
        <v>2016</v>
      </c>
      <c r="F30" s="9">
        <v>2017</v>
      </c>
      <c r="G30" s="9">
        <v>2018</v>
      </c>
      <c r="H30" s="9">
        <v>2019</v>
      </c>
      <c r="I30" s="9">
        <v>2020</v>
      </c>
      <c r="J30" s="9">
        <v>2021</v>
      </c>
      <c r="K30" s="9">
        <v>2022</v>
      </c>
    </row>
    <row r="31" spans="2:11">
      <c r="B31" s="7" t="s">
        <v>70</v>
      </c>
      <c r="C31" s="10">
        <f>SUMIFS(Data!$D:$D,Data!$A:$A,'Profitability - TNSP'!$C$4,Data!$B:$B,'Profitability - TNSP'!$B31,Data!$C:$C,'Profitability - TNSP'!C$30)-IF($C$8="Exclusive",C$72,0)</f>
        <v>214735000</v>
      </c>
      <c r="D31" s="10">
        <f>SUMIFS(Data!$D:$D,Data!$A:$A,'Profitability - TNSP'!$C$4,Data!$B:$B,'Profitability - TNSP'!$B31,Data!$C:$C,'Profitability - TNSP'!D$30)-IF($C$8="Exclusive",D$72,0)</f>
        <v>192777000</v>
      </c>
      <c r="E31" s="10">
        <f>SUMIFS(Data!$D:$D,Data!$A:$A,'Profitability - TNSP'!$C$4,Data!$B:$B,'Profitability - TNSP'!$B31,Data!$C:$C,'Profitability - TNSP'!E$30)-IF($C$8="Exclusive",E$72,0)</f>
        <v>191511000</v>
      </c>
      <c r="F31" s="10">
        <f>SUMIFS(Data!$D:$D,Data!$A:$A,'Profitability - TNSP'!$C$4,Data!$B:$B,'Profitability - TNSP'!$B31,Data!$C:$C,'Profitability - TNSP'!F$30)-IF($C$8="Exclusive",F$72,0)</f>
        <v>175101989</v>
      </c>
      <c r="G31" s="10">
        <f>SUMIFS(Data!$D:$D,Data!$A:$A,'Profitability - TNSP'!$C$4,Data!$B:$B,'Profitability - TNSP'!$B31,Data!$C:$C,'Profitability - TNSP'!G$30)-IF($C$8="Exclusive",G$72,0)</f>
        <v>178635315</v>
      </c>
      <c r="H31" s="10">
        <f>SUMIFS(Data!$D:$D,Data!$A:$A,'Profitability - TNSP'!$C$4,Data!$B:$B,'Profitability - TNSP'!$B31,Data!$C:$C,'Profitability - TNSP'!H$30)-IF($C$8="Exclusive",H$72,0)</f>
        <v>166075294</v>
      </c>
      <c r="I31" s="10">
        <f>SUMIFS(Data!$D:$D,Data!$A:$A,'Profitability - TNSP'!$C$4,Data!$B:$B,'Profitability - TNSP'!$B31,Data!$C:$C,'Profitability - TNSP'!I$30)-IF($C$8="Exclusive",I$72,0)</f>
        <v>152209702.38</v>
      </c>
      <c r="J31" s="10">
        <f>SUMIFS(Data!$D:$D,Data!$A:$A,'Profitability - TNSP'!$C$4,Data!$B:$B,'Profitability - TNSP'!$B31,Data!$C:$C,'Profitability - TNSP'!J$30)-IF($C$8="Exclusive",J$72,0)</f>
        <v>141571046.16</v>
      </c>
      <c r="K31" s="10">
        <f>SUMIFS(Data!$D:$D,Data!$A:$A,'Profitability - TNSP'!$C$4,Data!$B:$B,'Profitability - TNSP'!$B31,Data!$C:$C,'Profitability - TNSP'!K$30)-IF($C$8="Exclusive",K$72,0)</f>
        <v>153394026.28999999</v>
      </c>
    </row>
    <row r="32" spans="2:11">
      <c r="B32" s="7" t="s">
        <v>71</v>
      </c>
      <c r="C32" s="10">
        <f>SUMIFS(Data!$D:$D,Data!$A:$A,'Profitability - TNSP'!$C$4,Data!$B:$B,'Profitability - TNSP'!$B32,Data!$C:$C,'Profitability - TNSP'!C$30)</f>
        <v>0</v>
      </c>
      <c r="D32" s="10">
        <f>SUMIFS(Data!$D:$D,Data!$A:$A,'Profitability - TNSP'!$C$4,Data!$B:$B,'Profitability - TNSP'!$B32,Data!$C:$C,'Profitability - TNSP'!D$30)</f>
        <v>0</v>
      </c>
      <c r="E32" s="10">
        <f>SUMIFS(Data!$D:$D,Data!$A:$A,'Profitability - TNSP'!$C$4,Data!$B:$B,'Profitability - TNSP'!$B32,Data!$C:$C,'Profitability - TNSP'!E$30)</f>
        <v>0</v>
      </c>
      <c r="F32" s="10">
        <f>SUMIFS(Data!$D:$D,Data!$A:$A,'Profitability - TNSP'!$C$4,Data!$B:$B,'Profitability - TNSP'!$B32,Data!$C:$C,'Profitability - TNSP'!F$30)</f>
        <v>0</v>
      </c>
      <c r="G32" s="10">
        <f>SUMIFS(Data!$D:$D,Data!$A:$A,'Profitability - TNSP'!$C$4,Data!$B:$B,'Profitability - TNSP'!$B32,Data!$C:$C,'Profitability - TNSP'!G$30)</f>
        <v>7463</v>
      </c>
      <c r="H32" s="10">
        <f>SUMIFS(Data!$D:$D,Data!$A:$A,'Profitability - TNSP'!$C$4,Data!$B:$B,'Profitability - TNSP'!$B32,Data!$C:$C,'Profitability - TNSP'!H$30)</f>
        <v>0</v>
      </c>
      <c r="I32" s="10">
        <f>SUMIFS(Data!$D:$D,Data!$A:$A,'Profitability - TNSP'!$C$4,Data!$B:$B,'Profitability - TNSP'!$B32,Data!$C:$C,'Profitability - TNSP'!I$30)</f>
        <v>0</v>
      </c>
      <c r="J32" s="10">
        <f>SUMIFS(Data!$D:$D,Data!$A:$A,'Profitability - TNSP'!$C$4,Data!$B:$B,'Profitability - TNSP'!$B32,Data!$C:$C,'Profitability - TNSP'!J$30)</f>
        <v>-316609.44999999995</v>
      </c>
      <c r="K32" s="10">
        <f>SUMIFS(Data!$D:$D,Data!$A:$A,'Profitability - TNSP'!$C$4,Data!$B:$B,'Profitability - TNSP'!$B32,Data!$C:$C,'Profitability - TNSP'!K$30)</f>
        <v>135203</v>
      </c>
    </row>
    <row r="33" spans="2:11" ht="13.5" thickBot="1">
      <c r="B33" s="11" t="s">
        <v>5</v>
      </c>
      <c r="C33" s="12">
        <f t="shared" ref="C33:I33" si="8">SUM(C31:C32)</f>
        <v>214735000</v>
      </c>
      <c r="D33" s="12">
        <f t="shared" si="8"/>
        <v>192777000</v>
      </c>
      <c r="E33" s="12">
        <f t="shared" si="8"/>
        <v>191511000</v>
      </c>
      <c r="F33" s="12">
        <f t="shared" si="8"/>
        <v>175101989</v>
      </c>
      <c r="G33" s="12">
        <f t="shared" si="8"/>
        <v>178642778</v>
      </c>
      <c r="H33" s="12">
        <f>SUM(H31:H32)</f>
        <v>166075294</v>
      </c>
      <c r="I33" s="12">
        <f t="shared" si="8"/>
        <v>152209702.38</v>
      </c>
      <c r="J33" s="12">
        <f t="shared" ref="J33:K33" si="9">SUM(J31:J32)</f>
        <v>141254436.71000001</v>
      </c>
      <c r="K33" s="12">
        <f t="shared" si="9"/>
        <v>153529229.28999999</v>
      </c>
    </row>
    <row r="34" spans="2:11">
      <c r="C34" s="13"/>
      <c r="D34" s="13"/>
      <c r="E34" s="13"/>
      <c r="F34" s="13"/>
      <c r="G34" s="13"/>
      <c r="H34" s="13"/>
      <c r="I34" s="13"/>
      <c r="J34" s="13"/>
      <c r="K34" s="13"/>
    </row>
    <row r="35" spans="2:11" ht="13" customHeight="1">
      <c r="B35" s="177" t="s">
        <v>179</v>
      </c>
      <c r="C35" s="178"/>
      <c r="D35" s="178"/>
      <c r="E35" s="178"/>
      <c r="F35" s="178"/>
      <c r="G35" s="178"/>
      <c r="H35" s="178"/>
      <c r="I35" s="178"/>
      <c r="J35" s="178"/>
      <c r="K35" s="179"/>
    </row>
    <row r="36" spans="2:11">
      <c r="B36" s="180"/>
      <c r="C36" s="181"/>
      <c r="D36" s="181"/>
      <c r="E36" s="181"/>
      <c r="F36" s="181"/>
      <c r="G36" s="181"/>
      <c r="H36" s="181"/>
      <c r="I36" s="181"/>
      <c r="J36" s="181"/>
      <c r="K36" s="182"/>
    </row>
    <row r="37" spans="2:11">
      <c r="C37" s="13"/>
      <c r="D37" s="13"/>
      <c r="E37" s="13"/>
      <c r="F37" s="13"/>
      <c r="G37" s="13"/>
      <c r="H37" s="13"/>
      <c r="I37" s="13"/>
      <c r="J37" s="13"/>
      <c r="K37" s="13"/>
    </row>
    <row r="38" spans="2:11" ht="13.5" thickBot="1">
      <c r="B38" s="5" t="s">
        <v>6</v>
      </c>
      <c r="C38" s="9">
        <v>2014</v>
      </c>
      <c r="D38" s="9">
        <v>2015</v>
      </c>
      <c r="E38" s="9">
        <v>2016</v>
      </c>
      <c r="F38" s="9">
        <v>2017</v>
      </c>
      <c r="G38" s="9">
        <v>2018</v>
      </c>
      <c r="H38" s="9">
        <v>2019</v>
      </c>
      <c r="I38" s="9">
        <v>2020</v>
      </c>
      <c r="J38" s="9">
        <v>2021</v>
      </c>
      <c r="K38" s="9">
        <v>2022</v>
      </c>
    </row>
    <row r="39" spans="2:11">
      <c r="B39" s="7" t="s">
        <v>11</v>
      </c>
      <c r="C39" s="10">
        <f>SUMIFS(Data!$D:$D,Data!$A:$A,'Profitability - TNSP'!$C$4,Data!$B:$B,'Profitability - TNSP'!$B39,Data!$C:$C,'Profitability - TNSP'!C$38)</f>
        <v>0</v>
      </c>
      <c r="D39" s="10">
        <f>SUMIFS(Data!$D:$D,Data!$A:$A,'Profitability - TNSP'!$C$4,Data!$B:$B,'Profitability - TNSP'!$B39,Data!$C:$C,'Profitability - TNSP'!D$38)</f>
        <v>0</v>
      </c>
      <c r="E39" s="10">
        <f>SUMIFS(Data!$D:$D,Data!$A:$A,'Profitability - TNSP'!$C$4,Data!$B:$B,'Profitability - TNSP'!$B39,Data!$C:$C,'Profitability - TNSP'!E$38)</f>
        <v>0</v>
      </c>
      <c r="F39" s="10">
        <f>SUMIFS(Data!$D:$D,Data!$A:$A,'Profitability - TNSP'!$C$4,Data!$B:$B,'Profitability - TNSP'!$B39,Data!$C:$C,'Profitability - TNSP'!F$38)</f>
        <v>0</v>
      </c>
      <c r="G39" s="10">
        <f>SUMIFS(Data!$D:$D,Data!$A:$A,'Profitability - TNSP'!$C$4,Data!$B:$B,'Profitability - TNSP'!$B39,Data!$C:$C,'Profitability - TNSP'!G$38)</f>
        <v>0</v>
      </c>
      <c r="H39" s="10">
        <f>SUMIFS(Data!$D:$D,Data!$A:$A,'Profitability - TNSP'!$C$4,Data!$B:$B,'Profitability - TNSP'!$B39,Data!$C:$C,'Profitability - TNSP'!H$38)</f>
        <v>0</v>
      </c>
      <c r="I39" s="10">
        <f>SUMIFS(Data!$D:$D,Data!$A:$A,'Profitability - TNSP'!$C$4,Data!$B:$B,'Profitability - TNSP'!$B39,Data!$C:$C,'Profitability - TNSP'!I$38)</f>
        <v>0</v>
      </c>
      <c r="J39" s="10">
        <f>SUMIFS(Data!$D:$D,Data!$A:$A,'Profitability - TNSP'!$C$4,Data!$B:$B,'Profitability - TNSP'!$B39,Data!$C:$C,'Profitability - TNSP'!J$38)</f>
        <v>0</v>
      </c>
      <c r="K39" s="10">
        <f>SUMIFS(Data!$D:$D,Data!$A:$A,'Profitability - TNSP'!$C$4,Data!$B:$B,'Profitability - TNSP'!$B39,Data!$C:$C,'Profitability - TNSP'!K$38)</f>
        <v>0</v>
      </c>
    </row>
    <row r="40" spans="2:11" ht="13.5" thickBot="1">
      <c r="B40" s="11" t="s">
        <v>55</v>
      </c>
      <c r="C40" s="12">
        <f t="shared" ref="C40:I40" si="10">SUM(C39:C39)</f>
        <v>0</v>
      </c>
      <c r="D40" s="12">
        <f t="shared" si="10"/>
        <v>0</v>
      </c>
      <c r="E40" s="12">
        <f t="shared" si="10"/>
        <v>0</v>
      </c>
      <c r="F40" s="12">
        <f t="shared" si="10"/>
        <v>0</v>
      </c>
      <c r="G40" s="12">
        <f t="shared" si="10"/>
        <v>0</v>
      </c>
      <c r="H40" s="12">
        <f>SUM(H39:H39)</f>
        <v>0</v>
      </c>
      <c r="I40" s="12">
        <f t="shared" si="10"/>
        <v>0</v>
      </c>
      <c r="J40" s="12">
        <f t="shared" ref="J40:K40" si="11">SUM(J39:J39)</f>
        <v>0</v>
      </c>
      <c r="K40" s="12">
        <f t="shared" si="11"/>
        <v>0</v>
      </c>
    </row>
    <row r="41" spans="2:11">
      <c r="C41" s="13"/>
      <c r="D41" s="13"/>
      <c r="E41" s="13"/>
      <c r="F41" s="13"/>
      <c r="G41" s="13"/>
      <c r="H41" s="13"/>
      <c r="I41" s="13"/>
      <c r="J41" s="13"/>
      <c r="K41" s="13"/>
    </row>
    <row r="42" spans="2:11" ht="13" customHeight="1">
      <c r="B42" s="177" t="s">
        <v>179</v>
      </c>
      <c r="C42" s="178"/>
      <c r="D42" s="178"/>
      <c r="E42" s="178"/>
      <c r="F42" s="178"/>
      <c r="G42" s="178"/>
      <c r="H42" s="178"/>
      <c r="I42" s="178"/>
      <c r="J42" s="178"/>
      <c r="K42" s="179"/>
    </row>
    <row r="43" spans="2:11">
      <c r="B43" s="180"/>
      <c r="C43" s="181"/>
      <c r="D43" s="181"/>
      <c r="E43" s="181"/>
      <c r="F43" s="181"/>
      <c r="G43" s="181"/>
      <c r="H43" s="181"/>
      <c r="I43" s="181"/>
      <c r="J43" s="181"/>
      <c r="K43" s="182"/>
    </row>
    <row r="44" spans="2:11">
      <c r="C44" s="13"/>
      <c r="D44" s="13"/>
      <c r="E44" s="13"/>
      <c r="F44" s="13"/>
      <c r="G44" s="13"/>
      <c r="H44" s="13"/>
      <c r="I44" s="13"/>
      <c r="J44" s="13"/>
      <c r="K44" s="13"/>
    </row>
    <row r="45" spans="2:11" ht="13.5" thickBot="1">
      <c r="B45" s="5" t="s">
        <v>12</v>
      </c>
      <c r="C45" s="12">
        <f>C33-C40</f>
        <v>214735000</v>
      </c>
      <c r="D45" s="12">
        <f t="shared" ref="D45:I45" si="12">D33-D40</f>
        <v>192777000</v>
      </c>
      <c r="E45" s="12">
        <f t="shared" si="12"/>
        <v>191511000</v>
      </c>
      <c r="F45" s="12">
        <f t="shared" si="12"/>
        <v>175101989</v>
      </c>
      <c r="G45" s="12">
        <f t="shared" si="12"/>
        <v>178642778</v>
      </c>
      <c r="H45" s="12">
        <f>H33-H40</f>
        <v>166075294</v>
      </c>
      <c r="I45" s="12">
        <f t="shared" si="12"/>
        <v>152209702.38</v>
      </c>
      <c r="J45" s="12">
        <f t="shared" ref="J45:K45" si="13">J33-J40</f>
        <v>141254436.71000001</v>
      </c>
      <c r="K45" s="12">
        <f t="shared" si="13"/>
        <v>153529229.28999999</v>
      </c>
    </row>
    <row r="46" spans="2:11">
      <c r="C46" s="13"/>
      <c r="D46" s="13"/>
      <c r="E46" s="13"/>
      <c r="F46" s="13"/>
      <c r="G46" s="13"/>
      <c r="H46" s="13"/>
      <c r="I46" s="13"/>
      <c r="J46" s="13"/>
      <c r="K46" s="13"/>
    </row>
    <row r="47" spans="2:11" ht="13.5" thickBot="1">
      <c r="B47" s="5" t="s">
        <v>19</v>
      </c>
      <c r="C47" s="9">
        <v>2014</v>
      </c>
      <c r="D47" s="9">
        <v>2015</v>
      </c>
      <c r="E47" s="9">
        <v>2016</v>
      </c>
      <c r="F47" s="9">
        <v>2017</v>
      </c>
      <c r="G47" s="9">
        <v>2018</v>
      </c>
      <c r="H47" s="9">
        <v>2019</v>
      </c>
      <c r="I47" s="9">
        <v>2020</v>
      </c>
      <c r="J47" s="9">
        <v>2021</v>
      </c>
      <c r="K47" s="9">
        <v>2022</v>
      </c>
    </row>
    <row r="48" spans="2:11">
      <c r="B48" s="7" t="s">
        <v>56</v>
      </c>
      <c r="C48" s="10">
        <f>SUMIFS(Data!$D:$D,Data!$A:$A,'Profitability - TNSP'!$C$4,Data!$B:$B,'Profitability - TNSP'!$B48,Data!$C:$C,'Profitability - TNSP'!C$47)</f>
        <v>14645000</v>
      </c>
      <c r="D48" s="10">
        <f>SUMIFS(Data!$D:$D,Data!$A:$A,'Profitability - TNSP'!$C$4,Data!$B:$B,'Profitability - TNSP'!$B48,Data!$C:$C,'Profitability - TNSP'!D$47)</f>
        <v>12881000</v>
      </c>
      <c r="E48" s="10">
        <f>SUMIFS(Data!$D:$D,Data!$A:$A,'Profitability - TNSP'!$C$4,Data!$B:$B,'Profitability - TNSP'!$B48,Data!$C:$C,'Profitability - TNSP'!E$47)</f>
        <v>13942000</v>
      </c>
      <c r="F48" s="10">
        <f>SUMIFS(Data!$D:$D,Data!$A:$A,'Profitability - TNSP'!$C$4,Data!$B:$B,'Profitability - TNSP'!$B48,Data!$C:$C,'Profitability - TNSP'!F$47)</f>
        <v>15150015</v>
      </c>
      <c r="G48" s="10">
        <f>SUMIFS(Data!$D:$D,Data!$A:$A,'Profitability - TNSP'!$C$4,Data!$B:$B,'Profitability - TNSP'!$B48,Data!$C:$C,'Profitability - TNSP'!G$47)</f>
        <v>14075702</v>
      </c>
      <c r="H48" s="10">
        <f>SUMIFS(Data!$D:$D,Data!$A:$A,'Profitability - TNSP'!$C$4,Data!$B:$B,'Profitability - TNSP'!$B48,Data!$C:$C,'Profitability - TNSP'!H$47)</f>
        <v>15996238</v>
      </c>
      <c r="I48" s="10">
        <f>SUMIFS(Data!$D:$D,Data!$A:$A,'Profitability - TNSP'!$C$4,Data!$B:$B,'Profitability - TNSP'!$B48,Data!$C:$C,'Profitability - TNSP'!I$47)</f>
        <v>13060227.477585623</v>
      </c>
      <c r="J48" s="10">
        <f>SUMIFS(Data!$D:$D,Data!$A:$A,'Profitability - TNSP'!$C$4,Data!$B:$B,'Profitability - TNSP'!$B48,Data!$C:$C,'Profitability - TNSP'!J$47)</f>
        <v>14313178.1121573</v>
      </c>
      <c r="K48" s="10">
        <f>SUMIFS(Data!$D:$D,Data!$A:$A,'Profitability - TNSP'!$C$4,Data!$B:$B,'Profitability - TNSP'!$B48,Data!$C:$C,'Profitability - TNSP'!K$47)</f>
        <v>14485829.550000001</v>
      </c>
    </row>
    <row r="49" spans="2:11">
      <c r="B49" s="7" t="s">
        <v>63</v>
      </c>
      <c r="C49" s="10">
        <f>SUMIFS(Data!$D:$D,Data!$A:$A,'Profitability - TNSP'!$C$4,Data!$B:$B,'Profitability - TNSP'!$B49,Data!$C:$C,'Profitability - TNSP'!C$47)</f>
        <v>30972000</v>
      </c>
      <c r="D49" s="10">
        <f>SUMIFS(Data!$D:$D,Data!$A:$A,'Profitability - TNSP'!$C$4,Data!$B:$B,'Profitability - TNSP'!$B49,Data!$C:$C,'Profitability - TNSP'!D$47)</f>
        <v>21824000</v>
      </c>
      <c r="E49" s="10">
        <f>SUMIFS(Data!$D:$D,Data!$A:$A,'Profitability - TNSP'!$C$4,Data!$B:$B,'Profitability - TNSP'!$B49,Data!$C:$C,'Profitability - TNSP'!E$47)</f>
        <v>22764941</v>
      </c>
      <c r="F49" s="10">
        <f>SUMIFS(Data!$D:$D,Data!$A:$A,'Profitability - TNSP'!$C$4,Data!$B:$B,'Profitability - TNSP'!$B49,Data!$C:$C,'Profitability - TNSP'!F$47)</f>
        <v>16898176</v>
      </c>
      <c r="G49" s="10">
        <f>SUMIFS(Data!$D:$D,Data!$A:$A,'Profitability - TNSP'!$C$4,Data!$B:$B,'Profitability - TNSP'!$B49,Data!$C:$C,'Profitability - TNSP'!G$47)</f>
        <v>14899186</v>
      </c>
      <c r="H49" s="10">
        <f>SUMIFS(Data!$D:$D,Data!$A:$A,'Profitability - TNSP'!$C$4,Data!$B:$B,'Profitability - TNSP'!$B49,Data!$C:$C,'Profitability - TNSP'!H$47)</f>
        <v>15119082</v>
      </c>
      <c r="I49" s="10">
        <f>SUMIFS(Data!$D:$D,Data!$A:$A,'Profitability - TNSP'!$C$4,Data!$B:$B,'Profitability - TNSP'!$B49,Data!$C:$C,'Profitability - TNSP'!I$47)</f>
        <v>14162360.976977713</v>
      </c>
      <c r="J49" s="10">
        <f>SUMIFS(Data!$D:$D,Data!$A:$A,'Profitability - TNSP'!$C$4,Data!$B:$B,'Profitability - TNSP'!$B49,Data!$C:$C,'Profitability - TNSP'!J$47)</f>
        <v>16367408.961231373</v>
      </c>
      <c r="K49" s="10">
        <f>SUMIFS(Data!$D:$D,Data!$A:$A,'Profitability - TNSP'!$C$4,Data!$B:$B,'Profitability - TNSP'!$B49,Data!$C:$C,'Profitability - TNSP'!K$47)</f>
        <v>19293692.761562616</v>
      </c>
    </row>
    <row r="50" spans="2:11" ht="13.5" thickBot="1">
      <c r="B50" s="11" t="s">
        <v>13</v>
      </c>
      <c r="C50" s="12">
        <f>SUM(C48:C49)</f>
        <v>45617000</v>
      </c>
      <c r="D50" s="12">
        <f t="shared" ref="D50:I50" si="14">SUM(D48:D49)</f>
        <v>34705000</v>
      </c>
      <c r="E50" s="12">
        <f t="shared" si="14"/>
        <v>36706941</v>
      </c>
      <c r="F50" s="12">
        <f t="shared" si="14"/>
        <v>32048191</v>
      </c>
      <c r="G50" s="12">
        <f t="shared" si="14"/>
        <v>28974888</v>
      </c>
      <c r="H50" s="12">
        <f t="shared" si="14"/>
        <v>31115320</v>
      </c>
      <c r="I50" s="12">
        <f t="shared" si="14"/>
        <v>27222588.454563335</v>
      </c>
      <c r="J50" s="12">
        <f t="shared" ref="J50:K50" si="15">SUM(J48:J49)</f>
        <v>30680587.073388673</v>
      </c>
      <c r="K50" s="12">
        <f t="shared" si="15"/>
        <v>33779522.311562613</v>
      </c>
    </row>
    <row r="51" spans="2:11">
      <c r="C51" s="13"/>
      <c r="D51" s="13"/>
      <c r="E51" s="13"/>
      <c r="F51" s="13"/>
      <c r="G51" s="13"/>
      <c r="H51" s="13"/>
      <c r="I51" s="13"/>
      <c r="J51" s="13"/>
      <c r="K51" s="13"/>
    </row>
    <row r="52" spans="2:11" ht="15" customHeight="1">
      <c r="B52" s="177" t="s">
        <v>179</v>
      </c>
      <c r="C52" s="178"/>
      <c r="D52" s="178"/>
      <c r="E52" s="178"/>
      <c r="F52" s="178"/>
      <c r="G52" s="178"/>
      <c r="H52" s="178"/>
      <c r="I52" s="178"/>
      <c r="J52" s="178"/>
      <c r="K52" s="179"/>
    </row>
    <row r="53" spans="2:11">
      <c r="B53" s="180"/>
      <c r="C53" s="181"/>
      <c r="D53" s="181"/>
      <c r="E53" s="181"/>
      <c r="F53" s="181"/>
      <c r="G53" s="181"/>
      <c r="H53" s="181"/>
      <c r="I53" s="181"/>
      <c r="J53" s="181"/>
      <c r="K53" s="182"/>
    </row>
    <row r="54" spans="2:11">
      <c r="C54" s="13"/>
      <c r="D54" s="13"/>
      <c r="E54" s="13"/>
      <c r="F54" s="13"/>
      <c r="G54" s="13"/>
      <c r="H54" s="13"/>
      <c r="I54" s="13"/>
      <c r="J54" s="13"/>
      <c r="K54" s="13"/>
    </row>
    <row r="55" spans="2:11" ht="13.5" thickBot="1">
      <c r="B55" s="5" t="s">
        <v>14</v>
      </c>
      <c r="C55" s="12">
        <f t="shared" ref="C55:I55" si="16">C45-C50</f>
        <v>169118000</v>
      </c>
      <c r="D55" s="12">
        <f t="shared" si="16"/>
        <v>158072000</v>
      </c>
      <c r="E55" s="12">
        <f t="shared" si="16"/>
        <v>154804059</v>
      </c>
      <c r="F55" s="12">
        <f t="shared" si="16"/>
        <v>143053798</v>
      </c>
      <c r="G55" s="12">
        <f t="shared" si="16"/>
        <v>149667890</v>
      </c>
      <c r="H55" s="12">
        <f t="shared" si="16"/>
        <v>134959974</v>
      </c>
      <c r="I55" s="12">
        <f t="shared" si="16"/>
        <v>124987113.92543666</v>
      </c>
      <c r="J55" s="12">
        <f t="shared" ref="J55:K55" si="17">J45-J50</f>
        <v>110573849.63661134</v>
      </c>
      <c r="K55" s="12">
        <f t="shared" si="17"/>
        <v>119749706.97843738</v>
      </c>
    </row>
    <row r="56" spans="2:11">
      <c r="C56" s="13"/>
      <c r="D56" s="13"/>
      <c r="E56" s="13"/>
      <c r="F56" s="13"/>
      <c r="G56" s="13"/>
      <c r="H56" s="13"/>
      <c r="I56" s="13"/>
      <c r="J56" s="13"/>
      <c r="K56" s="13"/>
    </row>
    <row r="57" spans="2:11" ht="13.5" thickBot="1">
      <c r="B57" s="5" t="s">
        <v>20</v>
      </c>
      <c r="C57" s="9">
        <v>2014</v>
      </c>
      <c r="D57" s="9">
        <v>2015</v>
      </c>
      <c r="E57" s="9">
        <v>2016</v>
      </c>
      <c r="F57" s="9">
        <v>2017</v>
      </c>
      <c r="G57" s="9">
        <v>2018</v>
      </c>
      <c r="H57" s="9">
        <v>2019</v>
      </c>
      <c r="I57" s="9">
        <v>2020</v>
      </c>
      <c r="J57" s="9">
        <v>2021</v>
      </c>
      <c r="K57" s="9">
        <v>2022</v>
      </c>
    </row>
    <row r="58" spans="2:11">
      <c r="B58" s="7" t="s">
        <v>15</v>
      </c>
      <c r="C58" s="10">
        <f>SUMIFS(Data!$D:$D,Data!$A:$A,'Profitability - TNSP'!$C$4,Data!$B:$B,'Profitability - TNSP'!$B58,Data!$C:$C,'Profitability - TNSP'!C$57)</f>
        <v>62352009.130843192</v>
      </c>
      <c r="D58" s="10">
        <f>SUMIFS(Data!$D:$D,Data!$A:$A,'Profitability - TNSP'!$C$4,Data!$B:$B,'Profitability - TNSP'!$B58,Data!$C:$C,'Profitability - TNSP'!D$57)</f>
        <v>53249630.535829097</v>
      </c>
      <c r="E58" s="10">
        <f>SUMIFS(Data!$D:$D,Data!$A:$A,'Profitability - TNSP'!$C$4,Data!$B:$B,'Profitability - TNSP'!$B58,Data!$C:$C,'Profitability - TNSP'!E$57)</f>
        <v>57208610.967444554</v>
      </c>
      <c r="F58" s="10">
        <f>SUMIFS(Data!$D:$D,Data!$A:$A,'Profitability - TNSP'!$C$4,Data!$B:$B,'Profitability - TNSP'!$B58,Data!$C:$C,'Profitability - TNSP'!F$57)</f>
        <v>61314976.756103277</v>
      </c>
      <c r="G58" s="10">
        <f>SUMIFS(Data!$D:$D,Data!$A:$A,'Profitability - TNSP'!$C$4,Data!$B:$B,'Profitability - TNSP'!$B58,Data!$C:$C,'Profitability - TNSP'!G$57)</f>
        <v>61399882.845609948</v>
      </c>
      <c r="H58" s="10">
        <f>SUMIFS(Data!$D:$D,Data!$A:$A,'Profitability - TNSP'!$C$4,Data!$B:$B,'Profitability - TNSP'!$B58,Data!$C:$C,'Profitability - TNSP'!H$57)</f>
        <v>62797719.513466053</v>
      </c>
      <c r="I58" s="10">
        <f>SUMIFS(Data!$D:$D,Data!$A:$A,'Profitability - TNSP'!$C$4,Data!$B:$B,'Profitability - TNSP'!$B58,Data!$C:$C,'Profitability - TNSP'!I$57)</f>
        <v>51238721.700236082</v>
      </c>
      <c r="J58" s="10">
        <f>SUMIFS(Data!$D:$D,Data!$A:$A,'Profitability - TNSP'!$C$4,Data!$B:$B,'Profitability - TNSP'!$B58,Data!$C:$C,'Profitability - TNSP'!J$57)</f>
        <v>58026015.771226503</v>
      </c>
      <c r="K58" s="10">
        <f>SUMIFS(Data!$D:$D,Data!$A:$A,'Profitability - TNSP'!$C$4,Data!$B:$B,'Profitability - TNSP'!$B58,Data!$C:$C,'Profitability - TNSP'!K$57)</f>
        <v>61421045.365153424</v>
      </c>
    </row>
    <row r="59" spans="2:11">
      <c r="B59" s="14" t="s">
        <v>16</v>
      </c>
      <c r="C59" s="43" t="str">
        <f t="shared" ref="C59:I59" si="18">IF($C$6="Inclusive",C98*C91,"n/a")</f>
        <v>n/a</v>
      </c>
      <c r="D59" s="43" t="str">
        <f t="shared" si="18"/>
        <v>n/a</v>
      </c>
      <c r="E59" s="43" t="str">
        <f t="shared" si="18"/>
        <v>n/a</v>
      </c>
      <c r="F59" s="43" t="str">
        <f t="shared" si="18"/>
        <v>n/a</v>
      </c>
      <c r="G59" s="43" t="str">
        <f t="shared" si="18"/>
        <v>n/a</v>
      </c>
      <c r="H59" s="43" t="str">
        <f t="shared" si="18"/>
        <v>n/a</v>
      </c>
      <c r="I59" s="43" t="str">
        <f t="shared" si="18"/>
        <v>n/a</v>
      </c>
      <c r="J59" s="43" t="str">
        <f t="shared" ref="J59:K59" si="19">IF($C$6="Inclusive",J98*J91,"n/a")</f>
        <v>n/a</v>
      </c>
      <c r="K59" s="43" t="str">
        <f t="shared" si="19"/>
        <v>n/a</v>
      </c>
    </row>
    <row r="60" spans="2:11">
      <c r="C60" s="13"/>
      <c r="D60" s="13"/>
      <c r="E60" s="13"/>
      <c r="F60" s="13"/>
      <c r="G60" s="13"/>
      <c r="H60" s="13"/>
      <c r="I60" s="13"/>
    </row>
    <row r="61" spans="2:11" ht="13" customHeight="1">
      <c r="B61" s="177" t="s">
        <v>178</v>
      </c>
      <c r="C61" s="178"/>
      <c r="D61" s="178"/>
      <c r="E61" s="178"/>
      <c r="F61" s="178"/>
      <c r="G61" s="178"/>
      <c r="H61" s="178"/>
      <c r="I61" s="178"/>
      <c r="J61" s="178"/>
      <c r="K61" s="179"/>
    </row>
    <row r="62" spans="2:11" ht="28.5" customHeight="1">
      <c r="B62" s="180"/>
      <c r="C62" s="181"/>
      <c r="D62" s="181"/>
      <c r="E62" s="181"/>
      <c r="F62" s="181"/>
      <c r="G62" s="181"/>
      <c r="H62" s="181"/>
      <c r="I62" s="181"/>
      <c r="J62" s="181"/>
      <c r="K62" s="182"/>
    </row>
    <row r="63" spans="2:11">
      <c r="C63" s="13"/>
      <c r="D63" s="13"/>
      <c r="E63" s="13"/>
      <c r="F63" s="13"/>
      <c r="G63" s="13"/>
      <c r="H63" s="13"/>
      <c r="I63" s="13"/>
    </row>
    <row r="64" spans="2:11" ht="13.5" thickBot="1">
      <c r="B64" s="5" t="s">
        <v>17</v>
      </c>
      <c r="C64" s="44">
        <f>IF($C$6="Inclusive",C55-C58+C59,C55-C58)</f>
        <v>106765990.86915681</v>
      </c>
      <c r="D64" s="44">
        <f t="shared" ref="D64:I64" si="20">IF($C$6="Inclusive",D55-D58+D59,D55-D58)</f>
        <v>104822369.4641709</v>
      </c>
      <c r="E64" s="44">
        <f t="shared" si="20"/>
        <v>97595448.032555446</v>
      </c>
      <c r="F64" s="44">
        <f t="shared" si="20"/>
        <v>81738821.243896723</v>
      </c>
      <c r="G64" s="44">
        <f t="shared" si="20"/>
        <v>88268007.154390052</v>
      </c>
      <c r="H64" s="44">
        <f>IF($C$6="Inclusive",H55-H58+H59,H55-H58)</f>
        <v>72162254.48653394</v>
      </c>
      <c r="I64" s="44">
        <f t="shared" si="20"/>
        <v>73748392.225200579</v>
      </c>
      <c r="J64" s="44">
        <f t="shared" ref="J64:K64" si="21">IF($C$6="Inclusive",J55-J58+J59,J55-J58)</f>
        <v>52547833.865384839</v>
      </c>
      <c r="K64" s="44">
        <f t="shared" si="21"/>
        <v>58328661.613283955</v>
      </c>
    </row>
    <row r="66" spans="2:11" ht="19" thickBot="1">
      <c r="B66" s="25" t="s">
        <v>21</v>
      </c>
      <c r="C66" s="25"/>
      <c r="D66" s="25"/>
      <c r="E66" s="25"/>
      <c r="F66" s="25"/>
      <c r="G66" s="25"/>
      <c r="H66" s="25"/>
      <c r="I66" s="25"/>
      <c r="J66" s="25"/>
      <c r="K66" s="25"/>
    </row>
    <row r="68" spans="2:11" ht="13.5" thickBot="1">
      <c r="B68" s="5" t="s">
        <v>22</v>
      </c>
      <c r="C68" s="9">
        <v>2014</v>
      </c>
      <c r="D68" s="9">
        <v>2015</v>
      </c>
      <c r="E68" s="9">
        <v>2016</v>
      </c>
      <c r="F68" s="9">
        <v>2017</v>
      </c>
      <c r="G68" s="9">
        <v>2018</v>
      </c>
      <c r="H68" s="9">
        <v>2019</v>
      </c>
      <c r="I68" s="9">
        <v>2020</v>
      </c>
      <c r="J68" s="9">
        <v>2021</v>
      </c>
      <c r="K68" s="9">
        <v>2022</v>
      </c>
    </row>
    <row r="69" spans="2:11">
      <c r="B69" s="7" t="s">
        <v>23</v>
      </c>
      <c r="C69" s="10">
        <f>SUMIFS(Data!$D:$D,Data!$A:$A,'Profitability - TNSP'!$C$4,Data!$B:$B,'Profitability - TNSP'!$B69,Data!$C:$C,'Profitability - TNSP'!C$68)</f>
        <v>0</v>
      </c>
      <c r="D69" s="10">
        <f>SUMIFS(Data!$D:$D,Data!$A:$A,'Profitability - TNSP'!$C$4,Data!$B:$B,'Profitability - TNSP'!$B69,Data!$C:$C,'Profitability - TNSP'!D$68)</f>
        <v>12518241.689999999</v>
      </c>
      <c r="E69" s="10">
        <f>SUMIFS(Data!$D:$D,Data!$A:$A,'Profitability - TNSP'!$C$4,Data!$B:$B,'Profitability - TNSP'!$B69,Data!$C:$C,'Profitability - TNSP'!E$68)</f>
        <v>8782432</v>
      </c>
      <c r="F69" s="10">
        <f>SUMIFS(Data!$D:$D,Data!$A:$A,'Profitability - TNSP'!$C$4,Data!$B:$B,'Profitability - TNSP'!$B69,Data!$C:$C,'Profitability - TNSP'!F$68)</f>
        <v>7243601</v>
      </c>
      <c r="G69" s="10">
        <f>SUMIFS(Data!$D:$D,Data!$A:$A,'Profitability - TNSP'!$C$4,Data!$B:$B,'Profitability - TNSP'!$B69,Data!$C:$C,'Profitability - TNSP'!G$68)</f>
        <v>4460841</v>
      </c>
      <c r="H69" s="10">
        <f>SUMIFS(Data!$D:$D,Data!$A:$A,'Profitability - TNSP'!$C$4,Data!$B:$B,'Profitability - TNSP'!$B69,Data!$C:$C,'Profitability - TNSP'!H$68)</f>
        <v>0</v>
      </c>
      <c r="I69" s="10">
        <f>SUMIFS(Data!$D:$D,Data!$A:$A,'Profitability - TNSP'!$C$4,Data!$B:$B,'Profitability - TNSP'!$B69,Data!$C:$C,'Profitability - TNSP'!I$68)</f>
        <v>17633821.0672854</v>
      </c>
      <c r="J69" s="10">
        <f>SUMIFS(Data!$D:$D,Data!$A:$A,'Profitability - TNSP'!$C$4,Data!$B:$B,'Profitability - TNSP'!$B69,Data!$C:$C,'Profitability - TNSP'!J$68)</f>
        <v>8953799.2455288395</v>
      </c>
      <c r="K69" s="10">
        <f>SUMIFS(Data!$D:$D,Data!$A:$A,'Profitability - TNSP'!$C$4,Data!$B:$B,'Profitability - TNSP'!$B69,Data!$C:$C,'Profitability - TNSP'!K$68)</f>
        <v>9702716.0800000001</v>
      </c>
    </row>
    <row r="70" spans="2:11">
      <c r="B70" s="7" t="s">
        <v>24</v>
      </c>
      <c r="C70" s="10">
        <f>SUMIFS(Data!$D:$D,Data!$A:$A,'Profitability - TNSP'!$C$4,Data!$B:$B,'Profitability - TNSP'!$B70,Data!$C:$C,'Profitability - TNSP'!C$68)</f>
        <v>719982</v>
      </c>
      <c r="D70" s="10">
        <f>SUMIFS(Data!$D:$D,Data!$A:$A,'Profitability - TNSP'!$C$4,Data!$B:$B,'Profitability - TNSP'!$B70,Data!$C:$C,'Profitability - TNSP'!D$68)</f>
        <v>1336028</v>
      </c>
      <c r="E70" s="10">
        <f>SUMIFS(Data!$D:$D,Data!$A:$A,'Profitability - TNSP'!$C$4,Data!$B:$B,'Profitability - TNSP'!$B70,Data!$C:$C,'Profitability - TNSP'!E$68)</f>
        <v>1647789</v>
      </c>
      <c r="F70" s="10">
        <f>SUMIFS(Data!$D:$D,Data!$A:$A,'Profitability - TNSP'!$C$4,Data!$B:$B,'Profitability - TNSP'!$B70,Data!$C:$C,'Profitability - TNSP'!F$68)</f>
        <v>1076392</v>
      </c>
      <c r="G70" s="10">
        <f>SUMIFS(Data!$D:$D,Data!$A:$A,'Profitability - TNSP'!$C$4,Data!$B:$B,'Profitability - TNSP'!$B70,Data!$C:$C,'Profitability - TNSP'!G$68)</f>
        <v>364531</v>
      </c>
      <c r="H70" s="10">
        <f>SUMIFS(Data!$D:$D,Data!$A:$A,'Profitability - TNSP'!$C$4,Data!$B:$B,'Profitability - TNSP'!$B70,Data!$C:$C,'Profitability - TNSP'!H$68)</f>
        <v>3058248</v>
      </c>
      <c r="I70" s="10">
        <f>SUMIFS(Data!$D:$D,Data!$A:$A,'Profitability - TNSP'!$C$4,Data!$B:$B,'Profitability - TNSP'!$B70,Data!$C:$C,'Profitability - TNSP'!I$68)</f>
        <v>2627759</v>
      </c>
      <c r="J70" s="10">
        <f>SUMIFS(Data!$D:$D,Data!$A:$A,'Profitability - TNSP'!$C$4,Data!$B:$B,'Profitability - TNSP'!$B70,Data!$C:$C,'Profitability - TNSP'!J$68)</f>
        <v>2627759</v>
      </c>
      <c r="K70" s="10">
        <f>SUMIFS(Data!$D:$D,Data!$A:$A,'Profitability - TNSP'!$C$4,Data!$B:$B,'Profitability - TNSP'!$B70,Data!$C:$C,'Profitability - TNSP'!K$68)</f>
        <v>2287371</v>
      </c>
    </row>
    <row r="71" spans="2:11" ht="13.5" thickBot="1">
      <c r="B71" s="17" t="s">
        <v>27</v>
      </c>
      <c r="C71" s="18">
        <f>SUMIFS(Data!$D:$D,Data!$A:$A,'Profitability - TNSP'!$C$4,Data!$B:$B,'Profitability - TNSP'!$B71,Data!$C:$C,'Profitability - TNSP'!C$68)</f>
        <v>0</v>
      </c>
      <c r="D71" s="18">
        <f>SUMIFS(Data!$D:$D,Data!$A:$A,'Profitability - TNSP'!$C$4,Data!$B:$B,'Profitability - TNSP'!$B71,Data!$C:$C,'Profitability - TNSP'!D$68)</f>
        <v>0</v>
      </c>
      <c r="E71" s="18">
        <f>SUMIFS(Data!$D:$D,Data!$A:$A,'Profitability - TNSP'!$C$4,Data!$B:$B,'Profitability - TNSP'!$B71,Data!$C:$C,'Profitability - TNSP'!E$68)</f>
        <v>1401985</v>
      </c>
      <c r="F71" s="18">
        <f>SUMIFS(Data!$D:$D,Data!$A:$A,'Profitability - TNSP'!$C$4,Data!$B:$B,'Profitability - TNSP'!$B71,Data!$C:$C,'Profitability - TNSP'!F$68)</f>
        <v>4489980</v>
      </c>
      <c r="G71" s="18">
        <f>SUMIFS(Data!$D:$D,Data!$A:$A,'Profitability - TNSP'!$C$4,Data!$B:$B,'Profitability - TNSP'!$B71,Data!$C:$C,'Profitability - TNSP'!G$68)</f>
        <v>2541906</v>
      </c>
      <c r="H71" s="18">
        <f>SUMIFS(Data!$D:$D,Data!$A:$A,'Profitability - TNSP'!$C$4,Data!$B:$B,'Profitability - TNSP'!$B71,Data!$C:$C,'Profitability - TNSP'!H$68)</f>
        <v>0</v>
      </c>
      <c r="I71" s="18">
        <f>SUMIFS(Data!$D:$D,Data!$A:$A,'Profitability - TNSP'!$C$4,Data!$B:$B,'Profitability - TNSP'!$B71,Data!$C:$C,'Profitability - TNSP'!I$68)</f>
        <v>816206.89731450402</v>
      </c>
      <c r="J71" s="18">
        <f>SUMIFS(Data!$D:$D,Data!$A:$A,'Profitability - TNSP'!$C$4,Data!$B:$B,'Profitability - TNSP'!$B71,Data!$C:$C,'Profitability - TNSP'!J$68)</f>
        <v>0</v>
      </c>
      <c r="K71" s="18">
        <f>SUMIFS(Data!$D:$D,Data!$A:$A,'Profitability - TNSP'!$C$4,Data!$B:$B,'Profitability - TNSP'!$B71,Data!$C:$C,'Profitability - TNSP'!K$68)</f>
        <v>0</v>
      </c>
    </row>
    <row r="72" spans="2:11" ht="13.5" thickBot="1">
      <c r="B72" s="11" t="s">
        <v>28</v>
      </c>
      <c r="C72" s="12">
        <f>SUM($C$69:C71)</f>
        <v>719982</v>
      </c>
      <c r="D72" s="12">
        <f t="shared" ref="D72:I72" si="22">SUM(D69:D71)</f>
        <v>13854269.689999999</v>
      </c>
      <c r="E72" s="12">
        <f t="shared" si="22"/>
        <v>11832206</v>
      </c>
      <c r="F72" s="12">
        <f t="shared" si="22"/>
        <v>12809973</v>
      </c>
      <c r="G72" s="12">
        <f t="shared" si="22"/>
        <v>7367278</v>
      </c>
      <c r="H72" s="12">
        <f>SUM(H69:H71)</f>
        <v>3058248</v>
      </c>
      <c r="I72" s="12">
        <f t="shared" si="22"/>
        <v>21077786.964599904</v>
      </c>
      <c r="J72" s="12">
        <f t="shared" ref="J72:K72" si="23">SUM(J69:J71)</f>
        <v>11581558.24552884</v>
      </c>
      <c r="K72" s="12">
        <f t="shared" si="23"/>
        <v>11990087.08</v>
      </c>
    </row>
    <row r="74" spans="2:11" ht="15" customHeight="1">
      <c r="B74" s="177" t="s">
        <v>177</v>
      </c>
      <c r="C74" s="178"/>
      <c r="D74" s="178"/>
      <c r="E74" s="178"/>
      <c r="F74" s="178"/>
      <c r="G74" s="178"/>
      <c r="H74" s="178"/>
      <c r="I74" s="178"/>
      <c r="J74" s="178"/>
      <c r="K74" s="179"/>
    </row>
    <row r="75" spans="2:11">
      <c r="B75" s="180"/>
      <c r="C75" s="181"/>
      <c r="D75" s="181"/>
      <c r="E75" s="181"/>
      <c r="F75" s="181"/>
      <c r="G75" s="181"/>
      <c r="H75" s="181"/>
      <c r="I75" s="181"/>
      <c r="J75" s="181"/>
      <c r="K75" s="182"/>
    </row>
    <row r="77" spans="2:11" ht="13.5" thickBot="1">
      <c r="B77" s="5" t="s">
        <v>29</v>
      </c>
      <c r="C77" s="9">
        <v>2014</v>
      </c>
      <c r="D77" s="9">
        <v>2015</v>
      </c>
      <c r="E77" s="9">
        <v>2016</v>
      </c>
      <c r="F77" s="9">
        <v>2017</v>
      </c>
      <c r="G77" s="9">
        <v>2018</v>
      </c>
      <c r="H77" s="9">
        <v>2019</v>
      </c>
      <c r="I77" s="9">
        <v>2020</v>
      </c>
      <c r="J77" s="9">
        <v>2021</v>
      </c>
      <c r="K77" s="9">
        <v>2022</v>
      </c>
    </row>
    <row r="78" spans="2:11">
      <c r="B78" s="7" t="s">
        <v>59</v>
      </c>
      <c r="C78" s="13">
        <f>SUMIFS(Data!$D:$D,Data!$A:$A,'Profitability - TNSP'!$C$4,Data!$B:$B,'Profitability - TNSP'!$B78,Data!$C:$C,'Profitability - TNSP'!C$77)</f>
        <v>279617</v>
      </c>
      <c r="D78" s="13">
        <f>SUMIFS(Data!$D:$D,Data!$A:$A,'Profitability - TNSP'!$C$4,Data!$B:$B,'Profitability - TNSP'!$B78,Data!$C:$C,'Profitability - TNSP'!D$77)</f>
        <v>281857</v>
      </c>
      <c r="E78" s="13">
        <f>SUMIFS(Data!$D:$D,Data!$A:$A,'Profitability - TNSP'!$C$4,Data!$B:$B,'Profitability - TNSP'!$B78,Data!$C:$C,'Profitability - TNSP'!E$77)</f>
        <v>284263</v>
      </c>
      <c r="F78" s="13">
        <f>SUMIFS(Data!$D:$D,Data!$A:$A,'Profitability - TNSP'!$C$4,Data!$B:$B,'Profitability - TNSP'!$B78,Data!$C:$C,'Profitability - TNSP'!F$77)</f>
        <v>286386</v>
      </c>
      <c r="G78" s="13">
        <f>SUMIFS(Data!$D:$D,Data!$A:$A,'Profitability - TNSP'!$C$4,Data!$B:$B,'Profitability - TNSP'!$B78,Data!$C:$C,'Profitability - TNSP'!G$77)</f>
        <v>284823</v>
      </c>
      <c r="H78" s="13">
        <f>SUMIFS(Data!$D:$D,Data!$A:$A,'Profitability - TNSP'!$C$4,Data!$B:$B,'Profitability - TNSP'!$B78,Data!$C:$C,'Profitability - TNSP'!H$77)</f>
        <v>287095</v>
      </c>
      <c r="I78" s="13">
        <f>SUMIFS(Data!$D:$D,Data!$A:$A,'Profitability - TNSP'!$C$4,Data!$B:$B,'Profitability - TNSP'!$B78,Data!$C:$C,'Profitability - TNSP'!I$77)</f>
        <v>289921</v>
      </c>
      <c r="J78" s="13">
        <f>SUMIFS(Data!$D:$D,Data!$A:$A,'Profitability - TNSP'!$C$4,Data!$B:$B,'Profitability - TNSP'!$B78,Data!$C:$C,'Profitability - TNSP'!J$77)</f>
        <v>293198</v>
      </c>
      <c r="K78" s="13">
        <f>SUMIFS(Data!$D:$D,Data!$A:$A,'Profitability - TNSP'!$C$4,Data!$B:$B,'Profitability - TNSP'!$B78,Data!$C:$C,'Profitability - TNSP'!K$77)</f>
        <v>296476</v>
      </c>
    </row>
    <row r="79" spans="2:11">
      <c r="B79" s="7" t="s">
        <v>60</v>
      </c>
      <c r="C79" s="13">
        <f>SUMIFS(Data!$D:$D,Data!$A:$A,'Profitability - TNSP'!$C$4,Data!$B:$B,'Profitability - TNSP'!$B79,Data!$C:$C,'Profitability - TNSP'!C$77)</f>
        <v>281886</v>
      </c>
      <c r="D79" s="13">
        <f>SUMIFS(Data!$D:$D,Data!$A:$A,'Profitability - TNSP'!$C$4,Data!$B:$B,'Profitability - TNSP'!$B79,Data!$C:$C,'Profitability - TNSP'!D$77)</f>
        <v>284263</v>
      </c>
      <c r="E79" s="13">
        <f>SUMIFS(Data!$D:$D,Data!$A:$A,'Profitability - TNSP'!$C$4,Data!$B:$B,'Profitability - TNSP'!$B79,Data!$C:$C,'Profitability - TNSP'!E$77)</f>
        <v>286386</v>
      </c>
      <c r="F79" s="13">
        <f>SUMIFS(Data!$D:$D,Data!$A:$A,'Profitability - TNSP'!$C$4,Data!$B:$B,'Profitability - TNSP'!$B79,Data!$C:$C,'Profitability - TNSP'!F$77)</f>
        <v>288918</v>
      </c>
      <c r="G79" s="13">
        <f>SUMIFS(Data!$D:$D,Data!$A:$A,'Profitability - TNSP'!$C$4,Data!$B:$B,'Profitability - TNSP'!$B79,Data!$C:$C,'Profitability - TNSP'!G$77)</f>
        <v>287094</v>
      </c>
      <c r="H79" s="13">
        <f>SUMIFS(Data!$D:$D,Data!$A:$A,'Profitability - TNSP'!$C$4,Data!$B:$B,'Profitability - TNSP'!$B79,Data!$C:$C,'Profitability - TNSP'!H$77)</f>
        <v>289922</v>
      </c>
      <c r="I79" s="13">
        <f>SUMIFS(Data!$D:$D,Data!$A:$A,'Profitability - TNSP'!$C$4,Data!$B:$B,'Profitability - TNSP'!$B79,Data!$C:$C,'Profitability - TNSP'!I$77)</f>
        <v>293198</v>
      </c>
      <c r="J79" s="13">
        <f>SUMIFS(Data!$D:$D,Data!$A:$A,'Profitability - TNSP'!$C$4,Data!$B:$B,'Profitability - TNSP'!$B79,Data!$C:$C,'Profitability - TNSP'!J$77)</f>
        <v>296476</v>
      </c>
      <c r="K79" s="13">
        <f>SUMIFS(Data!$D:$D,Data!$A:$A,'Profitability - TNSP'!$C$4,Data!$B:$B,'Profitability - TNSP'!$B79,Data!$C:$C,'Profitability - TNSP'!K$77)</f>
        <v>300026</v>
      </c>
    </row>
    <row r="80" spans="2:11" ht="13.5" thickBot="1">
      <c r="B80" s="11" t="s">
        <v>30</v>
      </c>
      <c r="C80" s="19">
        <f t="shared" ref="C80:I80" si="24">AVERAGE(C78:C79)</f>
        <v>280751.5</v>
      </c>
      <c r="D80" s="19">
        <f t="shared" si="24"/>
        <v>283060</v>
      </c>
      <c r="E80" s="19">
        <f t="shared" si="24"/>
        <v>285324.5</v>
      </c>
      <c r="F80" s="19">
        <f t="shared" si="24"/>
        <v>287652</v>
      </c>
      <c r="G80" s="19">
        <f t="shared" si="24"/>
        <v>285958.5</v>
      </c>
      <c r="H80" s="19">
        <f>AVERAGE(H78:H79)</f>
        <v>288508.5</v>
      </c>
      <c r="I80" s="19">
        <f t="shared" si="24"/>
        <v>291559.5</v>
      </c>
      <c r="J80" s="19">
        <f t="shared" ref="J80:K80" si="25">AVERAGE(J78:J79)</f>
        <v>294837</v>
      </c>
      <c r="K80" s="19">
        <f t="shared" si="25"/>
        <v>298251</v>
      </c>
    </row>
    <row r="82" spans="2:11" ht="13" customHeight="1">
      <c r="B82" s="195" t="s">
        <v>176</v>
      </c>
      <c r="C82" s="196"/>
      <c r="D82" s="196"/>
      <c r="E82" s="196"/>
      <c r="F82" s="196"/>
      <c r="G82" s="196"/>
      <c r="H82" s="196"/>
      <c r="I82" s="196"/>
      <c r="J82" s="196"/>
      <c r="K82" s="197"/>
    </row>
    <row r="83" spans="2:11" ht="27.75" customHeight="1">
      <c r="B83" s="198"/>
      <c r="C83" s="199"/>
      <c r="D83" s="199"/>
      <c r="E83" s="199"/>
      <c r="F83" s="199"/>
      <c r="G83" s="199"/>
      <c r="H83" s="199"/>
      <c r="I83" s="199"/>
      <c r="J83" s="199"/>
      <c r="K83" s="200"/>
    </row>
    <row r="85" spans="2:11" ht="13.5" thickBot="1">
      <c r="B85" s="5" t="s">
        <v>64</v>
      </c>
      <c r="C85" s="9">
        <v>2014</v>
      </c>
      <c r="D85" s="9">
        <v>2015</v>
      </c>
      <c r="E85" s="9">
        <v>2016</v>
      </c>
      <c r="F85" s="9">
        <v>2017</v>
      </c>
      <c r="G85" s="9">
        <v>2018</v>
      </c>
      <c r="H85" s="9">
        <v>2019</v>
      </c>
      <c r="I85" s="9">
        <v>2020</v>
      </c>
      <c r="J85" s="9">
        <v>2021</v>
      </c>
      <c r="K85" s="9">
        <v>2022</v>
      </c>
    </row>
    <row r="86" spans="2:11">
      <c r="B86" s="7" t="s">
        <v>66</v>
      </c>
      <c r="C86" s="13">
        <f>SUMIFS(Data!$D:$D,Data!$A:$A,'Profitability - TNSP'!$C$4,Data!$B:$B,'Profitability - TNSP'!$B86,Data!$C:$C,'Profitability - TNSP'!C$77)</f>
        <v>26</v>
      </c>
      <c r="D86" s="13">
        <f>SUMIFS(Data!$D:$D,Data!$A:$A,'Profitability - TNSP'!$C$4,Data!$B:$B,'Profitability - TNSP'!$B86,Data!$C:$C,'Profitability - TNSP'!D$77)</f>
        <v>26</v>
      </c>
      <c r="E86" s="13">
        <f>SUMIFS(Data!$D:$D,Data!$A:$A,'Profitability - TNSP'!$C$4,Data!$B:$B,'Profitability - TNSP'!$B86,Data!$C:$C,'Profitability - TNSP'!E$77)</f>
        <v>26</v>
      </c>
      <c r="F86" s="13">
        <f>SUMIFS(Data!$D:$D,Data!$A:$A,'Profitability - TNSP'!$C$4,Data!$B:$B,'Profitability - TNSP'!$B86,Data!$C:$C,'Profitability - TNSP'!F$77)</f>
        <v>26</v>
      </c>
      <c r="G86" s="13">
        <f>SUMIFS(Data!$D:$D,Data!$A:$A,'Profitability - TNSP'!$C$4,Data!$B:$B,'Profitability - TNSP'!$B86,Data!$C:$C,'Profitability - TNSP'!G$77)</f>
        <v>26</v>
      </c>
      <c r="H86" s="13">
        <f>SUMIFS(Data!$D:$D,Data!$A:$A,'Profitability - TNSP'!$C$4,Data!$B:$B,'Profitability - TNSP'!$B86,Data!$C:$C,'Profitability - TNSP'!H$77)</f>
        <v>26</v>
      </c>
      <c r="I86" s="13">
        <f>SUMIFS(Data!$D:$D,Data!$A:$A,'Profitability - TNSP'!$C$4,Data!$B:$B,'Profitability - TNSP'!$B86,Data!$C:$C,'Profitability - TNSP'!I$77)</f>
        <v>27</v>
      </c>
      <c r="J86" s="13">
        <f>SUMIFS(Data!$D:$D,Data!$A:$A,'Profitability - TNSP'!$C$4,Data!$B:$B,'Profitability - TNSP'!$B86,Data!$C:$C,'Profitability - TNSP'!J$77)</f>
        <v>28</v>
      </c>
      <c r="K86" s="13">
        <f>SUMIFS(Data!$D:$D,Data!$A:$A,'Profitability - TNSP'!$C$4,Data!$B:$B,'Profitability - TNSP'!$B86,Data!$C:$C,'Profitability - TNSP'!K$77)</f>
        <v>28</v>
      </c>
    </row>
    <row r="87" spans="2:11">
      <c r="B87" s="7" t="s">
        <v>67</v>
      </c>
      <c r="C87" s="13">
        <f>SUMIFS(Data!$D:$D,Data!$A:$A,'Profitability - TNSP'!$C$4,Data!$B:$B,'Profitability - TNSP'!$B87,Data!$C:$C,'Profitability - TNSP'!C$77)</f>
        <v>56</v>
      </c>
      <c r="D87" s="13">
        <f>SUMIFS(Data!$D:$D,Data!$A:$A,'Profitability - TNSP'!$C$4,Data!$B:$B,'Profitability - TNSP'!$B87,Data!$C:$C,'Profitability - TNSP'!D$77)</f>
        <v>56</v>
      </c>
      <c r="E87" s="13">
        <f>SUMIFS(Data!$D:$D,Data!$A:$A,'Profitability - TNSP'!$C$4,Data!$B:$B,'Profitability - TNSP'!$B87,Data!$C:$C,'Profitability - TNSP'!E$77)</f>
        <v>56</v>
      </c>
      <c r="F87" s="13">
        <f>SUMIFS(Data!$D:$D,Data!$A:$A,'Profitability - TNSP'!$C$4,Data!$B:$B,'Profitability - TNSP'!$B87,Data!$C:$C,'Profitability - TNSP'!F$77)</f>
        <v>56</v>
      </c>
      <c r="G87" s="13">
        <f>SUMIFS(Data!$D:$D,Data!$A:$A,'Profitability - TNSP'!$C$4,Data!$B:$B,'Profitability - TNSP'!$B87,Data!$C:$C,'Profitability - TNSP'!G$77)</f>
        <v>56</v>
      </c>
      <c r="H87" s="13">
        <f>SUMIFS(Data!$D:$D,Data!$A:$A,'Profitability - TNSP'!$C$4,Data!$B:$B,'Profitability - TNSP'!$B87,Data!$C:$C,'Profitability - TNSP'!H$77)</f>
        <v>56</v>
      </c>
      <c r="I87" s="13">
        <f>SUMIFS(Data!$D:$D,Data!$A:$A,'Profitability - TNSP'!$C$4,Data!$B:$B,'Profitability - TNSP'!$B87,Data!$C:$C,'Profitability - TNSP'!I$77)</f>
        <v>56</v>
      </c>
      <c r="J87" s="13">
        <f>SUMIFS(Data!$D:$D,Data!$A:$A,'Profitability - TNSP'!$C$4,Data!$B:$B,'Profitability - TNSP'!$B87,Data!$C:$C,'Profitability - TNSP'!J$77)</f>
        <v>56</v>
      </c>
      <c r="K87" s="13">
        <f>SUMIFS(Data!$D:$D,Data!$A:$A,'Profitability - TNSP'!$C$4,Data!$B:$B,'Profitability - TNSP'!$B87,Data!$C:$C,'Profitability - TNSP'!K$77)</f>
        <v>55</v>
      </c>
    </row>
    <row r="88" spans="2:11" ht="13.5" thickBot="1">
      <c r="B88" s="11" t="s">
        <v>65</v>
      </c>
      <c r="C88" s="19">
        <f>SUM(C86:C87)</f>
        <v>82</v>
      </c>
      <c r="D88" s="19">
        <f t="shared" ref="D88:I88" si="26">SUM(D86:D87)</f>
        <v>82</v>
      </c>
      <c r="E88" s="19">
        <f t="shared" si="26"/>
        <v>82</v>
      </c>
      <c r="F88" s="19">
        <f t="shared" si="26"/>
        <v>82</v>
      </c>
      <c r="G88" s="19">
        <f t="shared" si="26"/>
        <v>82</v>
      </c>
      <c r="H88" s="19">
        <f>SUM(H86:H87)</f>
        <v>82</v>
      </c>
      <c r="I88" s="19">
        <f t="shared" si="26"/>
        <v>83</v>
      </c>
      <c r="J88" s="19">
        <f t="shared" ref="J88:K88" si="27">SUM(J86:J87)</f>
        <v>84</v>
      </c>
      <c r="K88" s="19">
        <f t="shared" si="27"/>
        <v>83</v>
      </c>
    </row>
    <row r="90" spans="2:11" ht="13.5" thickBot="1">
      <c r="B90" s="27"/>
      <c r="C90" s="9">
        <v>2014</v>
      </c>
      <c r="D90" s="9">
        <v>2015</v>
      </c>
      <c r="E90" s="9">
        <v>2016</v>
      </c>
      <c r="F90" s="9">
        <v>2017</v>
      </c>
      <c r="G90" s="9">
        <v>2018</v>
      </c>
      <c r="H90" s="9">
        <v>2019</v>
      </c>
      <c r="I90" s="9">
        <v>2020</v>
      </c>
      <c r="J90" s="9">
        <v>2021</v>
      </c>
      <c r="K90" s="9">
        <v>2022</v>
      </c>
    </row>
    <row r="91" spans="2:11">
      <c r="B91" s="40" t="s">
        <v>31</v>
      </c>
      <c r="C91" s="39">
        <f>SUMIFS(Data!$D:$D,Data!$A:$A,'Profitability - TNSP'!$C$4,Data!$B:$B,'Profitability - TNSP'!$B91,Data!$C:$C,'Profitability - TNSP'!C$90)</f>
        <v>1335044605</v>
      </c>
      <c r="D91" s="39">
        <f>SUMIFS(Data!$D:$D,Data!$A:$A,'Profitability - TNSP'!$C$4,Data!$B:$B,'Profitability - TNSP'!$B91,Data!$C:$C,'Profitability - TNSP'!D$90)</f>
        <v>1410300057</v>
      </c>
      <c r="E91" s="39">
        <f>SUMIFS(Data!$D:$D,Data!$A:$A,'Profitability - TNSP'!$C$4,Data!$B:$B,'Profitability - TNSP'!$B91,Data!$C:$C,'Profitability - TNSP'!E$90)</f>
        <v>1407243368</v>
      </c>
      <c r="F91" s="39">
        <f>SUMIFS(Data!$D:$D,Data!$A:$A,'Profitability - TNSP'!$C$4,Data!$B:$B,'Profitability - TNSP'!$B91,Data!$C:$C,'Profitability - TNSP'!F$90)</f>
        <v>1399257274</v>
      </c>
      <c r="G91" s="39">
        <f>SUMIFS(Data!$D:$D,Data!$A:$A,'Profitability - TNSP'!$C$4,Data!$B:$B,'Profitability - TNSP'!$B91,Data!$C:$C,'Profitability - TNSP'!G$90)</f>
        <v>1410905134</v>
      </c>
      <c r="H91" s="39">
        <f>SUMIFS(Data!$D:$D,Data!$A:$A,'Profitability - TNSP'!$C$4,Data!$B:$B,'Profitability - TNSP'!$B91,Data!$C:$C,'Profitability - TNSP'!H$90)</f>
        <v>1430087001</v>
      </c>
      <c r="I91" s="39">
        <f>SUMIFS(Data!$D:$D,Data!$A:$A,'Profitability - TNSP'!$C$4,Data!$B:$B,'Profitability - TNSP'!$B91,Data!$C:$C,'Profitability - TNSP'!I$90)</f>
        <v>1445253336.9346893</v>
      </c>
      <c r="J91" s="39">
        <f>SUMIFS(Data!$D:$D,Data!$A:$A,'Profitability - TNSP'!$C$4,Data!$B:$B,'Profitability - TNSP'!$B91,Data!$C:$C,'Profitability - TNSP'!J$90)</f>
        <v>1472152516.8523088</v>
      </c>
      <c r="K91" s="39">
        <f>SUMIFS(Data!$D:$D,Data!$A:$A,'Profitability - TNSP'!$C$4,Data!$B:$B,'Profitability - TNSP'!$B91,Data!$C:$C,'Profitability - TNSP'!K$90)</f>
        <v>1472645544.3723826</v>
      </c>
    </row>
    <row r="92" spans="2:11" ht="13.5" thickBot="1">
      <c r="B92" s="45" t="s">
        <v>99</v>
      </c>
      <c r="C92" s="46">
        <f t="shared" ref="C92:I92" si="28">C91*(1+C98)</f>
        <v>1374157239.9121094</v>
      </c>
      <c r="D92" s="46">
        <f t="shared" si="28"/>
        <v>1434522767.9026663</v>
      </c>
      <c r="E92" s="46">
        <f t="shared" si="28"/>
        <v>1431005451.1369617</v>
      </c>
      <c r="F92" s="46">
        <f t="shared" si="28"/>
        <v>1419910517.8966846</v>
      </c>
      <c r="G92" s="46">
        <f t="shared" si="28"/>
        <v>1437840595.6490922</v>
      </c>
      <c r="H92" s="46">
        <f t="shared" si="28"/>
        <v>1455601488.0829649</v>
      </c>
      <c r="I92" s="46">
        <f t="shared" si="28"/>
        <v>1471853091.6021991</v>
      </c>
      <c r="J92" s="46">
        <f t="shared" ref="J92:K92" si="29">J91*(1+J98)</f>
        <v>1484821643.5033672</v>
      </c>
      <c r="K92" s="46">
        <f t="shared" si="29"/>
        <v>1524163007.9553754</v>
      </c>
    </row>
    <row r="94" spans="2:11" ht="13" customHeight="1">
      <c r="B94" s="177" t="s">
        <v>184</v>
      </c>
      <c r="C94" s="178"/>
      <c r="D94" s="178"/>
      <c r="E94" s="178"/>
      <c r="F94" s="178"/>
      <c r="G94" s="178"/>
      <c r="H94" s="178"/>
      <c r="I94" s="178"/>
      <c r="J94" s="178"/>
      <c r="K94" s="179"/>
    </row>
    <row r="95" spans="2:11" ht="29.25" customHeight="1">
      <c r="B95" s="180"/>
      <c r="C95" s="181"/>
      <c r="D95" s="181"/>
      <c r="E95" s="181"/>
      <c r="F95" s="181"/>
      <c r="G95" s="181"/>
      <c r="H95" s="181"/>
      <c r="I95" s="181"/>
      <c r="J95" s="181"/>
      <c r="K95" s="182"/>
    </row>
    <row r="97" spans="2:11" ht="13.5" thickBot="1">
      <c r="B97" s="20"/>
      <c r="C97" s="9">
        <v>2014</v>
      </c>
      <c r="D97" s="9">
        <v>2015</v>
      </c>
      <c r="E97" s="9">
        <v>2016</v>
      </c>
      <c r="F97" s="9">
        <v>2017</v>
      </c>
      <c r="G97" s="9">
        <v>2018</v>
      </c>
      <c r="H97" s="9">
        <v>2019</v>
      </c>
      <c r="I97" s="9">
        <v>2020</v>
      </c>
      <c r="J97" s="9">
        <v>2021</v>
      </c>
      <c r="K97" s="9">
        <v>2022</v>
      </c>
    </row>
    <row r="98" spans="2:11" ht="13.5" thickBot="1">
      <c r="B98" s="5" t="s">
        <v>54</v>
      </c>
      <c r="C98" s="21">
        <f>SUMIFS(Data!$D:$D,Data!$A:$A,'Profitability - TNSP'!$C$4,Data!$B:$B,'Profitability - TNSP'!$B98,Data!$C:$C,'Profitability - TNSP'!C$90)</f>
        <v>2.9296875E-2</v>
      </c>
      <c r="D98" s="21">
        <f>SUMIFS(Data!$D:$D,Data!$A:$A,'Profitability - TNSP'!$C$4,Data!$B:$B,'Profitability - TNSP'!$B98,Data!$C:$C,'Profitability - TNSP'!D$90)</f>
        <v>1.7175572519080085E-2</v>
      </c>
      <c r="E98" s="21">
        <f>SUMIFS(Data!$D:$D,Data!$A:$A,'Profitability - TNSP'!$C$4,Data!$B:$B,'Profitability - TNSP'!$B98,Data!$C:$C,'Profitability - TNSP'!E$90)</f>
        <v>1.6885553470920023E-2</v>
      </c>
      <c r="F98" s="21">
        <f>SUMIFS(Data!$D:$D,Data!$A:$A,'Profitability - TNSP'!$C$4,Data!$B:$B,'Profitability - TNSP'!$B98,Data!$C:$C,'Profitability - TNSP'!F$90)</f>
        <v>1.4760147601480034E-2</v>
      </c>
      <c r="G98" s="21">
        <f>SUMIFS(Data!$D:$D,Data!$A:$A,'Profitability - TNSP'!$C$4,Data!$B:$B,'Profitability - TNSP'!$B98,Data!$C:$C,'Profitability - TNSP'!G$90)</f>
        <v>1.9090909090909935E-2</v>
      </c>
      <c r="H98" s="21">
        <f>SUMIFS(Data!$D:$D,Data!$A:$A,'Profitability - TNSP'!$C$4,Data!$B:$B,'Profitability - TNSP'!$B98,Data!$C:$C,'Profitability - TNSP'!H$90)</f>
        <v>1.7841213202500095E-2</v>
      </c>
      <c r="I98" s="21">
        <f>SUMIFS(Data!$D:$D,Data!$A:$A,'Profitability - TNSP'!$C$4,Data!$B:$B,'Profitability - TNSP'!$B98,Data!$C:$C,'Profitability - TNSP'!I$90)</f>
        <v>1.8404907975460197E-2</v>
      </c>
      <c r="J98" s="21">
        <f>SUMIFS(Data!$D:$D,Data!$A:$A,'Profitability - TNSP'!$C$4,Data!$B:$B,'Profitability - TNSP'!$B98,Data!$C:$C,'Profitability - TNSP'!J$90)</f>
        <v>8.6058519793499322E-3</v>
      </c>
      <c r="K98" s="21">
        <f>SUMIFS(Data!$D:$D,Data!$A:$A,'Profitability - TNSP'!$C$4,Data!$B:$B,'Profitability - TNSP'!$B98,Data!$C:$C,'Profitability - TNSP'!K$90)</f>
        <v>3.4982935153583528E-2</v>
      </c>
    </row>
    <row r="100" spans="2:11" ht="13" customHeight="1">
      <c r="B100" s="195" t="s">
        <v>175</v>
      </c>
      <c r="C100" s="196"/>
      <c r="D100" s="196"/>
      <c r="E100" s="196"/>
      <c r="F100" s="196"/>
      <c r="G100" s="196"/>
      <c r="H100" s="196"/>
      <c r="I100" s="196"/>
      <c r="J100" s="196"/>
      <c r="K100" s="197"/>
    </row>
    <row r="101" spans="2:11" ht="30.75" customHeight="1">
      <c r="B101" s="198"/>
      <c r="C101" s="199"/>
      <c r="D101" s="199"/>
      <c r="E101" s="199"/>
      <c r="F101" s="199"/>
      <c r="G101" s="199"/>
      <c r="H101" s="199"/>
      <c r="I101" s="199"/>
      <c r="J101" s="199"/>
      <c r="K101" s="200"/>
    </row>
    <row r="105" spans="2:11">
      <c r="C105" s="88"/>
      <c r="D105" s="88"/>
      <c r="E105" s="88"/>
      <c r="F105" s="88"/>
      <c r="G105" s="88"/>
      <c r="H105" s="88"/>
      <c r="I105" s="88"/>
    </row>
  </sheetData>
  <mergeCells count="9">
    <mergeCell ref="B35:K36"/>
    <mergeCell ref="B10:K12"/>
    <mergeCell ref="B100:K101"/>
    <mergeCell ref="B94:K95"/>
    <mergeCell ref="B82:K83"/>
    <mergeCell ref="B74:K75"/>
    <mergeCell ref="B61:K62"/>
    <mergeCell ref="B52:K53"/>
    <mergeCell ref="B42:K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Inputs!$C$3:$C$4</xm:f>
          </x14:formula1>
          <xm:sqref>C6</xm:sqref>
        </x14:dataValidation>
        <x14:dataValidation type="list" allowBlank="1" showInputMessage="1" showErrorMessage="1" xr:uid="{00000000-0002-0000-0500-000001000000}">
          <x14:formula1>
            <xm:f>Inputs!$D$3:$D$4</xm:f>
          </x14:formula1>
          <xm:sqref>C8:C9</xm:sqref>
        </x14:dataValidation>
        <x14:dataValidation type="list" allowBlank="1" showInputMessage="1" showErrorMessage="1" xr:uid="{00000000-0002-0000-0500-000002000000}">
          <x14:formula1>
            <xm:f>Inputs!$B$3:$B$7</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7666"/>
  <sheetViews>
    <sheetView workbookViewId="0">
      <selection activeCell="A12" sqref="A12"/>
    </sheetView>
  </sheetViews>
  <sheetFormatPr defaultRowHeight="14.5"/>
  <cols>
    <col min="1" max="1" width="21" style="47" customWidth="1"/>
    <col min="2" max="2" width="112.453125" style="47" bestFit="1" customWidth="1"/>
    <col min="3" max="3" width="9.1796875" style="47"/>
    <col min="4" max="4" width="23.7265625" style="107" bestFit="1" customWidth="1"/>
    <col min="5" max="5" width="15.453125" style="47" bestFit="1" customWidth="1"/>
    <col min="6" max="6" width="20.81640625" style="47" bestFit="1" customWidth="1"/>
    <col min="7" max="7" width="12" bestFit="1" customWidth="1"/>
    <col min="8" max="8" width="16.54296875" bestFit="1" customWidth="1"/>
    <col min="9" max="9" width="18" bestFit="1" customWidth="1"/>
    <col min="10" max="10" width="40.453125" bestFit="1" customWidth="1"/>
    <col min="11" max="11" width="18" bestFit="1" customWidth="1"/>
    <col min="12" max="12" width="10.54296875" bestFit="1" customWidth="1"/>
  </cols>
  <sheetData>
    <row r="1" spans="1:4">
      <c r="A1" s="1" t="s">
        <v>79</v>
      </c>
      <c r="B1" s="1" t="s">
        <v>80</v>
      </c>
      <c r="C1" s="1" t="s">
        <v>32</v>
      </c>
      <c r="D1" s="106" t="s">
        <v>81</v>
      </c>
    </row>
    <row r="2" spans="1:4">
      <c r="A2" s="47" t="s">
        <v>33</v>
      </c>
      <c r="B2" s="47" t="s">
        <v>120</v>
      </c>
      <c r="C2" s="47">
        <v>2014</v>
      </c>
      <c r="D2" s="47">
        <v>0.118242635483503</v>
      </c>
    </row>
    <row r="3" spans="1:4">
      <c r="A3" s="47" t="s">
        <v>33</v>
      </c>
      <c r="B3" s="47" t="s">
        <v>120</v>
      </c>
      <c r="C3" s="47">
        <v>2015</v>
      </c>
      <c r="D3" s="107">
        <v>7.0999999999999994E-2</v>
      </c>
    </row>
    <row r="4" spans="1:4">
      <c r="A4" s="47" t="s">
        <v>33</v>
      </c>
      <c r="B4" s="47" t="s">
        <v>120</v>
      </c>
      <c r="C4" s="47">
        <v>2016</v>
      </c>
      <c r="D4" s="22">
        <v>7.0999999999999994E-2</v>
      </c>
    </row>
    <row r="5" spans="1:4">
      <c r="A5" s="47" t="s">
        <v>33</v>
      </c>
      <c r="B5" s="47" t="s">
        <v>120</v>
      </c>
      <c r="C5" s="47">
        <v>2017</v>
      </c>
      <c r="D5" s="22">
        <v>7.0999999999999994E-2</v>
      </c>
    </row>
    <row r="6" spans="1:4">
      <c r="A6" s="47" t="s">
        <v>33</v>
      </c>
      <c r="B6" s="47" t="s">
        <v>120</v>
      </c>
      <c r="C6" s="47">
        <v>2018</v>
      </c>
      <c r="D6" s="22">
        <v>7.0999999999999994E-2</v>
      </c>
    </row>
    <row r="7" spans="1:4">
      <c r="A7" s="47" t="s">
        <v>33</v>
      </c>
      <c r="B7" s="47" t="s">
        <v>120</v>
      </c>
      <c r="C7" s="47">
        <v>2019</v>
      </c>
      <c r="D7" s="22">
        <v>7.0999999999999994E-2</v>
      </c>
    </row>
    <row r="8" spans="1:4">
      <c r="A8" s="47" t="s">
        <v>33</v>
      </c>
      <c r="B8" s="47" t="s">
        <v>120</v>
      </c>
      <c r="C8" s="47">
        <v>2020</v>
      </c>
      <c r="D8" s="22">
        <v>5.6983046294817999E-2</v>
      </c>
    </row>
    <row r="9" spans="1:4">
      <c r="A9" s="47" t="s">
        <v>33</v>
      </c>
      <c r="B9" s="47" t="s">
        <v>120</v>
      </c>
      <c r="C9" s="47">
        <v>2021</v>
      </c>
      <c r="D9" s="22">
        <v>5.6983046294817999E-2</v>
      </c>
    </row>
    <row r="10" spans="1:4">
      <c r="A10" s="47" t="s">
        <v>33</v>
      </c>
      <c r="B10" s="47" t="s">
        <v>120</v>
      </c>
      <c r="C10" s="47">
        <v>2022</v>
      </c>
      <c r="D10" s="47">
        <v>5.6983046294817999E-2</v>
      </c>
    </row>
    <row r="11" spans="1:4">
      <c r="A11" s="47" t="s">
        <v>34</v>
      </c>
      <c r="B11" s="47" t="s">
        <v>120</v>
      </c>
      <c r="C11" s="47">
        <v>2014</v>
      </c>
      <c r="D11" s="107">
        <v>0.10337716765035</v>
      </c>
    </row>
    <row r="12" spans="1:4">
      <c r="A12" s="47" t="s">
        <v>34</v>
      </c>
      <c r="B12" s="47" t="s">
        <v>120</v>
      </c>
      <c r="C12" s="47">
        <v>2015</v>
      </c>
      <c r="D12" s="22">
        <v>0.10337716765035</v>
      </c>
    </row>
    <row r="13" spans="1:4">
      <c r="A13" s="47" t="s">
        <v>34</v>
      </c>
      <c r="B13" s="47" t="s">
        <v>120</v>
      </c>
      <c r="C13" s="47">
        <v>2016</v>
      </c>
      <c r="D13" s="22">
        <v>7.4999999999999997E-2</v>
      </c>
    </row>
    <row r="14" spans="1:4">
      <c r="A14" s="47" t="s">
        <v>34</v>
      </c>
      <c r="B14" s="47" t="s">
        <v>120</v>
      </c>
      <c r="C14" s="47">
        <v>2017</v>
      </c>
      <c r="D14" s="22">
        <v>7.4999999999999997E-2</v>
      </c>
    </row>
    <row r="15" spans="1:4">
      <c r="A15" s="47" t="s">
        <v>34</v>
      </c>
      <c r="B15" s="47" t="s">
        <v>120</v>
      </c>
      <c r="C15" s="47">
        <v>2018</v>
      </c>
      <c r="D15" s="22">
        <v>7.4999999999999997E-2</v>
      </c>
    </row>
    <row r="16" spans="1:4">
      <c r="A16" s="47" t="s">
        <v>34</v>
      </c>
      <c r="B16" s="47" t="s">
        <v>120</v>
      </c>
      <c r="C16" s="47">
        <v>2019</v>
      </c>
      <c r="D16" s="22">
        <v>7.4999999999999997E-2</v>
      </c>
    </row>
    <row r="17" spans="1:4">
      <c r="A17" s="47" t="s">
        <v>34</v>
      </c>
      <c r="B17" s="47" t="s">
        <v>120</v>
      </c>
      <c r="C17" s="47">
        <v>2020</v>
      </c>
      <c r="D17" s="22">
        <v>7.4999999999999997E-2</v>
      </c>
    </row>
    <row r="18" spans="1:4">
      <c r="A18" s="47" t="s">
        <v>34</v>
      </c>
      <c r="B18" s="47" t="s">
        <v>120</v>
      </c>
      <c r="C18" s="47">
        <v>2021</v>
      </c>
      <c r="D18" s="47">
        <v>4.5087181669217997E-2</v>
      </c>
    </row>
    <row r="19" spans="1:4" s="47" customFormat="1">
      <c r="A19" s="47" t="s">
        <v>34</v>
      </c>
      <c r="B19" s="47" t="s">
        <v>120</v>
      </c>
      <c r="C19" s="47">
        <v>2022</v>
      </c>
      <c r="D19" s="47">
        <v>5.1179581539673002E-2</v>
      </c>
    </row>
    <row r="20" spans="1:4">
      <c r="A20" s="47" t="s">
        <v>53</v>
      </c>
      <c r="B20" s="47" t="s">
        <v>120</v>
      </c>
      <c r="C20" s="47">
        <v>2014</v>
      </c>
      <c r="D20" s="22">
        <v>0.12094382585752</v>
      </c>
    </row>
    <row r="21" spans="1:4">
      <c r="A21" s="47" t="s">
        <v>53</v>
      </c>
      <c r="B21" s="47" t="s">
        <v>120</v>
      </c>
      <c r="C21" s="47">
        <v>2015</v>
      </c>
      <c r="D21" s="22">
        <v>9.5059444158760997E-2</v>
      </c>
    </row>
    <row r="22" spans="1:4">
      <c r="A22" s="47" t="s">
        <v>53</v>
      </c>
      <c r="B22" s="47" t="s">
        <v>120</v>
      </c>
      <c r="C22" s="47">
        <v>2016</v>
      </c>
      <c r="D22" s="22">
        <v>9.5059444158760997E-2</v>
      </c>
    </row>
    <row r="23" spans="1:4">
      <c r="A23" s="47" t="s">
        <v>53</v>
      </c>
      <c r="B23" s="47" t="s">
        <v>120</v>
      </c>
      <c r="C23" s="47">
        <v>2017</v>
      </c>
      <c r="D23" s="22">
        <v>9.5059444158760997E-2</v>
      </c>
    </row>
    <row r="24" spans="1:4">
      <c r="A24" s="47" t="s">
        <v>53</v>
      </c>
      <c r="B24" s="47" t="s">
        <v>120</v>
      </c>
      <c r="C24" s="47">
        <v>2018</v>
      </c>
      <c r="D24" s="22">
        <v>7.0999999999999994E-2</v>
      </c>
    </row>
    <row r="25" spans="1:4">
      <c r="A25" s="47" t="s">
        <v>53</v>
      </c>
      <c r="B25" s="47" t="s">
        <v>120</v>
      </c>
      <c r="C25" s="47">
        <v>2019</v>
      </c>
      <c r="D25" s="22">
        <v>7.0999999999999994E-2</v>
      </c>
    </row>
    <row r="26" spans="1:4">
      <c r="A26" s="47" t="s">
        <v>53</v>
      </c>
      <c r="B26" s="47" t="s">
        <v>120</v>
      </c>
      <c r="C26" s="47">
        <v>2020</v>
      </c>
      <c r="D26" s="47">
        <v>7.0999999999999994E-2</v>
      </c>
    </row>
    <row r="27" spans="1:4">
      <c r="A27" s="47" t="s">
        <v>53</v>
      </c>
      <c r="B27" s="47" t="s">
        <v>120</v>
      </c>
      <c r="C27" s="47">
        <v>2021</v>
      </c>
      <c r="D27" s="107">
        <v>7.0999999999999994E-2</v>
      </c>
    </row>
    <row r="28" spans="1:4">
      <c r="A28" s="47" t="s">
        <v>53</v>
      </c>
      <c r="B28" s="47" t="s">
        <v>120</v>
      </c>
      <c r="C28" s="47">
        <v>2022</v>
      </c>
      <c r="D28" s="22">
        <v>7.0999999999999994E-2</v>
      </c>
    </row>
    <row r="29" spans="1:4">
      <c r="A29" s="47" t="s">
        <v>35</v>
      </c>
      <c r="B29" s="47" t="s">
        <v>120</v>
      </c>
      <c r="C29" s="47">
        <v>2014</v>
      </c>
      <c r="D29" s="22">
        <v>0.10275772881918301</v>
      </c>
    </row>
    <row r="30" spans="1:4">
      <c r="A30" s="47" t="s">
        <v>35</v>
      </c>
      <c r="B30" s="47" t="s">
        <v>120</v>
      </c>
      <c r="C30" s="47">
        <v>2015</v>
      </c>
      <c r="D30" s="22">
        <v>0.10275772881918301</v>
      </c>
    </row>
    <row r="31" spans="1:4">
      <c r="A31" s="47" t="s">
        <v>35</v>
      </c>
      <c r="B31" s="47" t="s">
        <v>120</v>
      </c>
      <c r="C31" s="47">
        <v>2016</v>
      </c>
      <c r="D31" s="22">
        <v>7.0000000000000007E-2</v>
      </c>
    </row>
    <row r="32" spans="1:4">
      <c r="A32" s="47" t="s">
        <v>35</v>
      </c>
      <c r="B32" s="47" t="s">
        <v>120</v>
      </c>
      <c r="C32" s="47">
        <v>2017</v>
      </c>
      <c r="D32" s="22">
        <v>7.0000000000000007E-2</v>
      </c>
    </row>
    <row r="33" spans="1:4">
      <c r="A33" s="47" t="s">
        <v>35</v>
      </c>
      <c r="B33" s="47" t="s">
        <v>120</v>
      </c>
      <c r="C33" s="47">
        <v>2018</v>
      </c>
      <c r="D33" s="22">
        <v>7.0000000000000007E-2</v>
      </c>
    </row>
    <row r="34" spans="1:4">
      <c r="A34" s="47" t="s">
        <v>35</v>
      </c>
      <c r="B34" s="47" t="s">
        <v>120</v>
      </c>
      <c r="C34" s="47">
        <v>2019</v>
      </c>
      <c r="D34" s="47">
        <v>7.0000000000000007E-2</v>
      </c>
    </row>
    <row r="35" spans="1:4">
      <c r="A35" s="47" t="s">
        <v>35</v>
      </c>
      <c r="B35" s="47" t="s">
        <v>120</v>
      </c>
      <c r="C35" s="47">
        <v>2020</v>
      </c>
      <c r="D35" s="107">
        <v>7.0000000000000007E-2</v>
      </c>
    </row>
    <row r="36" spans="1:4">
      <c r="A36" s="47" t="s">
        <v>35</v>
      </c>
      <c r="B36" s="47" t="s">
        <v>120</v>
      </c>
      <c r="C36" s="47">
        <v>2021</v>
      </c>
      <c r="D36" s="22">
        <v>4.5043680031917999E-2</v>
      </c>
    </row>
    <row r="37" spans="1:4">
      <c r="A37" s="47" t="s">
        <v>35</v>
      </c>
      <c r="B37" s="47" t="s">
        <v>120</v>
      </c>
      <c r="C37" s="47">
        <v>2022</v>
      </c>
      <c r="D37" s="22">
        <v>5.0395197404569998E-2</v>
      </c>
    </row>
    <row r="38" spans="1:4">
      <c r="A38" s="47" t="s">
        <v>51</v>
      </c>
      <c r="B38" s="47" t="s">
        <v>120</v>
      </c>
      <c r="C38" s="47">
        <v>2014</v>
      </c>
      <c r="D38" s="22">
        <v>8.7099999999999997E-2</v>
      </c>
    </row>
    <row r="39" spans="1:4">
      <c r="A39" s="47" t="s">
        <v>51</v>
      </c>
      <c r="B39" s="47" t="s">
        <v>120</v>
      </c>
      <c r="C39" s="47">
        <v>2015</v>
      </c>
      <c r="D39" s="22">
        <v>8.7099999999999997E-2</v>
      </c>
    </row>
    <row r="40" spans="1:4">
      <c r="A40" s="47" t="s">
        <v>51</v>
      </c>
      <c r="B40" s="47" t="s">
        <v>120</v>
      </c>
      <c r="C40" s="47">
        <v>2016</v>
      </c>
      <c r="D40" s="22">
        <v>8.7099999999999997E-2</v>
      </c>
    </row>
    <row r="41" spans="1:4">
      <c r="A41" s="47" t="s">
        <v>51</v>
      </c>
      <c r="B41" s="47" t="s">
        <v>120</v>
      </c>
      <c r="C41" s="47">
        <v>2017</v>
      </c>
      <c r="D41" s="22">
        <v>8.7099999999999997E-2</v>
      </c>
    </row>
    <row r="42" spans="1:4">
      <c r="A42" s="47" t="s">
        <v>51</v>
      </c>
      <c r="B42" s="47" t="s">
        <v>120</v>
      </c>
      <c r="C42" s="47">
        <v>2018</v>
      </c>
      <c r="D42" s="47">
        <v>8.7099999999999997E-2</v>
      </c>
    </row>
    <row r="43" spans="1:4">
      <c r="A43" s="47" t="s">
        <v>51</v>
      </c>
      <c r="B43" s="47" t="s">
        <v>120</v>
      </c>
      <c r="C43" s="47">
        <v>2019</v>
      </c>
      <c r="D43" s="107">
        <v>7.3999999999999996E-2</v>
      </c>
    </row>
    <row r="44" spans="1:4">
      <c r="A44" s="47" t="s">
        <v>51</v>
      </c>
      <c r="B44" s="47" t="s">
        <v>120</v>
      </c>
      <c r="C44" s="47">
        <v>2020</v>
      </c>
      <c r="D44" s="22">
        <v>7.3999999999999996E-2</v>
      </c>
    </row>
    <row r="45" spans="1:4">
      <c r="A45" s="47" t="s">
        <v>51</v>
      </c>
      <c r="B45" s="47" t="s">
        <v>120</v>
      </c>
      <c r="C45" s="47">
        <v>2021</v>
      </c>
      <c r="D45" s="22">
        <v>7.3999999999999996E-2</v>
      </c>
    </row>
    <row r="46" spans="1:4">
      <c r="A46" s="47" t="s">
        <v>51</v>
      </c>
      <c r="B46" s="47" t="s">
        <v>120</v>
      </c>
      <c r="C46" s="47">
        <v>2022</v>
      </c>
      <c r="D46" s="22">
        <v>7.3999999999999996E-2</v>
      </c>
    </row>
    <row r="47" spans="1:4">
      <c r="A47" s="47" t="s">
        <v>36</v>
      </c>
      <c r="B47" s="47" t="s">
        <v>120</v>
      </c>
      <c r="C47" s="47">
        <v>2014</v>
      </c>
      <c r="D47" s="22">
        <v>0.118242635483503</v>
      </c>
    </row>
    <row r="48" spans="1:4">
      <c r="A48" s="47" t="s">
        <v>36</v>
      </c>
      <c r="B48" s="47" t="s">
        <v>120</v>
      </c>
      <c r="C48" s="47">
        <v>2015</v>
      </c>
      <c r="D48" s="22">
        <v>7.0999999999999994E-2</v>
      </c>
    </row>
    <row r="49" spans="1:4">
      <c r="A49" s="47" t="s">
        <v>36</v>
      </c>
      <c r="B49" s="47" t="s">
        <v>120</v>
      </c>
      <c r="C49" s="47">
        <v>2016</v>
      </c>
      <c r="D49" s="22">
        <v>7.0999999999999994E-2</v>
      </c>
    </row>
    <row r="50" spans="1:4">
      <c r="A50" s="47" t="s">
        <v>36</v>
      </c>
      <c r="B50" s="47" t="s">
        <v>120</v>
      </c>
      <c r="C50" s="47">
        <v>2017</v>
      </c>
      <c r="D50" s="47">
        <v>7.0999999999999994E-2</v>
      </c>
    </row>
    <row r="51" spans="1:4">
      <c r="A51" s="47" t="s">
        <v>36</v>
      </c>
      <c r="B51" s="47" t="s">
        <v>120</v>
      </c>
      <c r="C51" s="47">
        <v>2018</v>
      </c>
      <c r="D51" s="107">
        <v>7.0999999999999994E-2</v>
      </c>
    </row>
    <row r="52" spans="1:4">
      <c r="A52" s="47" t="s">
        <v>36</v>
      </c>
      <c r="B52" s="47" t="s">
        <v>120</v>
      </c>
      <c r="C52" s="47">
        <v>2019</v>
      </c>
      <c r="D52" s="22">
        <v>7.0999999999999994E-2</v>
      </c>
    </row>
    <row r="53" spans="1:4">
      <c r="A53" s="47" t="s">
        <v>36</v>
      </c>
      <c r="B53" s="47" t="s">
        <v>120</v>
      </c>
      <c r="C53" s="47">
        <v>2020</v>
      </c>
      <c r="D53" s="22">
        <v>5.7981013399309E-2</v>
      </c>
    </row>
    <row r="54" spans="1:4">
      <c r="A54" s="47" t="s">
        <v>36</v>
      </c>
      <c r="B54" s="47" t="s">
        <v>120</v>
      </c>
      <c r="C54" s="47">
        <v>2021</v>
      </c>
      <c r="D54" s="22">
        <v>5.7981013399309E-2</v>
      </c>
    </row>
    <row r="55" spans="1:4">
      <c r="A55" s="47" t="s">
        <v>36</v>
      </c>
      <c r="B55" s="47" t="s">
        <v>120</v>
      </c>
      <c r="C55" s="47">
        <v>2022</v>
      </c>
      <c r="D55" s="22">
        <v>5.7981013399309E-2</v>
      </c>
    </row>
    <row r="56" spans="1:4">
      <c r="A56" s="47" t="s">
        <v>37</v>
      </c>
      <c r="B56" s="47" t="s">
        <v>120</v>
      </c>
      <c r="C56" s="47">
        <v>2014</v>
      </c>
      <c r="D56" s="22">
        <v>0.1084</v>
      </c>
    </row>
    <row r="57" spans="1:4">
      <c r="A57" s="47" t="s">
        <v>37</v>
      </c>
      <c r="B57" s="47" t="s">
        <v>120</v>
      </c>
      <c r="C57" s="47">
        <v>2015</v>
      </c>
      <c r="D57" s="22">
        <v>0.1084</v>
      </c>
    </row>
    <row r="58" spans="1:4">
      <c r="A58" s="47" t="s">
        <v>37</v>
      </c>
      <c r="B58" s="47" t="s">
        <v>120</v>
      </c>
      <c r="C58" s="47">
        <v>2016</v>
      </c>
      <c r="D58" s="47">
        <v>7.4999999999999997E-2</v>
      </c>
    </row>
    <row r="59" spans="1:4">
      <c r="A59" s="47" t="s">
        <v>37</v>
      </c>
      <c r="B59" s="47" t="s">
        <v>120</v>
      </c>
      <c r="C59" s="47">
        <v>2017</v>
      </c>
      <c r="D59" s="107">
        <v>7.4999999999999997E-2</v>
      </c>
    </row>
    <row r="60" spans="1:4">
      <c r="A60" s="47" t="s">
        <v>37</v>
      </c>
      <c r="B60" s="47" t="s">
        <v>120</v>
      </c>
      <c r="C60" s="47">
        <v>2018</v>
      </c>
      <c r="D60" s="22">
        <v>7.4999999999999997E-2</v>
      </c>
    </row>
    <row r="61" spans="1:4">
      <c r="A61" s="47" t="s">
        <v>37</v>
      </c>
      <c r="B61" s="47" t="s">
        <v>120</v>
      </c>
      <c r="C61" s="47">
        <v>2019</v>
      </c>
      <c r="D61" s="22">
        <v>7.4999999999999997E-2</v>
      </c>
    </row>
    <row r="62" spans="1:4">
      <c r="A62" s="47" t="s">
        <v>37</v>
      </c>
      <c r="B62" s="47" t="s">
        <v>120</v>
      </c>
      <c r="C62" s="47">
        <v>2020</v>
      </c>
      <c r="D62" s="22">
        <v>7.4999999999999997E-2</v>
      </c>
    </row>
    <row r="63" spans="1:4">
      <c r="A63" s="47" t="s">
        <v>37</v>
      </c>
      <c r="B63" s="47" t="s">
        <v>120</v>
      </c>
      <c r="C63" s="47">
        <v>2021</v>
      </c>
      <c r="D63" s="22">
        <v>4.6851868535953002E-2</v>
      </c>
    </row>
    <row r="64" spans="1:4">
      <c r="A64" s="47" t="s">
        <v>37</v>
      </c>
      <c r="B64" s="47" t="s">
        <v>120</v>
      </c>
      <c r="C64" s="47">
        <v>2022</v>
      </c>
      <c r="D64" s="22">
        <v>4.6851868535953002E-2</v>
      </c>
    </row>
    <row r="65" spans="1:4">
      <c r="A65" s="47" t="s">
        <v>38</v>
      </c>
      <c r="B65" s="47" t="s">
        <v>120</v>
      </c>
      <c r="C65" s="47">
        <v>2014</v>
      </c>
      <c r="D65" s="22">
        <v>0.1084</v>
      </c>
    </row>
    <row r="66" spans="1:4">
      <c r="A66" s="47" t="s">
        <v>38</v>
      </c>
      <c r="B66" s="47" t="s">
        <v>120</v>
      </c>
      <c r="C66" s="47">
        <v>2015</v>
      </c>
      <c r="D66" s="47">
        <v>0.1084</v>
      </c>
    </row>
    <row r="67" spans="1:4">
      <c r="A67" s="47" t="s">
        <v>38</v>
      </c>
      <c r="B67" s="47" t="s">
        <v>120</v>
      </c>
      <c r="C67" s="47">
        <v>2016</v>
      </c>
      <c r="D67" s="107">
        <v>7.4999999999999997E-2</v>
      </c>
    </row>
    <row r="68" spans="1:4">
      <c r="A68" s="47" t="s">
        <v>38</v>
      </c>
      <c r="B68" s="47" t="s">
        <v>120</v>
      </c>
      <c r="C68" s="47">
        <v>2017</v>
      </c>
      <c r="D68" s="22">
        <v>7.4999999999999997E-2</v>
      </c>
    </row>
    <row r="69" spans="1:4">
      <c r="A69" s="47" t="s">
        <v>38</v>
      </c>
      <c r="B69" s="47" t="s">
        <v>120</v>
      </c>
      <c r="C69" s="47">
        <v>2018</v>
      </c>
      <c r="D69" s="22">
        <v>7.4999999999999997E-2</v>
      </c>
    </row>
    <row r="70" spans="1:4">
      <c r="A70" s="47" t="s">
        <v>38</v>
      </c>
      <c r="B70" s="47" t="s">
        <v>120</v>
      </c>
      <c r="C70" s="47">
        <v>2019</v>
      </c>
      <c r="D70" s="22">
        <v>7.4999999999999997E-2</v>
      </c>
    </row>
    <row r="71" spans="1:4">
      <c r="A71" s="47" t="s">
        <v>38</v>
      </c>
      <c r="B71" s="47" t="s">
        <v>120</v>
      </c>
      <c r="C71" s="47">
        <v>2020</v>
      </c>
      <c r="D71" s="22">
        <v>7.4999999999999997E-2</v>
      </c>
    </row>
    <row r="72" spans="1:4">
      <c r="A72" s="47" t="s">
        <v>38</v>
      </c>
      <c r="B72" s="47" t="s">
        <v>120</v>
      </c>
      <c r="C72" s="47">
        <v>2021</v>
      </c>
      <c r="D72" s="22">
        <v>4.6851868535953002E-2</v>
      </c>
    </row>
    <row r="73" spans="1:4">
      <c r="A73" s="47" t="s">
        <v>38</v>
      </c>
      <c r="B73" s="47" t="s">
        <v>120</v>
      </c>
      <c r="C73" s="47">
        <v>2022</v>
      </c>
      <c r="D73" s="22">
        <v>4.6851868535953002E-2</v>
      </c>
    </row>
    <row r="74" spans="1:4">
      <c r="A74" s="47" t="s">
        <v>39</v>
      </c>
      <c r="B74" s="47" t="s">
        <v>120</v>
      </c>
      <c r="C74" s="47">
        <v>2014</v>
      </c>
      <c r="D74" s="47">
        <v>0.118242635483503</v>
      </c>
    </row>
    <row r="75" spans="1:4">
      <c r="A75" s="47" t="s">
        <v>39</v>
      </c>
      <c r="B75" s="47" t="s">
        <v>120</v>
      </c>
      <c r="C75" s="47">
        <v>2015</v>
      </c>
      <c r="D75" s="107">
        <v>7.0999999999999994E-2</v>
      </c>
    </row>
    <row r="76" spans="1:4">
      <c r="A76" s="47" t="s">
        <v>39</v>
      </c>
      <c r="B76" s="47" t="s">
        <v>120</v>
      </c>
      <c r="C76" s="47">
        <v>2016</v>
      </c>
      <c r="D76" s="22">
        <v>7.0999999999999994E-2</v>
      </c>
    </row>
    <row r="77" spans="1:4">
      <c r="A77" s="47" t="s">
        <v>39</v>
      </c>
      <c r="B77" s="47" t="s">
        <v>120</v>
      </c>
      <c r="C77" s="47">
        <v>2017</v>
      </c>
      <c r="D77" s="22">
        <v>7.0999999999999994E-2</v>
      </c>
    </row>
    <row r="78" spans="1:4">
      <c r="A78" s="47" t="s">
        <v>39</v>
      </c>
      <c r="B78" s="47" t="s">
        <v>120</v>
      </c>
      <c r="C78" s="47">
        <v>2018</v>
      </c>
      <c r="D78" s="22">
        <v>7.0999999999999994E-2</v>
      </c>
    </row>
    <row r="79" spans="1:4">
      <c r="A79" s="47" t="s">
        <v>39</v>
      </c>
      <c r="B79" s="47" t="s">
        <v>120</v>
      </c>
      <c r="C79" s="47">
        <v>2019</v>
      </c>
      <c r="D79" s="22">
        <v>7.0999999999999994E-2</v>
      </c>
    </row>
    <row r="80" spans="1:4">
      <c r="A80" s="47" t="s">
        <v>39</v>
      </c>
      <c r="B80" s="47" t="s">
        <v>120</v>
      </c>
      <c r="C80" s="47">
        <v>2020</v>
      </c>
      <c r="D80" s="22">
        <v>5.7981013399309E-2</v>
      </c>
    </row>
    <row r="81" spans="1:4">
      <c r="A81" s="47" t="s">
        <v>39</v>
      </c>
      <c r="B81" s="47" t="s">
        <v>120</v>
      </c>
      <c r="C81" s="47">
        <v>2021</v>
      </c>
      <c r="D81" s="22">
        <v>5.7981013399309E-2</v>
      </c>
    </row>
    <row r="82" spans="1:4">
      <c r="A82" s="47" t="s">
        <v>39</v>
      </c>
      <c r="B82" s="47" t="s">
        <v>120</v>
      </c>
      <c r="C82" s="47">
        <v>2022</v>
      </c>
      <c r="D82" s="47">
        <v>5.7981013399309E-2</v>
      </c>
    </row>
    <row r="83" spans="1:4">
      <c r="A83" s="47" t="s">
        <v>40</v>
      </c>
      <c r="B83" s="47" t="s">
        <v>120</v>
      </c>
      <c r="C83" s="47">
        <v>2014</v>
      </c>
      <c r="D83" s="107">
        <v>0.102895545931749</v>
      </c>
    </row>
    <row r="84" spans="1:4">
      <c r="A84" s="47" t="s">
        <v>40</v>
      </c>
      <c r="B84" s="47" t="s">
        <v>120</v>
      </c>
      <c r="C84" s="47">
        <v>2015</v>
      </c>
      <c r="D84" s="22">
        <v>7.0999999999999994E-2</v>
      </c>
    </row>
    <row r="85" spans="1:4">
      <c r="A85" s="47" t="s">
        <v>40</v>
      </c>
      <c r="B85" s="47" t="s">
        <v>120</v>
      </c>
      <c r="C85" s="47">
        <v>2016</v>
      </c>
      <c r="D85" s="22">
        <v>7.0999999999999994E-2</v>
      </c>
    </row>
    <row r="86" spans="1:4">
      <c r="A86" s="47" t="s">
        <v>40</v>
      </c>
      <c r="B86" s="47" t="s">
        <v>120</v>
      </c>
      <c r="C86" s="47">
        <v>2017</v>
      </c>
      <c r="D86" s="22">
        <v>7.0999999999999994E-2</v>
      </c>
    </row>
    <row r="87" spans="1:4">
      <c r="A87" s="47" t="s">
        <v>40</v>
      </c>
      <c r="B87" s="47" t="s">
        <v>120</v>
      </c>
      <c r="C87" s="47">
        <v>2018</v>
      </c>
      <c r="D87" s="22">
        <v>7.0999999999999994E-2</v>
      </c>
    </row>
    <row r="88" spans="1:4">
      <c r="A88" s="47" t="s">
        <v>40</v>
      </c>
      <c r="B88" s="47" t="s">
        <v>120</v>
      </c>
      <c r="C88" s="47">
        <v>2019</v>
      </c>
      <c r="D88" s="22">
        <v>7.0999999999999994E-2</v>
      </c>
    </row>
    <row r="89" spans="1:4">
      <c r="A89" s="47" t="s">
        <v>40</v>
      </c>
      <c r="B89" s="47" t="s">
        <v>120</v>
      </c>
      <c r="C89" s="47">
        <v>2020</v>
      </c>
      <c r="D89" s="22">
        <v>5.6169969049528999E-2</v>
      </c>
    </row>
    <row r="90" spans="1:4">
      <c r="A90" s="47" t="s">
        <v>40</v>
      </c>
      <c r="B90" s="47" t="s">
        <v>120</v>
      </c>
      <c r="C90" s="47">
        <v>2021</v>
      </c>
      <c r="D90" s="47">
        <v>5.6169969049528999E-2</v>
      </c>
    </row>
    <row r="91" spans="1:4">
      <c r="A91" s="47" t="s">
        <v>40</v>
      </c>
      <c r="B91" s="47" t="s">
        <v>120</v>
      </c>
      <c r="C91" s="47">
        <v>2022</v>
      </c>
      <c r="D91" s="107">
        <v>5.6169969049528999E-2</v>
      </c>
    </row>
    <row r="92" spans="1:4">
      <c r="A92" s="47" t="s">
        <v>41</v>
      </c>
      <c r="B92" s="47" t="s">
        <v>120</v>
      </c>
      <c r="C92" s="47">
        <v>2014</v>
      </c>
      <c r="D92" s="22">
        <v>0.108465864768011</v>
      </c>
    </row>
    <row r="93" spans="1:4">
      <c r="A93" s="47" t="s">
        <v>41</v>
      </c>
      <c r="B93" s="47" t="s">
        <v>120</v>
      </c>
      <c r="C93" s="47">
        <v>2015</v>
      </c>
      <c r="D93" s="22">
        <v>0.108465864768011</v>
      </c>
    </row>
    <row r="94" spans="1:4">
      <c r="A94" s="47" t="s">
        <v>41</v>
      </c>
      <c r="B94" s="47" t="s">
        <v>120</v>
      </c>
      <c r="C94" s="47">
        <v>2016</v>
      </c>
      <c r="D94" s="22">
        <v>7.4999999999999997E-2</v>
      </c>
    </row>
    <row r="95" spans="1:4">
      <c r="A95" s="47" t="s">
        <v>41</v>
      </c>
      <c r="B95" s="47" t="s">
        <v>120</v>
      </c>
      <c r="C95" s="47">
        <v>2017</v>
      </c>
      <c r="D95" s="22">
        <v>7.4999999999999997E-2</v>
      </c>
    </row>
    <row r="96" spans="1:4">
      <c r="A96" s="47" t="s">
        <v>41</v>
      </c>
      <c r="B96" s="47" t="s">
        <v>120</v>
      </c>
      <c r="C96" s="47">
        <v>2018</v>
      </c>
      <c r="D96" s="22">
        <v>7.4999999999999997E-2</v>
      </c>
    </row>
    <row r="97" spans="1:12">
      <c r="A97" s="47" t="s">
        <v>41</v>
      </c>
      <c r="B97" s="47" t="s">
        <v>120</v>
      </c>
      <c r="C97" s="47">
        <v>2019</v>
      </c>
      <c r="D97" s="22">
        <v>7.4999999999999997E-2</v>
      </c>
    </row>
    <row r="98" spans="1:12">
      <c r="A98" s="47" t="s">
        <v>41</v>
      </c>
      <c r="B98" s="47" t="s">
        <v>120</v>
      </c>
      <c r="C98" s="47">
        <v>2020</v>
      </c>
      <c r="D98" s="47">
        <v>7.4999999999999997E-2</v>
      </c>
    </row>
    <row r="99" spans="1:12">
      <c r="A99" s="47" t="s">
        <v>41</v>
      </c>
      <c r="B99" s="47" t="s">
        <v>120</v>
      </c>
      <c r="C99" s="47">
        <v>2021</v>
      </c>
      <c r="D99" s="107">
        <v>4.5085717131700002E-2</v>
      </c>
    </row>
    <row r="100" spans="1:12">
      <c r="A100" s="47" t="s">
        <v>41</v>
      </c>
      <c r="B100" s="47" t="s">
        <v>120</v>
      </c>
      <c r="C100" s="47">
        <v>2022</v>
      </c>
      <c r="D100" s="22">
        <v>5.3129223748298003E-2</v>
      </c>
    </row>
    <row r="101" spans="1:12">
      <c r="A101" s="47" t="s">
        <v>111</v>
      </c>
      <c r="B101" s="47" t="s">
        <v>120</v>
      </c>
      <c r="C101" s="47">
        <v>2014</v>
      </c>
      <c r="D101" s="22"/>
    </row>
    <row r="102" spans="1:12">
      <c r="A102" s="47" t="s">
        <v>111</v>
      </c>
      <c r="B102" s="47" t="s">
        <v>120</v>
      </c>
      <c r="C102" s="47">
        <v>2015</v>
      </c>
      <c r="D102" s="22"/>
    </row>
    <row r="103" spans="1:12">
      <c r="A103" s="47" t="s">
        <v>111</v>
      </c>
      <c r="B103" s="47" t="s">
        <v>120</v>
      </c>
      <c r="C103" s="47">
        <v>2016</v>
      </c>
      <c r="D103" s="22"/>
    </row>
    <row r="104" spans="1:12">
      <c r="A104" s="47" t="s">
        <v>111</v>
      </c>
      <c r="B104" s="47" t="s">
        <v>120</v>
      </c>
      <c r="C104" s="47">
        <v>2017</v>
      </c>
      <c r="D104" s="22"/>
    </row>
    <row r="105" spans="1:12" s="3" customFormat="1">
      <c r="A105" s="47" t="s">
        <v>111</v>
      </c>
      <c r="B105" s="47" t="s">
        <v>120</v>
      </c>
      <c r="C105" s="47">
        <v>2018</v>
      </c>
      <c r="D105" s="22"/>
      <c r="E105" s="47"/>
      <c r="F105" s="47"/>
    </row>
    <row r="106" spans="1:12">
      <c r="A106" s="47" t="s">
        <v>111</v>
      </c>
      <c r="B106" s="47" t="s">
        <v>120</v>
      </c>
      <c r="C106" s="47">
        <v>2019</v>
      </c>
      <c r="D106" s="47"/>
    </row>
    <row r="107" spans="1:12">
      <c r="A107" s="47" t="s">
        <v>111</v>
      </c>
      <c r="B107" s="47" t="s">
        <v>120</v>
      </c>
      <c r="C107" s="47">
        <v>2020</v>
      </c>
      <c r="D107" s="107">
        <v>5.8744900964463997E-2</v>
      </c>
      <c r="L107" s="4"/>
    </row>
    <row r="108" spans="1:12">
      <c r="A108" s="47" t="s">
        <v>111</v>
      </c>
      <c r="B108" s="47" t="s">
        <v>120</v>
      </c>
      <c r="C108" s="47">
        <v>2021</v>
      </c>
      <c r="D108" s="22">
        <v>5.8744900964463997E-2</v>
      </c>
      <c r="I108" s="3"/>
      <c r="J108" s="3"/>
      <c r="L108" s="4"/>
    </row>
    <row r="109" spans="1:12">
      <c r="A109" s="47" t="s">
        <v>111</v>
      </c>
      <c r="B109" s="47" t="s">
        <v>120</v>
      </c>
      <c r="C109" s="47">
        <v>2022</v>
      </c>
      <c r="D109" s="22">
        <v>5.8744900964463997E-2</v>
      </c>
      <c r="I109" s="3"/>
      <c r="J109" s="3"/>
      <c r="L109" s="4"/>
    </row>
    <row r="110" spans="1:12">
      <c r="A110" s="47" t="s">
        <v>42</v>
      </c>
      <c r="B110" s="47" t="s">
        <v>120</v>
      </c>
      <c r="C110" s="47">
        <v>2014</v>
      </c>
      <c r="D110" s="22">
        <v>0.10275772881918301</v>
      </c>
      <c r="I110" s="3"/>
      <c r="J110" s="3"/>
      <c r="L110" s="4"/>
    </row>
    <row r="111" spans="1:12" s="3" customFormat="1">
      <c r="A111" s="47" t="s">
        <v>42</v>
      </c>
      <c r="B111" s="47" t="s">
        <v>120</v>
      </c>
      <c r="C111" s="47">
        <v>2015</v>
      </c>
      <c r="D111" s="22">
        <v>0.10275772881918301</v>
      </c>
      <c r="E111" s="47"/>
      <c r="F111" s="47"/>
      <c r="L111" s="4"/>
    </row>
    <row r="112" spans="1:12">
      <c r="A112" s="47" t="s">
        <v>42</v>
      </c>
      <c r="B112" s="47" t="s">
        <v>120</v>
      </c>
      <c r="C112" s="47">
        <v>2016</v>
      </c>
      <c r="D112" s="22">
        <v>7.0000000000000007E-2</v>
      </c>
      <c r="I112" s="3"/>
      <c r="J112" s="3"/>
      <c r="L112" s="4"/>
    </row>
    <row r="113" spans="1:12">
      <c r="A113" s="47" t="s">
        <v>42</v>
      </c>
      <c r="B113" s="47" t="s">
        <v>120</v>
      </c>
      <c r="C113" s="47">
        <v>2017</v>
      </c>
      <c r="D113" s="22">
        <v>7.0000000000000007E-2</v>
      </c>
      <c r="L113" s="4"/>
    </row>
    <row r="114" spans="1:12">
      <c r="A114" s="47" t="s">
        <v>42</v>
      </c>
      <c r="B114" s="47" t="s">
        <v>120</v>
      </c>
      <c r="C114" s="47">
        <v>2018</v>
      </c>
      <c r="D114" s="47">
        <v>7.0000000000000007E-2</v>
      </c>
      <c r="I114" s="3"/>
      <c r="L114" s="4"/>
    </row>
    <row r="115" spans="1:12">
      <c r="A115" s="47" t="s">
        <v>42</v>
      </c>
      <c r="B115" s="47" t="s">
        <v>120</v>
      </c>
      <c r="C115" s="47">
        <v>2019</v>
      </c>
      <c r="D115" s="107">
        <v>7.0000000000000007E-2</v>
      </c>
      <c r="I115" s="3"/>
      <c r="J115" s="3"/>
      <c r="L115" s="4"/>
    </row>
    <row r="116" spans="1:12">
      <c r="A116" s="47" t="s">
        <v>42</v>
      </c>
      <c r="B116" s="47" t="s">
        <v>120</v>
      </c>
      <c r="C116" s="47">
        <v>2020</v>
      </c>
      <c r="D116" s="22">
        <v>7.0000000000000007E-2</v>
      </c>
      <c r="I116" s="3"/>
      <c r="J116" s="3"/>
      <c r="L116" s="4"/>
    </row>
    <row r="117" spans="1:12" s="3" customFormat="1">
      <c r="A117" s="47" t="s">
        <v>42</v>
      </c>
      <c r="B117" s="47" t="s">
        <v>120</v>
      </c>
      <c r="C117" s="47">
        <v>2021</v>
      </c>
      <c r="D117" s="22">
        <v>4.5043680031917999E-2</v>
      </c>
      <c r="E117" s="47"/>
      <c r="F117" s="47"/>
      <c r="L117" s="4"/>
    </row>
    <row r="118" spans="1:12">
      <c r="A118" s="47" t="s">
        <v>42</v>
      </c>
      <c r="B118" s="47" t="s">
        <v>120</v>
      </c>
      <c r="C118" s="47">
        <v>2022</v>
      </c>
      <c r="D118" s="22">
        <v>5.0395197404569998E-2</v>
      </c>
      <c r="I118" s="3"/>
      <c r="J118" s="3"/>
      <c r="L118" s="4"/>
    </row>
    <row r="119" spans="1:12">
      <c r="A119" s="47" t="s">
        <v>50</v>
      </c>
      <c r="B119" s="47" t="s">
        <v>120</v>
      </c>
      <c r="C119" s="47">
        <v>2014</v>
      </c>
      <c r="D119" s="22">
        <v>9.3687999999999994E-2</v>
      </c>
    </row>
    <row r="120" spans="1:12">
      <c r="A120" s="47" t="s">
        <v>50</v>
      </c>
      <c r="B120" s="47" t="s">
        <v>120</v>
      </c>
      <c r="C120" s="47">
        <v>2015</v>
      </c>
      <c r="D120" s="22">
        <v>9.3687999999999994E-2</v>
      </c>
      <c r="J120" s="3"/>
      <c r="K120" s="3"/>
      <c r="L120" s="4"/>
    </row>
    <row r="121" spans="1:12">
      <c r="A121" s="47" t="s">
        <v>50</v>
      </c>
      <c r="B121" s="47" t="s">
        <v>120</v>
      </c>
      <c r="C121" s="47">
        <v>2016</v>
      </c>
      <c r="D121" s="22">
        <v>9.3687999999999994E-2</v>
      </c>
      <c r="I121" s="3"/>
      <c r="J121" s="3"/>
      <c r="K121" s="3"/>
      <c r="L121" s="4"/>
    </row>
    <row r="122" spans="1:12">
      <c r="A122" s="47" t="s">
        <v>50</v>
      </c>
      <c r="B122" s="47" t="s">
        <v>120</v>
      </c>
      <c r="C122" s="47">
        <v>2017</v>
      </c>
      <c r="D122" s="47">
        <v>9.3687999999999994E-2</v>
      </c>
      <c r="I122" s="3"/>
      <c r="J122" s="3"/>
      <c r="K122" s="3"/>
      <c r="L122" s="4"/>
    </row>
    <row r="123" spans="1:12" s="3" customFormat="1">
      <c r="A123" s="47" t="s">
        <v>50</v>
      </c>
      <c r="B123" s="47" t="s">
        <v>120</v>
      </c>
      <c r="C123" s="47">
        <v>2018</v>
      </c>
      <c r="D123" s="107">
        <v>7.3999999999999996E-2</v>
      </c>
      <c r="E123" s="47"/>
      <c r="F123" s="47"/>
      <c r="L123" s="4"/>
    </row>
    <row r="124" spans="1:12">
      <c r="A124" s="47" t="s">
        <v>50</v>
      </c>
      <c r="B124" s="47" t="s">
        <v>120</v>
      </c>
      <c r="C124" s="47">
        <v>2019</v>
      </c>
      <c r="D124" s="22">
        <v>7.3999999999999996E-2</v>
      </c>
      <c r="I124" s="3"/>
      <c r="J124" s="3"/>
      <c r="K124" s="3"/>
      <c r="L124" s="4"/>
    </row>
    <row r="125" spans="1:12">
      <c r="A125" s="47" t="s">
        <v>50</v>
      </c>
      <c r="B125" s="47" t="s">
        <v>120</v>
      </c>
      <c r="C125" s="47">
        <v>2020</v>
      </c>
      <c r="D125" s="22">
        <v>7.3999999999999996E-2</v>
      </c>
      <c r="I125" s="3"/>
      <c r="J125" s="3"/>
      <c r="K125" s="3"/>
      <c r="L125" s="4"/>
    </row>
    <row r="126" spans="1:12">
      <c r="A126" s="47" t="s">
        <v>50</v>
      </c>
      <c r="B126" s="47" t="s">
        <v>120</v>
      </c>
      <c r="C126" s="47">
        <v>2021</v>
      </c>
      <c r="D126" s="22">
        <v>7.3999999999999996E-2</v>
      </c>
      <c r="I126" s="3"/>
      <c r="J126" s="3"/>
      <c r="K126" s="3"/>
      <c r="L126" s="4"/>
    </row>
    <row r="127" spans="1:12">
      <c r="A127" s="47" t="s">
        <v>50</v>
      </c>
      <c r="B127" s="47" t="s">
        <v>120</v>
      </c>
      <c r="C127" s="47">
        <v>2022</v>
      </c>
      <c r="D127" s="22">
        <v>7.3999999999999996E-2</v>
      </c>
      <c r="I127" s="3"/>
      <c r="J127" s="3"/>
      <c r="K127" s="3"/>
      <c r="L127" s="4"/>
    </row>
    <row r="128" spans="1:12">
      <c r="A128" s="47" t="s">
        <v>43</v>
      </c>
      <c r="B128" s="47" t="s">
        <v>120</v>
      </c>
      <c r="C128" s="47">
        <v>2014</v>
      </c>
      <c r="D128" s="22">
        <v>0.1109</v>
      </c>
      <c r="I128" s="3"/>
      <c r="J128" s="3"/>
      <c r="K128" s="3"/>
      <c r="L128" s="4"/>
    </row>
    <row r="129" spans="1:12" s="3" customFormat="1">
      <c r="A129" s="47" t="s">
        <v>43</v>
      </c>
      <c r="B129" s="47" t="s">
        <v>120</v>
      </c>
      <c r="C129" s="47">
        <v>2015</v>
      </c>
      <c r="D129" s="22">
        <v>0.1109</v>
      </c>
      <c r="E129" s="47"/>
      <c r="F129" s="47"/>
      <c r="L129" s="4"/>
    </row>
    <row r="130" spans="1:12">
      <c r="A130" s="47" t="s">
        <v>43</v>
      </c>
      <c r="B130" s="47" t="s">
        <v>120</v>
      </c>
      <c r="C130" s="47">
        <v>2016</v>
      </c>
      <c r="D130" s="47">
        <v>7.4999999999999997E-2</v>
      </c>
      <c r="I130" s="3"/>
      <c r="J130" s="3"/>
      <c r="K130" s="3"/>
      <c r="L130" s="4"/>
    </row>
    <row r="131" spans="1:12">
      <c r="A131" s="47" t="s">
        <v>43</v>
      </c>
      <c r="B131" s="47" t="s">
        <v>120</v>
      </c>
      <c r="C131" s="47">
        <v>2017</v>
      </c>
      <c r="D131" s="107">
        <v>7.4999999999999997E-2</v>
      </c>
      <c r="I131" s="3"/>
      <c r="J131" s="3"/>
      <c r="K131" s="3"/>
      <c r="L131" s="4"/>
    </row>
    <row r="132" spans="1:12">
      <c r="A132" s="47" t="s">
        <v>43</v>
      </c>
      <c r="B132" s="47" t="s">
        <v>120</v>
      </c>
      <c r="C132" s="47">
        <v>2018</v>
      </c>
      <c r="D132" s="22">
        <v>7.4999999999999997E-2</v>
      </c>
    </row>
    <row r="133" spans="1:12">
      <c r="A133" s="47" t="s">
        <v>43</v>
      </c>
      <c r="B133" s="47" t="s">
        <v>120</v>
      </c>
      <c r="C133" s="47">
        <v>2019</v>
      </c>
      <c r="D133" s="22">
        <v>7.4999999999999997E-2</v>
      </c>
      <c r="J133" s="3"/>
      <c r="K133" s="3"/>
      <c r="L133" s="4"/>
    </row>
    <row r="134" spans="1:12">
      <c r="A134" s="47" t="s">
        <v>43</v>
      </c>
      <c r="B134" s="47" t="s">
        <v>120</v>
      </c>
      <c r="C134" s="47">
        <v>2020</v>
      </c>
      <c r="D134" s="22">
        <v>7.4999999999999997E-2</v>
      </c>
      <c r="I134" s="3"/>
      <c r="J134" s="3"/>
      <c r="K134" s="3"/>
      <c r="L134" s="4"/>
    </row>
    <row r="135" spans="1:12" s="3" customFormat="1">
      <c r="A135" s="47" t="s">
        <v>43</v>
      </c>
      <c r="B135" s="47" t="s">
        <v>120</v>
      </c>
      <c r="C135" s="47">
        <v>2021</v>
      </c>
      <c r="D135" s="22">
        <v>4.5596686540158998E-2</v>
      </c>
      <c r="E135" s="47"/>
      <c r="F135" s="47"/>
      <c r="L135" s="4"/>
    </row>
    <row r="136" spans="1:12">
      <c r="A136" s="47" t="s">
        <v>43</v>
      </c>
      <c r="B136" s="47" t="s">
        <v>120</v>
      </c>
      <c r="C136" s="47">
        <v>2022</v>
      </c>
      <c r="D136" s="22">
        <v>4.5596686540158998E-2</v>
      </c>
      <c r="I136" s="3"/>
      <c r="J136" s="3"/>
      <c r="K136" s="3"/>
      <c r="L136" s="4"/>
    </row>
    <row r="137" spans="1:12">
      <c r="A137" s="47" t="s">
        <v>44</v>
      </c>
      <c r="B137" s="47" t="s">
        <v>120</v>
      </c>
      <c r="C137" s="47">
        <v>2014</v>
      </c>
      <c r="D137" s="22">
        <v>8.6900000000000005E-2</v>
      </c>
      <c r="I137" s="3"/>
      <c r="J137" s="3"/>
      <c r="K137" s="3"/>
      <c r="L137" s="4"/>
    </row>
    <row r="138" spans="1:12">
      <c r="A138" s="47" t="s">
        <v>44</v>
      </c>
      <c r="B138" s="47" t="s">
        <v>120</v>
      </c>
      <c r="C138" s="47">
        <v>2015</v>
      </c>
      <c r="D138" s="47">
        <v>8.6900000000000005E-2</v>
      </c>
      <c r="I138" s="3"/>
      <c r="J138" s="3"/>
      <c r="K138" s="3"/>
      <c r="L138" s="4"/>
    </row>
    <row r="139" spans="1:12">
      <c r="A139" s="47" t="s">
        <v>44</v>
      </c>
      <c r="B139" s="47" t="s">
        <v>120</v>
      </c>
      <c r="C139" s="47">
        <v>2016</v>
      </c>
      <c r="D139" s="107">
        <v>8.6900000000000005E-2</v>
      </c>
      <c r="I139" s="3"/>
      <c r="J139" s="3"/>
      <c r="K139" s="3"/>
      <c r="L139" s="4"/>
    </row>
    <row r="140" spans="1:12">
      <c r="A140" s="47" t="s">
        <v>44</v>
      </c>
      <c r="B140" s="47" t="s">
        <v>120</v>
      </c>
      <c r="C140" s="47">
        <v>2017</v>
      </c>
      <c r="D140" s="22">
        <v>8.6900000000000005E-2</v>
      </c>
      <c r="I140" s="3"/>
      <c r="J140" s="3"/>
      <c r="K140" s="3"/>
      <c r="L140" s="4"/>
    </row>
    <row r="141" spans="1:12" s="3" customFormat="1">
      <c r="A141" s="47" t="s">
        <v>44</v>
      </c>
      <c r="B141" s="47" t="s">
        <v>120</v>
      </c>
      <c r="C141" s="47">
        <v>2018</v>
      </c>
      <c r="D141" s="22">
        <v>7.3999999999999996E-2</v>
      </c>
      <c r="E141" s="47"/>
      <c r="F141" s="47"/>
      <c r="L141" s="4"/>
    </row>
    <row r="142" spans="1:12" ht="14.25" customHeight="1">
      <c r="A142" s="47" t="s">
        <v>44</v>
      </c>
      <c r="B142" s="47" t="s">
        <v>120</v>
      </c>
      <c r="C142" s="47">
        <v>2019</v>
      </c>
      <c r="D142" s="22">
        <v>7.3999999999999996E-2</v>
      </c>
      <c r="I142" s="3"/>
      <c r="J142" s="3"/>
      <c r="K142" s="3"/>
      <c r="L142" s="4"/>
    </row>
    <row r="143" spans="1:12">
      <c r="A143" s="47" t="s">
        <v>44</v>
      </c>
      <c r="B143" s="47" t="s">
        <v>120</v>
      </c>
      <c r="C143" s="47">
        <v>2020</v>
      </c>
      <c r="D143" s="22">
        <v>5.7981013399309E-2</v>
      </c>
      <c r="I143" s="3"/>
      <c r="J143" s="3"/>
      <c r="K143" s="3"/>
      <c r="L143" s="4"/>
    </row>
    <row r="144" spans="1:12">
      <c r="A144" s="47" t="s">
        <v>44</v>
      </c>
      <c r="B144" s="47" t="s">
        <v>120</v>
      </c>
      <c r="C144" s="47">
        <v>2021</v>
      </c>
      <c r="D144" s="22">
        <v>5.7981013399309E-2</v>
      </c>
      <c r="I144" s="3"/>
      <c r="J144" s="3"/>
      <c r="K144" s="3"/>
      <c r="L144" s="4"/>
    </row>
    <row r="145" spans="1:12">
      <c r="A145" s="47" t="s">
        <v>44</v>
      </c>
      <c r="B145" s="47" t="s">
        <v>120</v>
      </c>
      <c r="C145" s="47">
        <v>2022</v>
      </c>
      <c r="D145" s="22">
        <v>5.7981013399309E-2</v>
      </c>
    </row>
    <row r="146" spans="1:12">
      <c r="A146" s="47" t="s">
        <v>52</v>
      </c>
      <c r="B146" s="47" t="s">
        <v>120</v>
      </c>
      <c r="C146" s="47">
        <v>2014</v>
      </c>
      <c r="D146" s="47">
        <v>0.117993099312119</v>
      </c>
      <c r="J146" s="3"/>
      <c r="K146" s="3"/>
      <c r="L146" s="4"/>
    </row>
    <row r="147" spans="1:12" s="3" customFormat="1">
      <c r="A147" s="47" t="s">
        <v>52</v>
      </c>
      <c r="B147" s="47" t="s">
        <v>120</v>
      </c>
      <c r="C147" s="47">
        <v>2015</v>
      </c>
      <c r="D147" s="107">
        <v>7.0999999999999994E-2</v>
      </c>
      <c r="E147" s="47"/>
      <c r="F147" s="47"/>
      <c r="L147" s="4"/>
    </row>
    <row r="148" spans="1:12">
      <c r="A148" s="47" t="s">
        <v>52</v>
      </c>
      <c r="B148" s="47" t="s">
        <v>120</v>
      </c>
      <c r="C148" s="47">
        <v>2016</v>
      </c>
      <c r="D148" s="22">
        <v>7.0999999999999994E-2</v>
      </c>
      <c r="I148" s="3"/>
      <c r="J148" s="3"/>
      <c r="K148" s="3"/>
      <c r="L148" s="4"/>
    </row>
    <row r="149" spans="1:12">
      <c r="A149" s="47" t="s">
        <v>52</v>
      </c>
      <c r="B149" s="47" t="s">
        <v>120</v>
      </c>
      <c r="C149" s="47">
        <v>2017</v>
      </c>
      <c r="D149" s="22">
        <v>7.0999999999999994E-2</v>
      </c>
      <c r="I149" s="3"/>
      <c r="J149" s="3"/>
      <c r="K149" s="3"/>
      <c r="L149" s="4"/>
    </row>
    <row r="150" spans="1:12">
      <c r="A150" s="47" t="s">
        <v>52</v>
      </c>
      <c r="B150" s="47" t="s">
        <v>120</v>
      </c>
      <c r="C150" s="47">
        <v>2018</v>
      </c>
      <c r="D150" s="22">
        <v>7.0999999999999994E-2</v>
      </c>
      <c r="I150" s="3"/>
      <c r="J150" s="3"/>
      <c r="K150" s="3"/>
      <c r="L150" s="4"/>
    </row>
    <row r="151" spans="1:12">
      <c r="A151" s="47" t="s">
        <v>52</v>
      </c>
      <c r="B151" s="47" t="s">
        <v>120</v>
      </c>
      <c r="C151" s="47">
        <v>2019</v>
      </c>
      <c r="D151" s="22">
        <v>7.0999999999999994E-2</v>
      </c>
      <c r="I151" s="3"/>
      <c r="J151" s="3"/>
      <c r="K151" s="3"/>
      <c r="L151" s="4"/>
    </row>
    <row r="152" spans="1:12">
      <c r="A152" s="47" t="s">
        <v>52</v>
      </c>
      <c r="B152" s="47" t="s">
        <v>120</v>
      </c>
      <c r="C152" s="47">
        <v>2020</v>
      </c>
      <c r="D152" s="22">
        <v>5.7981013399309E-2</v>
      </c>
      <c r="I152" s="3"/>
      <c r="J152" s="3"/>
      <c r="K152" s="3"/>
      <c r="L152" s="4"/>
    </row>
    <row r="153" spans="1:12" s="3" customFormat="1">
      <c r="A153" s="47" t="s">
        <v>52</v>
      </c>
      <c r="B153" s="47" t="s">
        <v>120</v>
      </c>
      <c r="C153" s="47">
        <v>2021</v>
      </c>
      <c r="D153" s="22">
        <v>5.7981013399309E-2</v>
      </c>
      <c r="E153" s="47"/>
      <c r="F153" s="47"/>
      <c r="L153" s="4"/>
    </row>
    <row r="154" spans="1:12">
      <c r="A154" s="47" t="s">
        <v>52</v>
      </c>
      <c r="B154" s="47" t="s">
        <v>120</v>
      </c>
      <c r="C154" s="47">
        <v>2022</v>
      </c>
      <c r="D154" s="47">
        <v>5.7981013399309E-2</v>
      </c>
      <c r="I154" s="3"/>
      <c r="J154" s="3"/>
      <c r="K154" s="3"/>
      <c r="L154" s="4"/>
    </row>
    <row r="155" spans="1:12">
      <c r="A155" s="47" t="s">
        <v>49</v>
      </c>
      <c r="B155" s="47" t="s">
        <v>120</v>
      </c>
      <c r="C155" s="47">
        <v>2014</v>
      </c>
      <c r="D155" s="107">
        <v>0.11855762367180001</v>
      </c>
      <c r="I155" s="3"/>
      <c r="J155" s="3"/>
      <c r="K155" s="3"/>
      <c r="L155" s="4"/>
    </row>
    <row r="156" spans="1:12">
      <c r="A156" s="47" t="s">
        <v>49</v>
      </c>
      <c r="B156" s="47" t="s">
        <v>120</v>
      </c>
      <c r="C156" s="47">
        <v>2015</v>
      </c>
      <c r="D156" s="22">
        <v>7.0999999999999994E-2</v>
      </c>
      <c r="I156" s="3"/>
      <c r="J156" s="3"/>
      <c r="K156" s="3"/>
      <c r="L156" s="4"/>
    </row>
    <row r="157" spans="1:12">
      <c r="A157" s="47" t="s">
        <v>49</v>
      </c>
      <c r="B157" s="47" t="s">
        <v>120</v>
      </c>
      <c r="C157" s="47">
        <v>2016</v>
      </c>
      <c r="D157" s="22">
        <v>7.0999999999999994E-2</v>
      </c>
      <c r="I157" s="3"/>
      <c r="J157" s="3"/>
      <c r="K157" s="3"/>
      <c r="L157" s="4"/>
    </row>
    <row r="158" spans="1:12">
      <c r="A158" s="47" t="s">
        <v>49</v>
      </c>
      <c r="B158" s="47" t="s">
        <v>120</v>
      </c>
      <c r="C158" s="47">
        <v>2017</v>
      </c>
      <c r="D158" s="22">
        <v>7.0999999999999994E-2</v>
      </c>
    </row>
    <row r="159" spans="1:12" s="3" customFormat="1">
      <c r="A159" s="47" t="s">
        <v>49</v>
      </c>
      <c r="B159" s="47" t="s">
        <v>120</v>
      </c>
      <c r="C159" s="47">
        <v>2018</v>
      </c>
      <c r="D159" s="22">
        <v>7.0999999999999994E-2</v>
      </c>
      <c r="E159" s="47"/>
      <c r="F159" s="47"/>
      <c r="L159" s="4"/>
    </row>
    <row r="160" spans="1:12">
      <c r="A160" s="47" t="s">
        <v>49</v>
      </c>
      <c r="B160" s="47" t="s">
        <v>120</v>
      </c>
      <c r="C160" s="47">
        <v>2019</v>
      </c>
      <c r="D160" s="22">
        <v>7.3999999999999996E-2</v>
      </c>
      <c r="I160" s="3"/>
      <c r="L160" s="4"/>
    </row>
    <row r="161" spans="1:12">
      <c r="A161" s="47" t="s">
        <v>49</v>
      </c>
      <c r="B161" s="47" t="s">
        <v>120</v>
      </c>
      <c r="C161" s="47">
        <v>2020</v>
      </c>
      <c r="D161" s="22">
        <v>7.3999999999999996E-2</v>
      </c>
      <c r="I161" s="3"/>
      <c r="L161" s="4"/>
    </row>
    <row r="162" spans="1:12">
      <c r="A162" s="47" t="s">
        <v>49</v>
      </c>
      <c r="B162" s="47" t="s">
        <v>120</v>
      </c>
      <c r="C162" s="47">
        <v>2021</v>
      </c>
      <c r="D162" s="47">
        <v>7.3999999999999996E-2</v>
      </c>
      <c r="I162" s="3"/>
      <c r="L162" s="4"/>
    </row>
    <row r="163" spans="1:12">
      <c r="A163" s="47" t="s">
        <v>49</v>
      </c>
      <c r="B163" s="47" t="s">
        <v>120</v>
      </c>
      <c r="C163" s="47">
        <v>2022</v>
      </c>
      <c r="D163" s="107">
        <v>7.3999999999999996E-2</v>
      </c>
      <c r="I163" s="3"/>
      <c r="L163" s="4"/>
    </row>
    <row r="164" spans="1:12">
      <c r="A164" s="47" t="s">
        <v>45</v>
      </c>
      <c r="B164" s="47" t="s">
        <v>120</v>
      </c>
      <c r="C164" s="47">
        <v>2014</v>
      </c>
      <c r="D164" s="22">
        <v>0.10275772881918301</v>
      </c>
      <c r="I164" s="3"/>
      <c r="L164" s="4"/>
    </row>
    <row r="165" spans="1:12" s="3" customFormat="1">
      <c r="A165" s="47" t="s">
        <v>45</v>
      </c>
      <c r="B165" s="47" t="s">
        <v>120</v>
      </c>
      <c r="C165" s="47">
        <v>2015</v>
      </c>
      <c r="D165" s="22">
        <v>0.10275772881918301</v>
      </c>
      <c r="E165" s="47"/>
      <c r="F165" s="47"/>
      <c r="L165" s="4"/>
    </row>
    <row r="166" spans="1:12">
      <c r="A166" s="47" t="s">
        <v>45</v>
      </c>
      <c r="B166" s="47" t="s">
        <v>120</v>
      </c>
      <c r="C166" s="47">
        <v>2016</v>
      </c>
      <c r="D166" s="22">
        <v>7.4999999999999997E-2</v>
      </c>
      <c r="I166" s="3"/>
      <c r="L166" s="4"/>
    </row>
    <row r="167" spans="1:12">
      <c r="A167" s="47" t="s">
        <v>45</v>
      </c>
      <c r="B167" s="47" t="s">
        <v>120</v>
      </c>
      <c r="C167" s="47">
        <v>2017</v>
      </c>
      <c r="D167" s="22">
        <v>7.4999999999999997E-2</v>
      </c>
      <c r="I167" s="3"/>
      <c r="L167" s="4"/>
    </row>
    <row r="168" spans="1:12">
      <c r="A168" s="47" t="s">
        <v>45</v>
      </c>
      <c r="B168" s="47" t="s">
        <v>120</v>
      </c>
      <c r="C168" s="47">
        <v>2018</v>
      </c>
      <c r="D168" s="22">
        <v>7.4999999999999997E-2</v>
      </c>
      <c r="I168" s="3"/>
      <c r="L168" s="4"/>
    </row>
    <row r="169" spans="1:12">
      <c r="A169" s="47" t="s">
        <v>45</v>
      </c>
      <c r="B169" s="47" t="s">
        <v>120</v>
      </c>
      <c r="C169" s="47">
        <v>2019</v>
      </c>
      <c r="D169" s="22">
        <v>7.4999999999999997E-2</v>
      </c>
      <c r="I169" s="3"/>
      <c r="L169" s="4"/>
    </row>
    <row r="170" spans="1:12">
      <c r="A170" s="47" t="s">
        <v>45</v>
      </c>
      <c r="B170" s="47" t="s">
        <v>120</v>
      </c>
      <c r="C170" s="47">
        <v>2020</v>
      </c>
      <c r="D170" s="47">
        <v>7.4999999999999997E-2</v>
      </c>
      <c r="I170" s="3"/>
      <c r="L170" s="4"/>
    </row>
    <row r="171" spans="1:12" s="3" customFormat="1">
      <c r="A171" s="47" t="s">
        <v>45</v>
      </c>
      <c r="B171" s="47" t="s">
        <v>120</v>
      </c>
      <c r="C171" s="47">
        <v>2021</v>
      </c>
      <c r="D171" s="107">
        <v>4.5043781045141999E-2</v>
      </c>
      <c r="E171" s="47"/>
      <c r="F171" s="47"/>
    </row>
    <row r="172" spans="1:12">
      <c r="A172" s="47" t="s">
        <v>45</v>
      </c>
      <c r="B172" s="47" t="s">
        <v>120</v>
      </c>
      <c r="C172" s="47">
        <v>2022</v>
      </c>
      <c r="D172" s="22">
        <v>5.0395197404569998E-2</v>
      </c>
    </row>
    <row r="173" spans="1:12">
      <c r="A173" s="47" t="s">
        <v>33</v>
      </c>
      <c r="B173" s="47" t="s">
        <v>121</v>
      </c>
      <c r="C173" s="47">
        <v>2014</v>
      </c>
      <c r="D173" s="22">
        <v>9.1236173781300001E-2</v>
      </c>
    </row>
    <row r="174" spans="1:12">
      <c r="A174" s="47" t="s">
        <v>33</v>
      </c>
      <c r="B174" s="47" t="s">
        <v>121</v>
      </c>
      <c r="C174" s="47">
        <v>2015</v>
      </c>
      <c r="D174" s="22">
        <v>4.5694200351492999E-2</v>
      </c>
    </row>
    <row r="175" spans="1:12">
      <c r="A175" s="47" t="s">
        <v>33</v>
      </c>
      <c r="B175" s="47" t="s">
        <v>121</v>
      </c>
      <c r="C175" s="47">
        <v>2016</v>
      </c>
      <c r="D175" s="22">
        <v>4.5694200351492999E-2</v>
      </c>
    </row>
    <row r="176" spans="1:12">
      <c r="A176" s="47" t="s">
        <v>33</v>
      </c>
      <c r="B176" s="47" t="s">
        <v>121</v>
      </c>
      <c r="C176" s="47">
        <v>2017</v>
      </c>
      <c r="D176" s="22">
        <v>4.5694200351492999E-2</v>
      </c>
    </row>
    <row r="177" spans="1:6" s="3" customFormat="1">
      <c r="A177" s="47" t="s">
        <v>33</v>
      </c>
      <c r="B177" s="47" t="s">
        <v>121</v>
      </c>
      <c r="C177" s="47">
        <v>2018</v>
      </c>
      <c r="D177" s="22">
        <v>4.5694200351492999E-2</v>
      </c>
      <c r="E177" s="47"/>
      <c r="F177" s="47"/>
    </row>
    <row r="178" spans="1:6">
      <c r="A178" s="47" t="s">
        <v>33</v>
      </c>
      <c r="B178" s="47" t="s">
        <v>121</v>
      </c>
      <c r="C178" s="47">
        <v>2019</v>
      </c>
      <c r="D178" s="47">
        <v>4.5694200351492999E-2</v>
      </c>
    </row>
    <row r="179" spans="1:6">
      <c r="A179" s="47" t="s">
        <v>33</v>
      </c>
      <c r="B179" s="47" t="s">
        <v>121</v>
      </c>
      <c r="C179" s="47">
        <v>2020</v>
      </c>
      <c r="D179" s="107">
        <v>3.1959326119626E-2</v>
      </c>
    </row>
    <row r="180" spans="1:6">
      <c r="A180" s="47" t="s">
        <v>33</v>
      </c>
      <c r="B180" s="47" t="s">
        <v>121</v>
      </c>
      <c r="C180" s="47">
        <v>2021</v>
      </c>
      <c r="D180" s="22">
        <v>3.1959326119626E-2</v>
      </c>
    </row>
    <row r="181" spans="1:6">
      <c r="A181" s="47" t="s">
        <v>33</v>
      </c>
      <c r="B181" s="47" t="s">
        <v>121</v>
      </c>
      <c r="C181" s="47">
        <v>2022</v>
      </c>
      <c r="D181" s="22">
        <v>3.1959326119626E-2</v>
      </c>
    </row>
    <row r="182" spans="1:6">
      <c r="A182" s="47" t="s">
        <v>34</v>
      </c>
      <c r="B182" s="47" t="s">
        <v>121</v>
      </c>
      <c r="C182" s="47">
        <v>2014</v>
      </c>
      <c r="D182" s="22">
        <v>7.5679754902092999E-2</v>
      </c>
    </row>
    <row r="183" spans="1:6" s="3" customFormat="1">
      <c r="A183" s="47" t="s">
        <v>34</v>
      </c>
      <c r="B183" s="47" t="s">
        <v>121</v>
      </c>
      <c r="C183" s="47">
        <v>2015</v>
      </c>
      <c r="D183" s="22">
        <v>7.5679754902092999E-2</v>
      </c>
      <c r="E183" s="47"/>
      <c r="F183" s="47"/>
    </row>
    <row r="184" spans="1:6">
      <c r="A184" s="47" t="s">
        <v>34</v>
      </c>
      <c r="B184" s="47" t="s">
        <v>121</v>
      </c>
      <c r="C184" s="47">
        <v>2016</v>
      </c>
      <c r="D184" s="22">
        <v>5.0322697104034003E-2</v>
      </c>
    </row>
    <row r="185" spans="1:6">
      <c r="A185" s="47" t="s">
        <v>34</v>
      </c>
      <c r="B185" s="47" t="s">
        <v>121</v>
      </c>
      <c r="C185" s="47">
        <v>2017</v>
      </c>
      <c r="D185" s="22">
        <v>5.0322697104034003E-2</v>
      </c>
    </row>
    <row r="186" spans="1:6">
      <c r="A186" s="47" t="s">
        <v>34</v>
      </c>
      <c r="B186" s="47" t="s">
        <v>121</v>
      </c>
      <c r="C186" s="47">
        <v>2018</v>
      </c>
      <c r="D186" s="47">
        <v>5.0322697104034003E-2</v>
      </c>
    </row>
    <row r="187" spans="1:6">
      <c r="A187" s="47" t="s">
        <v>34</v>
      </c>
      <c r="B187" s="47" t="s">
        <v>121</v>
      </c>
      <c r="C187" s="47">
        <v>2019</v>
      </c>
      <c r="D187" s="107">
        <v>5.0322697104034003E-2</v>
      </c>
    </row>
    <row r="188" spans="1:6">
      <c r="A188" s="47" t="s">
        <v>34</v>
      </c>
      <c r="B188" s="47" t="s">
        <v>121</v>
      </c>
      <c r="C188" s="47">
        <v>2020</v>
      </c>
      <c r="D188" s="22">
        <v>5.0322697104034003E-2</v>
      </c>
    </row>
    <row r="189" spans="1:6" s="3" customFormat="1">
      <c r="A189" s="47" t="s">
        <v>34</v>
      </c>
      <c r="B189" s="47" t="s">
        <v>121</v>
      </c>
      <c r="C189" s="47">
        <v>2021</v>
      </c>
      <c r="D189" s="22">
        <v>2.2473825085915999E-2</v>
      </c>
      <c r="E189" s="47"/>
      <c r="F189" s="47"/>
    </row>
    <row r="190" spans="1:6">
      <c r="A190" s="47" t="s">
        <v>34</v>
      </c>
      <c r="B190" s="47" t="s">
        <v>121</v>
      </c>
      <c r="C190" s="47">
        <v>2022</v>
      </c>
      <c r="D190" s="22">
        <v>3.0574408215062E-2</v>
      </c>
    </row>
    <row r="191" spans="1:6">
      <c r="A191" s="47" t="s">
        <v>53</v>
      </c>
      <c r="B191" s="47" t="s">
        <v>121</v>
      </c>
      <c r="C191" s="47">
        <v>2014</v>
      </c>
      <c r="D191" s="22">
        <v>9.2644337515859002E-2</v>
      </c>
    </row>
    <row r="192" spans="1:6">
      <c r="A192" s="47" t="s">
        <v>53</v>
      </c>
      <c r="B192" s="47" t="s">
        <v>121</v>
      </c>
      <c r="C192" s="47">
        <v>2015</v>
      </c>
      <c r="D192" s="22">
        <v>6.8872078241835999E-2</v>
      </c>
    </row>
    <row r="193" spans="1:6">
      <c r="A193" s="47" t="s">
        <v>53</v>
      </c>
      <c r="B193" s="47" t="s">
        <v>121</v>
      </c>
      <c r="C193" s="47">
        <v>2016</v>
      </c>
      <c r="D193" s="22">
        <v>6.8872078241835999E-2</v>
      </c>
    </row>
    <row r="194" spans="1:6">
      <c r="A194" s="47" t="s">
        <v>53</v>
      </c>
      <c r="B194" s="47" t="s">
        <v>121</v>
      </c>
      <c r="C194" s="47">
        <v>2017</v>
      </c>
      <c r="D194" s="47">
        <v>6.8872078241835999E-2</v>
      </c>
    </row>
    <row r="195" spans="1:6" s="3" customFormat="1">
      <c r="A195" s="47" t="s">
        <v>53</v>
      </c>
      <c r="B195" s="47" t="s">
        <v>121</v>
      </c>
      <c r="C195" s="47">
        <v>2018</v>
      </c>
      <c r="D195" s="107">
        <v>4.5900436303543998E-2</v>
      </c>
      <c r="E195" s="47"/>
      <c r="F195" s="47"/>
    </row>
    <row r="196" spans="1:6">
      <c r="A196" s="47" t="s">
        <v>53</v>
      </c>
      <c r="B196" s="47" t="s">
        <v>121</v>
      </c>
      <c r="C196" s="47">
        <v>2019</v>
      </c>
      <c r="D196" s="22">
        <v>4.5900436303543998E-2</v>
      </c>
    </row>
    <row r="197" spans="1:6">
      <c r="A197" s="47" t="s">
        <v>53</v>
      </c>
      <c r="B197" s="47" t="s">
        <v>121</v>
      </c>
      <c r="C197" s="47">
        <v>2020</v>
      </c>
      <c r="D197" s="22">
        <v>4.5900436303543998E-2</v>
      </c>
    </row>
    <row r="198" spans="1:6">
      <c r="A198" s="47" t="s">
        <v>53</v>
      </c>
      <c r="B198" s="47" t="s">
        <v>121</v>
      </c>
      <c r="C198" s="47">
        <v>2021</v>
      </c>
      <c r="D198" s="22">
        <v>4.5900436303543998E-2</v>
      </c>
    </row>
    <row r="199" spans="1:6">
      <c r="A199" s="47" t="s">
        <v>53</v>
      </c>
      <c r="B199" s="47" t="s">
        <v>121</v>
      </c>
      <c r="C199" s="47">
        <v>2022</v>
      </c>
      <c r="D199" s="22">
        <v>4.5900436303543998E-2</v>
      </c>
    </row>
    <row r="200" spans="1:6">
      <c r="A200" s="47" t="s">
        <v>35</v>
      </c>
      <c r="B200" s="47" t="s">
        <v>121</v>
      </c>
      <c r="C200" s="47">
        <v>2014</v>
      </c>
      <c r="D200" s="22">
        <v>7.5075865470970005E-2</v>
      </c>
    </row>
    <row r="201" spans="1:6" s="3" customFormat="1">
      <c r="A201" s="47" t="s">
        <v>35</v>
      </c>
      <c r="B201" s="47" t="s">
        <v>121</v>
      </c>
      <c r="C201" s="47">
        <v>2015</v>
      </c>
      <c r="D201" s="22">
        <v>7.5075865470970005E-2</v>
      </c>
      <c r="E201" s="47"/>
      <c r="F201" s="47"/>
    </row>
    <row r="202" spans="1:6">
      <c r="A202" s="47" t="s">
        <v>35</v>
      </c>
      <c r="B202" s="47" t="s">
        <v>121</v>
      </c>
      <c r="C202" s="47">
        <v>2016</v>
      </c>
      <c r="D202" s="47">
        <v>4.5437475257038999E-2</v>
      </c>
    </row>
    <row r="203" spans="1:6">
      <c r="A203" s="47" t="s">
        <v>35</v>
      </c>
      <c r="B203" s="47" t="s">
        <v>121</v>
      </c>
      <c r="C203" s="47">
        <v>2017</v>
      </c>
      <c r="D203" s="107">
        <v>4.5437475257038999E-2</v>
      </c>
    </row>
    <row r="204" spans="1:6">
      <c r="A204" s="47" t="s">
        <v>35</v>
      </c>
      <c r="B204" s="47" t="s">
        <v>121</v>
      </c>
      <c r="C204" s="47">
        <v>2018</v>
      </c>
      <c r="D204" s="22">
        <v>4.5437475257038999E-2</v>
      </c>
    </row>
    <row r="205" spans="1:6">
      <c r="A205" s="47" t="s">
        <v>35</v>
      </c>
      <c r="B205" s="47" t="s">
        <v>121</v>
      </c>
      <c r="C205" s="47">
        <v>2019</v>
      </c>
      <c r="D205" s="22">
        <v>4.5437475257038999E-2</v>
      </c>
    </row>
    <row r="206" spans="1:6">
      <c r="A206" s="47" t="s">
        <v>35</v>
      </c>
      <c r="B206" s="47" t="s">
        <v>121</v>
      </c>
      <c r="C206" s="47">
        <v>2020</v>
      </c>
      <c r="D206" s="22">
        <v>4.5437475257038999E-2</v>
      </c>
    </row>
    <row r="207" spans="1:6" s="3" customFormat="1">
      <c r="A207" s="47" t="s">
        <v>35</v>
      </c>
      <c r="B207" s="47" t="s">
        <v>121</v>
      </c>
      <c r="C207" s="47">
        <v>2021</v>
      </c>
      <c r="D207" s="22">
        <v>2.2430804463823999E-2</v>
      </c>
      <c r="E207" s="47"/>
      <c r="F207" s="47"/>
    </row>
    <row r="208" spans="1:6">
      <c r="A208" s="47" t="s">
        <v>35</v>
      </c>
      <c r="B208" s="47" t="s">
        <v>121</v>
      </c>
      <c r="C208" s="47">
        <v>2022</v>
      </c>
      <c r="D208" s="22">
        <v>2.9805399541336E-2</v>
      </c>
    </row>
    <row r="209" spans="1:6">
      <c r="A209" s="47" t="s">
        <v>51</v>
      </c>
      <c r="B209" s="47" t="s">
        <v>121</v>
      </c>
      <c r="C209" s="47">
        <v>2014</v>
      </c>
      <c r="D209" s="22">
        <v>6.0585365853658001E-2</v>
      </c>
    </row>
    <row r="210" spans="1:6">
      <c r="A210" s="47" t="s">
        <v>51</v>
      </c>
      <c r="B210" s="47" t="s">
        <v>121</v>
      </c>
      <c r="C210" s="47">
        <v>2015</v>
      </c>
      <c r="D210" s="47">
        <v>6.0585365853658001E-2</v>
      </c>
    </row>
    <row r="211" spans="1:6">
      <c r="A211" s="47" t="s">
        <v>51</v>
      </c>
      <c r="B211" s="47" t="s">
        <v>121</v>
      </c>
      <c r="C211" s="47">
        <v>2016</v>
      </c>
      <c r="D211" s="107">
        <v>6.0585365853658001E-2</v>
      </c>
    </row>
    <row r="212" spans="1:6">
      <c r="A212" s="47" t="s">
        <v>51</v>
      </c>
      <c r="B212" s="47" t="s">
        <v>121</v>
      </c>
      <c r="C212" s="47">
        <v>2017</v>
      </c>
      <c r="D212" s="22">
        <v>6.0585365853658001E-2</v>
      </c>
    </row>
    <row r="213" spans="1:6" s="3" customFormat="1">
      <c r="A213" s="47" t="s">
        <v>51</v>
      </c>
      <c r="B213" s="47" t="s">
        <v>121</v>
      </c>
      <c r="C213" s="47">
        <v>2018</v>
      </c>
      <c r="D213" s="22">
        <v>6.0585365853658001E-2</v>
      </c>
      <c r="E213" s="47"/>
      <c r="F213" s="47"/>
    </row>
    <row r="214" spans="1:6">
      <c r="A214" s="47" t="s">
        <v>51</v>
      </c>
      <c r="B214" s="47" t="s">
        <v>121</v>
      </c>
      <c r="C214" s="47">
        <v>2019</v>
      </c>
      <c r="D214" s="22">
        <v>4.8316751706839002E-2</v>
      </c>
    </row>
    <row r="215" spans="1:6">
      <c r="A215" s="47" t="s">
        <v>51</v>
      </c>
      <c r="B215" s="47" t="s">
        <v>121</v>
      </c>
      <c r="C215" s="47">
        <v>2020</v>
      </c>
      <c r="D215" s="22">
        <v>4.8316751706839002E-2</v>
      </c>
    </row>
    <row r="216" spans="1:6">
      <c r="A216" s="47" t="s">
        <v>51</v>
      </c>
      <c r="B216" s="47" t="s">
        <v>121</v>
      </c>
      <c r="C216" s="47">
        <v>2021</v>
      </c>
      <c r="D216" s="22">
        <v>4.8316751706839002E-2</v>
      </c>
    </row>
    <row r="217" spans="1:6">
      <c r="A217" s="47" t="s">
        <v>51</v>
      </c>
      <c r="B217" s="47" t="s">
        <v>121</v>
      </c>
      <c r="C217" s="47">
        <v>2022</v>
      </c>
      <c r="D217" s="22">
        <v>4.8316751706839002E-2</v>
      </c>
    </row>
    <row r="218" spans="1:6">
      <c r="A218" s="47" t="s">
        <v>36</v>
      </c>
      <c r="B218" s="47" t="s">
        <v>121</v>
      </c>
      <c r="C218" s="47">
        <v>2014</v>
      </c>
      <c r="D218" s="47">
        <v>9.1236173781300001E-2</v>
      </c>
    </row>
    <row r="219" spans="1:6" s="3" customFormat="1">
      <c r="A219" s="47" t="s">
        <v>36</v>
      </c>
      <c r="B219" s="47" t="s">
        <v>121</v>
      </c>
      <c r="C219" s="47">
        <v>2015</v>
      </c>
      <c r="D219" s="107">
        <v>4.6102754444226998E-2</v>
      </c>
      <c r="E219" s="47"/>
      <c r="F219" s="47"/>
    </row>
    <row r="220" spans="1:6">
      <c r="A220" s="47" t="s">
        <v>36</v>
      </c>
      <c r="B220" s="47" t="s">
        <v>121</v>
      </c>
      <c r="C220" s="47">
        <v>2016</v>
      </c>
      <c r="D220" s="22">
        <v>4.6102754444226998E-2</v>
      </c>
    </row>
    <row r="221" spans="1:6">
      <c r="A221" s="47" t="s">
        <v>36</v>
      </c>
      <c r="B221" s="47" t="s">
        <v>121</v>
      </c>
      <c r="C221" s="47">
        <v>2017</v>
      </c>
      <c r="D221" s="22">
        <v>4.6102754444226998E-2</v>
      </c>
    </row>
    <row r="222" spans="1:6">
      <c r="A222" s="47" t="s">
        <v>36</v>
      </c>
      <c r="B222" s="47" t="s">
        <v>121</v>
      </c>
      <c r="C222" s="47">
        <v>2018</v>
      </c>
      <c r="D222" s="22">
        <v>4.6102754444226998E-2</v>
      </c>
    </row>
    <row r="223" spans="1:6">
      <c r="A223" s="47" t="s">
        <v>36</v>
      </c>
      <c r="B223" s="47" t="s">
        <v>121</v>
      </c>
      <c r="C223" s="47">
        <v>2019</v>
      </c>
      <c r="D223" s="22">
        <v>4.6102754444226998E-2</v>
      </c>
    </row>
    <row r="224" spans="1:6">
      <c r="A224" s="47" t="s">
        <v>36</v>
      </c>
      <c r="B224" s="47" t="s">
        <v>121</v>
      </c>
      <c r="C224" s="47">
        <v>2020</v>
      </c>
      <c r="D224" s="22">
        <v>3.2933666686630003E-2</v>
      </c>
    </row>
    <row r="225" spans="1:6" s="3" customFormat="1">
      <c r="A225" s="47" t="s">
        <v>36</v>
      </c>
      <c r="B225" s="47" t="s">
        <v>121</v>
      </c>
      <c r="C225" s="47">
        <v>2021</v>
      </c>
      <c r="D225" s="22">
        <v>3.2933666686630003E-2</v>
      </c>
      <c r="E225" s="47"/>
      <c r="F225" s="47"/>
    </row>
    <row r="226" spans="1:6">
      <c r="A226" s="47" t="s">
        <v>36</v>
      </c>
      <c r="B226" s="47" t="s">
        <v>121</v>
      </c>
      <c r="C226" s="47">
        <v>2022</v>
      </c>
      <c r="D226" s="47">
        <v>3.2933666686630003E-2</v>
      </c>
    </row>
    <row r="227" spans="1:6">
      <c r="A227" s="47" t="s">
        <v>37</v>
      </c>
      <c r="B227" s="47" t="s">
        <v>121</v>
      </c>
      <c r="C227" s="47">
        <v>2014</v>
      </c>
      <c r="D227" s="107">
        <v>8.1154896605539997E-2</v>
      </c>
    </row>
    <row r="228" spans="1:6">
      <c r="A228" s="47" t="s">
        <v>37</v>
      </c>
      <c r="B228" s="47" t="s">
        <v>121</v>
      </c>
      <c r="C228" s="47">
        <v>2015</v>
      </c>
      <c r="D228" s="22">
        <v>8.1154896605539997E-2</v>
      </c>
    </row>
    <row r="229" spans="1:6">
      <c r="A229" s="47" t="s">
        <v>37</v>
      </c>
      <c r="B229" s="47" t="s">
        <v>121</v>
      </c>
      <c r="C229" s="47">
        <v>2016</v>
      </c>
      <c r="D229" s="22">
        <v>4.8780487804878002E-2</v>
      </c>
    </row>
    <row r="230" spans="1:6">
      <c r="A230" s="47" t="s">
        <v>37</v>
      </c>
      <c r="B230" s="47" t="s">
        <v>121</v>
      </c>
      <c r="C230" s="47">
        <v>2017</v>
      </c>
      <c r="D230" s="22">
        <v>4.8780487804878002E-2</v>
      </c>
    </row>
    <row r="231" spans="1:6" s="3" customFormat="1">
      <c r="A231" s="47" t="s">
        <v>37</v>
      </c>
      <c r="B231" s="47" t="s">
        <v>121</v>
      </c>
      <c r="C231" s="47">
        <v>2018</v>
      </c>
      <c r="D231" s="22">
        <v>4.8780487804878002E-2</v>
      </c>
      <c r="E231" s="47"/>
      <c r="F231" s="47"/>
    </row>
    <row r="232" spans="1:6">
      <c r="A232" s="47" t="s">
        <v>37</v>
      </c>
      <c r="B232" s="47" t="s">
        <v>121</v>
      </c>
      <c r="C232" s="47">
        <v>2019</v>
      </c>
      <c r="D232" s="22">
        <v>4.8780487804878002E-2</v>
      </c>
    </row>
    <row r="233" spans="1:6">
      <c r="A233" s="47" t="s">
        <v>37</v>
      </c>
      <c r="B233" s="47" t="s">
        <v>121</v>
      </c>
      <c r="C233" s="47">
        <v>2020</v>
      </c>
      <c r="D233" s="22">
        <v>4.8780487804878002E-2</v>
      </c>
    </row>
    <row r="234" spans="1:6">
      <c r="A234" s="47" t="s">
        <v>37</v>
      </c>
      <c r="B234" s="47" t="s">
        <v>121</v>
      </c>
      <c r="C234" s="47">
        <v>2021</v>
      </c>
      <c r="D234" s="47">
        <v>2.3575855029951999E-2</v>
      </c>
    </row>
    <row r="235" spans="1:6">
      <c r="A235" s="47" t="s">
        <v>37</v>
      </c>
      <c r="B235" s="47" t="s">
        <v>121</v>
      </c>
      <c r="C235" s="47">
        <v>2022</v>
      </c>
      <c r="D235" s="107">
        <v>2.3575855029951999E-2</v>
      </c>
    </row>
    <row r="236" spans="1:6">
      <c r="A236" s="47" t="s">
        <v>38</v>
      </c>
      <c r="B236" s="47" t="s">
        <v>121</v>
      </c>
      <c r="C236" s="47">
        <v>2014</v>
      </c>
      <c r="D236" s="22">
        <v>8.1154896605539997E-2</v>
      </c>
    </row>
    <row r="237" spans="1:6" s="3" customFormat="1">
      <c r="A237" s="47" t="s">
        <v>38</v>
      </c>
      <c r="B237" s="47" t="s">
        <v>121</v>
      </c>
      <c r="C237" s="47">
        <v>2015</v>
      </c>
      <c r="D237" s="22">
        <v>8.1154896605539997E-2</v>
      </c>
      <c r="E237" s="47"/>
      <c r="F237" s="47"/>
    </row>
    <row r="238" spans="1:6">
      <c r="A238" s="47" t="s">
        <v>38</v>
      </c>
      <c r="B238" s="47" t="s">
        <v>121</v>
      </c>
      <c r="C238" s="47">
        <v>2016</v>
      </c>
      <c r="D238" s="22">
        <v>4.8780487804878002E-2</v>
      </c>
    </row>
    <row r="239" spans="1:6">
      <c r="A239" s="47" t="s">
        <v>38</v>
      </c>
      <c r="B239" s="47" t="s">
        <v>121</v>
      </c>
      <c r="C239" s="47">
        <v>2017</v>
      </c>
      <c r="D239" s="22">
        <v>4.8780487804878002E-2</v>
      </c>
    </row>
    <row r="240" spans="1:6">
      <c r="A240" s="47" t="s">
        <v>38</v>
      </c>
      <c r="B240" s="47" t="s">
        <v>121</v>
      </c>
      <c r="C240" s="47">
        <v>2018</v>
      </c>
      <c r="D240" s="22">
        <v>4.8780487804878002E-2</v>
      </c>
    </row>
    <row r="241" spans="1:6">
      <c r="A241" s="47" t="s">
        <v>38</v>
      </c>
      <c r="B241" s="47" t="s">
        <v>121</v>
      </c>
      <c r="C241" s="47">
        <v>2019</v>
      </c>
      <c r="D241" s="22">
        <v>4.8780487804878002E-2</v>
      </c>
    </row>
    <row r="242" spans="1:6">
      <c r="A242" s="47" t="s">
        <v>38</v>
      </c>
      <c r="B242" s="47" t="s">
        <v>121</v>
      </c>
      <c r="C242" s="47">
        <v>2020</v>
      </c>
      <c r="D242" s="47">
        <v>4.8780487804878002E-2</v>
      </c>
    </row>
    <row r="243" spans="1:6" s="3" customFormat="1">
      <c r="A243" s="47" t="s">
        <v>38</v>
      </c>
      <c r="B243" s="47" t="s">
        <v>121</v>
      </c>
      <c r="C243" s="47">
        <v>2021</v>
      </c>
      <c r="D243" s="107">
        <v>2.3575855029951999E-2</v>
      </c>
      <c r="E243" s="47"/>
      <c r="F243" s="47"/>
    </row>
    <row r="244" spans="1:6">
      <c r="A244" s="47" t="s">
        <v>38</v>
      </c>
      <c r="B244" s="47" t="s">
        <v>121</v>
      </c>
      <c r="C244" s="47">
        <v>2022</v>
      </c>
      <c r="D244" s="22">
        <v>2.3575855029951999E-2</v>
      </c>
    </row>
    <row r="245" spans="1:6">
      <c r="A245" s="47" t="s">
        <v>39</v>
      </c>
      <c r="B245" s="47" t="s">
        <v>121</v>
      </c>
      <c r="C245" s="47">
        <v>2014</v>
      </c>
      <c r="D245" s="22">
        <v>9.1236173781300001E-2</v>
      </c>
    </row>
    <row r="246" spans="1:6">
      <c r="A246" s="47" t="s">
        <v>39</v>
      </c>
      <c r="B246" s="47" t="s">
        <v>121</v>
      </c>
      <c r="C246" s="47">
        <v>2015</v>
      </c>
      <c r="D246" s="22">
        <v>4.6102754444226998E-2</v>
      </c>
    </row>
    <row r="247" spans="1:6">
      <c r="A247" s="47" t="s">
        <v>39</v>
      </c>
      <c r="B247" s="47" t="s">
        <v>121</v>
      </c>
      <c r="C247" s="47">
        <v>2016</v>
      </c>
      <c r="D247" s="22">
        <v>4.6102754444226998E-2</v>
      </c>
    </row>
    <row r="248" spans="1:6">
      <c r="A248" s="47" t="s">
        <v>39</v>
      </c>
      <c r="B248" s="47" t="s">
        <v>121</v>
      </c>
      <c r="C248" s="47">
        <v>2017</v>
      </c>
      <c r="D248" s="22">
        <v>4.6102754444226998E-2</v>
      </c>
    </row>
    <row r="249" spans="1:6" s="3" customFormat="1">
      <c r="A249" s="47" t="s">
        <v>39</v>
      </c>
      <c r="B249" s="47" t="s">
        <v>121</v>
      </c>
      <c r="C249" s="47">
        <v>2018</v>
      </c>
      <c r="D249" s="22">
        <v>4.6102754444226998E-2</v>
      </c>
      <c r="E249" s="47"/>
      <c r="F249" s="47"/>
    </row>
    <row r="250" spans="1:6">
      <c r="A250" s="47" t="s">
        <v>39</v>
      </c>
      <c r="B250" s="47" t="s">
        <v>121</v>
      </c>
      <c r="C250" s="47">
        <v>2019</v>
      </c>
      <c r="D250" s="47">
        <v>4.6102754444226998E-2</v>
      </c>
    </row>
    <row r="251" spans="1:6">
      <c r="A251" s="47" t="s">
        <v>39</v>
      </c>
      <c r="B251" s="47" t="s">
        <v>121</v>
      </c>
      <c r="C251" s="47">
        <v>2020</v>
      </c>
      <c r="D251" s="107">
        <v>3.2933666686630003E-2</v>
      </c>
    </row>
    <row r="252" spans="1:6">
      <c r="A252" s="47" t="s">
        <v>39</v>
      </c>
      <c r="B252" s="47" t="s">
        <v>121</v>
      </c>
      <c r="C252" s="47">
        <v>2021</v>
      </c>
      <c r="D252" s="22">
        <v>3.2933666686630003E-2</v>
      </c>
    </row>
    <row r="253" spans="1:6">
      <c r="A253" s="47" t="s">
        <v>39</v>
      </c>
      <c r="B253" s="47" t="s">
        <v>121</v>
      </c>
      <c r="C253" s="47">
        <v>2022</v>
      </c>
      <c r="D253" s="22">
        <v>3.2933666686630003E-2</v>
      </c>
    </row>
    <row r="254" spans="1:6">
      <c r="A254" s="47" t="s">
        <v>40</v>
      </c>
      <c r="B254" s="47" t="s">
        <v>121</v>
      </c>
      <c r="C254" s="47">
        <v>2014</v>
      </c>
      <c r="D254" s="22">
        <v>7.6259728822290998E-2</v>
      </c>
    </row>
    <row r="255" spans="1:6" s="3" customFormat="1">
      <c r="A255" s="47" t="s">
        <v>40</v>
      </c>
      <c r="B255" s="47" t="s">
        <v>121</v>
      </c>
      <c r="C255" s="47">
        <v>2015</v>
      </c>
      <c r="D255" s="22">
        <v>4.5694200351492999E-2</v>
      </c>
      <c r="E255" s="47"/>
      <c r="F255" s="47"/>
    </row>
    <row r="256" spans="1:6">
      <c r="A256" s="47" t="s">
        <v>40</v>
      </c>
      <c r="B256" s="47" t="s">
        <v>121</v>
      </c>
      <c r="C256" s="47">
        <v>2016</v>
      </c>
      <c r="D256" s="22">
        <v>4.5694200351492999E-2</v>
      </c>
    </row>
    <row r="257" spans="1:4">
      <c r="A257" s="47" t="s">
        <v>40</v>
      </c>
      <c r="B257" s="47" t="s">
        <v>121</v>
      </c>
      <c r="C257" s="47">
        <v>2017</v>
      </c>
      <c r="D257" s="22">
        <v>4.5694200351492999E-2</v>
      </c>
    </row>
    <row r="258" spans="1:4">
      <c r="A258" s="47" t="s">
        <v>40</v>
      </c>
      <c r="B258" s="47" t="s">
        <v>121</v>
      </c>
      <c r="C258" s="47">
        <v>2018</v>
      </c>
      <c r="D258" s="47">
        <v>4.5694200351492999E-2</v>
      </c>
    </row>
    <row r="259" spans="1:4">
      <c r="A259" s="47" t="s">
        <v>40</v>
      </c>
      <c r="B259" s="47" t="s">
        <v>121</v>
      </c>
      <c r="C259" s="47">
        <v>2019</v>
      </c>
      <c r="D259" s="107">
        <v>4.5694200351492999E-2</v>
      </c>
    </row>
    <row r="260" spans="1:4">
      <c r="A260" s="47" t="s">
        <v>40</v>
      </c>
      <c r="B260" s="47" t="s">
        <v>121</v>
      </c>
      <c r="C260" s="47">
        <v>2020</v>
      </c>
      <c r="D260" s="22">
        <v>3.1165498206232999E-2</v>
      </c>
    </row>
    <row r="261" spans="1:4">
      <c r="A261" s="47" t="s">
        <v>40</v>
      </c>
      <c r="B261" s="47" t="s">
        <v>121</v>
      </c>
      <c r="C261" s="47">
        <v>2021</v>
      </c>
      <c r="D261" s="22">
        <v>3.1165498206232999E-2</v>
      </c>
    </row>
    <row r="262" spans="1:4">
      <c r="A262" s="47" t="s">
        <v>40</v>
      </c>
      <c r="B262" s="47" t="s">
        <v>121</v>
      </c>
      <c r="C262" s="47">
        <v>2022</v>
      </c>
      <c r="D262" s="22">
        <v>3.1165498206232999E-2</v>
      </c>
    </row>
    <row r="263" spans="1:4">
      <c r="A263" s="47" t="s">
        <v>41</v>
      </c>
      <c r="B263" s="47" t="s">
        <v>121</v>
      </c>
      <c r="C263" s="47">
        <v>2014</v>
      </c>
      <c r="D263" s="22">
        <v>8.0640713519674001E-2</v>
      </c>
    </row>
    <row r="264" spans="1:4">
      <c r="A264" s="47" t="s">
        <v>41</v>
      </c>
      <c r="B264" s="47" t="s">
        <v>121</v>
      </c>
      <c r="C264" s="47">
        <v>2015</v>
      </c>
      <c r="D264" s="22">
        <v>8.0640713519674001E-2</v>
      </c>
    </row>
    <row r="265" spans="1:4">
      <c r="A265" s="47" t="s">
        <v>41</v>
      </c>
      <c r="B265" s="47" t="s">
        <v>121</v>
      </c>
      <c r="C265" s="47">
        <v>2016</v>
      </c>
      <c r="D265" s="22">
        <v>5.0322697104034003E-2</v>
      </c>
    </row>
    <row r="266" spans="1:4">
      <c r="A266" s="47" t="s">
        <v>41</v>
      </c>
      <c r="B266" s="47" t="s">
        <v>121</v>
      </c>
      <c r="C266" s="47">
        <v>2017</v>
      </c>
      <c r="D266" s="47">
        <v>5.0322697104034003E-2</v>
      </c>
    </row>
    <row r="267" spans="1:4">
      <c r="A267" s="47" t="s">
        <v>41</v>
      </c>
      <c r="B267" s="47" t="s">
        <v>121</v>
      </c>
      <c r="C267" s="47">
        <v>2018</v>
      </c>
      <c r="D267" s="107">
        <v>5.0322697104034003E-2</v>
      </c>
    </row>
    <row r="268" spans="1:4">
      <c r="A268" s="47" t="s">
        <v>41</v>
      </c>
      <c r="B268" s="47" t="s">
        <v>121</v>
      </c>
      <c r="C268" s="47">
        <v>2019</v>
      </c>
      <c r="D268" s="22">
        <v>5.0322697104034003E-2</v>
      </c>
    </row>
    <row r="269" spans="1:4">
      <c r="A269" s="47" t="s">
        <v>41</v>
      </c>
      <c r="B269" s="47" t="s">
        <v>121</v>
      </c>
      <c r="C269" s="47">
        <v>2020</v>
      </c>
      <c r="D269" s="22">
        <v>5.0322697104034003E-2</v>
      </c>
    </row>
    <row r="270" spans="1:4">
      <c r="A270" s="47" t="s">
        <v>41</v>
      </c>
      <c r="B270" s="47" t="s">
        <v>121</v>
      </c>
      <c r="C270" s="47">
        <v>2021</v>
      </c>
      <c r="D270" s="22">
        <v>2.2472376742381998E-2</v>
      </c>
    </row>
    <row r="271" spans="1:4">
      <c r="A271" s="47" t="s">
        <v>41</v>
      </c>
      <c r="B271" s="47" t="s">
        <v>121</v>
      </c>
      <c r="C271" s="47">
        <v>2022</v>
      </c>
      <c r="D271" s="22">
        <v>3.2485833627685E-2</v>
      </c>
    </row>
    <row r="272" spans="1:4">
      <c r="A272" s="47" t="s">
        <v>111</v>
      </c>
      <c r="B272" s="47" t="s">
        <v>121</v>
      </c>
      <c r="C272" s="47">
        <v>2014</v>
      </c>
      <c r="D272" s="22"/>
    </row>
    <row r="273" spans="1:4">
      <c r="A273" s="47" t="s">
        <v>111</v>
      </c>
      <c r="B273" s="47" t="s">
        <v>121</v>
      </c>
      <c r="C273" s="47">
        <v>2015</v>
      </c>
      <c r="D273" s="22"/>
    </row>
    <row r="274" spans="1:4">
      <c r="A274" s="47" t="s">
        <v>111</v>
      </c>
      <c r="B274" s="47" t="s">
        <v>121</v>
      </c>
      <c r="C274" s="47">
        <v>2016</v>
      </c>
      <c r="D274" s="47"/>
    </row>
    <row r="275" spans="1:4">
      <c r="A275" s="47" t="s">
        <v>111</v>
      </c>
      <c r="B275" s="47" t="s">
        <v>121</v>
      </c>
      <c r="C275" s="47">
        <v>2017</v>
      </c>
    </row>
    <row r="276" spans="1:4">
      <c r="A276" s="47" t="s">
        <v>111</v>
      </c>
      <c r="B276" s="47" t="s">
        <v>121</v>
      </c>
      <c r="C276" s="47">
        <v>2018</v>
      </c>
      <c r="D276" s="22"/>
    </row>
    <row r="277" spans="1:4">
      <c r="A277" s="47" t="s">
        <v>111</v>
      </c>
      <c r="B277" s="47" t="s">
        <v>121</v>
      </c>
      <c r="C277" s="47">
        <v>2019</v>
      </c>
      <c r="D277" s="22"/>
    </row>
    <row r="278" spans="1:4">
      <c r="A278" s="47" t="s">
        <v>111</v>
      </c>
      <c r="B278" s="47" t="s">
        <v>121</v>
      </c>
      <c r="C278" s="47">
        <v>2020</v>
      </c>
      <c r="D278" s="22">
        <v>3.3679469469116999E-2</v>
      </c>
    </row>
    <row r="279" spans="1:4">
      <c r="A279" s="47" t="s">
        <v>111</v>
      </c>
      <c r="B279" s="47" t="s">
        <v>121</v>
      </c>
      <c r="C279" s="47">
        <v>2021</v>
      </c>
      <c r="D279" s="22">
        <v>3.3679469469116999E-2</v>
      </c>
    </row>
    <row r="280" spans="1:4">
      <c r="A280" s="47" t="s">
        <v>111</v>
      </c>
      <c r="B280" s="47" t="s">
        <v>121</v>
      </c>
      <c r="C280" s="47">
        <v>2022</v>
      </c>
      <c r="D280" s="22">
        <v>3.3679469469116999E-2</v>
      </c>
    </row>
    <row r="281" spans="1:4">
      <c r="A281" s="47" t="s">
        <v>42</v>
      </c>
      <c r="B281" s="47" t="s">
        <v>121</v>
      </c>
      <c r="C281" s="47">
        <v>2014</v>
      </c>
      <c r="D281" s="22">
        <v>7.5075865470970005E-2</v>
      </c>
    </row>
    <row r="282" spans="1:4">
      <c r="A282" s="47" t="s">
        <v>42</v>
      </c>
      <c r="B282" s="47" t="s">
        <v>121</v>
      </c>
      <c r="C282" s="47">
        <v>2015</v>
      </c>
      <c r="D282" s="47">
        <v>7.5075865470970005E-2</v>
      </c>
    </row>
    <row r="283" spans="1:4">
      <c r="A283" s="47" t="s">
        <v>42</v>
      </c>
      <c r="B283" s="47" t="s">
        <v>121</v>
      </c>
      <c r="C283" s="47">
        <v>2016</v>
      </c>
      <c r="D283" s="107">
        <v>4.5437475257038999E-2</v>
      </c>
    </row>
    <row r="284" spans="1:4">
      <c r="A284" s="47" t="s">
        <v>42</v>
      </c>
      <c r="B284" s="47" t="s">
        <v>121</v>
      </c>
      <c r="C284" s="47">
        <v>2017</v>
      </c>
      <c r="D284" s="22">
        <v>4.5437475257038999E-2</v>
      </c>
    </row>
    <row r="285" spans="1:4">
      <c r="A285" s="47" t="s">
        <v>42</v>
      </c>
      <c r="B285" s="47" t="s">
        <v>121</v>
      </c>
      <c r="C285" s="47">
        <v>2018</v>
      </c>
      <c r="D285" s="22">
        <v>4.5437475257038999E-2</v>
      </c>
    </row>
    <row r="286" spans="1:4">
      <c r="A286" s="47" t="s">
        <v>42</v>
      </c>
      <c r="B286" s="47" t="s">
        <v>121</v>
      </c>
      <c r="C286" s="47">
        <v>2019</v>
      </c>
      <c r="D286" s="22">
        <v>4.5437475257038999E-2</v>
      </c>
    </row>
    <row r="287" spans="1:4">
      <c r="A287" s="47" t="s">
        <v>42</v>
      </c>
      <c r="B287" s="47" t="s">
        <v>121</v>
      </c>
      <c r="C287" s="47">
        <v>2020</v>
      </c>
      <c r="D287" s="22">
        <v>4.5437475257038999E-2</v>
      </c>
    </row>
    <row r="288" spans="1:4">
      <c r="A288" s="47" t="s">
        <v>42</v>
      </c>
      <c r="B288" s="47" t="s">
        <v>121</v>
      </c>
      <c r="C288" s="47">
        <v>2021</v>
      </c>
      <c r="D288" s="22">
        <v>2.2430804463823999E-2</v>
      </c>
    </row>
    <row r="289" spans="1:4">
      <c r="A289" s="47" t="s">
        <v>42</v>
      </c>
      <c r="B289" s="47" t="s">
        <v>121</v>
      </c>
      <c r="C289" s="47">
        <v>2022</v>
      </c>
      <c r="D289" s="22">
        <v>2.9805399541336E-2</v>
      </c>
    </row>
    <row r="290" spans="1:4">
      <c r="A290" s="47" t="s">
        <v>50</v>
      </c>
      <c r="B290" s="47" t="s">
        <v>121</v>
      </c>
      <c r="C290" s="47">
        <v>2014</v>
      </c>
      <c r="D290" s="47">
        <v>6.5972709551656003E-2</v>
      </c>
    </row>
    <row r="291" spans="1:4">
      <c r="A291" s="47" t="s">
        <v>50</v>
      </c>
      <c r="B291" s="47" t="s">
        <v>121</v>
      </c>
      <c r="C291" s="47">
        <v>2015</v>
      </c>
      <c r="D291" s="107">
        <v>6.5972709551656003E-2</v>
      </c>
    </row>
    <row r="292" spans="1:4">
      <c r="A292" s="47" t="s">
        <v>50</v>
      </c>
      <c r="B292" s="47" t="s">
        <v>121</v>
      </c>
      <c r="C292" s="47">
        <v>2016</v>
      </c>
      <c r="D292" s="22">
        <v>6.5972709551656003E-2</v>
      </c>
    </row>
    <row r="293" spans="1:4">
      <c r="A293" s="47" t="s">
        <v>50</v>
      </c>
      <c r="B293" s="47" t="s">
        <v>121</v>
      </c>
      <c r="C293" s="47">
        <v>2017</v>
      </c>
      <c r="D293" s="22">
        <v>6.5972709551656003E-2</v>
      </c>
    </row>
    <row r="294" spans="1:4">
      <c r="A294" s="47" t="s">
        <v>50</v>
      </c>
      <c r="B294" s="47" t="s">
        <v>121</v>
      </c>
      <c r="C294" s="47">
        <v>2018</v>
      </c>
      <c r="D294" s="22">
        <v>4.8317378389008001E-2</v>
      </c>
    </row>
    <row r="295" spans="1:4">
      <c r="A295" s="47" t="s">
        <v>50</v>
      </c>
      <c r="B295" s="47" t="s">
        <v>121</v>
      </c>
      <c r="C295" s="47">
        <v>2019</v>
      </c>
      <c r="D295" s="22">
        <v>4.8317378389008001E-2</v>
      </c>
    </row>
    <row r="296" spans="1:4">
      <c r="A296" s="47" t="s">
        <v>50</v>
      </c>
      <c r="B296" s="47" t="s">
        <v>121</v>
      </c>
      <c r="C296" s="47">
        <v>2020</v>
      </c>
      <c r="D296" s="22">
        <v>4.8317378389008001E-2</v>
      </c>
    </row>
    <row r="297" spans="1:4">
      <c r="A297" s="47" t="s">
        <v>50</v>
      </c>
      <c r="B297" s="47" t="s">
        <v>121</v>
      </c>
      <c r="C297" s="47">
        <v>2021</v>
      </c>
      <c r="D297" s="22">
        <v>4.8317378389008001E-2</v>
      </c>
    </row>
    <row r="298" spans="1:4">
      <c r="A298" s="47" t="s">
        <v>50</v>
      </c>
      <c r="B298" s="47" t="s">
        <v>121</v>
      </c>
      <c r="C298" s="47">
        <v>2022</v>
      </c>
      <c r="D298" s="47">
        <v>4.8317378389008001E-2</v>
      </c>
    </row>
    <row r="299" spans="1:4">
      <c r="A299" s="47" t="s">
        <v>43</v>
      </c>
      <c r="B299" s="47" t="s">
        <v>121</v>
      </c>
      <c r="C299" s="47">
        <v>2014</v>
      </c>
      <c r="D299" s="107">
        <v>8.3593445181428E-2</v>
      </c>
    </row>
    <row r="300" spans="1:4">
      <c r="A300" s="47" t="s">
        <v>43</v>
      </c>
      <c r="B300" s="47" t="s">
        <v>121</v>
      </c>
      <c r="C300" s="47">
        <v>2015</v>
      </c>
      <c r="D300" s="22">
        <v>8.3593445181428E-2</v>
      </c>
    </row>
    <row r="301" spans="1:4">
      <c r="A301" s="47" t="s">
        <v>43</v>
      </c>
      <c r="B301" s="47" t="s">
        <v>121</v>
      </c>
      <c r="C301" s="47">
        <v>2016</v>
      </c>
      <c r="D301" s="22">
        <v>4.8780487804878002E-2</v>
      </c>
    </row>
    <row r="302" spans="1:4">
      <c r="A302" s="47" t="s">
        <v>43</v>
      </c>
      <c r="B302" s="47" t="s">
        <v>121</v>
      </c>
      <c r="C302" s="47">
        <v>2017</v>
      </c>
      <c r="D302" s="22">
        <v>4.8780487804878002E-2</v>
      </c>
    </row>
    <row r="303" spans="1:4">
      <c r="A303" s="47" t="s">
        <v>43</v>
      </c>
      <c r="B303" s="47" t="s">
        <v>121</v>
      </c>
      <c r="C303" s="47">
        <v>2018</v>
      </c>
      <c r="D303" s="22">
        <v>4.8780487804878002E-2</v>
      </c>
    </row>
    <row r="304" spans="1:4">
      <c r="A304" s="47" t="s">
        <v>43</v>
      </c>
      <c r="B304" s="47" t="s">
        <v>121</v>
      </c>
      <c r="C304" s="47">
        <v>2019</v>
      </c>
      <c r="D304" s="22">
        <v>4.8780487804878002E-2</v>
      </c>
    </row>
    <row r="305" spans="1:4">
      <c r="A305" s="47" t="s">
        <v>43</v>
      </c>
      <c r="B305" s="47" t="s">
        <v>121</v>
      </c>
      <c r="C305" s="47">
        <v>2020</v>
      </c>
      <c r="D305" s="22">
        <v>4.8780487804878002E-2</v>
      </c>
    </row>
    <row r="306" spans="1:4">
      <c r="A306" s="47" t="s">
        <v>43</v>
      </c>
      <c r="B306" s="47" t="s">
        <v>121</v>
      </c>
      <c r="C306" s="47">
        <v>2021</v>
      </c>
      <c r="D306" s="47">
        <v>2.2348581121218E-2</v>
      </c>
    </row>
    <row r="307" spans="1:4">
      <c r="A307" s="47" t="s">
        <v>43</v>
      </c>
      <c r="B307" s="47" t="s">
        <v>121</v>
      </c>
      <c r="C307" s="47">
        <v>2022</v>
      </c>
      <c r="D307" s="108">
        <v>2.2348581121218E-2</v>
      </c>
    </row>
    <row r="308" spans="1:4">
      <c r="A308" s="47" t="s">
        <v>44</v>
      </c>
      <c r="B308" s="47" t="s">
        <v>121</v>
      </c>
      <c r="C308" s="47">
        <v>2014</v>
      </c>
      <c r="D308" s="93">
        <v>5.9356725146197997E-2</v>
      </c>
    </row>
    <row r="309" spans="1:4">
      <c r="A309" s="47" t="s">
        <v>44</v>
      </c>
      <c r="B309" s="47" t="s">
        <v>121</v>
      </c>
      <c r="C309" s="47">
        <v>2015</v>
      </c>
      <c r="D309" s="93">
        <v>5.9356725146197997E-2</v>
      </c>
    </row>
    <row r="310" spans="1:4">
      <c r="A310" s="47" t="s">
        <v>44</v>
      </c>
      <c r="B310" s="47" t="s">
        <v>121</v>
      </c>
      <c r="C310" s="47">
        <v>2016</v>
      </c>
      <c r="D310" s="93">
        <v>5.9356725146197997E-2</v>
      </c>
    </row>
    <row r="311" spans="1:4">
      <c r="A311" s="47" t="s">
        <v>44</v>
      </c>
      <c r="B311" s="47" t="s">
        <v>121</v>
      </c>
      <c r="C311" s="47">
        <v>2017</v>
      </c>
      <c r="D311" s="93">
        <v>5.9356725146197997E-2</v>
      </c>
    </row>
    <row r="312" spans="1:4">
      <c r="A312" s="47" t="s">
        <v>44</v>
      </c>
      <c r="B312" s="47" t="s">
        <v>121</v>
      </c>
      <c r="C312" s="47">
        <v>2018</v>
      </c>
      <c r="D312" s="93">
        <v>4.8317378389008001E-2</v>
      </c>
    </row>
    <row r="313" spans="1:4">
      <c r="A313" s="47" t="s">
        <v>44</v>
      </c>
      <c r="B313" s="47" t="s">
        <v>121</v>
      </c>
      <c r="C313" s="47">
        <v>2019</v>
      </c>
      <c r="D313" s="93">
        <v>4.8317378389008001E-2</v>
      </c>
    </row>
    <row r="314" spans="1:4">
      <c r="A314" s="47" t="s">
        <v>44</v>
      </c>
      <c r="B314" s="47" t="s">
        <v>121</v>
      </c>
      <c r="C314" s="47">
        <v>2020</v>
      </c>
      <c r="D314" s="107">
        <v>3.2933666686630003E-2</v>
      </c>
    </row>
    <row r="315" spans="1:4">
      <c r="A315" s="47" t="s">
        <v>44</v>
      </c>
      <c r="B315" s="47" t="s">
        <v>121</v>
      </c>
      <c r="C315" s="47">
        <v>2021</v>
      </c>
      <c r="D315" s="113">
        <v>3.2933666686630003E-2</v>
      </c>
    </row>
    <row r="316" spans="1:4">
      <c r="A316" s="47" t="s">
        <v>44</v>
      </c>
      <c r="B316" s="47" t="s">
        <v>121</v>
      </c>
      <c r="C316" s="47">
        <v>2022</v>
      </c>
      <c r="D316" s="93">
        <v>3.2933666686630003E-2</v>
      </c>
    </row>
    <row r="317" spans="1:4">
      <c r="A317" s="47" t="s">
        <v>52</v>
      </c>
      <c r="B317" s="47" t="s">
        <v>121</v>
      </c>
      <c r="C317" s="47">
        <v>2014</v>
      </c>
      <c r="D317" s="93">
        <v>9.0992664109749002E-2</v>
      </c>
    </row>
    <row r="318" spans="1:4">
      <c r="A318" s="47" t="s">
        <v>52</v>
      </c>
      <c r="B318" s="47" t="s">
        <v>121</v>
      </c>
      <c r="C318" s="47">
        <v>2015</v>
      </c>
      <c r="D318" s="93">
        <v>4.6102754444226998E-2</v>
      </c>
    </row>
    <row r="319" spans="1:4">
      <c r="A319" s="47" t="s">
        <v>52</v>
      </c>
      <c r="B319" s="47" t="s">
        <v>121</v>
      </c>
      <c r="C319" s="47">
        <v>2016</v>
      </c>
      <c r="D319" s="93">
        <v>4.6102754444226998E-2</v>
      </c>
    </row>
    <row r="320" spans="1:4">
      <c r="A320" s="47" t="s">
        <v>52</v>
      </c>
      <c r="B320" s="47" t="s">
        <v>121</v>
      </c>
      <c r="C320" s="47">
        <v>2017</v>
      </c>
      <c r="D320" s="93">
        <v>4.6102754444226998E-2</v>
      </c>
    </row>
    <row r="321" spans="1:4">
      <c r="A321" s="47" t="s">
        <v>52</v>
      </c>
      <c r="B321" s="47" t="s">
        <v>121</v>
      </c>
      <c r="C321" s="47">
        <v>2018</v>
      </c>
      <c r="D321" s="107">
        <v>4.6102754444226998E-2</v>
      </c>
    </row>
    <row r="322" spans="1:4">
      <c r="A322" s="47" t="s">
        <v>52</v>
      </c>
      <c r="B322" s="47" t="s">
        <v>121</v>
      </c>
      <c r="C322" s="47">
        <v>2019</v>
      </c>
      <c r="D322" s="93">
        <v>4.6102754444226998E-2</v>
      </c>
    </row>
    <row r="323" spans="1:4">
      <c r="A323" s="47" t="s">
        <v>52</v>
      </c>
      <c r="B323" s="47" t="s">
        <v>121</v>
      </c>
      <c r="C323" s="47">
        <v>2020</v>
      </c>
      <c r="D323" s="93">
        <v>3.2933666686630003E-2</v>
      </c>
    </row>
    <row r="324" spans="1:4">
      <c r="A324" s="47" t="s">
        <v>52</v>
      </c>
      <c r="B324" s="47" t="s">
        <v>121</v>
      </c>
      <c r="C324" s="47">
        <v>2021</v>
      </c>
      <c r="D324" s="93">
        <v>3.2933666686630003E-2</v>
      </c>
    </row>
    <row r="325" spans="1:4">
      <c r="A325" s="47" t="s">
        <v>52</v>
      </c>
      <c r="B325" s="47" t="s">
        <v>121</v>
      </c>
      <c r="C325" s="47">
        <v>2022</v>
      </c>
      <c r="D325" s="93">
        <v>3.2933666686630003E-2</v>
      </c>
    </row>
    <row r="326" spans="1:4">
      <c r="A326" s="47" t="s">
        <v>49</v>
      </c>
      <c r="B326" s="47" t="s">
        <v>121</v>
      </c>
      <c r="C326" s="47">
        <v>2014</v>
      </c>
      <c r="D326" s="93">
        <v>9.1543554750756997E-2</v>
      </c>
    </row>
    <row r="327" spans="1:4">
      <c r="A327" s="47" t="s">
        <v>49</v>
      </c>
      <c r="B327" s="47" t="s">
        <v>121</v>
      </c>
      <c r="C327" s="47">
        <v>2015</v>
      </c>
      <c r="D327" s="93">
        <v>4.5694200351492999E-2</v>
      </c>
    </row>
    <row r="328" spans="1:4">
      <c r="A328" s="47" t="s">
        <v>49</v>
      </c>
      <c r="B328" s="47" t="s">
        <v>121</v>
      </c>
      <c r="C328" s="47">
        <v>2016</v>
      </c>
      <c r="D328" s="47">
        <v>4.5694200351492999E-2</v>
      </c>
    </row>
    <row r="329" spans="1:4">
      <c r="A329" s="47" t="s">
        <v>49</v>
      </c>
      <c r="B329" s="47" t="s">
        <v>121</v>
      </c>
      <c r="C329" s="47">
        <v>2017</v>
      </c>
      <c r="D329" s="108">
        <v>4.5694200351492999E-2</v>
      </c>
    </row>
    <row r="330" spans="1:4">
      <c r="A330" s="47" t="s">
        <v>49</v>
      </c>
      <c r="B330" s="47" t="s">
        <v>121</v>
      </c>
      <c r="C330" s="47">
        <v>2018</v>
      </c>
      <c r="D330" s="93">
        <v>4.5694200351492999E-2</v>
      </c>
    </row>
    <row r="331" spans="1:4">
      <c r="A331" s="47" t="s">
        <v>49</v>
      </c>
      <c r="B331" s="47" t="s">
        <v>121</v>
      </c>
      <c r="C331" s="47">
        <v>2019</v>
      </c>
      <c r="D331" s="93">
        <v>4.8316751706839002E-2</v>
      </c>
    </row>
    <row r="332" spans="1:4">
      <c r="A332" s="47" t="s">
        <v>49</v>
      </c>
      <c r="B332" s="47" t="s">
        <v>121</v>
      </c>
      <c r="C332" s="47">
        <v>2020</v>
      </c>
      <c r="D332" s="93">
        <v>4.8316751706839002E-2</v>
      </c>
    </row>
    <row r="333" spans="1:4">
      <c r="A333" s="47" t="s">
        <v>49</v>
      </c>
      <c r="B333" s="47" t="s">
        <v>121</v>
      </c>
      <c r="C333" s="47">
        <v>2021</v>
      </c>
      <c r="D333" s="93">
        <v>4.8316751706839002E-2</v>
      </c>
    </row>
    <row r="334" spans="1:4">
      <c r="A334" s="47" t="s">
        <v>49</v>
      </c>
      <c r="B334" s="47" t="s">
        <v>121</v>
      </c>
      <c r="C334" s="47">
        <v>2022</v>
      </c>
      <c r="D334" s="93">
        <v>4.8316751706839002E-2</v>
      </c>
    </row>
    <row r="335" spans="1:4">
      <c r="A335" s="47" t="s">
        <v>45</v>
      </c>
      <c r="B335" s="47" t="s">
        <v>121</v>
      </c>
      <c r="C335" s="47">
        <v>2014</v>
      </c>
      <c r="D335" s="93">
        <v>7.5075865470970005E-2</v>
      </c>
    </row>
    <row r="336" spans="1:4">
      <c r="A336" s="47" t="s">
        <v>45</v>
      </c>
      <c r="B336" s="47" t="s">
        <v>121</v>
      </c>
      <c r="C336" s="47">
        <v>2015</v>
      </c>
      <c r="D336" s="47">
        <v>7.5075865470970005E-2</v>
      </c>
    </row>
    <row r="337" spans="1:4">
      <c r="A337" s="47" t="s">
        <v>45</v>
      </c>
      <c r="B337" s="47" t="s">
        <v>121</v>
      </c>
      <c r="C337" s="47">
        <v>2016</v>
      </c>
      <c r="D337" s="108">
        <v>5.0322697104034003E-2</v>
      </c>
    </row>
    <row r="338" spans="1:4">
      <c r="A338" s="47" t="s">
        <v>45</v>
      </c>
      <c r="B338" s="47" t="s">
        <v>121</v>
      </c>
      <c r="C338" s="47">
        <v>2017</v>
      </c>
      <c r="D338" s="93">
        <v>5.0322697104034003E-2</v>
      </c>
    </row>
    <row r="339" spans="1:4">
      <c r="A339" s="47" t="s">
        <v>45</v>
      </c>
      <c r="B339" s="47" t="s">
        <v>121</v>
      </c>
      <c r="C339" s="47">
        <v>2018</v>
      </c>
      <c r="D339" s="93">
        <v>5.0322697104034003E-2</v>
      </c>
    </row>
    <row r="340" spans="1:4">
      <c r="A340" s="47" t="s">
        <v>45</v>
      </c>
      <c r="B340" s="47" t="s">
        <v>121</v>
      </c>
      <c r="C340" s="47">
        <v>2019</v>
      </c>
      <c r="D340" s="93">
        <v>5.0322697104034003E-2</v>
      </c>
    </row>
    <row r="341" spans="1:4">
      <c r="A341" s="47" t="s">
        <v>45</v>
      </c>
      <c r="B341" s="47" t="s">
        <v>121</v>
      </c>
      <c r="C341" s="47">
        <v>2020</v>
      </c>
      <c r="D341" s="93">
        <v>5.0322697104034003E-2</v>
      </c>
    </row>
    <row r="342" spans="1:4">
      <c r="A342" s="47" t="s">
        <v>45</v>
      </c>
      <c r="B342" s="47" t="s">
        <v>121</v>
      </c>
      <c r="C342" s="47">
        <v>2021</v>
      </c>
      <c r="D342" s="93">
        <v>2.2430904360104E-2</v>
      </c>
    </row>
    <row r="343" spans="1:4">
      <c r="A343" s="47" t="s">
        <v>45</v>
      </c>
      <c r="B343" s="47" t="s">
        <v>121</v>
      </c>
      <c r="C343" s="47">
        <v>2022</v>
      </c>
      <c r="D343" s="93">
        <v>2.9805399541336E-2</v>
      </c>
    </row>
    <row r="344" spans="1:4">
      <c r="A344" s="47" t="s">
        <v>33</v>
      </c>
      <c r="B344" s="47" t="s">
        <v>8</v>
      </c>
      <c r="C344" s="47">
        <v>2014</v>
      </c>
      <c r="D344" s="47">
        <v>0</v>
      </c>
    </row>
    <row r="345" spans="1:4">
      <c r="A345" s="47" t="s">
        <v>33</v>
      </c>
      <c r="B345" s="47" t="s">
        <v>8</v>
      </c>
      <c r="C345" s="47">
        <v>2015</v>
      </c>
      <c r="D345" s="108">
        <v>472295.23</v>
      </c>
    </row>
    <row r="346" spans="1:4">
      <c r="A346" s="47" t="s">
        <v>33</v>
      </c>
      <c r="B346" s="47" t="s">
        <v>8</v>
      </c>
      <c r="C346" s="47">
        <v>2016</v>
      </c>
      <c r="D346" s="94">
        <v>294174.08000000002</v>
      </c>
    </row>
    <row r="347" spans="1:4">
      <c r="A347" s="47" t="s">
        <v>33</v>
      </c>
      <c r="B347" s="47" t="s">
        <v>8</v>
      </c>
      <c r="C347" s="47">
        <v>2017</v>
      </c>
      <c r="D347" s="94">
        <v>815541.30388038699</v>
      </c>
    </row>
    <row r="348" spans="1:4">
      <c r="A348" s="47" t="s">
        <v>33</v>
      </c>
      <c r="B348" s="47" t="s">
        <v>8</v>
      </c>
      <c r="C348" s="47">
        <v>2018</v>
      </c>
      <c r="D348" s="94">
        <v>506893</v>
      </c>
    </row>
    <row r="349" spans="1:4">
      <c r="A349" s="47" t="s">
        <v>33</v>
      </c>
      <c r="B349" s="47" t="s">
        <v>8</v>
      </c>
      <c r="C349" s="47">
        <v>2019</v>
      </c>
      <c r="D349" s="94">
        <v>-363985</v>
      </c>
    </row>
    <row r="350" spans="1:4">
      <c r="A350" s="47" t="s">
        <v>33</v>
      </c>
      <c r="B350" s="47" t="s">
        <v>8</v>
      </c>
      <c r="C350" s="47">
        <v>2020</v>
      </c>
      <c r="D350" s="94">
        <v>293702.51</v>
      </c>
    </row>
    <row r="351" spans="1:4">
      <c r="A351" s="47" t="s">
        <v>33</v>
      </c>
      <c r="B351" s="47" t="s">
        <v>8</v>
      </c>
      <c r="C351" s="47">
        <v>2021</v>
      </c>
      <c r="D351" s="94">
        <v>354713.38</v>
      </c>
    </row>
    <row r="352" spans="1:4">
      <c r="A352" s="47" t="s">
        <v>33</v>
      </c>
      <c r="B352" s="47" t="s">
        <v>8</v>
      </c>
      <c r="C352" s="47">
        <v>2022</v>
      </c>
      <c r="D352" s="47">
        <v>400730</v>
      </c>
    </row>
    <row r="353" spans="1:4">
      <c r="A353" s="47" t="s">
        <v>34</v>
      </c>
      <c r="B353" s="47" t="s">
        <v>8</v>
      </c>
      <c r="C353" s="47">
        <v>2014</v>
      </c>
      <c r="D353" s="108">
        <v>0</v>
      </c>
    </row>
    <row r="354" spans="1:4">
      <c r="A354" s="47" t="s">
        <v>34</v>
      </c>
      <c r="B354" s="47" t="s">
        <v>8</v>
      </c>
      <c r="C354" s="47">
        <v>2015</v>
      </c>
      <c r="D354" s="93">
        <v>0</v>
      </c>
    </row>
    <row r="355" spans="1:4">
      <c r="A355" s="47" t="s">
        <v>34</v>
      </c>
      <c r="B355" s="47" t="s">
        <v>8</v>
      </c>
      <c r="C355" s="47">
        <v>2016</v>
      </c>
      <c r="D355" s="93">
        <v>801138.745</v>
      </c>
    </row>
    <row r="356" spans="1:4">
      <c r="A356" s="47" t="s">
        <v>34</v>
      </c>
      <c r="B356" s="47" t="s">
        <v>8</v>
      </c>
      <c r="C356" s="47">
        <v>2017</v>
      </c>
      <c r="D356" s="93">
        <v>708910.13</v>
      </c>
    </row>
    <row r="357" spans="1:4">
      <c r="A357" s="47" t="s">
        <v>34</v>
      </c>
      <c r="B357" s="47" t="s">
        <v>8</v>
      </c>
      <c r="C357" s="47">
        <v>2018</v>
      </c>
      <c r="D357" s="93">
        <v>651671.53</v>
      </c>
    </row>
    <row r="358" spans="1:4">
      <c r="A358" s="47" t="s">
        <v>34</v>
      </c>
      <c r="B358" s="47" t="s">
        <v>8</v>
      </c>
      <c r="C358" s="47">
        <v>2019</v>
      </c>
      <c r="D358" s="93">
        <v>876889.85499999998</v>
      </c>
    </row>
    <row r="359" spans="1:4">
      <c r="A359" s="47" t="s">
        <v>34</v>
      </c>
      <c r="B359" s="47" t="s">
        <v>8</v>
      </c>
      <c r="C359" s="47">
        <v>2020</v>
      </c>
      <c r="D359" s="93">
        <v>930705.41500000004</v>
      </c>
    </row>
    <row r="360" spans="1:4">
      <c r="A360" s="47" t="s">
        <v>34</v>
      </c>
      <c r="B360" s="47" t="s">
        <v>8</v>
      </c>
      <c r="C360" s="47">
        <v>2021</v>
      </c>
      <c r="D360" s="47">
        <v>815435.59</v>
      </c>
    </row>
    <row r="361" spans="1:4">
      <c r="A361" s="47" t="s">
        <v>34</v>
      </c>
      <c r="B361" s="47" t="s">
        <v>8</v>
      </c>
      <c r="C361" s="47">
        <v>2022</v>
      </c>
      <c r="D361" s="108">
        <v>1205008</v>
      </c>
    </row>
    <row r="362" spans="1:4">
      <c r="A362" s="47" t="s">
        <v>35</v>
      </c>
      <c r="B362" s="47" t="s">
        <v>8</v>
      </c>
      <c r="C362" s="47">
        <v>2014</v>
      </c>
      <c r="D362" s="93">
        <v>0</v>
      </c>
    </row>
    <row r="363" spans="1:4">
      <c r="A363" s="47" t="s">
        <v>35</v>
      </c>
      <c r="B363" s="47" t="s">
        <v>8</v>
      </c>
      <c r="C363" s="47">
        <v>2015</v>
      </c>
      <c r="D363" s="93">
        <v>0</v>
      </c>
    </row>
    <row r="364" spans="1:4">
      <c r="A364" s="47" t="s">
        <v>35</v>
      </c>
      <c r="B364" s="47" t="s">
        <v>8</v>
      </c>
      <c r="C364" s="47">
        <v>2016</v>
      </c>
      <c r="D364" s="93">
        <v>0</v>
      </c>
    </row>
    <row r="365" spans="1:4">
      <c r="A365" s="47" t="s">
        <v>35</v>
      </c>
      <c r="B365" s="47" t="s">
        <v>8</v>
      </c>
      <c r="C365" s="47">
        <v>2017</v>
      </c>
      <c r="D365" s="93">
        <v>0</v>
      </c>
    </row>
    <row r="366" spans="1:4">
      <c r="A366" s="47" t="s">
        <v>35</v>
      </c>
      <c r="B366" s="47" t="s">
        <v>8</v>
      </c>
      <c r="C366" s="47">
        <v>2018</v>
      </c>
      <c r="D366" s="93">
        <v>0</v>
      </c>
    </row>
    <row r="367" spans="1:4">
      <c r="A367" s="47" t="s">
        <v>35</v>
      </c>
      <c r="B367" s="47" t="s">
        <v>8</v>
      </c>
      <c r="C367" s="47">
        <v>2019</v>
      </c>
      <c r="D367" s="93">
        <v>0</v>
      </c>
    </row>
    <row r="368" spans="1:4">
      <c r="A368" s="47" t="s">
        <v>35</v>
      </c>
      <c r="B368" s="47" t="s">
        <v>8</v>
      </c>
      <c r="C368" s="47">
        <v>2020</v>
      </c>
      <c r="D368" s="107">
        <v>0</v>
      </c>
    </row>
    <row r="369" spans="1:4">
      <c r="A369" s="47" t="s">
        <v>35</v>
      </c>
      <c r="B369" s="47" t="s">
        <v>8</v>
      </c>
      <c r="C369" s="47">
        <v>2021</v>
      </c>
      <c r="D369" s="93">
        <v>0</v>
      </c>
    </row>
    <row r="370" spans="1:4">
      <c r="A370" s="47" t="s">
        <v>35</v>
      </c>
      <c r="B370" s="47" t="s">
        <v>8</v>
      </c>
      <c r="C370" s="47">
        <v>2022</v>
      </c>
      <c r="D370" s="93">
        <v>0</v>
      </c>
    </row>
    <row r="371" spans="1:4">
      <c r="A371" s="47" t="s">
        <v>36</v>
      </c>
      <c r="B371" s="47" t="s">
        <v>8</v>
      </c>
      <c r="C371" s="47">
        <v>2014</v>
      </c>
      <c r="D371" s="93">
        <v>0</v>
      </c>
    </row>
    <row r="372" spans="1:4">
      <c r="A372" s="47" t="s">
        <v>36</v>
      </c>
      <c r="B372" s="47" t="s">
        <v>8</v>
      </c>
      <c r="C372" s="47">
        <v>2015</v>
      </c>
      <c r="D372" s="93">
        <v>1298806</v>
      </c>
    </row>
    <row r="373" spans="1:4">
      <c r="A373" s="47" t="s">
        <v>36</v>
      </c>
      <c r="B373" s="47" t="s">
        <v>8</v>
      </c>
      <c r="C373" s="47">
        <v>2016</v>
      </c>
      <c r="D373" s="93">
        <v>3081094</v>
      </c>
    </row>
    <row r="374" spans="1:4">
      <c r="A374" s="47" t="s">
        <v>36</v>
      </c>
      <c r="B374" s="47" t="s">
        <v>8</v>
      </c>
      <c r="C374" s="47">
        <v>2017</v>
      </c>
      <c r="D374" s="93">
        <v>1095381.18</v>
      </c>
    </row>
    <row r="375" spans="1:4">
      <c r="A375" s="47" t="s">
        <v>36</v>
      </c>
      <c r="B375" s="47" t="s">
        <v>8</v>
      </c>
      <c r="C375" s="47">
        <v>2018</v>
      </c>
      <c r="D375" s="47">
        <v>1268223.33</v>
      </c>
    </row>
    <row r="376" spans="1:4">
      <c r="A376" s="47" t="s">
        <v>36</v>
      </c>
      <c r="B376" s="47" t="s">
        <v>8</v>
      </c>
      <c r="C376" s="47">
        <v>2019</v>
      </c>
      <c r="D376" s="107">
        <v>1592630.587568</v>
      </c>
    </row>
    <row r="377" spans="1:4">
      <c r="A377" s="47" t="s">
        <v>36</v>
      </c>
      <c r="B377" s="47" t="s">
        <v>8</v>
      </c>
      <c r="C377" s="47">
        <v>2020</v>
      </c>
      <c r="D377" s="107">
        <v>1965070.46</v>
      </c>
    </row>
    <row r="378" spans="1:4">
      <c r="A378" s="47" t="s">
        <v>36</v>
      </c>
      <c r="B378" s="47" t="s">
        <v>8</v>
      </c>
      <c r="C378" s="47">
        <v>2021</v>
      </c>
      <c r="D378" s="93">
        <v>2030544.91</v>
      </c>
    </row>
    <row r="379" spans="1:4">
      <c r="A379" s="47" t="s">
        <v>36</v>
      </c>
      <c r="B379" s="47" t="s">
        <v>8</v>
      </c>
      <c r="C379" s="47">
        <v>2022</v>
      </c>
      <c r="D379" s="93">
        <v>2933088</v>
      </c>
    </row>
    <row r="380" spans="1:4">
      <c r="A380" s="47" t="s">
        <v>37</v>
      </c>
      <c r="B380" s="47" t="s">
        <v>8</v>
      </c>
      <c r="C380" s="47">
        <v>2014</v>
      </c>
      <c r="D380" s="93">
        <v>0</v>
      </c>
    </row>
    <row r="381" spans="1:4">
      <c r="A381" s="47" t="s">
        <v>37</v>
      </c>
      <c r="B381" s="47" t="s">
        <v>8</v>
      </c>
      <c r="C381" s="47">
        <v>2015</v>
      </c>
      <c r="D381" s="93">
        <v>0</v>
      </c>
    </row>
    <row r="382" spans="1:4">
      <c r="A382" s="47" t="s">
        <v>37</v>
      </c>
      <c r="B382" s="47" t="s">
        <v>8</v>
      </c>
      <c r="C382" s="47">
        <v>2016</v>
      </c>
      <c r="D382" s="93">
        <v>496413.81</v>
      </c>
    </row>
    <row r="383" spans="1:4">
      <c r="A383" s="47" t="s">
        <v>37</v>
      </c>
      <c r="B383" s="47" t="s">
        <v>8</v>
      </c>
      <c r="C383" s="47">
        <v>2017</v>
      </c>
      <c r="D383" s="93">
        <v>354099.31</v>
      </c>
    </row>
    <row r="384" spans="1:4">
      <c r="A384" s="47" t="s">
        <v>37</v>
      </c>
      <c r="B384" s="47" t="s">
        <v>8</v>
      </c>
      <c r="C384" s="47">
        <v>2018</v>
      </c>
      <c r="D384" s="47">
        <v>330407.96999999997</v>
      </c>
    </row>
    <row r="385" spans="1:4">
      <c r="A385" s="47" t="s">
        <v>37</v>
      </c>
      <c r="B385" s="47" t="s">
        <v>8</v>
      </c>
      <c r="C385" s="47">
        <v>2019</v>
      </c>
      <c r="D385" s="108">
        <v>442601.39</v>
      </c>
    </row>
    <row r="386" spans="1:4">
      <c r="A386" s="47" t="s">
        <v>37</v>
      </c>
      <c r="B386" s="47" t="s">
        <v>8</v>
      </c>
      <c r="C386" s="47">
        <v>2020</v>
      </c>
      <c r="D386" s="93">
        <v>336429.48</v>
      </c>
    </row>
    <row r="387" spans="1:4">
      <c r="A387" s="47" t="s">
        <v>37</v>
      </c>
      <c r="B387" s="47" t="s">
        <v>8</v>
      </c>
      <c r="C387" s="47">
        <v>2021</v>
      </c>
      <c r="D387" s="93">
        <v>296372.01</v>
      </c>
    </row>
    <row r="388" spans="1:4">
      <c r="A388" s="47" t="s">
        <v>37</v>
      </c>
      <c r="B388" s="47" t="s">
        <v>8</v>
      </c>
      <c r="C388" s="47">
        <v>2022</v>
      </c>
      <c r="D388" s="93">
        <v>317192.19</v>
      </c>
    </row>
    <row r="389" spans="1:4">
      <c r="A389" s="47" t="s">
        <v>38</v>
      </c>
      <c r="B389" s="47" t="s">
        <v>8</v>
      </c>
      <c r="C389" s="47">
        <v>2014</v>
      </c>
      <c r="D389" s="93">
        <v>0</v>
      </c>
    </row>
    <row r="390" spans="1:4">
      <c r="A390" s="47" t="s">
        <v>38</v>
      </c>
      <c r="B390" s="47" t="s">
        <v>8</v>
      </c>
      <c r="C390" s="47">
        <v>2015</v>
      </c>
      <c r="D390" s="93">
        <v>0</v>
      </c>
    </row>
    <row r="391" spans="1:4">
      <c r="A391" s="47" t="s">
        <v>38</v>
      </c>
      <c r="B391" s="47" t="s">
        <v>8</v>
      </c>
      <c r="C391" s="47">
        <v>2016</v>
      </c>
      <c r="D391" s="93">
        <v>2072438.87</v>
      </c>
    </row>
    <row r="392" spans="1:4">
      <c r="A392" s="47" t="s">
        <v>38</v>
      </c>
      <c r="B392" s="47" t="s">
        <v>8</v>
      </c>
      <c r="C392" s="47">
        <v>2017</v>
      </c>
      <c r="D392" s="47">
        <v>3138604.78</v>
      </c>
    </row>
    <row r="393" spans="1:4">
      <c r="A393" s="47" t="s">
        <v>38</v>
      </c>
      <c r="B393" s="47" t="s">
        <v>8</v>
      </c>
      <c r="C393" s="47">
        <v>2018</v>
      </c>
      <c r="D393" s="108">
        <v>1929637.88</v>
      </c>
    </row>
    <row r="394" spans="1:4">
      <c r="A394" s="47" t="s">
        <v>38</v>
      </c>
      <c r="B394" s="47" t="s">
        <v>8</v>
      </c>
      <c r="C394" s="47">
        <v>2019</v>
      </c>
      <c r="D394" s="93">
        <v>2234695.4300000002</v>
      </c>
    </row>
    <row r="395" spans="1:4">
      <c r="A395" s="47" t="s">
        <v>38</v>
      </c>
      <c r="B395" s="47" t="s">
        <v>8</v>
      </c>
      <c r="C395" s="47">
        <v>2020</v>
      </c>
      <c r="D395" s="93">
        <v>2532451</v>
      </c>
    </row>
    <row r="396" spans="1:4">
      <c r="A396" s="47" t="s">
        <v>38</v>
      </c>
      <c r="B396" s="47" t="s">
        <v>8</v>
      </c>
      <c r="C396" s="47">
        <v>2021</v>
      </c>
      <c r="D396" s="93">
        <v>2275934.41</v>
      </c>
    </row>
    <row r="397" spans="1:4">
      <c r="A397" s="47" t="s">
        <v>38</v>
      </c>
      <c r="B397" s="47" t="s">
        <v>8</v>
      </c>
      <c r="C397" s="47">
        <v>2022</v>
      </c>
      <c r="D397" s="93">
        <v>2553415.1800000002</v>
      </c>
    </row>
    <row r="398" spans="1:4">
      <c r="A398" s="47" t="s">
        <v>39</v>
      </c>
      <c r="B398" s="47" t="s">
        <v>8</v>
      </c>
      <c r="C398" s="47">
        <v>2014</v>
      </c>
      <c r="D398" s="93">
        <v>0</v>
      </c>
    </row>
    <row r="399" spans="1:4">
      <c r="A399" s="47" t="s">
        <v>39</v>
      </c>
      <c r="B399" s="47" t="s">
        <v>8</v>
      </c>
      <c r="C399" s="47">
        <v>2015</v>
      </c>
      <c r="D399" s="93">
        <v>2172414</v>
      </c>
    </row>
    <row r="400" spans="1:4">
      <c r="A400" s="47" t="s">
        <v>39</v>
      </c>
      <c r="B400" s="47" t="s">
        <v>8</v>
      </c>
      <c r="C400" s="47">
        <v>2016</v>
      </c>
      <c r="D400" s="107">
        <v>2231149</v>
      </c>
    </row>
    <row r="401" spans="1:4">
      <c r="A401" s="47" t="s">
        <v>39</v>
      </c>
      <c r="B401" s="47" t="s">
        <v>8</v>
      </c>
      <c r="C401" s="47">
        <v>2017</v>
      </c>
      <c r="D401" s="93">
        <v>2362230.0299999998</v>
      </c>
    </row>
    <row r="402" spans="1:4">
      <c r="A402" s="47" t="s">
        <v>39</v>
      </c>
      <c r="B402" s="47" t="s">
        <v>8</v>
      </c>
      <c r="C402" s="47">
        <v>2018</v>
      </c>
      <c r="D402" s="93">
        <v>2155981</v>
      </c>
    </row>
    <row r="403" spans="1:4">
      <c r="A403" s="47" t="s">
        <v>39</v>
      </c>
      <c r="B403" s="47" t="s">
        <v>8</v>
      </c>
      <c r="C403" s="47">
        <v>2019</v>
      </c>
      <c r="D403" s="93">
        <v>2570329.0839999998</v>
      </c>
    </row>
    <row r="404" spans="1:4">
      <c r="A404" s="47" t="s">
        <v>39</v>
      </c>
      <c r="B404" s="47" t="s">
        <v>8</v>
      </c>
      <c r="C404" s="47">
        <v>2020</v>
      </c>
      <c r="D404" s="93">
        <v>2224430</v>
      </c>
    </row>
    <row r="405" spans="1:4">
      <c r="A405" s="47" t="s">
        <v>39</v>
      </c>
      <c r="B405" s="47" t="s">
        <v>8</v>
      </c>
      <c r="C405" s="47">
        <v>2021</v>
      </c>
      <c r="D405" s="93">
        <v>2566677</v>
      </c>
    </row>
    <row r="406" spans="1:4">
      <c r="A406" s="47" t="s">
        <v>39</v>
      </c>
      <c r="B406" s="47" t="s">
        <v>8</v>
      </c>
      <c r="C406" s="47">
        <v>2022</v>
      </c>
      <c r="D406" s="93">
        <v>2882422</v>
      </c>
    </row>
    <row r="407" spans="1:4">
      <c r="A407" s="47" t="s">
        <v>40</v>
      </c>
      <c r="B407" s="47" t="s">
        <v>8</v>
      </c>
      <c r="C407" s="47">
        <v>2014</v>
      </c>
      <c r="D407" s="47">
        <v>0</v>
      </c>
    </row>
    <row r="408" spans="1:4">
      <c r="A408" s="47" t="s">
        <v>40</v>
      </c>
      <c r="B408" s="47" t="s">
        <v>8</v>
      </c>
      <c r="C408" s="47">
        <v>2015</v>
      </c>
      <c r="D408" s="108">
        <v>22215.18</v>
      </c>
    </row>
    <row r="409" spans="1:4">
      <c r="A409" s="47" t="s">
        <v>40</v>
      </c>
      <c r="B409" s="47" t="s">
        <v>8</v>
      </c>
      <c r="C409" s="47">
        <v>2016</v>
      </c>
      <c r="D409" s="93">
        <v>41170.559999999998</v>
      </c>
    </row>
    <row r="410" spans="1:4">
      <c r="A410" s="47" t="s">
        <v>40</v>
      </c>
      <c r="B410" s="47" t="s">
        <v>8</v>
      </c>
      <c r="C410" s="47">
        <v>2017</v>
      </c>
      <c r="D410" s="93">
        <v>60499.98</v>
      </c>
    </row>
    <row r="411" spans="1:4">
      <c r="A411" s="47" t="s">
        <v>40</v>
      </c>
      <c r="B411" s="47" t="s">
        <v>8</v>
      </c>
      <c r="C411" s="47">
        <v>2018</v>
      </c>
      <c r="D411" s="93">
        <v>258789.17</v>
      </c>
    </row>
    <row r="412" spans="1:4">
      <c r="A412" s="47" t="s">
        <v>40</v>
      </c>
      <c r="B412" s="47" t="s">
        <v>8</v>
      </c>
      <c r="C412" s="47">
        <v>2019</v>
      </c>
      <c r="D412" s="93">
        <v>271612</v>
      </c>
    </row>
    <row r="413" spans="1:4">
      <c r="A413" s="47" t="s">
        <v>40</v>
      </c>
      <c r="B413" s="47" t="s">
        <v>8</v>
      </c>
      <c r="C413" s="47">
        <v>2020</v>
      </c>
      <c r="D413" s="93">
        <v>407513.44</v>
      </c>
    </row>
    <row r="414" spans="1:4">
      <c r="A414" s="47" t="s">
        <v>40</v>
      </c>
      <c r="B414" s="47" t="s">
        <v>8</v>
      </c>
      <c r="C414" s="47">
        <v>2021</v>
      </c>
      <c r="D414" s="93">
        <v>106602.56</v>
      </c>
    </row>
    <row r="415" spans="1:4">
      <c r="A415" s="47" t="s">
        <v>40</v>
      </c>
      <c r="B415" s="47" t="s">
        <v>8</v>
      </c>
      <c r="C415" s="47">
        <v>2022</v>
      </c>
      <c r="D415" s="107">
        <v>61612.99</v>
      </c>
    </row>
    <row r="416" spans="1:4">
      <c r="A416" s="47" t="s">
        <v>41</v>
      </c>
      <c r="B416" s="47" t="s">
        <v>8</v>
      </c>
      <c r="C416" s="47">
        <v>2014</v>
      </c>
      <c r="D416" s="93">
        <v>0</v>
      </c>
    </row>
    <row r="417" spans="1:4">
      <c r="A417" s="47" t="s">
        <v>41</v>
      </c>
      <c r="B417" s="47" t="s">
        <v>8</v>
      </c>
      <c r="C417" s="47">
        <v>2015</v>
      </c>
      <c r="D417" s="93">
        <v>0</v>
      </c>
    </row>
    <row r="418" spans="1:4">
      <c r="A418" s="47" t="s">
        <v>41</v>
      </c>
      <c r="B418" s="47" t="s">
        <v>8</v>
      </c>
      <c r="C418" s="47">
        <v>2016</v>
      </c>
      <c r="D418" s="93">
        <v>0</v>
      </c>
    </row>
    <row r="419" spans="1:4">
      <c r="A419" s="47" t="s">
        <v>41</v>
      </c>
      <c r="B419" s="47" t="s">
        <v>8</v>
      </c>
      <c r="C419" s="47">
        <v>2017</v>
      </c>
      <c r="D419" s="93">
        <v>384747.34</v>
      </c>
    </row>
    <row r="420" spans="1:4">
      <c r="A420" s="47" t="s">
        <v>41</v>
      </c>
      <c r="B420" s="47" t="s">
        <v>8</v>
      </c>
      <c r="C420" s="47">
        <v>2018</v>
      </c>
      <c r="D420" s="93">
        <v>934089.66</v>
      </c>
    </row>
    <row r="421" spans="1:4">
      <c r="A421" s="47" t="s">
        <v>41</v>
      </c>
      <c r="B421" s="47" t="s">
        <v>8</v>
      </c>
      <c r="C421" s="47">
        <v>2019</v>
      </c>
      <c r="D421" s="93">
        <v>947027.15</v>
      </c>
    </row>
    <row r="422" spans="1:4">
      <c r="A422" s="47" t="s">
        <v>41</v>
      </c>
      <c r="B422" s="47" t="s">
        <v>8</v>
      </c>
      <c r="C422" s="47">
        <v>2020</v>
      </c>
      <c r="D422" s="107">
        <v>701010</v>
      </c>
    </row>
    <row r="423" spans="1:4">
      <c r="A423" s="47" t="s">
        <v>41</v>
      </c>
      <c r="B423" s="47" t="s">
        <v>8</v>
      </c>
      <c r="C423" s="47">
        <v>2021</v>
      </c>
      <c r="D423" s="93">
        <v>701010</v>
      </c>
    </row>
    <row r="424" spans="1:4">
      <c r="A424" s="47" t="s">
        <v>41</v>
      </c>
      <c r="B424" s="47" t="s">
        <v>8</v>
      </c>
      <c r="C424" s="47">
        <v>2022</v>
      </c>
      <c r="D424" s="93">
        <v>0</v>
      </c>
    </row>
    <row r="425" spans="1:4">
      <c r="A425" s="47" t="s">
        <v>111</v>
      </c>
      <c r="B425" s="47" t="s">
        <v>8</v>
      </c>
      <c r="C425" s="47">
        <v>2020</v>
      </c>
      <c r="D425" s="93">
        <v>0</v>
      </c>
    </row>
    <row r="426" spans="1:4">
      <c r="A426" s="47" t="s">
        <v>111</v>
      </c>
      <c r="B426" s="47" t="s">
        <v>8</v>
      </c>
      <c r="C426" s="47">
        <v>2021</v>
      </c>
      <c r="D426" s="93">
        <v>0</v>
      </c>
    </row>
    <row r="427" spans="1:4">
      <c r="A427" s="47" t="s">
        <v>111</v>
      </c>
      <c r="B427" s="47" t="s">
        <v>8</v>
      </c>
      <c r="C427" s="47">
        <v>2022</v>
      </c>
      <c r="D427" s="93">
        <v>0</v>
      </c>
    </row>
    <row r="428" spans="1:4">
      <c r="A428" s="47" t="s">
        <v>42</v>
      </c>
      <c r="B428" s="47" t="s">
        <v>8</v>
      </c>
      <c r="C428" s="47">
        <v>2014</v>
      </c>
      <c r="D428" s="93">
        <v>0</v>
      </c>
    </row>
    <row r="429" spans="1:4">
      <c r="A429" s="47" t="s">
        <v>42</v>
      </c>
      <c r="B429" s="47" t="s">
        <v>8</v>
      </c>
      <c r="C429" s="47">
        <v>2015</v>
      </c>
      <c r="D429" s="47">
        <v>0</v>
      </c>
    </row>
    <row r="430" spans="1:4">
      <c r="A430" s="47" t="s">
        <v>42</v>
      </c>
      <c r="B430" s="47" t="s">
        <v>8</v>
      </c>
      <c r="C430" s="47">
        <v>2016</v>
      </c>
      <c r="D430" s="108">
        <v>5361040.53</v>
      </c>
    </row>
    <row r="431" spans="1:4">
      <c r="A431" s="47" t="s">
        <v>42</v>
      </c>
      <c r="B431" s="47" t="s">
        <v>8</v>
      </c>
      <c r="C431" s="47">
        <v>2017</v>
      </c>
      <c r="D431" s="93">
        <v>2210381</v>
      </c>
    </row>
    <row r="432" spans="1:4">
      <c r="A432" s="47" t="s">
        <v>42</v>
      </c>
      <c r="B432" s="47" t="s">
        <v>8</v>
      </c>
      <c r="C432" s="47">
        <v>2018</v>
      </c>
      <c r="D432" s="93">
        <v>2913474</v>
      </c>
    </row>
    <row r="433" spans="1:4">
      <c r="A433" s="47" t="s">
        <v>42</v>
      </c>
      <c r="B433" s="47" t="s">
        <v>8</v>
      </c>
      <c r="C433" s="47">
        <v>2019</v>
      </c>
      <c r="D433" s="93">
        <v>9835396.9199999999</v>
      </c>
    </row>
    <row r="434" spans="1:4">
      <c r="A434" s="47" t="s">
        <v>42</v>
      </c>
      <c r="B434" s="47" t="s">
        <v>8</v>
      </c>
      <c r="C434" s="47">
        <v>2020</v>
      </c>
      <c r="D434" s="93">
        <v>10021800.02</v>
      </c>
    </row>
    <row r="435" spans="1:4">
      <c r="A435" s="47" t="s">
        <v>42</v>
      </c>
      <c r="B435" s="47" t="s">
        <v>8</v>
      </c>
      <c r="C435" s="47">
        <v>2021</v>
      </c>
      <c r="D435" s="93">
        <v>10021800.02</v>
      </c>
    </row>
    <row r="436" spans="1:4">
      <c r="A436" s="47" t="s">
        <v>42</v>
      </c>
      <c r="B436" s="47" t="s">
        <v>8</v>
      </c>
      <c r="C436" s="47">
        <v>2022</v>
      </c>
      <c r="D436" s="93">
        <v>0</v>
      </c>
    </row>
    <row r="437" spans="1:4">
      <c r="A437" s="47" t="s">
        <v>43</v>
      </c>
      <c r="B437" s="47" t="s">
        <v>8</v>
      </c>
      <c r="C437" s="47">
        <v>2014</v>
      </c>
      <c r="D437" s="47">
        <v>0</v>
      </c>
    </row>
    <row r="438" spans="1:4">
      <c r="A438" s="47" t="s">
        <v>43</v>
      </c>
      <c r="B438" s="47" t="s">
        <v>8</v>
      </c>
      <c r="C438" s="47">
        <v>2015</v>
      </c>
      <c r="D438" s="108">
        <v>0</v>
      </c>
    </row>
    <row r="439" spans="1:4">
      <c r="A439" s="47" t="s">
        <v>43</v>
      </c>
      <c r="B439" s="47" t="s">
        <v>8</v>
      </c>
      <c r="C439" s="47">
        <v>2016</v>
      </c>
      <c r="D439" s="93">
        <v>0</v>
      </c>
    </row>
    <row r="440" spans="1:4">
      <c r="A440" s="47" t="s">
        <v>43</v>
      </c>
      <c r="B440" s="47" t="s">
        <v>8</v>
      </c>
      <c r="C440" s="47">
        <v>2017</v>
      </c>
      <c r="D440" s="93">
        <v>0</v>
      </c>
    </row>
    <row r="441" spans="1:4">
      <c r="A441" s="47" t="s">
        <v>43</v>
      </c>
      <c r="B441" s="47" t="s">
        <v>8</v>
      </c>
      <c r="C441" s="47">
        <v>2018</v>
      </c>
      <c r="D441" s="93">
        <v>0</v>
      </c>
    </row>
    <row r="442" spans="1:4">
      <c r="A442" s="47" t="s">
        <v>43</v>
      </c>
      <c r="B442" s="47" t="s">
        <v>8</v>
      </c>
      <c r="C442" s="47">
        <v>2019</v>
      </c>
      <c r="D442" s="93">
        <v>0</v>
      </c>
    </row>
    <row r="443" spans="1:4">
      <c r="A443" s="47" t="s">
        <v>43</v>
      </c>
      <c r="B443" s="47" t="s">
        <v>8</v>
      </c>
      <c r="C443" s="47">
        <v>2020</v>
      </c>
      <c r="D443" s="93">
        <v>0</v>
      </c>
    </row>
    <row r="444" spans="1:4">
      <c r="A444" s="47" t="s">
        <v>43</v>
      </c>
      <c r="B444" s="47" t="s">
        <v>8</v>
      </c>
      <c r="C444" s="47">
        <v>2021</v>
      </c>
      <c r="D444" s="93">
        <v>0</v>
      </c>
    </row>
    <row r="445" spans="1:4">
      <c r="A445" s="47" t="s">
        <v>43</v>
      </c>
      <c r="B445" s="47" t="s">
        <v>8</v>
      </c>
      <c r="C445" s="47">
        <v>2022</v>
      </c>
      <c r="D445" s="47">
        <v>0</v>
      </c>
    </row>
    <row r="446" spans="1:4">
      <c r="A446" s="47" t="s">
        <v>44</v>
      </c>
      <c r="B446" s="47" t="s">
        <v>8</v>
      </c>
      <c r="C446" s="47">
        <v>2014</v>
      </c>
      <c r="D446" s="108">
        <v>0</v>
      </c>
    </row>
    <row r="447" spans="1:4">
      <c r="A447" s="47" t="s">
        <v>44</v>
      </c>
      <c r="B447" s="47" t="s">
        <v>8</v>
      </c>
      <c r="C447" s="47">
        <v>2015</v>
      </c>
      <c r="D447" s="94">
        <v>0</v>
      </c>
    </row>
    <row r="448" spans="1:4">
      <c r="A448" s="47" t="s">
        <v>44</v>
      </c>
      <c r="B448" s="47" t="s">
        <v>8</v>
      </c>
      <c r="C448" s="47">
        <v>2016</v>
      </c>
      <c r="D448" s="94">
        <v>0</v>
      </c>
    </row>
    <row r="449" spans="1:4">
      <c r="A449" s="47" t="s">
        <v>44</v>
      </c>
      <c r="B449" s="47" t="s">
        <v>8</v>
      </c>
      <c r="C449" s="47">
        <v>2017</v>
      </c>
      <c r="D449" s="94">
        <v>0</v>
      </c>
    </row>
    <row r="450" spans="1:4">
      <c r="A450" s="47" t="s">
        <v>44</v>
      </c>
      <c r="B450" s="47" t="s">
        <v>8</v>
      </c>
      <c r="C450" s="47">
        <v>2018</v>
      </c>
      <c r="D450" s="94">
        <v>114325.72</v>
      </c>
    </row>
    <row r="451" spans="1:4">
      <c r="A451" s="47" t="s">
        <v>44</v>
      </c>
      <c r="B451" s="47" t="s">
        <v>8</v>
      </c>
      <c r="C451" s="47">
        <v>2019</v>
      </c>
      <c r="D451" s="94">
        <v>107306.64</v>
      </c>
    </row>
    <row r="452" spans="1:4">
      <c r="A452" s="47" t="s">
        <v>44</v>
      </c>
      <c r="B452" s="47" t="s">
        <v>8</v>
      </c>
      <c r="C452" s="47">
        <v>2020</v>
      </c>
      <c r="D452" s="94">
        <v>0</v>
      </c>
    </row>
    <row r="453" spans="1:4">
      <c r="A453" s="47" t="s">
        <v>44</v>
      </c>
      <c r="B453" s="47" t="s">
        <v>8</v>
      </c>
      <c r="C453" s="47">
        <v>2021</v>
      </c>
      <c r="D453" s="47">
        <v>169485.67</v>
      </c>
    </row>
    <row r="454" spans="1:4">
      <c r="A454" s="47" t="s">
        <v>44</v>
      </c>
      <c r="B454" s="47" t="s">
        <v>8</v>
      </c>
      <c r="C454" s="47">
        <v>2022</v>
      </c>
      <c r="D454" s="108">
        <v>124652.24</v>
      </c>
    </row>
    <row r="455" spans="1:4">
      <c r="A455" s="47" t="s">
        <v>45</v>
      </c>
      <c r="B455" s="47" t="s">
        <v>8</v>
      </c>
      <c r="C455" s="47">
        <v>2014</v>
      </c>
      <c r="D455" s="93">
        <v>0</v>
      </c>
    </row>
    <row r="456" spans="1:4">
      <c r="A456" s="47" t="s">
        <v>45</v>
      </c>
      <c r="B456" s="47" t="s">
        <v>8</v>
      </c>
      <c r="C456" s="47">
        <v>2015</v>
      </c>
      <c r="D456" s="93">
        <v>0</v>
      </c>
    </row>
    <row r="457" spans="1:4">
      <c r="A457" s="47" t="s">
        <v>45</v>
      </c>
      <c r="B457" s="47" t="s">
        <v>8</v>
      </c>
      <c r="C457" s="47">
        <v>2016</v>
      </c>
      <c r="D457" s="93">
        <v>203487.95</v>
      </c>
    </row>
    <row r="458" spans="1:4">
      <c r="A458" s="47" t="s">
        <v>45</v>
      </c>
      <c r="B458" s="47" t="s">
        <v>8</v>
      </c>
      <c r="C458" s="47">
        <v>2017</v>
      </c>
      <c r="D458" s="93">
        <v>152223</v>
      </c>
    </row>
    <row r="459" spans="1:4">
      <c r="A459" s="47" t="s">
        <v>45</v>
      </c>
      <c r="B459" s="47" t="s">
        <v>8</v>
      </c>
      <c r="C459" s="47">
        <v>2018</v>
      </c>
      <c r="D459" s="93">
        <v>182893.32</v>
      </c>
    </row>
    <row r="460" spans="1:4">
      <c r="A460" s="47" t="s">
        <v>45</v>
      </c>
      <c r="B460" s="47" t="s">
        <v>8</v>
      </c>
      <c r="C460" s="47">
        <v>2019</v>
      </c>
      <c r="D460" s="93">
        <v>182893.32</v>
      </c>
    </row>
    <row r="461" spans="1:4">
      <c r="A461" s="47" t="s">
        <v>45</v>
      </c>
      <c r="B461" s="47" t="s">
        <v>8</v>
      </c>
      <c r="C461" s="47">
        <v>2020</v>
      </c>
      <c r="D461" s="47">
        <v>125447</v>
      </c>
    </row>
    <row r="462" spans="1:4">
      <c r="A462" s="47" t="s">
        <v>45</v>
      </c>
      <c r="B462" s="47" t="s">
        <v>8</v>
      </c>
      <c r="C462" s="47">
        <v>2021</v>
      </c>
      <c r="D462" s="108">
        <v>111685.08</v>
      </c>
    </row>
    <row r="463" spans="1:4">
      <c r="A463" s="47" t="s">
        <v>45</v>
      </c>
      <c r="B463" s="47" t="s">
        <v>8</v>
      </c>
      <c r="C463" s="47">
        <v>2022</v>
      </c>
      <c r="D463" s="93">
        <v>0</v>
      </c>
    </row>
    <row r="464" spans="1:4">
      <c r="A464" s="47" t="s">
        <v>33</v>
      </c>
      <c r="B464" s="47" t="s">
        <v>168</v>
      </c>
      <c r="C464" s="47">
        <v>2020</v>
      </c>
      <c r="D464" s="93">
        <v>17850000</v>
      </c>
    </row>
    <row r="465" spans="1:4">
      <c r="A465" s="47" t="s">
        <v>33</v>
      </c>
      <c r="B465" s="47" t="s">
        <v>168</v>
      </c>
      <c r="C465" s="47">
        <v>2021</v>
      </c>
      <c r="D465" s="93">
        <v>18180000</v>
      </c>
    </row>
    <row r="466" spans="1:4">
      <c r="A466" s="47" t="s">
        <v>33</v>
      </c>
      <c r="B466" s="47" t="s">
        <v>168</v>
      </c>
      <c r="C466" s="47">
        <v>2022</v>
      </c>
      <c r="D466" s="93">
        <v>18340000</v>
      </c>
    </row>
    <row r="467" spans="1:4">
      <c r="A467" s="47" t="s">
        <v>34</v>
      </c>
      <c r="B467" s="47" t="s">
        <v>168</v>
      </c>
      <c r="C467" s="47">
        <v>2022</v>
      </c>
      <c r="D467" s="93">
        <v>0</v>
      </c>
    </row>
    <row r="468" spans="1:4">
      <c r="A468" s="47" t="s">
        <v>35</v>
      </c>
      <c r="B468" s="47" t="s">
        <v>168</v>
      </c>
      <c r="C468" s="47">
        <v>2022</v>
      </c>
      <c r="D468" s="93">
        <v>13769078.620979758</v>
      </c>
    </row>
    <row r="469" spans="1:4">
      <c r="A469" s="47" t="s">
        <v>36</v>
      </c>
      <c r="B469" s="47" t="s">
        <v>168</v>
      </c>
      <c r="C469" s="47">
        <v>2020</v>
      </c>
      <c r="D469" s="107">
        <v>1414467.5969774199</v>
      </c>
    </row>
    <row r="470" spans="1:4">
      <c r="A470" s="47" t="s">
        <v>36</v>
      </c>
      <c r="B470" s="47" t="s">
        <v>168</v>
      </c>
      <c r="C470" s="47">
        <v>2021</v>
      </c>
      <c r="D470" s="93">
        <v>1440500.7429340601</v>
      </c>
    </row>
    <row r="471" spans="1:4">
      <c r="A471" s="47" t="s">
        <v>36</v>
      </c>
      <c r="B471" s="47" t="s">
        <v>168</v>
      </c>
      <c r="C471" s="47">
        <v>2022</v>
      </c>
      <c r="D471" s="93">
        <v>1452897</v>
      </c>
    </row>
    <row r="472" spans="1:4">
      <c r="A472" s="47" t="s">
        <v>37</v>
      </c>
      <c r="B472" s="47" t="s">
        <v>168</v>
      </c>
      <c r="C472" s="47">
        <v>2020</v>
      </c>
      <c r="D472" s="93">
        <v>0</v>
      </c>
    </row>
    <row r="473" spans="1:4">
      <c r="A473" s="47" t="s">
        <v>37</v>
      </c>
      <c r="B473" s="47" t="s">
        <v>168</v>
      </c>
      <c r="C473" s="47">
        <v>2021</v>
      </c>
      <c r="D473" s="93">
        <v>20807175.050000001</v>
      </c>
    </row>
    <row r="474" spans="1:4">
      <c r="A474" s="47" t="s">
        <v>37</v>
      </c>
      <c r="B474" s="47" t="s">
        <v>168</v>
      </c>
      <c r="C474" s="47">
        <v>2022</v>
      </c>
      <c r="D474" s="93">
        <v>20024331.670000002</v>
      </c>
    </row>
    <row r="475" spans="1:4">
      <c r="A475" s="47" t="s">
        <v>38</v>
      </c>
      <c r="B475" s="47" t="s">
        <v>168</v>
      </c>
      <c r="C475" s="47">
        <v>2020</v>
      </c>
      <c r="D475" s="93">
        <v>0</v>
      </c>
    </row>
    <row r="476" spans="1:4">
      <c r="A476" s="47" t="s">
        <v>38</v>
      </c>
      <c r="B476" s="47" t="s">
        <v>168</v>
      </c>
      <c r="C476" s="47">
        <v>2021</v>
      </c>
      <c r="D476" s="47">
        <v>9997824.9900000002</v>
      </c>
    </row>
    <row r="477" spans="1:4">
      <c r="A477" s="47" t="s">
        <v>38</v>
      </c>
      <c r="B477" s="47" t="s">
        <v>168</v>
      </c>
      <c r="C477" s="47">
        <v>2022</v>
      </c>
      <c r="D477" s="107">
        <v>10072651.279999999</v>
      </c>
    </row>
    <row r="478" spans="1:4">
      <c r="A478" s="47" t="s">
        <v>39</v>
      </c>
      <c r="B478" s="47" t="s">
        <v>168</v>
      </c>
      <c r="C478" s="47">
        <v>2020</v>
      </c>
      <c r="D478" s="107">
        <v>13945052.852251165</v>
      </c>
    </row>
    <row r="479" spans="1:4">
      <c r="A479" s="47" t="s">
        <v>39</v>
      </c>
      <c r="B479" s="47" t="s">
        <v>168</v>
      </c>
      <c r="C479" s="47">
        <v>2021</v>
      </c>
      <c r="D479" s="93">
        <v>14072796</v>
      </c>
    </row>
    <row r="480" spans="1:4">
      <c r="A480" s="47" t="s">
        <v>39</v>
      </c>
      <c r="B480" s="47" t="s">
        <v>168</v>
      </c>
      <c r="C480" s="47">
        <v>2022</v>
      </c>
      <c r="D480" s="93">
        <v>14447141</v>
      </c>
    </row>
    <row r="481" spans="1:4">
      <c r="A481" s="47" t="s">
        <v>40</v>
      </c>
      <c r="B481" s="47" t="s">
        <v>168</v>
      </c>
      <c r="C481" s="47">
        <v>2020</v>
      </c>
      <c r="D481" s="93">
        <v>-227292</v>
      </c>
    </row>
    <row r="482" spans="1:4">
      <c r="A482" s="47" t="s">
        <v>40</v>
      </c>
      <c r="B482" s="47" t="s">
        <v>168</v>
      </c>
      <c r="C482" s="47">
        <v>2021</v>
      </c>
      <c r="D482" s="93">
        <v>-768050.51</v>
      </c>
    </row>
    <row r="483" spans="1:4">
      <c r="A483" s="47" t="s">
        <v>169</v>
      </c>
      <c r="B483" s="47" t="s">
        <v>168</v>
      </c>
      <c r="C483" s="47">
        <v>2022</v>
      </c>
      <c r="D483" s="93">
        <v>0</v>
      </c>
    </row>
    <row r="484" spans="1:4">
      <c r="A484" s="47" t="s">
        <v>41</v>
      </c>
      <c r="B484" s="47" t="s">
        <v>168</v>
      </c>
      <c r="C484" s="47">
        <v>2022</v>
      </c>
      <c r="D484" s="93">
        <v>9189651</v>
      </c>
    </row>
    <row r="485" spans="1:4">
      <c r="A485" s="47" t="s">
        <v>42</v>
      </c>
      <c r="B485" s="47" t="s">
        <v>168</v>
      </c>
      <c r="C485" s="47">
        <v>2022</v>
      </c>
      <c r="D485" s="47">
        <v>11656871.493714366</v>
      </c>
    </row>
    <row r="486" spans="1:4">
      <c r="A486" s="47" t="s">
        <v>43</v>
      </c>
      <c r="B486" s="47" t="s">
        <v>168</v>
      </c>
      <c r="C486" s="47">
        <v>2020</v>
      </c>
      <c r="D486" s="108">
        <v>0</v>
      </c>
    </row>
    <row r="487" spans="1:4">
      <c r="A487" s="47" t="s">
        <v>43</v>
      </c>
      <c r="B487" s="47" t="s">
        <v>168</v>
      </c>
      <c r="C487" s="47">
        <v>2021</v>
      </c>
      <c r="D487" s="93">
        <v>0</v>
      </c>
    </row>
    <row r="488" spans="1:4">
      <c r="A488" s="47" t="s">
        <v>43</v>
      </c>
      <c r="B488" s="47" t="s">
        <v>168</v>
      </c>
      <c r="C488" s="47">
        <v>2022</v>
      </c>
      <c r="D488" s="93">
        <v>0</v>
      </c>
    </row>
    <row r="489" spans="1:4">
      <c r="A489" s="47" t="s">
        <v>44</v>
      </c>
      <c r="B489" s="47" t="s">
        <v>168</v>
      </c>
      <c r="C489" s="47">
        <v>2020</v>
      </c>
      <c r="D489" s="93">
        <v>-2431066.3658064501</v>
      </c>
    </row>
    <row r="490" spans="1:4">
      <c r="A490" s="47" t="s">
        <v>44</v>
      </c>
      <c r="B490" s="47" t="s">
        <v>168</v>
      </c>
      <c r="C490" s="47">
        <v>2021</v>
      </c>
      <c r="D490" s="93">
        <v>-2490016.6780188601</v>
      </c>
    </row>
    <row r="491" spans="1:4">
      <c r="A491" s="47" t="s">
        <v>44</v>
      </c>
      <c r="B491" s="47" t="s">
        <v>168</v>
      </c>
      <c r="C491" s="47">
        <v>2022</v>
      </c>
      <c r="D491" s="93">
        <v>-2494560.7783318828</v>
      </c>
    </row>
    <row r="492" spans="1:4">
      <c r="A492" s="47" t="s">
        <v>52</v>
      </c>
      <c r="B492" s="47" t="s">
        <v>168</v>
      </c>
      <c r="C492" s="47">
        <v>2020</v>
      </c>
      <c r="D492" s="93">
        <v>816206.89731450402</v>
      </c>
    </row>
    <row r="493" spans="1:4">
      <c r="A493" s="47" t="s">
        <v>52</v>
      </c>
      <c r="B493" s="47" t="s">
        <v>168</v>
      </c>
      <c r="C493" s="47">
        <v>2021</v>
      </c>
      <c r="D493" s="47">
        <v>835998.89152057504</v>
      </c>
    </row>
    <row r="494" spans="1:4">
      <c r="A494" s="47" t="s">
        <v>52</v>
      </c>
      <c r="B494" s="47" t="s">
        <v>168</v>
      </c>
      <c r="C494" s="47">
        <v>2022</v>
      </c>
      <c r="D494" s="108">
        <v>837785.46</v>
      </c>
    </row>
    <row r="495" spans="1:4">
      <c r="A495" s="47" t="s">
        <v>49</v>
      </c>
      <c r="B495" s="47" t="s">
        <v>170</v>
      </c>
      <c r="C495" s="47">
        <v>2019</v>
      </c>
      <c r="D495" s="93">
        <v>6890337.2381360596</v>
      </c>
    </row>
    <row r="496" spans="1:4">
      <c r="A496" s="47" t="s">
        <v>49</v>
      </c>
      <c r="B496" s="47" t="s">
        <v>168</v>
      </c>
      <c r="C496" s="47">
        <v>2020</v>
      </c>
      <c r="D496" s="93">
        <v>7059147.1299999999</v>
      </c>
    </row>
    <row r="497" spans="1:4">
      <c r="A497" s="47" t="s">
        <v>49</v>
      </c>
      <c r="B497" s="47" t="s">
        <v>168</v>
      </c>
      <c r="C497" s="47">
        <v>2021</v>
      </c>
      <c r="D497" s="93">
        <v>7232093</v>
      </c>
    </row>
    <row r="498" spans="1:4">
      <c r="A498" s="47" t="s">
        <v>171</v>
      </c>
      <c r="B498" s="47" t="s">
        <v>168</v>
      </c>
      <c r="C498" s="47">
        <v>2022</v>
      </c>
      <c r="D498" s="93">
        <v>7409276</v>
      </c>
    </row>
    <row r="499" spans="1:4">
      <c r="A499" s="47" t="s">
        <v>45</v>
      </c>
      <c r="B499" s="47" t="s">
        <v>168</v>
      </c>
      <c r="C499" s="47">
        <v>2022</v>
      </c>
      <c r="D499" s="93">
        <v>0</v>
      </c>
    </row>
    <row r="500" spans="1:4">
      <c r="A500" s="47" t="s">
        <v>33</v>
      </c>
      <c r="B500" s="47" t="s">
        <v>9</v>
      </c>
      <c r="C500" s="47">
        <v>2014</v>
      </c>
      <c r="D500" s="93">
        <v>0</v>
      </c>
    </row>
    <row r="501" spans="1:4">
      <c r="A501" s="47" t="s">
        <v>33</v>
      </c>
      <c r="B501" s="47" t="s">
        <v>9</v>
      </c>
      <c r="C501" s="47">
        <v>2015</v>
      </c>
      <c r="D501" s="107">
        <v>0</v>
      </c>
    </row>
    <row r="502" spans="1:4">
      <c r="A502" s="47" t="s">
        <v>33</v>
      </c>
      <c r="B502" s="47" t="s">
        <v>9</v>
      </c>
      <c r="C502" s="47">
        <v>2016</v>
      </c>
      <c r="D502" s="93">
        <v>0</v>
      </c>
    </row>
    <row r="503" spans="1:4">
      <c r="A503" s="47" t="s">
        <v>33</v>
      </c>
      <c r="B503" s="47" t="s">
        <v>9</v>
      </c>
      <c r="C503" s="47">
        <v>2017</v>
      </c>
      <c r="D503" s="93">
        <v>0</v>
      </c>
    </row>
    <row r="504" spans="1:4">
      <c r="A504" s="47" t="s">
        <v>33</v>
      </c>
      <c r="B504" s="47" t="s">
        <v>9</v>
      </c>
      <c r="C504" s="47">
        <v>2018</v>
      </c>
      <c r="D504" s="93">
        <v>0</v>
      </c>
    </row>
    <row r="505" spans="1:4">
      <c r="A505" s="47" t="s">
        <v>33</v>
      </c>
      <c r="B505" s="47" t="s">
        <v>9</v>
      </c>
      <c r="C505" s="47">
        <v>2019</v>
      </c>
      <c r="D505" s="93">
        <v>0</v>
      </c>
    </row>
    <row r="506" spans="1:4">
      <c r="A506" s="47" t="s">
        <v>33</v>
      </c>
      <c r="B506" s="47" t="s">
        <v>9</v>
      </c>
      <c r="C506" s="47">
        <v>2020</v>
      </c>
      <c r="D506" s="93">
        <v>0</v>
      </c>
    </row>
    <row r="507" spans="1:4">
      <c r="A507" s="47" t="s">
        <v>33</v>
      </c>
      <c r="B507" s="47" t="s">
        <v>9</v>
      </c>
      <c r="C507" s="47">
        <v>2021</v>
      </c>
      <c r="D507" s="93">
        <v>0</v>
      </c>
    </row>
    <row r="508" spans="1:4">
      <c r="A508" s="47" t="s">
        <v>33</v>
      </c>
      <c r="B508" s="47" t="s">
        <v>9</v>
      </c>
      <c r="C508" s="47">
        <v>2022</v>
      </c>
      <c r="D508" s="47">
        <v>0</v>
      </c>
    </row>
    <row r="509" spans="1:4">
      <c r="A509" s="47" t="s">
        <v>34</v>
      </c>
      <c r="B509" s="47" t="s">
        <v>9</v>
      </c>
      <c r="C509" s="47">
        <v>2014</v>
      </c>
      <c r="D509" s="108">
        <v>845448.30999999982</v>
      </c>
    </row>
    <row r="510" spans="1:4">
      <c r="A510" s="47" t="s">
        <v>34</v>
      </c>
      <c r="B510" s="47" t="s">
        <v>9</v>
      </c>
      <c r="C510" s="47">
        <v>2015</v>
      </c>
      <c r="D510" s="93">
        <v>0</v>
      </c>
    </row>
    <row r="511" spans="1:4">
      <c r="A511" s="47" t="s">
        <v>34</v>
      </c>
      <c r="B511" s="47" t="s">
        <v>9</v>
      </c>
      <c r="C511" s="47">
        <v>2016</v>
      </c>
      <c r="D511" s="93">
        <v>686190.56</v>
      </c>
    </row>
    <row r="512" spans="1:4">
      <c r="A512" s="47" t="s">
        <v>34</v>
      </c>
      <c r="B512" s="47" t="s">
        <v>9</v>
      </c>
      <c r="C512" s="47">
        <v>2017</v>
      </c>
      <c r="D512" s="93">
        <v>205734</v>
      </c>
    </row>
    <row r="513" spans="1:4">
      <c r="A513" s="47" t="s">
        <v>34</v>
      </c>
      <c r="B513" s="47" t="s">
        <v>9</v>
      </c>
      <c r="C513" s="47">
        <v>2018</v>
      </c>
      <c r="D513" s="93">
        <v>628188.85</v>
      </c>
    </row>
    <row r="514" spans="1:4">
      <c r="A514" s="47" t="s">
        <v>34</v>
      </c>
      <c r="B514" s="47" t="s">
        <v>9</v>
      </c>
      <c r="C514" s="47">
        <v>2019</v>
      </c>
      <c r="D514" s="93">
        <v>1310911.02</v>
      </c>
    </row>
    <row r="515" spans="1:4">
      <c r="A515" s="47" t="s">
        <v>34</v>
      </c>
      <c r="B515" s="47" t="s">
        <v>9</v>
      </c>
      <c r="C515" s="47">
        <v>2020</v>
      </c>
      <c r="D515" s="93">
        <v>109926.93</v>
      </c>
    </row>
    <row r="516" spans="1:4">
      <c r="A516" s="47" t="s">
        <v>34</v>
      </c>
      <c r="B516" s="47" t="s">
        <v>9</v>
      </c>
      <c r="C516" s="47">
        <v>2021</v>
      </c>
      <c r="D516" s="107">
        <v>432524.05</v>
      </c>
    </row>
    <row r="517" spans="1:4">
      <c r="A517" s="47" t="s">
        <v>34</v>
      </c>
      <c r="B517" s="47" t="s">
        <v>9</v>
      </c>
      <c r="C517" s="47">
        <v>2022</v>
      </c>
      <c r="D517" s="93">
        <v>302866.92</v>
      </c>
    </row>
    <row r="518" spans="1:4">
      <c r="A518" s="47" t="s">
        <v>35</v>
      </c>
      <c r="B518" s="47" t="s">
        <v>9</v>
      </c>
      <c r="C518" s="47">
        <v>2014</v>
      </c>
      <c r="D518" s="93">
        <v>3618498</v>
      </c>
    </row>
    <row r="519" spans="1:4">
      <c r="A519" s="47" t="s">
        <v>35</v>
      </c>
      <c r="B519" s="47" t="s">
        <v>9</v>
      </c>
      <c r="C519" s="47">
        <v>2015</v>
      </c>
      <c r="D519" s="93">
        <v>3810895</v>
      </c>
    </row>
    <row r="520" spans="1:4">
      <c r="A520" s="47" t="s">
        <v>35</v>
      </c>
      <c r="B520" s="47" t="s">
        <v>9</v>
      </c>
      <c r="C520" s="47">
        <v>2016</v>
      </c>
      <c r="D520" s="93">
        <v>4468244.9400000004</v>
      </c>
    </row>
    <row r="521" spans="1:4">
      <c r="A521" s="47" t="s">
        <v>35</v>
      </c>
      <c r="B521" s="47" t="s">
        <v>9</v>
      </c>
      <c r="C521" s="47">
        <v>2017</v>
      </c>
      <c r="D521" s="93">
        <v>3681762</v>
      </c>
    </row>
    <row r="522" spans="1:4">
      <c r="A522" s="47" t="s">
        <v>35</v>
      </c>
      <c r="B522" s="47" t="s">
        <v>9</v>
      </c>
      <c r="C522" s="47">
        <v>2018</v>
      </c>
      <c r="D522" s="93">
        <v>3376674.24</v>
      </c>
    </row>
    <row r="523" spans="1:4">
      <c r="A523" s="47" t="s">
        <v>35</v>
      </c>
      <c r="B523" s="47" t="s">
        <v>9</v>
      </c>
      <c r="C523" s="47">
        <v>2019</v>
      </c>
      <c r="D523" s="107">
        <v>3418818.88</v>
      </c>
    </row>
    <row r="524" spans="1:4">
      <c r="A524" s="47" t="s">
        <v>35</v>
      </c>
      <c r="B524" s="47" t="s">
        <v>9</v>
      </c>
      <c r="C524" s="47">
        <v>2020</v>
      </c>
      <c r="D524" s="93">
        <v>3749667.14</v>
      </c>
    </row>
    <row r="525" spans="1:4">
      <c r="A525" s="47" t="s">
        <v>35</v>
      </c>
      <c r="B525" s="47" t="s">
        <v>9</v>
      </c>
      <c r="C525" s="47">
        <v>2021</v>
      </c>
      <c r="D525" s="93">
        <v>3649154.28</v>
      </c>
    </row>
    <row r="526" spans="1:4">
      <c r="A526" s="47" t="s">
        <v>35</v>
      </c>
      <c r="B526" s="47" t="s">
        <v>9</v>
      </c>
      <c r="C526" s="47">
        <v>2022</v>
      </c>
      <c r="D526" s="93">
        <v>0</v>
      </c>
    </row>
    <row r="527" spans="1:4">
      <c r="A527" s="47" t="s">
        <v>36</v>
      </c>
      <c r="B527" s="47" t="s">
        <v>9</v>
      </c>
      <c r="C527" s="47">
        <v>2014</v>
      </c>
      <c r="D527" s="93">
        <v>0</v>
      </c>
    </row>
    <row r="528" spans="1:4">
      <c r="A528" s="47" t="s">
        <v>36</v>
      </c>
      <c r="B528" s="47" t="s">
        <v>9</v>
      </c>
      <c r="C528" s="47">
        <v>2015</v>
      </c>
      <c r="D528" s="93">
        <v>0</v>
      </c>
    </row>
    <row r="529" spans="1:4">
      <c r="A529" s="47" t="s">
        <v>36</v>
      </c>
      <c r="B529" s="47" t="s">
        <v>9</v>
      </c>
      <c r="C529" s="47">
        <v>2016</v>
      </c>
      <c r="D529" s="93">
        <v>0</v>
      </c>
    </row>
    <row r="530" spans="1:4">
      <c r="A530" s="47" t="s">
        <v>36</v>
      </c>
      <c r="B530" s="47" t="s">
        <v>9</v>
      </c>
      <c r="C530" s="47">
        <v>2017</v>
      </c>
      <c r="D530" s="47">
        <v>0</v>
      </c>
    </row>
    <row r="531" spans="1:4">
      <c r="A531" s="47" t="s">
        <v>36</v>
      </c>
      <c r="B531" s="47" t="s">
        <v>9</v>
      </c>
      <c r="C531" s="47">
        <v>2018</v>
      </c>
      <c r="D531" s="108">
        <v>0</v>
      </c>
    </row>
    <row r="532" spans="1:4">
      <c r="A532" s="47" t="s">
        <v>36</v>
      </c>
      <c r="B532" s="47" t="s">
        <v>9</v>
      </c>
      <c r="C532" s="47">
        <v>2019</v>
      </c>
      <c r="D532" s="93">
        <v>0</v>
      </c>
    </row>
    <row r="533" spans="1:4">
      <c r="A533" s="47" t="s">
        <v>36</v>
      </c>
      <c r="B533" s="47" t="s">
        <v>9</v>
      </c>
      <c r="C533" s="47">
        <v>2020</v>
      </c>
      <c r="D533" s="93">
        <v>0</v>
      </c>
    </row>
    <row r="534" spans="1:4">
      <c r="A534" s="47" t="s">
        <v>36</v>
      </c>
      <c r="B534" s="47" t="s">
        <v>9</v>
      </c>
      <c r="C534" s="47">
        <v>2021</v>
      </c>
      <c r="D534" s="93">
        <v>0</v>
      </c>
    </row>
    <row r="535" spans="1:4">
      <c r="A535" s="47" t="s">
        <v>36</v>
      </c>
      <c r="B535" s="47" t="s">
        <v>9</v>
      </c>
      <c r="C535" s="47">
        <v>2022</v>
      </c>
      <c r="D535" s="93">
        <v>0</v>
      </c>
    </row>
    <row r="536" spans="1:4">
      <c r="A536" s="47" t="s">
        <v>37</v>
      </c>
      <c r="B536" s="47" t="s">
        <v>9</v>
      </c>
      <c r="C536" s="47">
        <v>2014</v>
      </c>
      <c r="D536" s="93">
        <v>1698986.72</v>
      </c>
    </row>
    <row r="537" spans="1:4">
      <c r="A537" s="47" t="s">
        <v>37</v>
      </c>
      <c r="B537" s="47" t="s">
        <v>9</v>
      </c>
      <c r="C537" s="47">
        <v>2015</v>
      </c>
      <c r="D537" s="93">
        <v>344375.12</v>
      </c>
    </row>
    <row r="538" spans="1:4">
      <c r="A538" s="47" t="s">
        <v>37</v>
      </c>
      <c r="B538" s="47" t="s">
        <v>9</v>
      </c>
      <c r="C538" s="47">
        <v>2016</v>
      </c>
      <c r="D538" s="47">
        <v>351943.72</v>
      </c>
    </row>
    <row r="539" spans="1:4">
      <c r="A539" s="47" t="s">
        <v>37</v>
      </c>
      <c r="B539" s="47" t="s">
        <v>9</v>
      </c>
      <c r="C539" s="47">
        <v>2017</v>
      </c>
      <c r="D539" s="108">
        <v>357060.74</v>
      </c>
    </row>
    <row r="540" spans="1:4">
      <c r="A540" s="47" t="s">
        <v>37</v>
      </c>
      <c r="B540" s="47" t="s">
        <v>9</v>
      </c>
      <c r="C540" s="47">
        <v>2018</v>
      </c>
      <c r="D540" s="93">
        <v>416606.2</v>
      </c>
    </row>
    <row r="541" spans="1:4">
      <c r="A541" s="47" t="s">
        <v>37</v>
      </c>
      <c r="B541" s="47" t="s">
        <v>9</v>
      </c>
      <c r="C541" s="47">
        <v>2019</v>
      </c>
      <c r="D541" s="93">
        <v>312915.02</v>
      </c>
    </row>
    <row r="542" spans="1:4">
      <c r="A542" s="47" t="s">
        <v>37</v>
      </c>
      <c r="B542" s="47" t="s">
        <v>9</v>
      </c>
      <c r="C542" s="47">
        <v>2020</v>
      </c>
      <c r="D542" s="93">
        <v>635522.73</v>
      </c>
    </row>
    <row r="543" spans="1:4">
      <c r="A543" s="47" t="s">
        <v>37</v>
      </c>
      <c r="B543" s="47" t="s">
        <v>9</v>
      </c>
      <c r="C543" s="47">
        <v>2021</v>
      </c>
      <c r="D543" s="93">
        <v>747260.04</v>
      </c>
    </row>
    <row r="544" spans="1:4">
      <c r="A544" s="47" t="s">
        <v>37</v>
      </c>
      <c r="B544" s="47" t="s">
        <v>9</v>
      </c>
      <c r="C544" s="47">
        <v>2022</v>
      </c>
      <c r="D544" s="93">
        <v>102571.99</v>
      </c>
    </row>
    <row r="545" spans="1:4">
      <c r="A545" s="47" t="s">
        <v>38</v>
      </c>
      <c r="B545" s="47" t="s">
        <v>9</v>
      </c>
      <c r="C545" s="47">
        <v>2014</v>
      </c>
      <c r="D545" s="93">
        <v>3366862.0500000003</v>
      </c>
    </row>
    <row r="546" spans="1:4">
      <c r="A546" s="47" t="s">
        <v>38</v>
      </c>
      <c r="B546" s="47" t="s">
        <v>9</v>
      </c>
      <c r="C546" s="47">
        <v>2015</v>
      </c>
      <c r="D546" s="47">
        <v>5739130</v>
      </c>
    </row>
    <row r="547" spans="1:4">
      <c r="A547" s="47" t="s">
        <v>38</v>
      </c>
      <c r="B547" s="47" t="s">
        <v>9</v>
      </c>
      <c r="C547" s="47">
        <v>2016</v>
      </c>
      <c r="D547" s="108">
        <v>6293588.5700000003</v>
      </c>
    </row>
    <row r="548" spans="1:4">
      <c r="A548" s="47" t="s">
        <v>38</v>
      </c>
      <c r="B548" s="47" t="s">
        <v>9</v>
      </c>
      <c r="C548" s="47">
        <v>2017</v>
      </c>
      <c r="D548" s="93">
        <v>5259435.1500000004</v>
      </c>
    </row>
    <row r="549" spans="1:4">
      <c r="A549" s="47" t="s">
        <v>38</v>
      </c>
      <c r="B549" s="47" t="s">
        <v>9</v>
      </c>
      <c r="C549" s="47">
        <v>2018</v>
      </c>
      <c r="D549" s="93">
        <v>5656660.6900000004</v>
      </c>
    </row>
    <row r="550" spans="1:4">
      <c r="A550" s="47" t="s">
        <v>38</v>
      </c>
      <c r="B550" s="47" t="s">
        <v>9</v>
      </c>
      <c r="C550" s="47">
        <v>2019</v>
      </c>
      <c r="D550" s="93">
        <v>4188945.4</v>
      </c>
    </row>
    <row r="551" spans="1:4">
      <c r="A551" s="47" t="s">
        <v>38</v>
      </c>
      <c r="B551" s="47" t="s">
        <v>9</v>
      </c>
      <c r="C551" s="47">
        <v>2020</v>
      </c>
      <c r="D551" s="93">
        <v>3575515.57</v>
      </c>
    </row>
    <row r="552" spans="1:4">
      <c r="A552" s="47" t="s">
        <v>38</v>
      </c>
      <c r="B552" s="47" t="s">
        <v>9</v>
      </c>
      <c r="C552" s="47">
        <v>2021</v>
      </c>
      <c r="D552" s="93">
        <v>3251763.96</v>
      </c>
    </row>
    <row r="553" spans="1:4">
      <c r="A553" s="47" t="s">
        <v>38</v>
      </c>
      <c r="B553" s="47" t="s">
        <v>9</v>
      </c>
      <c r="C553" s="47">
        <v>2022</v>
      </c>
      <c r="D553" s="93">
        <v>3072364.8</v>
      </c>
    </row>
    <row r="554" spans="1:4">
      <c r="A554" s="47" t="s">
        <v>39</v>
      </c>
      <c r="B554" s="47" t="s">
        <v>9</v>
      </c>
      <c r="C554" s="47">
        <v>2014</v>
      </c>
      <c r="D554" s="47">
        <v>0</v>
      </c>
    </row>
    <row r="555" spans="1:4">
      <c r="A555" s="47" t="s">
        <v>39</v>
      </c>
      <c r="B555" s="47" t="s">
        <v>9</v>
      </c>
      <c r="C555" s="47">
        <v>2015</v>
      </c>
      <c r="D555" s="108">
        <v>0</v>
      </c>
    </row>
    <row r="556" spans="1:4">
      <c r="A556" s="47" t="s">
        <v>39</v>
      </c>
      <c r="B556" s="47" t="s">
        <v>9</v>
      </c>
      <c r="C556" s="47">
        <v>2016</v>
      </c>
      <c r="D556" s="93">
        <v>0</v>
      </c>
    </row>
    <row r="557" spans="1:4">
      <c r="A557" s="47" t="s">
        <v>39</v>
      </c>
      <c r="B557" s="47" t="s">
        <v>9</v>
      </c>
      <c r="C557" s="47">
        <v>2017</v>
      </c>
      <c r="D557" s="93">
        <v>0</v>
      </c>
    </row>
    <row r="558" spans="1:4">
      <c r="A558" s="47" t="s">
        <v>39</v>
      </c>
      <c r="B558" s="47" t="s">
        <v>9</v>
      </c>
      <c r="C558" s="47">
        <v>2018</v>
      </c>
      <c r="D558" s="93">
        <v>0</v>
      </c>
    </row>
    <row r="559" spans="1:4">
      <c r="A559" s="47" t="s">
        <v>39</v>
      </c>
      <c r="B559" s="47" t="s">
        <v>9</v>
      </c>
      <c r="C559" s="47">
        <v>2019</v>
      </c>
      <c r="D559" s="93">
        <v>0</v>
      </c>
    </row>
    <row r="560" spans="1:4">
      <c r="A560" s="47" t="s">
        <v>39</v>
      </c>
      <c r="B560" s="47" t="s">
        <v>9</v>
      </c>
      <c r="C560" s="47">
        <v>2020</v>
      </c>
      <c r="D560" s="93">
        <v>14363470</v>
      </c>
    </row>
    <row r="561" spans="1:4">
      <c r="A561" s="47" t="s">
        <v>39</v>
      </c>
      <c r="B561" s="47" t="s">
        <v>9</v>
      </c>
      <c r="C561" s="47">
        <v>2021</v>
      </c>
      <c r="D561" s="93">
        <v>13397842</v>
      </c>
    </row>
    <row r="562" spans="1:4">
      <c r="A562" s="47" t="s">
        <v>39</v>
      </c>
      <c r="B562" s="47" t="s">
        <v>9</v>
      </c>
      <c r="C562" s="47">
        <v>2022</v>
      </c>
      <c r="D562" s="47">
        <v>13621919</v>
      </c>
    </row>
    <row r="563" spans="1:4">
      <c r="A563" s="47" t="s">
        <v>40</v>
      </c>
      <c r="B563" s="47" t="s">
        <v>9</v>
      </c>
      <c r="C563" s="47">
        <v>2014</v>
      </c>
      <c r="D563" s="108">
        <v>19438058.420000002</v>
      </c>
    </row>
    <row r="564" spans="1:4">
      <c r="A564" s="47" t="s">
        <v>40</v>
      </c>
      <c r="B564" s="47" t="s">
        <v>9</v>
      </c>
      <c r="C564" s="47">
        <v>2015</v>
      </c>
      <c r="D564" s="93">
        <v>0</v>
      </c>
    </row>
    <row r="565" spans="1:4">
      <c r="A565" s="47" t="s">
        <v>40</v>
      </c>
      <c r="B565" s="47" t="s">
        <v>9</v>
      </c>
      <c r="C565" s="47">
        <v>2016</v>
      </c>
      <c r="D565" s="93">
        <v>0</v>
      </c>
    </row>
    <row r="566" spans="1:4">
      <c r="A566" s="47" t="s">
        <v>40</v>
      </c>
      <c r="B566" s="47" t="s">
        <v>9</v>
      </c>
      <c r="C566" s="47">
        <v>2017</v>
      </c>
      <c r="D566" s="93">
        <v>0</v>
      </c>
    </row>
    <row r="567" spans="1:4">
      <c r="A567" s="47" t="s">
        <v>40</v>
      </c>
      <c r="B567" s="47" t="s">
        <v>9</v>
      </c>
      <c r="C567" s="47">
        <v>2018</v>
      </c>
      <c r="D567" s="93">
        <v>0</v>
      </c>
    </row>
    <row r="568" spans="1:4">
      <c r="A568" s="47" t="s">
        <v>40</v>
      </c>
      <c r="B568" s="47" t="s">
        <v>9</v>
      </c>
      <c r="C568" s="47">
        <v>2019</v>
      </c>
      <c r="D568" s="93">
        <v>0</v>
      </c>
    </row>
    <row r="569" spans="1:4">
      <c r="A569" s="47" t="s">
        <v>40</v>
      </c>
      <c r="B569" s="47" t="s">
        <v>9</v>
      </c>
      <c r="C569" s="47">
        <v>2020</v>
      </c>
      <c r="D569" s="93">
        <v>0</v>
      </c>
    </row>
    <row r="570" spans="1:4">
      <c r="A570" s="47" t="s">
        <v>40</v>
      </c>
      <c r="B570" s="47" t="s">
        <v>9</v>
      </c>
      <c r="C570" s="47">
        <v>2021</v>
      </c>
      <c r="D570" s="107">
        <v>0</v>
      </c>
    </row>
    <row r="571" spans="1:4">
      <c r="A571" s="47" t="s">
        <v>40</v>
      </c>
      <c r="B571" s="47" t="s">
        <v>9</v>
      </c>
      <c r="C571" s="47">
        <v>2022</v>
      </c>
      <c r="D571" s="93">
        <v>0</v>
      </c>
    </row>
    <row r="572" spans="1:4">
      <c r="A572" s="47" t="s">
        <v>41</v>
      </c>
      <c r="B572" s="47" t="s">
        <v>9</v>
      </c>
      <c r="C572" s="47">
        <v>2014</v>
      </c>
      <c r="D572" s="93">
        <v>3397130.0148803508</v>
      </c>
    </row>
    <row r="573" spans="1:4">
      <c r="A573" s="47" t="s">
        <v>41</v>
      </c>
      <c r="B573" s="47" t="s">
        <v>9</v>
      </c>
      <c r="C573" s="47">
        <v>2015</v>
      </c>
      <c r="D573" s="93">
        <v>4003073.46751465</v>
      </c>
    </row>
    <row r="574" spans="1:4">
      <c r="A574" s="47" t="s">
        <v>41</v>
      </c>
      <c r="B574" s="47" t="s">
        <v>9</v>
      </c>
      <c r="C574" s="47">
        <v>2016</v>
      </c>
      <c r="D574" s="93">
        <v>3407071</v>
      </c>
    </row>
    <row r="575" spans="1:4">
      <c r="A575" s="47" t="s">
        <v>41</v>
      </c>
      <c r="B575" s="47" t="s">
        <v>9</v>
      </c>
      <c r="C575" s="47">
        <v>2017</v>
      </c>
      <c r="D575" s="93">
        <v>3289115</v>
      </c>
    </row>
    <row r="576" spans="1:4">
      <c r="A576" s="47" t="s">
        <v>41</v>
      </c>
      <c r="B576" s="47" t="s">
        <v>9</v>
      </c>
      <c r="C576" s="47">
        <v>2018</v>
      </c>
      <c r="D576" s="93">
        <v>4160731.3</v>
      </c>
    </row>
    <row r="577" spans="1:4">
      <c r="A577" s="47" t="s">
        <v>41</v>
      </c>
      <c r="B577" s="47" t="s">
        <v>9</v>
      </c>
      <c r="C577" s="47">
        <v>2019</v>
      </c>
      <c r="D577" s="47">
        <v>4414649.49</v>
      </c>
    </row>
    <row r="578" spans="1:4">
      <c r="A578" s="47" t="s">
        <v>41</v>
      </c>
      <c r="B578" s="47" t="s">
        <v>9</v>
      </c>
      <c r="C578" s="47">
        <v>2020</v>
      </c>
      <c r="D578" s="107">
        <v>5078403.1100000003</v>
      </c>
    </row>
    <row r="579" spans="1:4">
      <c r="A579" s="47" t="s">
        <v>41</v>
      </c>
      <c r="B579" s="47" t="s">
        <v>9</v>
      </c>
      <c r="C579" s="47">
        <v>2021</v>
      </c>
      <c r="D579" s="107">
        <v>5098333.5199999996</v>
      </c>
    </row>
    <row r="580" spans="1:4">
      <c r="A580" s="47" t="s">
        <v>41</v>
      </c>
      <c r="B580" s="47" t="s">
        <v>9</v>
      </c>
      <c r="C580" s="47">
        <v>2022</v>
      </c>
      <c r="D580" s="93">
        <v>0</v>
      </c>
    </row>
    <row r="581" spans="1:4">
      <c r="A581" s="47" t="s">
        <v>111</v>
      </c>
      <c r="B581" s="47" t="s">
        <v>9</v>
      </c>
      <c r="C581" s="47">
        <v>2020</v>
      </c>
      <c r="D581" s="93">
        <v>0</v>
      </c>
    </row>
    <row r="582" spans="1:4">
      <c r="A582" s="47" t="s">
        <v>111</v>
      </c>
      <c r="B582" s="47" t="s">
        <v>9</v>
      </c>
      <c r="C582" s="47">
        <v>2021</v>
      </c>
      <c r="D582" s="93">
        <v>0</v>
      </c>
    </row>
    <row r="583" spans="1:4">
      <c r="A583" s="47" t="s">
        <v>111</v>
      </c>
      <c r="B583" s="47" t="s">
        <v>9</v>
      </c>
      <c r="C583" s="47">
        <v>2022</v>
      </c>
      <c r="D583" s="93">
        <v>0</v>
      </c>
    </row>
    <row r="584" spans="1:4">
      <c r="A584" s="47" t="s">
        <v>42</v>
      </c>
      <c r="B584" s="47" t="s">
        <v>9</v>
      </c>
      <c r="C584" s="47">
        <v>2014</v>
      </c>
      <c r="D584" s="93">
        <v>5812204.0300000003</v>
      </c>
    </row>
    <row r="585" spans="1:4">
      <c r="A585" s="47" t="s">
        <v>42</v>
      </c>
      <c r="B585" s="47" t="s">
        <v>9</v>
      </c>
      <c r="C585" s="47">
        <v>2015</v>
      </c>
      <c r="D585" s="93">
        <v>6386856.2000000002</v>
      </c>
    </row>
    <row r="586" spans="1:4">
      <c r="A586" s="47" t="s">
        <v>42</v>
      </c>
      <c r="B586" s="47" t="s">
        <v>9</v>
      </c>
      <c r="C586" s="47">
        <v>2016</v>
      </c>
      <c r="D586" s="47">
        <v>5653431.7199999997</v>
      </c>
    </row>
    <row r="587" spans="1:4">
      <c r="A587" s="47" t="s">
        <v>42</v>
      </c>
      <c r="B587" s="47" t="s">
        <v>9</v>
      </c>
      <c r="C587" s="47">
        <v>2017</v>
      </c>
      <c r="D587" s="108">
        <v>5479744</v>
      </c>
    </row>
    <row r="588" spans="1:4">
      <c r="A588" s="47" t="s">
        <v>42</v>
      </c>
      <c r="B588" s="47" t="s">
        <v>9</v>
      </c>
      <c r="C588" s="47">
        <v>2018</v>
      </c>
      <c r="D588" s="93">
        <v>5836373</v>
      </c>
    </row>
    <row r="589" spans="1:4">
      <c r="A589" s="47" t="s">
        <v>42</v>
      </c>
      <c r="B589" s="47" t="s">
        <v>9</v>
      </c>
      <c r="C589" s="47">
        <v>2019</v>
      </c>
      <c r="D589" s="93">
        <v>5927394.5499999998</v>
      </c>
    </row>
    <row r="590" spans="1:4">
      <c r="A590" s="47" t="s">
        <v>42</v>
      </c>
      <c r="B590" s="47" t="s">
        <v>9</v>
      </c>
      <c r="C590" s="47">
        <v>2020</v>
      </c>
      <c r="D590" s="93">
        <v>6187038.2199999997</v>
      </c>
    </row>
    <row r="591" spans="1:4">
      <c r="A591" s="47" t="s">
        <v>42</v>
      </c>
      <c r="B591" s="47" t="s">
        <v>9</v>
      </c>
      <c r="C591" s="47">
        <v>2021</v>
      </c>
      <c r="D591" s="93">
        <v>5940137.4800000004</v>
      </c>
    </row>
    <row r="592" spans="1:4">
      <c r="A592" s="47" t="s">
        <v>42</v>
      </c>
      <c r="B592" s="47" t="s">
        <v>9</v>
      </c>
      <c r="C592" s="47">
        <v>2022</v>
      </c>
      <c r="D592" s="93">
        <v>0</v>
      </c>
    </row>
    <row r="593" spans="1:4">
      <c r="A593" s="47" t="s">
        <v>43</v>
      </c>
      <c r="B593" s="47" t="s">
        <v>9</v>
      </c>
      <c r="C593" s="47">
        <v>2014</v>
      </c>
      <c r="D593" s="93">
        <v>0</v>
      </c>
    </row>
    <row r="594" spans="1:4">
      <c r="A594" s="47" t="s">
        <v>43</v>
      </c>
      <c r="B594" s="47" t="s">
        <v>9</v>
      </c>
      <c r="C594" s="47">
        <v>2015</v>
      </c>
      <c r="D594" s="47">
        <v>0</v>
      </c>
    </row>
    <row r="595" spans="1:4">
      <c r="A595" s="47" t="s">
        <v>43</v>
      </c>
      <c r="B595" s="47" t="s">
        <v>9</v>
      </c>
      <c r="C595" s="47">
        <v>2016</v>
      </c>
      <c r="D595" s="108">
        <v>0</v>
      </c>
    </row>
    <row r="596" spans="1:4">
      <c r="A596" s="47" t="s">
        <v>43</v>
      </c>
      <c r="B596" s="47" t="s">
        <v>9</v>
      </c>
      <c r="C596" s="47">
        <v>2017</v>
      </c>
      <c r="D596" s="93">
        <v>0</v>
      </c>
    </row>
    <row r="597" spans="1:4">
      <c r="A597" s="47" t="s">
        <v>43</v>
      </c>
      <c r="B597" s="47" t="s">
        <v>9</v>
      </c>
      <c r="C597" s="47">
        <v>2018</v>
      </c>
      <c r="D597" s="93">
        <v>0</v>
      </c>
    </row>
    <row r="598" spans="1:4">
      <c r="A598" s="47" t="s">
        <v>43</v>
      </c>
      <c r="B598" s="47" t="s">
        <v>9</v>
      </c>
      <c r="C598" s="47">
        <v>2019</v>
      </c>
      <c r="D598" s="93">
        <v>0</v>
      </c>
    </row>
    <row r="599" spans="1:4">
      <c r="A599" s="47" t="s">
        <v>43</v>
      </c>
      <c r="B599" s="47" t="s">
        <v>9</v>
      </c>
      <c r="C599" s="47">
        <v>2020</v>
      </c>
      <c r="D599" s="93">
        <v>0</v>
      </c>
    </row>
    <row r="600" spans="1:4">
      <c r="A600" s="47" t="s">
        <v>43</v>
      </c>
      <c r="B600" s="47" t="s">
        <v>9</v>
      </c>
      <c r="C600" s="47">
        <v>2021</v>
      </c>
      <c r="D600" s="93">
        <v>0</v>
      </c>
    </row>
    <row r="601" spans="1:4">
      <c r="A601" s="47" t="s">
        <v>43</v>
      </c>
      <c r="B601" s="47" t="s">
        <v>9</v>
      </c>
      <c r="C601" s="47">
        <v>2022</v>
      </c>
      <c r="D601" s="93">
        <v>0</v>
      </c>
    </row>
    <row r="602" spans="1:4">
      <c r="A602" s="47" t="s">
        <v>44</v>
      </c>
      <c r="B602" s="47" t="s">
        <v>9</v>
      </c>
      <c r="C602" s="47">
        <v>2014</v>
      </c>
      <c r="D602" s="107">
        <v>0</v>
      </c>
    </row>
    <row r="603" spans="1:4">
      <c r="A603" s="47" t="s">
        <v>44</v>
      </c>
      <c r="B603" s="47" t="s">
        <v>9</v>
      </c>
      <c r="C603" s="47">
        <v>2015</v>
      </c>
      <c r="D603" s="93">
        <v>0</v>
      </c>
    </row>
    <row r="604" spans="1:4">
      <c r="A604" s="47" t="s">
        <v>44</v>
      </c>
      <c r="B604" s="47" t="s">
        <v>9</v>
      </c>
      <c r="C604" s="47">
        <v>2016</v>
      </c>
      <c r="D604" s="93">
        <v>0</v>
      </c>
    </row>
    <row r="605" spans="1:4">
      <c r="A605" s="47" t="s">
        <v>44</v>
      </c>
      <c r="B605" s="47" t="s">
        <v>9</v>
      </c>
      <c r="C605" s="47">
        <v>2017</v>
      </c>
      <c r="D605" s="93">
        <v>0</v>
      </c>
    </row>
    <row r="606" spans="1:4">
      <c r="A606" s="47" t="s">
        <v>44</v>
      </c>
      <c r="B606" s="47" t="s">
        <v>9</v>
      </c>
      <c r="C606" s="47">
        <v>2018</v>
      </c>
      <c r="D606" s="93">
        <v>0</v>
      </c>
    </row>
    <row r="607" spans="1:4">
      <c r="A607" s="47" t="s">
        <v>44</v>
      </c>
      <c r="B607" s="47" t="s">
        <v>9</v>
      </c>
      <c r="C607" s="47">
        <v>2019</v>
      </c>
      <c r="D607" s="93">
        <v>0</v>
      </c>
    </row>
    <row r="608" spans="1:4">
      <c r="A608" s="47" t="s">
        <v>44</v>
      </c>
      <c r="B608" s="47" t="s">
        <v>9</v>
      </c>
      <c r="C608" s="47">
        <v>2020</v>
      </c>
      <c r="D608" s="93">
        <v>0</v>
      </c>
    </row>
    <row r="609" spans="1:4">
      <c r="A609" s="47" t="s">
        <v>44</v>
      </c>
      <c r="B609" s="47" t="s">
        <v>9</v>
      </c>
      <c r="C609" s="47">
        <v>2021</v>
      </c>
      <c r="D609" s="47">
        <v>0</v>
      </c>
    </row>
    <row r="610" spans="1:4">
      <c r="A610" s="47" t="s">
        <v>44</v>
      </c>
      <c r="B610" s="47" t="s">
        <v>9</v>
      </c>
      <c r="C610" s="47">
        <v>2022</v>
      </c>
      <c r="D610" s="108">
        <v>0</v>
      </c>
    </row>
    <row r="611" spans="1:4">
      <c r="A611" s="47" t="s">
        <v>45</v>
      </c>
      <c r="B611" s="47" t="s">
        <v>9</v>
      </c>
      <c r="C611" s="2">
        <v>2014</v>
      </c>
      <c r="D611" s="93">
        <v>0</v>
      </c>
    </row>
    <row r="612" spans="1:4">
      <c r="A612" s="47" t="s">
        <v>45</v>
      </c>
      <c r="B612" s="47" t="s">
        <v>9</v>
      </c>
      <c r="C612" s="2">
        <v>2015</v>
      </c>
      <c r="D612" s="93">
        <v>0</v>
      </c>
    </row>
    <row r="613" spans="1:4">
      <c r="A613" s="47" t="s">
        <v>45</v>
      </c>
      <c r="B613" s="47" t="s">
        <v>9</v>
      </c>
      <c r="C613" s="2">
        <v>2016</v>
      </c>
      <c r="D613" s="93">
        <v>0</v>
      </c>
    </row>
    <row r="614" spans="1:4">
      <c r="A614" s="47" t="s">
        <v>45</v>
      </c>
      <c r="B614" s="47" t="s">
        <v>9</v>
      </c>
      <c r="C614" s="2">
        <v>2017</v>
      </c>
      <c r="D614" s="93">
        <v>0</v>
      </c>
    </row>
    <row r="615" spans="1:4">
      <c r="A615" s="47" t="s">
        <v>45</v>
      </c>
      <c r="B615" s="47" t="s">
        <v>9</v>
      </c>
      <c r="C615" s="2">
        <v>2018</v>
      </c>
      <c r="D615" s="93">
        <v>1765529.54</v>
      </c>
    </row>
    <row r="616" spans="1:4">
      <c r="A616" s="47" t="s">
        <v>45</v>
      </c>
      <c r="B616" s="47" t="s">
        <v>9</v>
      </c>
      <c r="C616" s="47">
        <v>2019</v>
      </c>
      <c r="D616" s="94">
        <v>1672099.34</v>
      </c>
    </row>
    <row r="617" spans="1:4">
      <c r="A617" s="47" t="s">
        <v>45</v>
      </c>
      <c r="B617" s="47" t="s">
        <v>9</v>
      </c>
      <c r="C617" s="47">
        <v>2020</v>
      </c>
      <c r="D617" s="47">
        <v>1699559</v>
      </c>
    </row>
    <row r="618" spans="1:4">
      <c r="A618" s="47" t="s">
        <v>45</v>
      </c>
      <c r="B618" s="47" t="s">
        <v>9</v>
      </c>
      <c r="C618" s="47">
        <v>2021</v>
      </c>
      <c r="D618" s="107">
        <v>1947756.96</v>
      </c>
    </row>
    <row r="619" spans="1:4">
      <c r="A619" s="47" t="s">
        <v>45</v>
      </c>
      <c r="B619" s="47" t="s">
        <v>9</v>
      </c>
      <c r="C619" s="2">
        <v>2022</v>
      </c>
      <c r="D619" s="93">
        <v>0</v>
      </c>
    </row>
    <row r="620" spans="1:4">
      <c r="A620" s="47" t="s">
        <v>33</v>
      </c>
      <c r="B620" s="47" t="s">
        <v>2</v>
      </c>
      <c r="C620" s="2">
        <v>2014</v>
      </c>
      <c r="D620" s="93">
        <v>0</v>
      </c>
    </row>
    <row r="621" spans="1:4">
      <c r="A621" s="47" t="s">
        <v>33</v>
      </c>
      <c r="B621" s="47" t="s">
        <v>2</v>
      </c>
      <c r="C621" s="2">
        <v>2015</v>
      </c>
      <c r="D621" s="93">
        <v>0</v>
      </c>
    </row>
    <row r="622" spans="1:4">
      <c r="A622" s="47" t="s">
        <v>33</v>
      </c>
      <c r="B622" s="47" t="s">
        <v>2</v>
      </c>
      <c r="C622" s="2">
        <v>2016</v>
      </c>
      <c r="D622" s="93">
        <v>0</v>
      </c>
    </row>
    <row r="623" spans="1:4">
      <c r="A623" s="47" t="s">
        <v>33</v>
      </c>
      <c r="B623" s="47" t="s">
        <v>2</v>
      </c>
      <c r="C623" s="2">
        <v>2017</v>
      </c>
      <c r="D623" s="93">
        <v>0</v>
      </c>
    </row>
    <row r="624" spans="1:4">
      <c r="A624" s="47" t="s">
        <v>33</v>
      </c>
      <c r="B624" s="47" t="s">
        <v>2</v>
      </c>
      <c r="C624" s="2">
        <v>2018</v>
      </c>
      <c r="D624" s="93">
        <v>0</v>
      </c>
    </row>
    <row r="625" spans="1:4">
      <c r="A625" s="47" t="s">
        <v>33</v>
      </c>
      <c r="B625" s="47" t="s">
        <v>2</v>
      </c>
      <c r="C625" s="47">
        <v>2019</v>
      </c>
      <c r="D625" s="47">
        <v>0</v>
      </c>
    </row>
    <row r="626" spans="1:4">
      <c r="A626" s="47" t="s">
        <v>33</v>
      </c>
      <c r="B626" s="47" t="s">
        <v>2</v>
      </c>
      <c r="C626" s="47">
        <v>2020</v>
      </c>
      <c r="D626" s="107">
        <v>0</v>
      </c>
    </row>
    <row r="627" spans="1:4">
      <c r="A627" s="47" t="s">
        <v>33</v>
      </c>
      <c r="B627" s="47" t="s">
        <v>2</v>
      </c>
      <c r="C627" s="47">
        <v>2021</v>
      </c>
      <c r="D627" s="94">
        <v>0</v>
      </c>
    </row>
    <row r="628" spans="1:4">
      <c r="A628" s="47" t="s">
        <v>33</v>
      </c>
      <c r="B628" s="47" t="s">
        <v>2</v>
      </c>
      <c r="C628" s="47">
        <v>2022</v>
      </c>
      <c r="D628" s="94">
        <v>0</v>
      </c>
    </row>
    <row r="629" spans="1:4">
      <c r="A629" s="47" t="s">
        <v>34</v>
      </c>
      <c r="B629" s="47" t="s">
        <v>2</v>
      </c>
      <c r="C629" s="47">
        <v>2014</v>
      </c>
      <c r="D629" s="94">
        <v>3981724.3800000004</v>
      </c>
    </row>
    <row r="630" spans="1:4">
      <c r="A630" s="47" t="s">
        <v>34</v>
      </c>
      <c r="B630" s="47" t="s">
        <v>2</v>
      </c>
      <c r="C630" s="47">
        <v>2015</v>
      </c>
      <c r="D630" s="94">
        <v>5003654.74</v>
      </c>
    </row>
    <row r="631" spans="1:4">
      <c r="A631" s="47" t="s">
        <v>34</v>
      </c>
      <c r="B631" s="47" t="s">
        <v>2</v>
      </c>
      <c r="C631" s="47">
        <v>2016</v>
      </c>
      <c r="D631" s="94">
        <v>4554374.67</v>
      </c>
    </row>
    <row r="632" spans="1:4">
      <c r="A632" s="47" t="s">
        <v>34</v>
      </c>
      <c r="B632" s="47" t="s">
        <v>2</v>
      </c>
      <c r="C632" s="47">
        <v>2017</v>
      </c>
      <c r="D632" s="94">
        <v>7663260</v>
      </c>
    </row>
    <row r="633" spans="1:4">
      <c r="A633" s="47" t="s">
        <v>34</v>
      </c>
      <c r="B633" s="47" t="s">
        <v>2</v>
      </c>
      <c r="C633" s="47">
        <v>2018</v>
      </c>
      <c r="D633" s="47">
        <v>5492512.3300000001</v>
      </c>
    </row>
    <row r="634" spans="1:4">
      <c r="A634" s="47" t="s">
        <v>34</v>
      </c>
      <c r="B634" s="47" t="s">
        <v>2</v>
      </c>
      <c r="C634" s="47">
        <v>2019</v>
      </c>
      <c r="D634" s="107">
        <v>6763961.21</v>
      </c>
    </row>
    <row r="635" spans="1:4">
      <c r="A635" s="47" t="s">
        <v>34</v>
      </c>
      <c r="B635" s="47" t="s">
        <v>2</v>
      </c>
      <c r="C635" s="2">
        <v>2020</v>
      </c>
      <c r="D635" s="93">
        <v>6729743.2599999998</v>
      </c>
    </row>
    <row r="636" spans="1:4">
      <c r="A636" s="47" t="s">
        <v>34</v>
      </c>
      <c r="B636" s="47" t="s">
        <v>2</v>
      </c>
      <c r="C636" s="2">
        <v>2021</v>
      </c>
      <c r="D636" s="93">
        <v>4760290.8</v>
      </c>
    </row>
    <row r="637" spans="1:4">
      <c r="A637" s="47" t="s">
        <v>34</v>
      </c>
      <c r="B637" s="47" t="s">
        <v>2</v>
      </c>
      <c r="C637" s="2">
        <v>2022</v>
      </c>
      <c r="D637" s="93">
        <v>8678457.3800000008</v>
      </c>
    </row>
    <row r="638" spans="1:4">
      <c r="A638" s="47" t="s">
        <v>35</v>
      </c>
      <c r="B638" s="47" t="s">
        <v>2</v>
      </c>
      <c r="C638" s="2">
        <v>2014</v>
      </c>
      <c r="D638" s="93">
        <v>3618498</v>
      </c>
    </row>
    <row r="639" spans="1:4">
      <c r="A639" s="47" t="s">
        <v>35</v>
      </c>
      <c r="B639" s="47" t="s">
        <v>2</v>
      </c>
      <c r="C639" s="2">
        <v>2015</v>
      </c>
      <c r="D639" s="93">
        <v>3810895</v>
      </c>
    </row>
    <row r="640" spans="1:4">
      <c r="A640" s="47" t="s">
        <v>35</v>
      </c>
      <c r="B640" s="47" t="s">
        <v>2</v>
      </c>
      <c r="C640" s="2">
        <v>2016</v>
      </c>
      <c r="D640" s="93">
        <v>4468244.9400000004</v>
      </c>
    </row>
    <row r="641" spans="1:4">
      <c r="A641" s="47" t="s">
        <v>35</v>
      </c>
      <c r="B641" s="47" t="s">
        <v>2</v>
      </c>
      <c r="C641" s="47">
        <v>2017</v>
      </c>
      <c r="D641" s="47">
        <v>3681762</v>
      </c>
    </row>
    <row r="642" spans="1:4">
      <c r="A642" s="47" t="s">
        <v>35</v>
      </c>
      <c r="B642" s="47" t="s">
        <v>2</v>
      </c>
      <c r="C642" s="47">
        <v>2018</v>
      </c>
      <c r="D642" s="107">
        <v>3949275.92</v>
      </c>
    </row>
    <row r="643" spans="1:4">
      <c r="A643" s="47" t="s">
        <v>35</v>
      </c>
      <c r="B643" s="47" t="s">
        <v>2</v>
      </c>
      <c r="C643" s="47">
        <v>2019</v>
      </c>
      <c r="D643" s="94">
        <v>0</v>
      </c>
    </row>
    <row r="644" spans="1:4">
      <c r="A644" s="47" t="s">
        <v>35</v>
      </c>
      <c r="B644" s="47" t="s">
        <v>2</v>
      </c>
      <c r="C644" s="47">
        <v>2020</v>
      </c>
      <c r="D644" s="94">
        <v>0</v>
      </c>
    </row>
    <row r="645" spans="1:4">
      <c r="A645" s="47" t="s">
        <v>35</v>
      </c>
      <c r="B645" s="47" t="s">
        <v>2</v>
      </c>
      <c r="C645" s="47">
        <v>2021</v>
      </c>
      <c r="D645" s="94">
        <v>150014.70000000001</v>
      </c>
    </row>
    <row r="646" spans="1:4">
      <c r="A646" s="47" t="s">
        <v>35</v>
      </c>
      <c r="B646" s="47" t="s">
        <v>2</v>
      </c>
      <c r="C646" s="47">
        <v>2022</v>
      </c>
      <c r="D646" s="94">
        <v>0</v>
      </c>
    </row>
    <row r="647" spans="1:4">
      <c r="A647" s="47" t="s">
        <v>36</v>
      </c>
      <c r="B647" s="47" t="s">
        <v>2</v>
      </c>
      <c r="C647" s="47">
        <v>2014</v>
      </c>
      <c r="D647" s="94">
        <v>0</v>
      </c>
    </row>
    <row r="648" spans="1:4">
      <c r="A648" s="47" t="s">
        <v>36</v>
      </c>
      <c r="B648" s="47" t="s">
        <v>2</v>
      </c>
      <c r="C648" s="47">
        <v>2015</v>
      </c>
      <c r="D648" s="94">
        <v>0</v>
      </c>
    </row>
    <row r="649" spans="1:4">
      <c r="A649" s="47" t="s">
        <v>36</v>
      </c>
      <c r="B649" s="47" t="s">
        <v>2</v>
      </c>
      <c r="C649" s="47">
        <v>2016</v>
      </c>
      <c r="D649" s="47">
        <v>0</v>
      </c>
    </row>
    <row r="650" spans="1:4">
      <c r="A650" s="47" t="s">
        <v>36</v>
      </c>
      <c r="B650" s="47" t="s">
        <v>2</v>
      </c>
      <c r="C650" s="47">
        <v>2017</v>
      </c>
      <c r="D650" s="108">
        <v>0</v>
      </c>
    </row>
    <row r="651" spans="1:4">
      <c r="A651" s="47" t="s">
        <v>36</v>
      </c>
      <c r="B651" s="47" t="s">
        <v>2</v>
      </c>
      <c r="C651" s="2">
        <v>2018</v>
      </c>
      <c r="D651" s="93">
        <v>0</v>
      </c>
    </row>
    <row r="652" spans="1:4">
      <c r="A652" s="47" t="s">
        <v>36</v>
      </c>
      <c r="B652" s="47" t="s">
        <v>2</v>
      </c>
      <c r="C652" s="2">
        <v>2019</v>
      </c>
      <c r="D652" s="93">
        <v>0</v>
      </c>
    </row>
    <row r="653" spans="1:4">
      <c r="A653" s="47" t="s">
        <v>36</v>
      </c>
      <c r="B653" s="47" t="s">
        <v>2</v>
      </c>
      <c r="C653" s="2">
        <v>2020</v>
      </c>
      <c r="D653" s="93">
        <v>0</v>
      </c>
    </row>
    <row r="654" spans="1:4">
      <c r="A654" s="47" t="s">
        <v>36</v>
      </c>
      <c r="B654" s="47" t="s">
        <v>2</v>
      </c>
      <c r="C654" s="2">
        <v>2021</v>
      </c>
      <c r="D654" s="93">
        <v>0</v>
      </c>
    </row>
    <row r="655" spans="1:4">
      <c r="A655" s="47" t="s">
        <v>36</v>
      </c>
      <c r="B655" s="47" t="s">
        <v>2</v>
      </c>
      <c r="C655" s="2">
        <v>2022</v>
      </c>
      <c r="D655" s="93">
        <v>0</v>
      </c>
    </row>
    <row r="656" spans="1:4">
      <c r="A656" s="47" t="s">
        <v>37</v>
      </c>
      <c r="B656" s="47" t="s">
        <v>2</v>
      </c>
      <c r="C656" s="2">
        <v>2014</v>
      </c>
      <c r="D656" s="93">
        <v>0</v>
      </c>
    </row>
    <row r="657" spans="1:4">
      <c r="A657" s="47" t="s">
        <v>37</v>
      </c>
      <c r="B657" s="47" t="s">
        <v>2</v>
      </c>
      <c r="C657" s="47">
        <v>2015</v>
      </c>
      <c r="D657" s="47">
        <v>0</v>
      </c>
    </row>
    <row r="658" spans="1:4">
      <c r="A658" s="47" t="s">
        <v>37</v>
      </c>
      <c r="B658" s="47" t="s">
        <v>2</v>
      </c>
      <c r="C658" s="47">
        <v>2016</v>
      </c>
      <c r="D658" s="108">
        <v>0</v>
      </c>
    </row>
    <row r="659" spans="1:4">
      <c r="A659" s="47" t="s">
        <v>37</v>
      </c>
      <c r="B659" s="47" t="s">
        <v>2</v>
      </c>
      <c r="C659" s="2">
        <v>2017</v>
      </c>
      <c r="D659" s="93">
        <v>0</v>
      </c>
    </row>
    <row r="660" spans="1:4">
      <c r="A660" s="47" t="s">
        <v>37</v>
      </c>
      <c r="B660" s="47" t="s">
        <v>2</v>
      </c>
      <c r="C660" s="2">
        <v>2018</v>
      </c>
      <c r="D660" s="93">
        <v>0</v>
      </c>
    </row>
    <row r="661" spans="1:4">
      <c r="A661" s="47" t="s">
        <v>37</v>
      </c>
      <c r="B661" s="47" t="s">
        <v>2</v>
      </c>
      <c r="C661" s="2">
        <v>2019</v>
      </c>
      <c r="D661" s="93">
        <v>0</v>
      </c>
    </row>
    <row r="662" spans="1:4">
      <c r="A662" s="47" t="s">
        <v>37</v>
      </c>
      <c r="B662" s="47" t="s">
        <v>2</v>
      </c>
      <c r="C662" s="2">
        <v>2020</v>
      </c>
      <c r="D662" s="93">
        <v>0</v>
      </c>
    </row>
    <row r="663" spans="1:4">
      <c r="A663" s="47" t="s">
        <v>37</v>
      </c>
      <c r="B663" s="47" t="s">
        <v>2</v>
      </c>
      <c r="C663" s="2">
        <v>2021</v>
      </c>
      <c r="D663" s="93">
        <v>0</v>
      </c>
    </row>
    <row r="664" spans="1:4">
      <c r="A664" s="47" t="s">
        <v>37</v>
      </c>
      <c r="B664" s="47" t="s">
        <v>2</v>
      </c>
      <c r="C664" s="2">
        <v>2022</v>
      </c>
      <c r="D664" s="93">
        <v>0</v>
      </c>
    </row>
    <row r="665" spans="1:4">
      <c r="A665" s="47" t="s">
        <v>38</v>
      </c>
      <c r="B665" s="47" t="s">
        <v>2</v>
      </c>
      <c r="C665" s="47">
        <v>2014</v>
      </c>
      <c r="D665" s="47">
        <v>5694000</v>
      </c>
    </row>
    <row r="666" spans="1:4">
      <c r="A666" s="47" t="s">
        <v>38</v>
      </c>
      <c r="B666" s="47" t="s">
        <v>2</v>
      </c>
      <c r="C666" s="47">
        <v>2015</v>
      </c>
      <c r="D666" s="108">
        <v>5563371.6727272701</v>
      </c>
    </row>
    <row r="667" spans="1:4">
      <c r="A667" s="47" t="s">
        <v>38</v>
      </c>
      <c r="B667" s="47" t="s">
        <v>2</v>
      </c>
      <c r="C667" s="2">
        <v>2016</v>
      </c>
      <c r="D667" s="93">
        <v>4218966.6018181797</v>
      </c>
    </row>
    <row r="668" spans="1:4">
      <c r="A668" s="47" t="s">
        <v>38</v>
      </c>
      <c r="B668" s="47" t="s">
        <v>2</v>
      </c>
      <c r="C668" s="2">
        <v>2017</v>
      </c>
      <c r="D668" s="93">
        <v>5425915.5099999998</v>
      </c>
    </row>
    <row r="669" spans="1:4">
      <c r="A669" s="47" t="s">
        <v>38</v>
      </c>
      <c r="B669" s="47" t="s">
        <v>2</v>
      </c>
      <c r="C669" s="2">
        <v>2018</v>
      </c>
      <c r="D669" s="93">
        <v>4893157.4800000004</v>
      </c>
    </row>
    <row r="670" spans="1:4">
      <c r="A670" s="47" t="s">
        <v>38</v>
      </c>
      <c r="B670" s="47" t="s">
        <v>2</v>
      </c>
      <c r="C670" s="2">
        <v>2019</v>
      </c>
      <c r="D670" s="93">
        <v>4477168.7300000004</v>
      </c>
    </row>
    <row r="671" spans="1:4">
      <c r="A671" s="47" t="s">
        <v>38</v>
      </c>
      <c r="B671" s="47" t="s">
        <v>2</v>
      </c>
      <c r="C671" s="2">
        <v>2020</v>
      </c>
      <c r="D671" s="93">
        <v>4184040.73</v>
      </c>
    </row>
    <row r="672" spans="1:4">
      <c r="A672" s="47" t="s">
        <v>38</v>
      </c>
      <c r="B672" s="47" t="s">
        <v>2</v>
      </c>
      <c r="C672" s="2">
        <v>2021</v>
      </c>
      <c r="D672" s="93">
        <v>3800928.22</v>
      </c>
    </row>
    <row r="673" spans="1:4">
      <c r="A673" s="47" t="s">
        <v>38</v>
      </c>
      <c r="B673" s="47" t="s">
        <v>2</v>
      </c>
      <c r="C673" s="47">
        <v>2022</v>
      </c>
      <c r="D673" s="47">
        <v>4066297.74</v>
      </c>
    </row>
    <row r="674" spans="1:4">
      <c r="A674" s="47" t="s">
        <v>39</v>
      </c>
      <c r="B674" s="47" t="s">
        <v>2</v>
      </c>
      <c r="C674" s="47">
        <v>2014</v>
      </c>
      <c r="D674" s="108">
        <v>0</v>
      </c>
    </row>
    <row r="675" spans="1:4">
      <c r="A675" s="47" t="s">
        <v>39</v>
      </c>
      <c r="B675" s="47" t="s">
        <v>2</v>
      </c>
      <c r="C675" s="2">
        <v>2015</v>
      </c>
      <c r="D675" s="93">
        <v>0</v>
      </c>
    </row>
    <row r="676" spans="1:4">
      <c r="A676" s="47" t="s">
        <v>39</v>
      </c>
      <c r="B676" s="47" t="s">
        <v>2</v>
      </c>
      <c r="C676" s="2">
        <v>2016</v>
      </c>
      <c r="D676" s="93">
        <v>0</v>
      </c>
    </row>
    <row r="677" spans="1:4">
      <c r="A677" s="47" t="s">
        <v>39</v>
      </c>
      <c r="B677" s="47" t="s">
        <v>2</v>
      </c>
      <c r="C677" s="2">
        <v>2017</v>
      </c>
      <c r="D677" s="93">
        <v>0</v>
      </c>
    </row>
    <row r="678" spans="1:4">
      <c r="A678" s="47" t="s">
        <v>39</v>
      </c>
      <c r="B678" s="47" t="s">
        <v>2</v>
      </c>
      <c r="C678" s="2">
        <v>2018</v>
      </c>
      <c r="D678" s="93">
        <v>0</v>
      </c>
    </row>
    <row r="679" spans="1:4">
      <c r="A679" s="47" t="s">
        <v>39</v>
      </c>
      <c r="B679" s="47" t="s">
        <v>2</v>
      </c>
      <c r="C679" s="2">
        <v>2019</v>
      </c>
      <c r="D679" s="93">
        <v>0</v>
      </c>
    </row>
    <row r="680" spans="1:4">
      <c r="A680" s="47" t="s">
        <v>39</v>
      </c>
      <c r="B680" s="47" t="s">
        <v>2</v>
      </c>
      <c r="C680" s="2">
        <v>2020</v>
      </c>
      <c r="D680" s="93">
        <v>0</v>
      </c>
    </row>
    <row r="681" spans="1:4">
      <c r="A681" s="47" t="s">
        <v>39</v>
      </c>
      <c r="B681" s="47" t="s">
        <v>2</v>
      </c>
      <c r="C681" s="47">
        <v>2021</v>
      </c>
      <c r="D681" s="47">
        <v>0</v>
      </c>
    </row>
    <row r="682" spans="1:4">
      <c r="A682" s="47" t="s">
        <v>39</v>
      </c>
      <c r="B682" s="47" t="s">
        <v>2</v>
      </c>
      <c r="C682" s="47">
        <v>2022</v>
      </c>
      <c r="D682" s="108">
        <v>0</v>
      </c>
    </row>
    <row r="683" spans="1:4">
      <c r="A683" s="47" t="s">
        <v>40</v>
      </c>
      <c r="B683" s="47" t="s">
        <v>2</v>
      </c>
      <c r="C683" s="2">
        <v>2014</v>
      </c>
      <c r="D683" s="93">
        <v>0</v>
      </c>
    </row>
    <row r="684" spans="1:4">
      <c r="A684" s="47" t="s">
        <v>40</v>
      </c>
      <c r="B684" s="47" t="s">
        <v>2</v>
      </c>
      <c r="C684" s="2">
        <v>2015</v>
      </c>
      <c r="D684" s="93">
        <v>0</v>
      </c>
    </row>
    <row r="685" spans="1:4">
      <c r="A685" s="47" t="s">
        <v>40</v>
      </c>
      <c r="B685" s="47" t="s">
        <v>2</v>
      </c>
      <c r="C685" s="2">
        <v>2016</v>
      </c>
      <c r="D685" s="93">
        <v>0</v>
      </c>
    </row>
    <row r="686" spans="1:4">
      <c r="A686" s="47" t="s">
        <v>40</v>
      </c>
      <c r="B686" s="47" t="s">
        <v>2</v>
      </c>
      <c r="C686" s="2">
        <v>2017</v>
      </c>
      <c r="D686" s="93">
        <v>0</v>
      </c>
    </row>
    <row r="687" spans="1:4">
      <c r="A687" s="47" t="s">
        <v>40</v>
      </c>
      <c r="B687" s="47" t="s">
        <v>2</v>
      </c>
      <c r="C687" s="2">
        <v>2018</v>
      </c>
      <c r="D687" s="93">
        <v>0</v>
      </c>
    </row>
    <row r="688" spans="1:4">
      <c r="A688" s="47" t="s">
        <v>40</v>
      </c>
      <c r="B688" s="47" t="s">
        <v>2</v>
      </c>
      <c r="C688" s="2">
        <v>2019</v>
      </c>
      <c r="D688" s="93">
        <v>0</v>
      </c>
    </row>
    <row r="689" spans="1:4">
      <c r="A689" s="47" t="s">
        <v>40</v>
      </c>
      <c r="B689" s="47" t="s">
        <v>2</v>
      </c>
      <c r="C689" s="47">
        <v>2020</v>
      </c>
      <c r="D689" s="47">
        <v>0</v>
      </c>
    </row>
    <row r="690" spans="1:4">
      <c r="A690" s="47" t="s">
        <v>40</v>
      </c>
      <c r="B690" s="47" t="s">
        <v>2</v>
      </c>
      <c r="C690" s="47">
        <v>2021</v>
      </c>
      <c r="D690" s="107">
        <v>0</v>
      </c>
    </row>
    <row r="691" spans="1:4">
      <c r="A691" s="47" t="s">
        <v>40</v>
      </c>
      <c r="B691" s="47" t="s">
        <v>2</v>
      </c>
      <c r="C691" s="2">
        <v>2022</v>
      </c>
      <c r="D691" s="93">
        <v>0</v>
      </c>
    </row>
    <row r="692" spans="1:4">
      <c r="A692" s="47" t="s">
        <v>41</v>
      </c>
      <c r="B692" s="47" t="s">
        <v>2</v>
      </c>
      <c r="C692" s="2">
        <v>2014</v>
      </c>
      <c r="D692" s="93">
        <v>8348064.9845486656</v>
      </c>
    </row>
    <row r="693" spans="1:4">
      <c r="A693" s="47" t="s">
        <v>41</v>
      </c>
      <c r="B693" s="47" t="s">
        <v>2</v>
      </c>
      <c r="C693" s="2">
        <v>2015</v>
      </c>
      <c r="D693" s="93">
        <v>9200571.9900000002</v>
      </c>
    </row>
    <row r="694" spans="1:4">
      <c r="A694" s="47" t="s">
        <v>41</v>
      </c>
      <c r="B694" s="47" t="s">
        <v>2</v>
      </c>
      <c r="C694" s="2">
        <v>2016</v>
      </c>
      <c r="D694" s="93">
        <v>9156671.4601984993</v>
      </c>
    </row>
    <row r="695" spans="1:4">
      <c r="A695" s="47" t="s">
        <v>41</v>
      </c>
      <c r="B695" s="47" t="s">
        <v>2</v>
      </c>
      <c r="C695" s="2">
        <v>2017</v>
      </c>
      <c r="D695" s="93">
        <v>8968942.4600000009</v>
      </c>
    </row>
    <row r="696" spans="1:4">
      <c r="A696" s="47" t="s">
        <v>41</v>
      </c>
      <c r="B696" s="47" t="s">
        <v>2</v>
      </c>
      <c r="C696" s="2">
        <v>2018</v>
      </c>
      <c r="D696" s="93">
        <v>8663278.4499999993</v>
      </c>
    </row>
    <row r="697" spans="1:4">
      <c r="A697" s="47" t="s">
        <v>41</v>
      </c>
      <c r="B697" s="47" t="s">
        <v>2</v>
      </c>
      <c r="C697" s="47">
        <v>2019</v>
      </c>
      <c r="D697" s="47">
        <v>8678511.4000000004</v>
      </c>
    </row>
    <row r="698" spans="1:4">
      <c r="A698" s="47" t="s">
        <v>41</v>
      </c>
      <c r="B698" s="47" t="s">
        <v>2</v>
      </c>
      <c r="C698" s="47">
        <v>2020</v>
      </c>
      <c r="D698" s="107">
        <v>9313090.5800000001</v>
      </c>
    </row>
    <row r="699" spans="1:4">
      <c r="A699" s="47" t="s">
        <v>41</v>
      </c>
      <c r="B699" s="47" t="s">
        <v>2</v>
      </c>
      <c r="C699" s="47">
        <v>2021</v>
      </c>
      <c r="D699" s="47">
        <v>9236108.7599999998</v>
      </c>
    </row>
    <row r="700" spans="1:4">
      <c r="A700" s="47" t="s">
        <v>41</v>
      </c>
      <c r="B700" s="47" t="s">
        <v>2</v>
      </c>
      <c r="C700" s="47">
        <v>2022</v>
      </c>
      <c r="D700" s="107">
        <v>0</v>
      </c>
    </row>
    <row r="701" spans="1:4">
      <c r="A701" s="47" t="s">
        <v>111</v>
      </c>
      <c r="B701" s="47" t="s">
        <v>2</v>
      </c>
      <c r="C701" s="2">
        <v>2020</v>
      </c>
      <c r="D701" s="93">
        <v>0</v>
      </c>
    </row>
    <row r="702" spans="1:4">
      <c r="A702" s="47" t="s">
        <v>111</v>
      </c>
      <c r="B702" s="47" t="s">
        <v>2</v>
      </c>
      <c r="C702" s="2">
        <v>2021</v>
      </c>
      <c r="D702" s="93">
        <v>0</v>
      </c>
    </row>
    <row r="703" spans="1:4">
      <c r="A703" s="47" t="s">
        <v>111</v>
      </c>
      <c r="B703" s="47" t="s">
        <v>2</v>
      </c>
      <c r="C703" s="2">
        <v>2022</v>
      </c>
      <c r="D703" s="93">
        <v>0</v>
      </c>
    </row>
    <row r="704" spans="1:4">
      <c r="A704" s="47" t="s">
        <v>42</v>
      </c>
      <c r="B704" s="47" t="s">
        <v>2</v>
      </c>
      <c r="C704" s="2">
        <v>2014</v>
      </c>
      <c r="D704" s="93">
        <v>5812204.0300000003</v>
      </c>
    </row>
    <row r="705" spans="1:4">
      <c r="A705" s="47" t="s">
        <v>42</v>
      </c>
      <c r="B705" s="47" t="s">
        <v>2</v>
      </c>
      <c r="C705" s="2">
        <v>2015</v>
      </c>
      <c r="D705" s="93">
        <v>6386856.2000000002</v>
      </c>
    </row>
    <row r="706" spans="1:4">
      <c r="A706" s="47" t="s">
        <v>42</v>
      </c>
      <c r="B706" s="47" t="s">
        <v>2</v>
      </c>
      <c r="C706" s="2">
        <v>2016</v>
      </c>
      <c r="D706" s="93">
        <v>5653431.7199999997</v>
      </c>
    </row>
    <row r="707" spans="1:4">
      <c r="A707" s="47" t="s">
        <v>42</v>
      </c>
      <c r="B707" s="47" t="s">
        <v>2</v>
      </c>
      <c r="C707" s="47">
        <v>2017</v>
      </c>
      <c r="D707" s="47">
        <v>5479744</v>
      </c>
    </row>
    <row r="708" spans="1:4">
      <c r="A708" s="47" t="s">
        <v>42</v>
      </c>
      <c r="B708" s="47" t="s">
        <v>2</v>
      </c>
      <c r="C708" s="47">
        <v>2018</v>
      </c>
      <c r="D708" s="107">
        <v>5740809.1200000001</v>
      </c>
    </row>
    <row r="709" spans="1:4">
      <c r="A709" s="47" t="s">
        <v>42</v>
      </c>
      <c r="B709" s="47" t="s">
        <v>2</v>
      </c>
      <c r="C709" s="47">
        <v>2019</v>
      </c>
      <c r="D709" s="94">
        <v>0</v>
      </c>
    </row>
    <row r="710" spans="1:4">
      <c r="A710" s="47" t="s">
        <v>42</v>
      </c>
      <c r="B710" s="47" t="s">
        <v>2</v>
      </c>
      <c r="C710" s="47">
        <v>2020</v>
      </c>
      <c r="D710" s="94">
        <v>0</v>
      </c>
    </row>
    <row r="711" spans="1:4">
      <c r="A711" s="47" t="s">
        <v>42</v>
      </c>
      <c r="B711" s="47" t="s">
        <v>2</v>
      </c>
      <c r="C711" s="47">
        <v>2021</v>
      </c>
      <c r="D711" s="94">
        <v>326026.18</v>
      </c>
    </row>
    <row r="712" spans="1:4">
      <c r="A712" s="47" t="s">
        <v>42</v>
      </c>
      <c r="B712" s="47" t="s">
        <v>2</v>
      </c>
      <c r="C712" s="47">
        <v>2022</v>
      </c>
      <c r="D712" s="94">
        <v>0</v>
      </c>
    </row>
    <row r="713" spans="1:4">
      <c r="A713" s="47" t="s">
        <v>43</v>
      </c>
      <c r="B713" s="47" t="s">
        <v>2</v>
      </c>
      <c r="C713" s="47">
        <v>2014</v>
      </c>
      <c r="D713" s="94">
        <v>0</v>
      </c>
    </row>
    <row r="714" spans="1:4">
      <c r="A714" s="47" t="s">
        <v>43</v>
      </c>
      <c r="B714" s="47" t="s">
        <v>2</v>
      </c>
      <c r="C714" s="47">
        <v>2015</v>
      </c>
      <c r="D714" s="94">
        <v>0</v>
      </c>
    </row>
    <row r="715" spans="1:4">
      <c r="A715" s="47" t="s">
        <v>43</v>
      </c>
      <c r="B715" s="47" t="s">
        <v>2</v>
      </c>
      <c r="C715" s="47">
        <v>2016</v>
      </c>
      <c r="D715" s="47">
        <v>0</v>
      </c>
    </row>
    <row r="716" spans="1:4">
      <c r="A716" s="47" t="s">
        <v>43</v>
      </c>
      <c r="B716" s="47" t="s">
        <v>2</v>
      </c>
      <c r="C716" s="47">
        <v>2017</v>
      </c>
      <c r="D716" s="108">
        <v>0</v>
      </c>
    </row>
    <row r="717" spans="1:4">
      <c r="A717" s="47" t="s">
        <v>43</v>
      </c>
      <c r="B717" s="47" t="s">
        <v>2</v>
      </c>
      <c r="C717" s="2">
        <v>2018</v>
      </c>
      <c r="D717" s="93">
        <v>0</v>
      </c>
    </row>
    <row r="718" spans="1:4">
      <c r="A718" s="47" t="s">
        <v>43</v>
      </c>
      <c r="B718" s="47" t="s">
        <v>2</v>
      </c>
      <c r="C718" s="2">
        <v>2019</v>
      </c>
      <c r="D718" s="93">
        <v>0</v>
      </c>
    </row>
    <row r="719" spans="1:4">
      <c r="A719" s="47" t="s">
        <v>43</v>
      </c>
      <c r="B719" s="47" t="s">
        <v>2</v>
      </c>
      <c r="C719" s="2">
        <v>2020</v>
      </c>
      <c r="D719" s="93">
        <v>0</v>
      </c>
    </row>
    <row r="720" spans="1:4">
      <c r="A720" s="47" t="s">
        <v>43</v>
      </c>
      <c r="B720" s="47" t="s">
        <v>2</v>
      </c>
      <c r="C720" s="2">
        <v>2021</v>
      </c>
      <c r="D720" s="93">
        <v>0</v>
      </c>
    </row>
    <row r="721" spans="1:4">
      <c r="A721" s="47" t="s">
        <v>43</v>
      </c>
      <c r="B721" s="47" t="s">
        <v>2</v>
      </c>
      <c r="C721" s="2">
        <v>2022</v>
      </c>
      <c r="D721" s="93">
        <v>0</v>
      </c>
    </row>
    <row r="722" spans="1:4">
      <c r="A722" s="47" t="s">
        <v>44</v>
      </c>
      <c r="B722" s="47" t="s">
        <v>2</v>
      </c>
      <c r="C722" s="2">
        <v>2014</v>
      </c>
      <c r="D722" s="93">
        <v>0</v>
      </c>
    </row>
    <row r="723" spans="1:4">
      <c r="A723" s="47" t="s">
        <v>44</v>
      </c>
      <c r="B723" s="47" t="s">
        <v>2</v>
      </c>
      <c r="C723" s="47">
        <v>2015</v>
      </c>
      <c r="D723" s="47">
        <v>0</v>
      </c>
    </row>
    <row r="724" spans="1:4">
      <c r="A724" s="47" t="s">
        <v>44</v>
      </c>
      <c r="B724" s="47" t="s">
        <v>2</v>
      </c>
      <c r="C724" s="47">
        <v>2016</v>
      </c>
      <c r="D724" s="108">
        <v>0</v>
      </c>
    </row>
    <row r="725" spans="1:4">
      <c r="A725" s="47" t="s">
        <v>44</v>
      </c>
      <c r="B725" s="47" t="s">
        <v>2</v>
      </c>
      <c r="C725" s="2">
        <v>2017</v>
      </c>
      <c r="D725" s="93">
        <v>0</v>
      </c>
    </row>
    <row r="726" spans="1:4">
      <c r="A726" s="47" t="s">
        <v>44</v>
      </c>
      <c r="B726" s="47" t="s">
        <v>2</v>
      </c>
      <c r="C726" s="2">
        <v>2018</v>
      </c>
      <c r="D726" s="93">
        <v>0</v>
      </c>
    </row>
    <row r="727" spans="1:4">
      <c r="A727" s="47" t="s">
        <v>44</v>
      </c>
      <c r="B727" s="47" t="s">
        <v>2</v>
      </c>
      <c r="C727" s="2">
        <v>2019</v>
      </c>
      <c r="D727" s="93">
        <v>0</v>
      </c>
    </row>
    <row r="728" spans="1:4">
      <c r="A728" s="47" t="s">
        <v>44</v>
      </c>
      <c r="B728" s="47" t="s">
        <v>2</v>
      </c>
      <c r="C728" s="2">
        <v>2020</v>
      </c>
      <c r="D728" s="93">
        <v>0</v>
      </c>
    </row>
    <row r="729" spans="1:4">
      <c r="A729" s="47" t="s">
        <v>44</v>
      </c>
      <c r="B729" s="47" t="s">
        <v>2</v>
      </c>
      <c r="C729" s="2">
        <v>2021</v>
      </c>
      <c r="D729" s="93">
        <v>0</v>
      </c>
    </row>
    <row r="730" spans="1:4">
      <c r="A730" s="47" t="s">
        <v>44</v>
      </c>
      <c r="B730" s="47" t="s">
        <v>2</v>
      </c>
      <c r="C730" s="2">
        <v>2022</v>
      </c>
      <c r="D730" s="93">
        <v>0</v>
      </c>
    </row>
    <row r="731" spans="1:4">
      <c r="A731" s="47" t="s">
        <v>45</v>
      </c>
      <c r="B731" s="47" t="s">
        <v>2</v>
      </c>
      <c r="C731" s="47">
        <v>2014</v>
      </c>
      <c r="D731" s="47">
        <v>0</v>
      </c>
    </row>
    <row r="732" spans="1:4">
      <c r="A732" s="47" t="s">
        <v>45</v>
      </c>
      <c r="B732" s="47" t="s">
        <v>2</v>
      </c>
      <c r="C732" s="47">
        <v>2015</v>
      </c>
      <c r="D732" s="107">
        <v>0</v>
      </c>
    </row>
    <row r="733" spans="1:4">
      <c r="A733" s="47" t="s">
        <v>45</v>
      </c>
      <c r="B733" s="47" t="s">
        <v>2</v>
      </c>
      <c r="C733" s="47">
        <v>2016</v>
      </c>
      <c r="D733" s="94">
        <v>0</v>
      </c>
    </row>
    <row r="734" spans="1:4">
      <c r="A734" s="47" t="s">
        <v>45</v>
      </c>
      <c r="B734" s="47" t="s">
        <v>2</v>
      </c>
      <c r="C734" s="47">
        <v>2017</v>
      </c>
      <c r="D734" s="94">
        <v>0</v>
      </c>
    </row>
    <row r="735" spans="1:4">
      <c r="A735" s="47" t="s">
        <v>45</v>
      </c>
      <c r="B735" s="47" t="s">
        <v>2</v>
      </c>
      <c r="C735" s="47">
        <v>2018</v>
      </c>
      <c r="D735" s="94">
        <v>90555</v>
      </c>
    </row>
    <row r="736" spans="1:4">
      <c r="A736" s="47" t="s">
        <v>45</v>
      </c>
      <c r="B736" s="47" t="s">
        <v>2</v>
      </c>
      <c r="C736" s="47">
        <v>2019</v>
      </c>
      <c r="D736" s="94">
        <v>96605</v>
      </c>
    </row>
    <row r="737" spans="1:4">
      <c r="A737" s="47" t="s">
        <v>45</v>
      </c>
      <c r="B737" s="47" t="s">
        <v>2</v>
      </c>
      <c r="C737" s="47">
        <v>2020</v>
      </c>
      <c r="D737" s="94">
        <v>125467</v>
      </c>
    </row>
    <row r="738" spans="1:4">
      <c r="A738" s="47" t="s">
        <v>45</v>
      </c>
      <c r="B738" s="47" t="s">
        <v>2</v>
      </c>
      <c r="C738" s="47">
        <v>2021</v>
      </c>
      <c r="D738" s="94">
        <v>75142.100000000006</v>
      </c>
    </row>
    <row r="739" spans="1:4">
      <c r="A739" s="47" t="s">
        <v>45</v>
      </c>
      <c r="B739" s="47" t="s">
        <v>2</v>
      </c>
      <c r="C739" s="47">
        <v>2022</v>
      </c>
      <c r="D739" s="47">
        <v>0</v>
      </c>
    </row>
    <row r="740" spans="1:4">
      <c r="A740" s="47" t="s">
        <v>33</v>
      </c>
      <c r="B740" s="47" t="s">
        <v>57</v>
      </c>
      <c r="C740" s="47">
        <v>2014</v>
      </c>
      <c r="D740" s="107">
        <v>1647370</v>
      </c>
    </row>
    <row r="741" spans="1:4">
      <c r="A741" s="47" t="s">
        <v>33</v>
      </c>
      <c r="B741" s="47" t="s">
        <v>57</v>
      </c>
      <c r="C741" s="47">
        <v>2015</v>
      </c>
      <c r="D741" s="94">
        <v>1678147</v>
      </c>
    </row>
    <row r="742" spans="1:4">
      <c r="A742" s="47" t="s">
        <v>33</v>
      </c>
      <c r="B742" s="47" t="s">
        <v>57</v>
      </c>
      <c r="C742" s="47">
        <v>2016</v>
      </c>
      <c r="D742" s="94">
        <v>1697536</v>
      </c>
    </row>
    <row r="743" spans="1:4">
      <c r="A743" s="47" t="s">
        <v>33</v>
      </c>
      <c r="B743" s="47" t="s">
        <v>57</v>
      </c>
      <c r="C743" s="47">
        <v>2017</v>
      </c>
      <c r="D743" s="94">
        <v>1714321</v>
      </c>
    </row>
    <row r="744" spans="1:4">
      <c r="A744" s="47" t="s">
        <v>33</v>
      </c>
      <c r="B744" s="47" t="s">
        <v>57</v>
      </c>
      <c r="C744" s="47">
        <v>2018</v>
      </c>
      <c r="D744" s="94">
        <v>1736529</v>
      </c>
    </row>
    <row r="745" spans="1:4">
      <c r="A745" s="47" t="s">
        <v>33</v>
      </c>
      <c r="B745" s="47" t="s">
        <v>57</v>
      </c>
      <c r="C745" s="47">
        <v>2019</v>
      </c>
      <c r="D745" s="94">
        <v>1754076</v>
      </c>
    </row>
    <row r="746" spans="1:4">
      <c r="A746" s="47" t="s">
        <v>33</v>
      </c>
      <c r="B746" s="47" t="s">
        <v>60</v>
      </c>
      <c r="C746" s="47">
        <v>2020</v>
      </c>
      <c r="D746" s="94">
        <v>1768874</v>
      </c>
    </row>
    <row r="747" spans="1:4">
      <c r="A747" s="47" t="s">
        <v>33</v>
      </c>
      <c r="B747" s="47" t="s">
        <v>60</v>
      </c>
      <c r="C747" s="47">
        <v>2021</v>
      </c>
      <c r="D747" s="47">
        <v>1779577</v>
      </c>
    </row>
    <row r="748" spans="1:4">
      <c r="A748" s="47" t="s">
        <v>33</v>
      </c>
      <c r="B748" s="47" t="s">
        <v>60</v>
      </c>
      <c r="C748" s="47">
        <v>2022</v>
      </c>
      <c r="D748" s="107">
        <v>1787877</v>
      </c>
    </row>
    <row r="749" spans="1:4">
      <c r="A749" s="47" t="s">
        <v>34</v>
      </c>
      <c r="B749" s="47" t="s">
        <v>57</v>
      </c>
      <c r="C749" s="2">
        <v>2014</v>
      </c>
      <c r="D749" s="93">
        <v>676079</v>
      </c>
    </row>
    <row r="750" spans="1:4">
      <c r="A750" s="47" t="s">
        <v>34</v>
      </c>
      <c r="B750" s="47" t="s">
        <v>57</v>
      </c>
      <c r="C750" s="2">
        <v>2015</v>
      </c>
      <c r="D750" s="93">
        <v>688292</v>
      </c>
    </row>
    <row r="751" spans="1:4">
      <c r="A751" s="47" t="s">
        <v>34</v>
      </c>
      <c r="B751" s="47" t="s">
        <v>57</v>
      </c>
      <c r="C751" s="2">
        <v>2016</v>
      </c>
      <c r="D751" s="93">
        <v>701926</v>
      </c>
    </row>
    <row r="752" spans="1:4">
      <c r="A752" s="47" t="s">
        <v>34</v>
      </c>
      <c r="B752" s="47" t="s">
        <v>57</v>
      </c>
      <c r="C752" s="2">
        <v>2017</v>
      </c>
      <c r="D752" s="93">
        <v>715311</v>
      </c>
    </row>
    <row r="753" spans="1:4">
      <c r="A753" s="47" t="s">
        <v>34</v>
      </c>
      <c r="B753" s="47" t="s">
        <v>57</v>
      </c>
      <c r="C753" s="2">
        <v>2018</v>
      </c>
      <c r="D753" s="93">
        <v>730833</v>
      </c>
    </row>
    <row r="754" spans="1:4">
      <c r="A754" s="47" t="s">
        <v>34</v>
      </c>
      <c r="B754" s="47" t="s">
        <v>57</v>
      </c>
      <c r="C754" s="2">
        <v>2019</v>
      </c>
      <c r="D754" s="93">
        <v>745365</v>
      </c>
    </row>
    <row r="755" spans="1:4">
      <c r="A755" s="47" t="s">
        <v>34</v>
      </c>
      <c r="B755" s="47" t="s">
        <v>60</v>
      </c>
      <c r="C755" s="47">
        <v>2020</v>
      </c>
      <c r="D755" s="47">
        <v>760035</v>
      </c>
    </row>
    <row r="756" spans="1:4">
      <c r="A756" s="47" t="s">
        <v>34</v>
      </c>
      <c r="B756" s="47" t="s">
        <v>60</v>
      </c>
      <c r="C756" s="47">
        <v>2021</v>
      </c>
      <c r="D756" s="108">
        <v>767497</v>
      </c>
    </row>
    <row r="757" spans="1:4">
      <c r="A757" s="47" t="s">
        <v>34</v>
      </c>
      <c r="B757" s="47" t="s">
        <v>60</v>
      </c>
      <c r="C757" s="2">
        <v>2022</v>
      </c>
      <c r="D757" s="93">
        <v>789326</v>
      </c>
    </row>
    <row r="758" spans="1:4">
      <c r="A758" s="47" t="s">
        <v>53</v>
      </c>
      <c r="B758" s="47" t="s">
        <v>57</v>
      </c>
      <c r="C758" s="2">
        <v>2014</v>
      </c>
      <c r="D758" s="93">
        <v>2737901</v>
      </c>
    </row>
    <row r="759" spans="1:4">
      <c r="A759" s="47" t="s">
        <v>53</v>
      </c>
      <c r="B759" s="47" t="s">
        <v>57</v>
      </c>
      <c r="C759" s="2">
        <v>2015</v>
      </c>
      <c r="D759" s="93">
        <v>2775845</v>
      </c>
    </row>
    <row r="760" spans="1:4">
      <c r="A760" s="47" t="s">
        <v>53</v>
      </c>
      <c r="B760" s="47" t="s">
        <v>57</v>
      </c>
      <c r="C760" s="2">
        <v>2016</v>
      </c>
      <c r="D760" s="93">
        <v>2815766</v>
      </c>
    </row>
    <row r="761" spans="1:4">
      <c r="A761" s="47" t="s">
        <v>53</v>
      </c>
      <c r="B761" s="47" t="s">
        <v>57</v>
      </c>
      <c r="C761" s="2">
        <v>2017</v>
      </c>
      <c r="D761" s="93">
        <v>2864041</v>
      </c>
    </row>
    <row r="762" spans="1:4">
      <c r="A762" s="47" t="s">
        <v>53</v>
      </c>
      <c r="B762" s="47" t="s">
        <v>57</v>
      </c>
      <c r="C762" s="2">
        <v>2018</v>
      </c>
      <c r="D762" s="93">
        <v>2916094</v>
      </c>
    </row>
    <row r="763" spans="1:4">
      <c r="A763" s="47" t="s">
        <v>53</v>
      </c>
      <c r="B763" s="47" t="s">
        <v>57</v>
      </c>
      <c r="C763" s="47">
        <v>2019</v>
      </c>
      <c r="D763" s="47">
        <v>2972562</v>
      </c>
    </row>
    <row r="764" spans="1:4">
      <c r="A764" s="47" t="s">
        <v>53</v>
      </c>
      <c r="B764" s="47" t="s">
        <v>57</v>
      </c>
      <c r="C764" s="47">
        <v>2020</v>
      </c>
      <c r="D764" s="107">
        <v>2972604</v>
      </c>
    </row>
    <row r="765" spans="1:4">
      <c r="A765" s="47" t="s">
        <v>53</v>
      </c>
      <c r="B765" s="47" t="s">
        <v>57</v>
      </c>
      <c r="C765" s="2">
        <v>2021</v>
      </c>
      <c r="D765" s="93">
        <v>3040945</v>
      </c>
    </row>
    <row r="766" spans="1:4">
      <c r="A766" s="47" t="s">
        <v>53</v>
      </c>
      <c r="B766" s="47" t="s">
        <v>57</v>
      </c>
      <c r="C766" s="2">
        <v>2022</v>
      </c>
      <c r="D766" s="93">
        <v>3090924</v>
      </c>
    </row>
    <row r="767" spans="1:4">
      <c r="A767" s="47" t="s">
        <v>35</v>
      </c>
      <c r="B767" s="47" t="s">
        <v>57</v>
      </c>
      <c r="C767" s="2">
        <v>2014</v>
      </c>
      <c r="D767" s="93">
        <v>323535</v>
      </c>
    </row>
    <row r="768" spans="1:4">
      <c r="A768" s="47" t="s">
        <v>35</v>
      </c>
      <c r="B768" s="47" t="s">
        <v>57</v>
      </c>
      <c r="C768" s="2">
        <v>2015</v>
      </c>
      <c r="D768" s="93">
        <v>326387</v>
      </c>
    </row>
    <row r="769" spans="1:4">
      <c r="A769" s="47" t="s">
        <v>35</v>
      </c>
      <c r="B769" s="47" t="s">
        <v>57</v>
      </c>
      <c r="C769" s="2">
        <v>2016</v>
      </c>
      <c r="D769" s="93">
        <v>328376</v>
      </c>
    </row>
    <row r="770" spans="1:4">
      <c r="A770" s="47" t="s">
        <v>35</v>
      </c>
      <c r="B770" s="47" t="s">
        <v>57</v>
      </c>
      <c r="C770" s="2">
        <v>2017</v>
      </c>
      <c r="D770" s="93">
        <v>329999</v>
      </c>
    </row>
    <row r="771" spans="1:4">
      <c r="A771" s="47" t="s">
        <v>35</v>
      </c>
      <c r="B771" s="47" t="s">
        <v>57</v>
      </c>
      <c r="C771" s="47">
        <v>2018</v>
      </c>
      <c r="D771" s="47">
        <v>331645</v>
      </c>
    </row>
    <row r="772" spans="1:4">
      <c r="A772" s="47" t="s">
        <v>35</v>
      </c>
      <c r="B772" s="47" t="s">
        <v>57</v>
      </c>
      <c r="C772" s="47">
        <v>2019</v>
      </c>
      <c r="D772" s="107">
        <v>333918</v>
      </c>
    </row>
    <row r="773" spans="1:4">
      <c r="A773" s="47" t="s">
        <v>35</v>
      </c>
      <c r="B773" s="47" t="s">
        <v>60</v>
      </c>
      <c r="C773" s="47">
        <v>2020</v>
      </c>
      <c r="D773" s="94">
        <v>328694</v>
      </c>
    </row>
    <row r="774" spans="1:4">
      <c r="A774" s="47" t="s">
        <v>35</v>
      </c>
      <c r="B774" s="47" t="s">
        <v>60</v>
      </c>
      <c r="C774" s="47">
        <v>2021</v>
      </c>
      <c r="D774" s="94">
        <v>331054</v>
      </c>
    </row>
    <row r="775" spans="1:4">
      <c r="A775" s="47" t="s">
        <v>35</v>
      </c>
      <c r="B775" s="47" t="s">
        <v>60</v>
      </c>
      <c r="C775" s="47">
        <v>2022</v>
      </c>
      <c r="D775" s="94">
        <v>334492</v>
      </c>
    </row>
    <row r="776" spans="1:4">
      <c r="A776" s="47" t="s">
        <v>51</v>
      </c>
      <c r="B776" s="47" t="s">
        <v>57</v>
      </c>
      <c r="C776" s="47">
        <v>2014</v>
      </c>
      <c r="D776" s="94">
        <v>852771</v>
      </c>
    </row>
    <row r="777" spans="1:4">
      <c r="A777" s="47" t="s">
        <v>51</v>
      </c>
      <c r="B777" s="47" t="s">
        <v>57</v>
      </c>
      <c r="C777" s="47">
        <v>2015</v>
      </c>
      <c r="D777" s="94">
        <v>855107</v>
      </c>
    </row>
    <row r="778" spans="1:4">
      <c r="A778" s="47" t="s">
        <v>51</v>
      </c>
      <c r="B778" s="47" t="s">
        <v>57</v>
      </c>
      <c r="C778" s="47">
        <v>2016</v>
      </c>
      <c r="D778" s="94">
        <v>862185</v>
      </c>
    </row>
    <row r="779" spans="1:4">
      <c r="A779" s="47" t="s">
        <v>51</v>
      </c>
      <c r="B779" s="47" t="s">
        <v>57</v>
      </c>
      <c r="C779" s="47">
        <v>2017</v>
      </c>
      <c r="D779" s="47">
        <v>891771</v>
      </c>
    </row>
    <row r="780" spans="1:4">
      <c r="A780" s="47" t="s">
        <v>51</v>
      </c>
      <c r="B780" s="47" t="s">
        <v>57</v>
      </c>
      <c r="C780" s="47">
        <v>2018</v>
      </c>
      <c r="D780" s="107">
        <v>897007</v>
      </c>
    </row>
    <row r="781" spans="1:4">
      <c r="A781" s="47" t="s">
        <v>51</v>
      </c>
      <c r="B781" s="47" t="s">
        <v>57</v>
      </c>
      <c r="C781" s="2">
        <v>2019</v>
      </c>
      <c r="D781" s="93">
        <v>906795</v>
      </c>
    </row>
    <row r="782" spans="1:4">
      <c r="A782" s="47" t="s">
        <v>51</v>
      </c>
      <c r="B782" s="47" t="s">
        <v>57</v>
      </c>
      <c r="C782" s="2">
        <v>2020</v>
      </c>
      <c r="D782" s="93">
        <v>912220</v>
      </c>
    </row>
    <row r="783" spans="1:4">
      <c r="A783" s="47" t="s">
        <v>51</v>
      </c>
      <c r="B783" s="47" t="s">
        <v>57</v>
      </c>
      <c r="C783" s="2">
        <v>2021</v>
      </c>
      <c r="D783" s="93">
        <v>916347</v>
      </c>
    </row>
    <row r="784" spans="1:4">
      <c r="A784" s="47" t="s">
        <v>51</v>
      </c>
      <c r="B784" s="47" t="s">
        <v>57</v>
      </c>
      <c r="C784" s="2">
        <v>2022</v>
      </c>
      <c r="D784" s="93">
        <v>922438</v>
      </c>
    </row>
    <row r="785" spans="1:4">
      <c r="A785" s="47" t="s">
        <v>36</v>
      </c>
      <c r="B785" s="47" t="s">
        <v>57</v>
      </c>
      <c r="C785" s="2">
        <v>2014</v>
      </c>
      <c r="D785" s="93">
        <v>949707</v>
      </c>
    </row>
    <row r="786" spans="1:4">
      <c r="A786" s="47" t="s">
        <v>36</v>
      </c>
      <c r="B786" s="47" t="s">
        <v>57</v>
      </c>
      <c r="C786" s="2">
        <v>2015</v>
      </c>
      <c r="D786" s="93">
        <v>975462</v>
      </c>
    </row>
    <row r="787" spans="1:4">
      <c r="A787" s="47" t="s">
        <v>36</v>
      </c>
      <c r="B787" s="47" t="s">
        <v>57</v>
      </c>
      <c r="C787" s="47">
        <v>2016</v>
      </c>
      <c r="D787" s="47">
        <v>987983</v>
      </c>
    </row>
    <row r="788" spans="1:4">
      <c r="A788" s="47" t="s">
        <v>36</v>
      </c>
      <c r="B788" s="47" t="s">
        <v>57</v>
      </c>
      <c r="C788" s="47">
        <v>2017</v>
      </c>
      <c r="D788" s="107">
        <v>1006352</v>
      </c>
    </row>
    <row r="789" spans="1:4">
      <c r="A789" s="47" t="s">
        <v>36</v>
      </c>
      <c r="B789" s="47" t="s">
        <v>57</v>
      </c>
      <c r="C789" s="47">
        <v>2018</v>
      </c>
      <c r="D789" s="94">
        <v>1024166</v>
      </c>
    </row>
    <row r="790" spans="1:4">
      <c r="A790" s="47" t="s">
        <v>36</v>
      </c>
      <c r="B790" s="47" t="s">
        <v>57</v>
      </c>
      <c r="C790" s="47">
        <v>2019</v>
      </c>
      <c r="D790" s="94">
        <v>1043642</v>
      </c>
    </row>
    <row r="791" spans="1:4">
      <c r="A791" s="47" t="s">
        <v>36</v>
      </c>
      <c r="B791" s="47" t="s">
        <v>60</v>
      </c>
      <c r="C791" s="47">
        <v>2020</v>
      </c>
      <c r="D791" s="94">
        <v>1062449</v>
      </c>
    </row>
    <row r="792" spans="1:4">
      <c r="A792" s="47" t="s">
        <v>36</v>
      </c>
      <c r="B792" s="47" t="s">
        <v>60</v>
      </c>
      <c r="C792" s="47">
        <v>2021</v>
      </c>
      <c r="D792" s="94">
        <v>1065720</v>
      </c>
    </row>
    <row r="793" spans="1:4">
      <c r="A793" s="47" t="s">
        <v>36</v>
      </c>
      <c r="B793" s="47" t="s">
        <v>60</v>
      </c>
      <c r="C793" s="47">
        <v>2022</v>
      </c>
      <c r="D793" s="94">
        <v>1114399</v>
      </c>
    </row>
    <row r="794" spans="1:4">
      <c r="A794" s="47" t="s">
        <v>37</v>
      </c>
      <c r="B794" s="47" t="s">
        <v>57</v>
      </c>
      <c r="C794" s="47">
        <v>2014</v>
      </c>
      <c r="D794" s="94">
        <v>1363485</v>
      </c>
    </row>
    <row r="795" spans="1:4">
      <c r="A795" s="47" t="s">
        <v>37</v>
      </c>
      <c r="B795" s="47" t="s">
        <v>57</v>
      </c>
      <c r="C795" s="47">
        <v>2015</v>
      </c>
      <c r="D795" s="47">
        <v>1403863.6</v>
      </c>
    </row>
    <row r="796" spans="1:4">
      <c r="A796" s="47" t="s">
        <v>37</v>
      </c>
      <c r="B796" s="47" t="s">
        <v>57</v>
      </c>
      <c r="C796" s="47">
        <v>2016</v>
      </c>
      <c r="D796" s="108">
        <v>1413330</v>
      </c>
    </row>
    <row r="797" spans="1:4">
      <c r="A797" s="47" t="s">
        <v>37</v>
      </c>
      <c r="B797" s="47" t="s">
        <v>57</v>
      </c>
      <c r="C797" s="2">
        <v>2017</v>
      </c>
      <c r="D797" s="93">
        <v>1436210</v>
      </c>
    </row>
    <row r="798" spans="1:4">
      <c r="A798" s="47" t="s">
        <v>37</v>
      </c>
      <c r="B798" s="47" t="s">
        <v>57</v>
      </c>
      <c r="C798" s="2">
        <v>2018</v>
      </c>
      <c r="D798" s="93">
        <v>1467655</v>
      </c>
    </row>
    <row r="799" spans="1:4">
      <c r="A799" s="47" t="s">
        <v>37</v>
      </c>
      <c r="B799" s="47" t="s">
        <v>57</v>
      </c>
      <c r="C799" s="2">
        <v>2019</v>
      </c>
      <c r="D799" s="93">
        <v>1496520</v>
      </c>
    </row>
    <row r="800" spans="1:4">
      <c r="A800" s="47" t="s">
        <v>37</v>
      </c>
      <c r="B800" s="47" t="s">
        <v>60</v>
      </c>
      <c r="C800" s="2">
        <v>2020</v>
      </c>
      <c r="D800" s="93">
        <v>1520338</v>
      </c>
    </row>
    <row r="801" spans="1:4">
      <c r="A801" s="47" t="s">
        <v>37</v>
      </c>
      <c r="B801" s="47" t="s">
        <v>60</v>
      </c>
      <c r="C801" s="2">
        <v>2021</v>
      </c>
      <c r="D801" s="93">
        <v>1540386</v>
      </c>
    </row>
    <row r="802" spans="1:4">
      <c r="A802" s="47" t="s">
        <v>37</v>
      </c>
      <c r="B802" s="47" t="s">
        <v>60</v>
      </c>
      <c r="C802" s="2">
        <v>2022</v>
      </c>
      <c r="D802" s="93">
        <v>1557236</v>
      </c>
    </row>
    <row r="803" spans="1:4">
      <c r="A803" s="47" t="s">
        <v>38</v>
      </c>
      <c r="B803" s="47" t="s">
        <v>57</v>
      </c>
      <c r="C803" s="47">
        <v>2014</v>
      </c>
      <c r="D803" s="47">
        <v>685969</v>
      </c>
    </row>
    <row r="804" spans="1:4">
      <c r="A804" s="47" t="s">
        <v>38</v>
      </c>
      <c r="B804" s="47" t="s">
        <v>57</v>
      </c>
      <c r="C804" s="47">
        <v>2015</v>
      </c>
      <c r="D804" s="108">
        <v>690938</v>
      </c>
    </row>
    <row r="805" spans="1:4">
      <c r="A805" s="47" t="s">
        <v>38</v>
      </c>
      <c r="B805" s="47" t="s">
        <v>57</v>
      </c>
      <c r="C805" s="2">
        <v>2016</v>
      </c>
      <c r="D805" s="93">
        <v>696971</v>
      </c>
    </row>
    <row r="806" spans="1:4">
      <c r="A806" s="47" t="s">
        <v>38</v>
      </c>
      <c r="B806" s="47" t="s">
        <v>57</v>
      </c>
      <c r="C806" s="2">
        <v>2017</v>
      </c>
      <c r="D806" s="93">
        <v>699028</v>
      </c>
    </row>
    <row r="807" spans="1:4">
      <c r="A807" s="47" t="s">
        <v>38</v>
      </c>
      <c r="B807" s="47" t="s">
        <v>57</v>
      </c>
      <c r="C807" s="2">
        <v>2018</v>
      </c>
      <c r="D807" s="93">
        <v>714487</v>
      </c>
    </row>
    <row r="808" spans="1:4">
      <c r="A808" s="47" t="s">
        <v>38</v>
      </c>
      <c r="B808" s="47" t="s">
        <v>57</v>
      </c>
      <c r="C808" s="2">
        <v>2019</v>
      </c>
      <c r="D808" s="93">
        <v>712566</v>
      </c>
    </row>
    <row r="809" spans="1:4">
      <c r="A809" s="47" t="s">
        <v>38</v>
      </c>
      <c r="B809" s="47" t="s">
        <v>60</v>
      </c>
      <c r="C809" s="2">
        <v>2020</v>
      </c>
      <c r="D809" s="93">
        <v>732414</v>
      </c>
    </row>
    <row r="810" spans="1:4">
      <c r="A810" s="47" t="s">
        <v>38</v>
      </c>
      <c r="B810" s="47" t="s">
        <v>60</v>
      </c>
      <c r="C810" s="2">
        <v>2021</v>
      </c>
      <c r="D810" s="93">
        <v>731456</v>
      </c>
    </row>
    <row r="811" spans="1:4">
      <c r="A811" s="47" t="s">
        <v>38</v>
      </c>
      <c r="B811" s="47" t="s">
        <v>60</v>
      </c>
      <c r="C811" s="47">
        <v>2022</v>
      </c>
      <c r="D811" s="47">
        <v>737588</v>
      </c>
    </row>
    <row r="812" spans="1:4">
      <c r="A812" s="47" t="s">
        <v>39</v>
      </c>
      <c r="B812" s="47" t="s">
        <v>57</v>
      </c>
      <c r="C812" s="47">
        <v>2014</v>
      </c>
      <c r="D812" s="108">
        <v>856197</v>
      </c>
    </row>
    <row r="813" spans="1:4">
      <c r="A813" s="47" t="s">
        <v>39</v>
      </c>
      <c r="B813" s="47" t="s">
        <v>57</v>
      </c>
      <c r="C813" s="2">
        <v>2015</v>
      </c>
      <c r="D813" s="93">
        <v>867292</v>
      </c>
    </row>
    <row r="814" spans="1:4">
      <c r="A814" s="47" t="s">
        <v>39</v>
      </c>
      <c r="B814" s="47" t="s">
        <v>57</v>
      </c>
      <c r="C814" s="2">
        <v>2016</v>
      </c>
      <c r="D814" s="93">
        <v>880237</v>
      </c>
    </row>
    <row r="815" spans="1:4">
      <c r="A815" s="47" t="s">
        <v>39</v>
      </c>
      <c r="B815" s="47" t="s">
        <v>57</v>
      </c>
      <c r="C815" s="2">
        <v>2017</v>
      </c>
      <c r="D815" s="93">
        <v>891469</v>
      </c>
    </row>
    <row r="816" spans="1:4">
      <c r="A816" s="47" t="s">
        <v>39</v>
      </c>
      <c r="B816" s="47" t="s">
        <v>57</v>
      </c>
      <c r="C816" s="2">
        <v>2018</v>
      </c>
      <c r="D816" s="93">
        <v>902152</v>
      </c>
    </row>
    <row r="817" spans="1:4">
      <c r="A817" s="47" t="s">
        <v>39</v>
      </c>
      <c r="B817" s="47" t="s">
        <v>57</v>
      </c>
      <c r="C817" s="2">
        <v>2019</v>
      </c>
      <c r="D817" s="93">
        <v>911404</v>
      </c>
    </row>
    <row r="818" spans="1:4">
      <c r="A818" s="47" t="s">
        <v>39</v>
      </c>
      <c r="B818" s="47" t="s">
        <v>60</v>
      </c>
      <c r="C818" s="2">
        <v>2020</v>
      </c>
      <c r="D818" s="93">
        <v>920311</v>
      </c>
    </row>
    <row r="819" spans="1:4">
      <c r="A819" s="47" t="s">
        <v>39</v>
      </c>
      <c r="B819" s="47" t="s">
        <v>60</v>
      </c>
      <c r="C819" s="47">
        <v>2021</v>
      </c>
      <c r="D819" s="47">
        <v>930809</v>
      </c>
    </row>
    <row r="820" spans="1:4">
      <c r="A820" s="47" t="s">
        <v>39</v>
      </c>
      <c r="B820" s="47" t="s">
        <v>60</v>
      </c>
      <c r="C820" s="47">
        <v>2022</v>
      </c>
      <c r="D820" s="108">
        <v>943915</v>
      </c>
    </row>
    <row r="821" spans="1:4">
      <c r="A821" s="47" t="s">
        <v>40</v>
      </c>
      <c r="B821" s="47" t="s">
        <v>57</v>
      </c>
      <c r="C821" s="2">
        <v>2014</v>
      </c>
      <c r="D821" s="93">
        <v>180202</v>
      </c>
    </row>
    <row r="822" spans="1:4">
      <c r="A822" s="47" t="s">
        <v>40</v>
      </c>
      <c r="B822" s="47" t="s">
        <v>57</v>
      </c>
      <c r="C822" s="2">
        <v>2015</v>
      </c>
      <c r="D822" s="93">
        <v>183250</v>
      </c>
    </row>
    <row r="823" spans="1:4">
      <c r="A823" s="47" t="s">
        <v>40</v>
      </c>
      <c r="B823" s="47" t="s">
        <v>57</v>
      </c>
      <c r="C823" s="2">
        <v>2016</v>
      </c>
      <c r="D823" s="93">
        <v>186376</v>
      </c>
    </row>
    <row r="824" spans="1:4">
      <c r="A824" s="47" t="s">
        <v>40</v>
      </c>
      <c r="B824" s="47" t="s">
        <v>57</v>
      </c>
      <c r="C824" s="2">
        <v>2017</v>
      </c>
      <c r="D824" s="93">
        <v>194424</v>
      </c>
    </row>
    <row r="825" spans="1:4">
      <c r="A825" s="47" t="s">
        <v>40</v>
      </c>
      <c r="B825" s="47" t="s">
        <v>57</v>
      </c>
      <c r="C825" s="2">
        <v>2018</v>
      </c>
      <c r="D825" s="93">
        <v>200465</v>
      </c>
    </row>
    <row r="826" spans="1:4">
      <c r="A826" s="47" t="s">
        <v>40</v>
      </c>
      <c r="B826" s="47" t="s">
        <v>57</v>
      </c>
      <c r="C826" s="2">
        <v>2019</v>
      </c>
      <c r="D826" s="93">
        <v>200321</v>
      </c>
    </row>
    <row r="827" spans="1:4">
      <c r="A827" s="47" t="s">
        <v>40</v>
      </c>
      <c r="B827" s="47" t="s">
        <v>60</v>
      </c>
      <c r="C827" s="47">
        <v>2020</v>
      </c>
      <c r="D827" s="47">
        <v>209436</v>
      </c>
    </row>
    <row r="828" spans="1:4">
      <c r="A828" s="47" t="s">
        <v>40</v>
      </c>
      <c r="B828" s="47" t="s">
        <v>60</v>
      </c>
      <c r="C828" s="47">
        <v>2021</v>
      </c>
      <c r="D828" s="108">
        <v>215033</v>
      </c>
    </row>
    <row r="829" spans="1:4">
      <c r="A829" s="47" t="s">
        <v>40</v>
      </c>
      <c r="B829" s="47" t="s">
        <v>60</v>
      </c>
      <c r="C829" s="2">
        <v>2022</v>
      </c>
      <c r="D829" s="93">
        <v>218518</v>
      </c>
    </row>
    <row r="830" spans="1:4">
      <c r="A830" s="47" t="s">
        <v>41</v>
      </c>
      <c r="B830" s="47" t="s">
        <v>57</v>
      </c>
      <c r="C830" s="2">
        <v>2014</v>
      </c>
      <c r="D830" s="93">
        <v>318564</v>
      </c>
    </row>
    <row r="831" spans="1:4">
      <c r="A831" s="47" t="s">
        <v>41</v>
      </c>
      <c r="B831" s="47" t="s">
        <v>57</v>
      </c>
      <c r="C831" s="2">
        <v>2015</v>
      </c>
      <c r="D831" s="93">
        <v>324270</v>
      </c>
    </row>
    <row r="832" spans="1:4">
      <c r="A832" s="47" t="s">
        <v>41</v>
      </c>
      <c r="B832" s="47" t="s">
        <v>57</v>
      </c>
      <c r="C832" s="2">
        <v>2016</v>
      </c>
      <c r="D832" s="93">
        <v>330501</v>
      </c>
    </row>
    <row r="833" spans="1:4">
      <c r="A833" s="47" t="s">
        <v>41</v>
      </c>
      <c r="B833" s="47" t="s">
        <v>57</v>
      </c>
      <c r="C833" s="2">
        <v>2017</v>
      </c>
      <c r="D833" s="93">
        <v>339178</v>
      </c>
    </row>
    <row r="834" spans="1:4">
      <c r="A834" s="47" t="s">
        <v>41</v>
      </c>
      <c r="B834" s="47" t="s">
        <v>57</v>
      </c>
      <c r="C834" s="2">
        <v>2018</v>
      </c>
      <c r="D834" s="93">
        <v>348132</v>
      </c>
    </row>
    <row r="835" spans="1:4">
      <c r="A835" s="47" t="s">
        <v>41</v>
      </c>
      <c r="B835" s="47" t="s">
        <v>57</v>
      </c>
      <c r="C835" s="47">
        <v>2019</v>
      </c>
      <c r="D835" s="47">
        <v>356152</v>
      </c>
    </row>
    <row r="836" spans="1:4">
      <c r="A836" s="47" t="s">
        <v>41</v>
      </c>
      <c r="B836" s="47" t="s">
        <v>60</v>
      </c>
      <c r="C836" s="47">
        <v>2020</v>
      </c>
      <c r="D836" s="107">
        <v>362495</v>
      </c>
    </row>
    <row r="837" spans="1:4">
      <c r="A837" s="47" t="s">
        <v>41</v>
      </c>
      <c r="B837" s="47" t="s">
        <v>60</v>
      </c>
      <c r="C837" s="2">
        <v>2021</v>
      </c>
      <c r="D837" s="93">
        <v>365139</v>
      </c>
    </row>
    <row r="838" spans="1:4">
      <c r="A838" s="47" t="s">
        <v>41</v>
      </c>
      <c r="B838" s="47" t="s">
        <v>60</v>
      </c>
      <c r="C838" s="2">
        <v>2022</v>
      </c>
      <c r="D838" s="93">
        <v>370348</v>
      </c>
    </row>
    <row r="839" spans="1:4">
      <c r="A839" s="47" t="s">
        <v>111</v>
      </c>
      <c r="B839" s="47" t="s">
        <v>60</v>
      </c>
      <c r="C839" s="2">
        <v>2020</v>
      </c>
      <c r="D839" s="93">
        <v>86263</v>
      </c>
    </row>
    <row r="840" spans="1:4">
      <c r="A840" s="47" t="s">
        <v>111</v>
      </c>
      <c r="B840" s="47" t="s">
        <v>60</v>
      </c>
      <c r="C840" s="2">
        <v>2021</v>
      </c>
      <c r="D840" s="93">
        <v>83236</v>
      </c>
    </row>
    <row r="841" spans="1:4">
      <c r="A841" s="47" t="s">
        <v>111</v>
      </c>
      <c r="B841" s="47" t="s">
        <v>60</v>
      </c>
      <c r="C841" s="2">
        <v>2022</v>
      </c>
      <c r="D841" s="93">
        <v>84065</v>
      </c>
    </row>
    <row r="842" spans="1:4">
      <c r="A842" s="47" t="s">
        <v>42</v>
      </c>
      <c r="B842" s="47" t="s">
        <v>57</v>
      </c>
      <c r="C842" s="2">
        <v>2014</v>
      </c>
      <c r="D842" s="93">
        <v>761270</v>
      </c>
    </row>
    <row r="843" spans="1:4">
      <c r="A843" s="47" t="s">
        <v>42</v>
      </c>
      <c r="B843" s="47" t="s">
        <v>57</v>
      </c>
      <c r="C843" s="47">
        <v>2015</v>
      </c>
      <c r="D843" s="47">
        <v>772347</v>
      </c>
    </row>
    <row r="844" spans="1:4">
      <c r="A844" s="47" t="s">
        <v>42</v>
      </c>
      <c r="B844" s="47" t="s">
        <v>57</v>
      </c>
      <c r="C844" s="47">
        <v>2016</v>
      </c>
      <c r="D844" s="107">
        <v>785137</v>
      </c>
    </row>
    <row r="845" spans="1:4">
      <c r="A845" s="47" t="s">
        <v>42</v>
      </c>
      <c r="B845" s="47" t="s">
        <v>57</v>
      </c>
      <c r="C845" s="47">
        <v>2017</v>
      </c>
      <c r="D845" s="47">
        <v>802746</v>
      </c>
    </row>
    <row r="846" spans="1:4">
      <c r="A846" s="47" t="s">
        <v>42</v>
      </c>
      <c r="B846" s="47" t="s">
        <v>57</v>
      </c>
      <c r="C846" s="47">
        <v>2018</v>
      </c>
      <c r="D846" s="107">
        <v>820459</v>
      </c>
    </row>
    <row r="847" spans="1:4">
      <c r="A847" s="47" t="s">
        <v>42</v>
      </c>
      <c r="B847" s="47" t="s">
        <v>57</v>
      </c>
      <c r="C847" s="2">
        <v>2019</v>
      </c>
      <c r="D847" s="93">
        <v>837983</v>
      </c>
    </row>
    <row r="848" spans="1:4">
      <c r="A848" s="47" t="s">
        <v>42</v>
      </c>
      <c r="B848" s="47" t="s">
        <v>60</v>
      </c>
      <c r="C848" s="2">
        <v>2020</v>
      </c>
      <c r="D848" s="93">
        <v>858702</v>
      </c>
    </row>
    <row r="849" spans="1:4">
      <c r="A849" s="47" t="s">
        <v>42</v>
      </c>
      <c r="B849" s="47" t="s">
        <v>60</v>
      </c>
      <c r="C849" s="2">
        <v>2021</v>
      </c>
      <c r="D849" s="93">
        <v>870334</v>
      </c>
    </row>
    <row r="850" spans="1:4">
      <c r="A850" s="47" t="s">
        <v>42</v>
      </c>
      <c r="B850" s="47" t="s">
        <v>60</v>
      </c>
      <c r="C850" s="2">
        <v>2022</v>
      </c>
      <c r="D850" s="93">
        <v>889801</v>
      </c>
    </row>
    <row r="851" spans="1:4">
      <c r="A851" s="47" t="s">
        <v>50</v>
      </c>
      <c r="B851" s="47" t="s">
        <v>57</v>
      </c>
      <c r="C851" s="2">
        <v>2014</v>
      </c>
      <c r="D851" s="93">
        <v>2049454</v>
      </c>
    </row>
    <row r="852" spans="1:4">
      <c r="A852" s="47" t="s">
        <v>50</v>
      </c>
      <c r="B852" s="47" t="s">
        <v>57</v>
      </c>
      <c r="C852" s="2">
        <v>2015</v>
      </c>
      <c r="D852" s="93">
        <v>2094801.6</v>
      </c>
    </row>
    <row r="853" spans="1:4">
      <c r="A853" s="47" t="s">
        <v>50</v>
      </c>
      <c r="B853" s="47" t="s">
        <v>57</v>
      </c>
      <c r="C853" s="47">
        <v>2016</v>
      </c>
      <c r="D853" s="47">
        <v>2110301</v>
      </c>
    </row>
    <row r="854" spans="1:4">
      <c r="A854" s="47" t="s">
        <v>50</v>
      </c>
      <c r="B854" s="47" t="s">
        <v>57</v>
      </c>
      <c r="C854" s="47">
        <v>2017</v>
      </c>
      <c r="D854" s="107">
        <v>2135238</v>
      </c>
    </row>
    <row r="855" spans="1:4">
      <c r="A855" s="47" t="s">
        <v>50</v>
      </c>
      <c r="B855" s="47" t="s">
        <v>57</v>
      </c>
      <c r="C855" s="47">
        <v>2018</v>
      </c>
      <c r="D855" s="94">
        <v>2182142</v>
      </c>
    </row>
    <row r="856" spans="1:4">
      <c r="A856" s="47" t="s">
        <v>50</v>
      </c>
      <c r="B856" s="47" t="s">
        <v>57</v>
      </c>
      <c r="C856" s="47">
        <v>2019</v>
      </c>
      <c r="D856" s="94">
        <v>2209086</v>
      </c>
    </row>
    <row r="857" spans="1:4">
      <c r="A857" s="47" t="s">
        <v>50</v>
      </c>
      <c r="B857" s="47" t="s">
        <v>57</v>
      </c>
      <c r="C857" s="47">
        <v>2020</v>
      </c>
      <c r="D857" s="94">
        <v>2252752</v>
      </c>
    </row>
    <row r="858" spans="1:4">
      <c r="A858" s="47" t="s">
        <v>50</v>
      </c>
      <c r="B858" s="47" t="s">
        <v>57</v>
      </c>
      <c r="C858" s="47">
        <v>2021</v>
      </c>
      <c r="D858" s="94">
        <v>2271842</v>
      </c>
    </row>
    <row r="859" spans="1:4">
      <c r="A859" s="47" t="s">
        <v>50</v>
      </c>
      <c r="B859" s="47" t="s">
        <v>57</v>
      </c>
      <c r="C859" s="47">
        <v>2022</v>
      </c>
      <c r="D859" s="94">
        <v>2294824</v>
      </c>
    </row>
    <row r="860" spans="1:4">
      <c r="A860" s="47" t="s">
        <v>43</v>
      </c>
      <c r="B860" s="47" t="s">
        <v>57</v>
      </c>
      <c r="C860" s="47">
        <v>2014</v>
      </c>
      <c r="D860" s="94">
        <v>852771</v>
      </c>
    </row>
    <row r="861" spans="1:4">
      <c r="A861" s="47" t="s">
        <v>43</v>
      </c>
      <c r="B861" s="47" t="s">
        <v>57</v>
      </c>
      <c r="C861" s="47">
        <v>2015</v>
      </c>
      <c r="D861" s="47">
        <v>855107</v>
      </c>
    </row>
    <row r="862" spans="1:4">
      <c r="A862" s="47" t="s">
        <v>43</v>
      </c>
      <c r="B862" s="47" t="s">
        <v>57</v>
      </c>
      <c r="C862" s="47">
        <v>2016</v>
      </c>
      <c r="D862" s="108">
        <v>862185</v>
      </c>
    </row>
    <row r="863" spans="1:4">
      <c r="A863" s="47" t="s">
        <v>43</v>
      </c>
      <c r="B863" s="47" t="s">
        <v>57</v>
      </c>
      <c r="C863" s="2">
        <v>2017</v>
      </c>
      <c r="D863" s="93">
        <v>891771</v>
      </c>
    </row>
    <row r="864" spans="1:4">
      <c r="A864" s="47" t="s">
        <v>43</v>
      </c>
      <c r="B864" s="47" t="s">
        <v>57</v>
      </c>
      <c r="C864" s="2">
        <v>2018</v>
      </c>
      <c r="D864" s="93">
        <v>897007</v>
      </c>
    </row>
    <row r="865" spans="1:4">
      <c r="A865" s="47" t="s">
        <v>43</v>
      </c>
      <c r="B865" s="47" t="s">
        <v>57</v>
      </c>
      <c r="C865" s="2">
        <v>2019</v>
      </c>
      <c r="D865" s="93">
        <v>906795</v>
      </c>
    </row>
    <row r="866" spans="1:4">
      <c r="A866" s="47" t="s">
        <v>43</v>
      </c>
      <c r="B866" s="47" t="s">
        <v>60</v>
      </c>
      <c r="C866" s="2">
        <v>2020</v>
      </c>
      <c r="D866" s="93">
        <v>912220</v>
      </c>
    </row>
    <row r="867" spans="1:4">
      <c r="A867" s="47" t="s">
        <v>43</v>
      </c>
      <c r="B867" s="47" t="s">
        <v>60</v>
      </c>
      <c r="C867" s="2">
        <v>2021</v>
      </c>
      <c r="D867" s="93">
        <v>916347</v>
      </c>
    </row>
    <row r="868" spans="1:4">
      <c r="A868" s="47" t="s">
        <v>43</v>
      </c>
      <c r="B868" s="47" t="s">
        <v>60</v>
      </c>
      <c r="C868" s="2">
        <v>2022</v>
      </c>
      <c r="D868" s="93">
        <v>922438</v>
      </c>
    </row>
    <row r="869" spans="1:4">
      <c r="A869" s="47" t="s">
        <v>44</v>
      </c>
      <c r="B869" s="47" t="s">
        <v>57</v>
      </c>
      <c r="C869" s="47">
        <v>2014</v>
      </c>
      <c r="D869" s="47">
        <v>281886</v>
      </c>
    </row>
    <row r="870" spans="1:4">
      <c r="A870" s="47" t="s">
        <v>44</v>
      </c>
      <c r="B870" s="47" t="s">
        <v>57</v>
      </c>
      <c r="C870" s="47">
        <v>2015</v>
      </c>
      <c r="D870" s="108">
        <v>284263</v>
      </c>
    </row>
    <row r="871" spans="1:4">
      <c r="A871" s="47" t="s">
        <v>44</v>
      </c>
      <c r="B871" s="47" t="s">
        <v>57</v>
      </c>
      <c r="C871" s="2">
        <v>2016</v>
      </c>
      <c r="D871" s="93">
        <v>286386</v>
      </c>
    </row>
    <row r="872" spans="1:4">
      <c r="A872" s="47" t="s">
        <v>44</v>
      </c>
      <c r="B872" s="47" t="s">
        <v>57</v>
      </c>
      <c r="C872" s="2">
        <v>2017</v>
      </c>
      <c r="D872" s="93">
        <v>288918</v>
      </c>
    </row>
    <row r="873" spans="1:4">
      <c r="A873" s="47" t="s">
        <v>44</v>
      </c>
      <c r="B873" s="47" t="s">
        <v>57</v>
      </c>
      <c r="C873" s="2">
        <v>2018</v>
      </c>
      <c r="D873" s="93">
        <v>287094</v>
      </c>
    </row>
    <row r="874" spans="1:4">
      <c r="A874" s="47" t="s">
        <v>44</v>
      </c>
      <c r="B874" s="47" t="s">
        <v>57</v>
      </c>
      <c r="C874" s="2">
        <v>2019</v>
      </c>
      <c r="D874" s="93">
        <v>289922</v>
      </c>
    </row>
    <row r="875" spans="1:4">
      <c r="A875" s="47" t="s">
        <v>44</v>
      </c>
      <c r="B875" s="47" t="s">
        <v>60</v>
      </c>
      <c r="C875" s="2">
        <v>2020</v>
      </c>
      <c r="D875" s="93">
        <v>293198</v>
      </c>
    </row>
    <row r="876" spans="1:4">
      <c r="A876" s="47" t="s">
        <v>44</v>
      </c>
      <c r="B876" s="47" t="s">
        <v>60</v>
      </c>
      <c r="C876" s="2">
        <v>2021</v>
      </c>
      <c r="D876" s="93">
        <v>296476</v>
      </c>
    </row>
    <row r="877" spans="1:4">
      <c r="A877" s="47" t="s">
        <v>44</v>
      </c>
      <c r="B877" s="47" t="s">
        <v>60</v>
      </c>
      <c r="C877" s="47">
        <v>2022</v>
      </c>
      <c r="D877" s="47">
        <v>300026</v>
      </c>
    </row>
    <row r="878" spans="1:4">
      <c r="A878" s="47" t="s">
        <v>52</v>
      </c>
      <c r="B878" s="47" t="s">
        <v>57</v>
      </c>
      <c r="C878" s="47">
        <v>2014</v>
      </c>
      <c r="D878" s="107">
        <v>281886</v>
      </c>
    </row>
    <row r="879" spans="1:4">
      <c r="A879" s="47" t="s">
        <v>52</v>
      </c>
      <c r="B879" s="47" t="s">
        <v>57</v>
      </c>
      <c r="C879" s="47">
        <v>2015</v>
      </c>
      <c r="D879" s="94">
        <v>284263</v>
      </c>
    </row>
    <row r="880" spans="1:4">
      <c r="A880" s="47" t="s">
        <v>52</v>
      </c>
      <c r="B880" s="47" t="s">
        <v>57</v>
      </c>
      <c r="C880" s="47">
        <v>2016</v>
      </c>
      <c r="D880" s="94">
        <v>286386</v>
      </c>
    </row>
    <row r="881" spans="1:4">
      <c r="A881" s="47" t="s">
        <v>52</v>
      </c>
      <c r="B881" s="47" t="s">
        <v>57</v>
      </c>
      <c r="C881" s="47">
        <v>2017</v>
      </c>
      <c r="D881" s="94">
        <v>288918</v>
      </c>
    </row>
    <row r="882" spans="1:4">
      <c r="A882" s="47" t="s">
        <v>52</v>
      </c>
      <c r="B882" s="47" t="s">
        <v>57</v>
      </c>
      <c r="C882" s="47">
        <v>2018</v>
      </c>
      <c r="D882" s="94">
        <v>287094</v>
      </c>
    </row>
    <row r="883" spans="1:4">
      <c r="A883" s="47" t="s">
        <v>52</v>
      </c>
      <c r="B883" s="47" t="s">
        <v>57</v>
      </c>
      <c r="C883" s="47">
        <v>2019</v>
      </c>
      <c r="D883" s="94">
        <v>289922</v>
      </c>
    </row>
    <row r="884" spans="1:4">
      <c r="A884" s="47" t="s">
        <v>52</v>
      </c>
      <c r="B884" s="47" t="s">
        <v>57</v>
      </c>
      <c r="C884" s="47">
        <v>2020</v>
      </c>
      <c r="D884" s="94">
        <v>293198</v>
      </c>
    </row>
    <row r="885" spans="1:4">
      <c r="A885" s="47" t="s">
        <v>52</v>
      </c>
      <c r="B885" s="47" t="s">
        <v>57</v>
      </c>
      <c r="C885" s="47">
        <v>2021</v>
      </c>
      <c r="D885" s="47">
        <v>296476</v>
      </c>
    </row>
    <row r="886" spans="1:4">
      <c r="A886" s="47" t="s">
        <v>52</v>
      </c>
      <c r="B886" s="47" t="s">
        <v>57</v>
      </c>
      <c r="C886" s="47">
        <v>2022</v>
      </c>
      <c r="D886" s="107">
        <v>300026</v>
      </c>
    </row>
    <row r="887" spans="1:4">
      <c r="A887" s="47" t="s">
        <v>49</v>
      </c>
      <c r="B887" s="47" t="s">
        <v>57</v>
      </c>
      <c r="C887" s="47">
        <v>2014</v>
      </c>
      <c r="D887" s="94">
        <v>3633476</v>
      </c>
    </row>
    <row r="888" spans="1:4">
      <c r="A888" s="47" t="s">
        <v>49</v>
      </c>
      <c r="B888" s="47" t="s">
        <v>57</v>
      </c>
      <c r="C888" s="47">
        <v>2015</v>
      </c>
      <c r="D888" s="94">
        <v>3704151</v>
      </c>
    </row>
    <row r="889" spans="1:4">
      <c r="A889" s="47" t="s">
        <v>49</v>
      </c>
      <c r="B889" s="47" t="s">
        <v>57</v>
      </c>
      <c r="C889" s="47">
        <v>2016</v>
      </c>
      <c r="D889" s="94">
        <v>3752132</v>
      </c>
    </row>
    <row r="890" spans="1:4">
      <c r="A890" s="47" t="s">
        <v>49</v>
      </c>
      <c r="B890" s="47" t="s">
        <v>57</v>
      </c>
      <c r="C890" s="47">
        <v>2017</v>
      </c>
      <c r="D890" s="94">
        <v>3806566</v>
      </c>
    </row>
    <row r="891" spans="1:4">
      <c r="A891" s="47" t="s">
        <v>49</v>
      </c>
      <c r="B891" s="47" t="s">
        <v>57</v>
      </c>
      <c r="C891" s="47">
        <v>2018</v>
      </c>
      <c r="D891" s="94">
        <v>3863312</v>
      </c>
    </row>
    <row r="892" spans="1:4">
      <c r="A892" s="47" t="s">
        <v>49</v>
      </c>
      <c r="B892" s="47" t="s">
        <v>57</v>
      </c>
      <c r="C892" s="47">
        <v>2019</v>
      </c>
      <c r="D892" s="94">
        <v>3909443</v>
      </c>
    </row>
    <row r="893" spans="1:4">
      <c r="A893" s="47" t="s">
        <v>49</v>
      </c>
      <c r="B893" s="47" t="s">
        <v>57</v>
      </c>
      <c r="C893" s="47">
        <v>2020</v>
      </c>
      <c r="D893" s="47">
        <v>3961070</v>
      </c>
    </row>
    <row r="894" spans="1:4">
      <c r="A894" s="47" t="s">
        <v>49</v>
      </c>
      <c r="B894" s="47" t="s">
        <v>57</v>
      </c>
      <c r="C894" s="47">
        <v>2021</v>
      </c>
      <c r="D894" s="107">
        <v>3991139</v>
      </c>
    </row>
    <row r="895" spans="1:4">
      <c r="A895" s="47" t="s">
        <v>49</v>
      </c>
      <c r="B895" s="47" t="s">
        <v>57</v>
      </c>
      <c r="C895" s="2">
        <v>2022</v>
      </c>
      <c r="D895" s="93">
        <v>4064709</v>
      </c>
    </row>
    <row r="896" spans="1:4">
      <c r="A896" s="47" t="s">
        <v>45</v>
      </c>
      <c r="B896" s="47" t="s">
        <v>57</v>
      </c>
      <c r="C896" s="2">
        <v>2014</v>
      </c>
      <c r="D896" s="93">
        <v>658453</v>
      </c>
    </row>
    <row r="897" spans="1:4">
      <c r="A897" s="47" t="s">
        <v>45</v>
      </c>
      <c r="B897" s="47" t="s">
        <v>57</v>
      </c>
      <c r="C897" s="2">
        <v>2015</v>
      </c>
      <c r="D897" s="93">
        <v>664549</v>
      </c>
    </row>
    <row r="898" spans="1:4">
      <c r="A898" s="47" t="s">
        <v>45</v>
      </c>
      <c r="B898" s="47" t="s">
        <v>57</v>
      </c>
      <c r="C898" s="2">
        <v>2016</v>
      </c>
      <c r="D898" s="93">
        <v>669826</v>
      </c>
    </row>
    <row r="899" spans="1:4">
      <c r="A899" s="47" t="s">
        <v>45</v>
      </c>
      <c r="B899" s="47" t="s">
        <v>57</v>
      </c>
      <c r="C899" s="2">
        <v>2017</v>
      </c>
      <c r="D899" s="93">
        <v>676807</v>
      </c>
    </row>
    <row r="900" spans="1:4">
      <c r="A900" s="47" t="s">
        <v>45</v>
      </c>
      <c r="B900" s="47" t="s">
        <v>57</v>
      </c>
      <c r="C900" s="2">
        <v>2018</v>
      </c>
      <c r="D900" s="93">
        <v>685025</v>
      </c>
    </row>
    <row r="901" spans="1:4">
      <c r="A901" s="47" t="s">
        <v>45</v>
      </c>
      <c r="B901" s="47" t="s">
        <v>57</v>
      </c>
      <c r="C901" s="47">
        <v>2019</v>
      </c>
      <c r="D901" s="47">
        <v>699144</v>
      </c>
    </row>
    <row r="902" spans="1:4">
      <c r="A902" s="47" t="s">
        <v>45</v>
      </c>
      <c r="B902" s="47" t="s">
        <v>60</v>
      </c>
      <c r="C902" s="47">
        <v>2020</v>
      </c>
      <c r="D902" s="108">
        <v>705240</v>
      </c>
    </row>
    <row r="903" spans="1:4">
      <c r="A903" s="47" t="s">
        <v>45</v>
      </c>
      <c r="B903" s="47" t="s">
        <v>60</v>
      </c>
      <c r="C903" s="47">
        <v>2021</v>
      </c>
      <c r="D903" s="93">
        <v>706921</v>
      </c>
    </row>
    <row r="904" spans="1:4">
      <c r="A904" s="47" t="s">
        <v>45</v>
      </c>
      <c r="B904" s="47" t="s">
        <v>60</v>
      </c>
      <c r="C904" s="47">
        <v>2022</v>
      </c>
      <c r="D904" s="93">
        <v>706957</v>
      </c>
    </row>
    <row r="905" spans="1:4">
      <c r="A905" s="47" t="s">
        <v>33</v>
      </c>
      <c r="B905" s="47" t="s">
        <v>58</v>
      </c>
      <c r="C905" s="47">
        <v>2014</v>
      </c>
      <c r="D905" s="93">
        <v>1638801</v>
      </c>
    </row>
    <row r="906" spans="1:4">
      <c r="A906" s="47" t="s">
        <v>33</v>
      </c>
      <c r="B906" s="47" t="s">
        <v>58</v>
      </c>
      <c r="C906" s="47">
        <v>2015</v>
      </c>
      <c r="D906" s="93">
        <v>1647370</v>
      </c>
    </row>
    <row r="907" spans="1:4">
      <c r="A907" s="47" t="s">
        <v>33</v>
      </c>
      <c r="B907" s="47" t="s">
        <v>58</v>
      </c>
      <c r="C907" s="47">
        <v>2016</v>
      </c>
      <c r="D907" s="93">
        <v>1678083</v>
      </c>
    </row>
    <row r="908" spans="1:4">
      <c r="A908" s="47" t="s">
        <v>33</v>
      </c>
      <c r="B908" s="47" t="s">
        <v>58</v>
      </c>
      <c r="C908" s="47">
        <v>2017</v>
      </c>
      <c r="D908" s="93">
        <v>1697396</v>
      </c>
    </row>
    <row r="909" spans="1:4">
      <c r="A909" s="47" t="s">
        <v>33</v>
      </c>
      <c r="B909" s="47" t="s">
        <v>58</v>
      </c>
      <c r="C909" s="47">
        <v>2018</v>
      </c>
      <c r="D909" s="107">
        <v>1714321</v>
      </c>
    </row>
    <row r="910" spans="1:4">
      <c r="A910" s="47" t="s">
        <v>33</v>
      </c>
      <c r="B910" s="47" t="s">
        <v>58</v>
      </c>
      <c r="C910" s="47">
        <v>2019</v>
      </c>
      <c r="D910" s="93">
        <v>1736122</v>
      </c>
    </row>
    <row r="911" spans="1:4">
      <c r="A911" s="47" t="s">
        <v>33</v>
      </c>
      <c r="B911" s="47" t="s">
        <v>59</v>
      </c>
      <c r="C911" s="47">
        <v>2020</v>
      </c>
      <c r="D911" s="93">
        <v>1754186</v>
      </c>
    </row>
    <row r="912" spans="1:4">
      <c r="A912" s="47" t="s">
        <v>33</v>
      </c>
      <c r="B912" s="47" t="s">
        <v>59</v>
      </c>
      <c r="C912" s="47">
        <v>2021</v>
      </c>
      <c r="D912" s="93">
        <v>1769173</v>
      </c>
    </row>
    <row r="913" spans="1:12">
      <c r="A913" s="47" t="s">
        <v>33</v>
      </c>
      <c r="B913" s="47" t="s">
        <v>59</v>
      </c>
      <c r="C913" s="47">
        <v>2022</v>
      </c>
      <c r="D913" s="93">
        <v>1779657</v>
      </c>
    </row>
    <row r="914" spans="1:12">
      <c r="A914" s="47" t="s">
        <v>34</v>
      </c>
      <c r="B914" s="47" t="s">
        <v>58</v>
      </c>
      <c r="C914" s="47">
        <v>2014</v>
      </c>
      <c r="D914" s="93">
        <v>664751</v>
      </c>
    </row>
    <row r="915" spans="1:12">
      <c r="A915" s="47" t="s">
        <v>34</v>
      </c>
      <c r="B915" s="47" t="s">
        <v>58</v>
      </c>
      <c r="C915" s="47">
        <v>2015</v>
      </c>
      <c r="D915" s="93">
        <v>676079</v>
      </c>
    </row>
    <row r="916" spans="1:12">
      <c r="A916" s="47" t="s">
        <v>34</v>
      </c>
      <c r="B916" s="47" t="s">
        <v>58</v>
      </c>
      <c r="C916" s="47">
        <v>2016</v>
      </c>
      <c r="D916" s="107">
        <v>688292</v>
      </c>
    </row>
    <row r="917" spans="1:12">
      <c r="A917" s="47" t="s">
        <v>34</v>
      </c>
      <c r="B917" s="47" t="s">
        <v>58</v>
      </c>
      <c r="C917" s="47">
        <v>2017</v>
      </c>
      <c r="D917" s="93">
        <v>701926</v>
      </c>
    </row>
    <row r="918" spans="1:12">
      <c r="A918" s="47" t="s">
        <v>34</v>
      </c>
      <c r="B918" s="47" t="s">
        <v>58</v>
      </c>
      <c r="C918" s="47">
        <v>2018</v>
      </c>
      <c r="D918" s="93">
        <v>715311</v>
      </c>
    </row>
    <row r="919" spans="1:12">
      <c r="A919" s="47" t="s">
        <v>34</v>
      </c>
      <c r="B919" s="47" t="s">
        <v>58</v>
      </c>
      <c r="C919" s="47">
        <v>2019</v>
      </c>
      <c r="D919" s="93">
        <v>730833</v>
      </c>
    </row>
    <row r="920" spans="1:12">
      <c r="A920" s="47" t="s">
        <v>34</v>
      </c>
      <c r="B920" s="47" t="s">
        <v>59</v>
      </c>
      <c r="C920" s="47">
        <v>2020</v>
      </c>
      <c r="D920" s="93">
        <v>745366</v>
      </c>
    </row>
    <row r="921" spans="1:12">
      <c r="A921" s="47" t="s">
        <v>34</v>
      </c>
      <c r="B921" s="47" t="s">
        <v>59</v>
      </c>
      <c r="C921" s="47">
        <v>2021</v>
      </c>
      <c r="D921" s="93">
        <v>752438</v>
      </c>
      <c r="J921" s="3"/>
      <c r="K921" s="3"/>
      <c r="L921" s="3"/>
    </row>
    <row r="922" spans="1:12">
      <c r="A922" s="47" t="s">
        <v>34</v>
      </c>
      <c r="B922" s="47" t="s">
        <v>59</v>
      </c>
      <c r="C922" s="47">
        <v>2022</v>
      </c>
      <c r="D922" s="93">
        <v>767497</v>
      </c>
      <c r="J922" s="3"/>
      <c r="K922" s="3"/>
      <c r="L922" s="3"/>
    </row>
    <row r="923" spans="1:12">
      <c r="A923" s="47" t="s">
        <v>53</v>
      </c>
      <c r="B923" s="47" t="s">
        <v>58</v>
      </c>
      <c r="C923" s="47">
        <v>2014</v>
      </c>
      <c r="D923" s="47">
        <v>2707338</v>
      </c>
      <c r="J923" s="3"/>
      <c r="K923" s="3"/>
      <c r="L923" s="3"/>
    </row>
    <row r="924" spans="1:12">
      <c r="A924" s="47" t="s">
        <v>53</v>
      </c>
      <c r="B924" s="47" t="s">
        <v>58</v>
      </c>
      <c r="C924" s="47">
        <v>2015</v>
      </c>
      <c r="D924" s="108">
        <v>2737901</v>
      </c>
      <c r="J924" s="3"/>
      <c r="K924" s="3"/>
      <c r="L924" s="3"/>
    </row>
    <row r="925" spans="1:12">
      <c r="A925" s="47" t="s">
        <v>53</v>
      </c>
      <c r="B925" s="47" t="s">
        <v>58</v>
      </c>
      <c r="C925" s="47">
        <v>2016</v>
      </c>
      <c r="D925" s="93">
        <v>2776075</v>
      </c>
      <c r="J925" s="3"/>
      <c r="K925" s="3"/>
      <c r="L925" s="3"/>
    </row>
    <row r="926" spans="1:12">
      <c r="A926" s="47" t="s">
        <v>53</v>
      </c>
      <c r="B926" s="47" t="s">
        <v>58</v>
      </c>
      <c r="C926" s="47">
        <v>2017</v>
      </c>
      <c r="D926" s="93">
        <v>2815766</v>
      </c>
      <c r="J926" s="3"/>
      <c r="K926" s="3"/>
      <c r="L926" s="3"/>
    </row>
    <row r="927" spans="1:12">
      <c r="A927" s="47" t="s">
        <v>53</v>
      </c>
      <c r="B927" s="47" t="s">
        <v>58</v>
      </c>
      <c r="C927" s="47">
        <v>2018</v>
      </c>
      <c r="D927" s="93">
        <v>2864200</v>
      </c>
      <c r="J927" s="3"/>
      <c r="K927" s="3"/>
      <c r="L927" s="3"/>
    </row>
    <row r="928" spans="1:12">
      <c r="A928" s="47" t="s">
        <v>53</v>
      </c>
      <c r="B928" s="47" t="s">
        <v>58</v>
      </c>
      <c r="C928" s="47">
        <v>2019</v>
      </c>
      <c r="D928" s="93">
        <v>2916769</v>
      </c>
      <c r="J928" s="3"/>
      <c r="K928" s="3"/>
      <c r="L928" s="3"/>
    </row>
    <row r="929" spans="1:12">
      <c r="A929" s="47" t="s">
        <v>53</v>
      </c>
      <c r="B929" s="47" t="s">
        <v>58</v>
      </c>
      <c r="C929" s="47">
        <v>2020</v>
      </c>
      <c r="D929" s="93">
        <v>3015166</v>
      </c>
      <c r="J929" s="3"/>
      <c r="K929" s="3"/>
      <c r="L929" s="3"/>
    </row>
    <row r="930" spans="1:12">
      <c r="A930" s="47" t="s">
        <v>53</v>
      </c>
      <c r="B930" s="47" t="s">
        <v>58</v>
      </c>
      <c r="C930" s="47">
        <v>2021</v>
      </c>
      <c r="D930" s="93">
        <v>2996278</v>
      </c>
    </row>
    <row r="931" spans="1:12">
      <c r="A931" s="47" t="s">
        <v>53</v>
      </c>
      <c r="B931" s="47" t="s">
        <v>58</v>
      </c>
      <c r="C931" s="47">
        <v>2022</v>
      </c>
      <c r="D931" s="47">
        <v>3040946</v>
      </c>
    </row>
    <row r="932" spans="1:12">
      <c r="A932" s="47" t="s">
        <v>35</v>
      </c>
      <c r="B932" s="47" t="s">
        <v>58</v>
      </c>
      <c r="C932" s="47">
        <v>2014</v>
      </c>
      <c r="D932" s="108">
        <v>321567</v>
      </c>
    </row>
    <row r="933" spans="1:12">
      <c r="A933" s="47" t="s">
        <v>35</v>
      </c>
      <c r="B933" s="47" t="s">
        <v>58</v>
      </c>
      <c r="C933" s="47">
        <v>2015</v>
      </c>
      <c r="D933" s="93">
        <v>323535</v>
      </c>
    </row>
    <row r="934" spans="1:12">
      <c r="A934" s="47" t="s">
        <v>35</v>
      </c>
      <c r="B934" s="47" t="s">
        <v>58</v>
      </c>
      <c r="C934" s="47">
        <v>2016</v>
      </c>
      <c r="D934" s="93">
        <v>326387</v>
      </c>
    </row>
    <row r="935" spans="1:12">
      <c r="A935" s="47" t="s">
        <v>35</v>
      </c>
      <c r="B935" s="47" t="s">
        <v>58</v>
      </c>
      <c r="C935" s="47">
        <v>2017</v>
      </c>
      <c r="D935" s="93">
        <v>328376</v>
      </c>
    </row>
    <row r="936" spans="1:12">
      <c r="A936" s="47" t="s">
        <v>35</v>
      </c>
      <c r="B936" s="47" t="s">
        <v>58</v>
      </c>
      <c r="C936" s="47">
        <v>2018</v>
      </c>
      <c r="D936" s="93">
        <v>329999</v>
      </c>
    </row>
    <row r="937" spans="1:12">
      <c r="A937" s="47" t="s">
        <v>35</v>
      </c>
      <c r="B937" s="47" t="s">
        <v>58</v>
      </c>
      <c r="C937" s="47">
        <v>2019</v>
      </c>
      <c r="D937" s="93">
        <v>331645</v>
      </c>
      <c r="H937" s="38"/>
      <c r="I937" s="38"/>
      <c r="J937" s="38"/>
      <c r="K937" s="38"/>
    </row>
    <row r="938" spans="1:12">
      <c r="A938" s="47" t="s">
        <v>35</v>
      </c>
      <c r="B938" s="47" t="s">
        <v>59</v>
      </c>
      <c r="C938" s="47">
        <v>2020</v>
      </c>
      <c r="D938" s="93">
        <v>333918</v>
      </c>
      <c r="H938" s="22"/>
      <c r="I938" s="22"/>
      <c r="J938" s="22"/>
      <c r="K938" s="22"/>
    </row>
    <row r="939" spans="1:12">
      <c r="A939" s="47" t="s">
        <v>35</v>
      </c>
      <c r="B939" s="47" t="s">
        <v>59</v>
      </c>
      <c r="C939" s="47">
        <v>2021</v>
      </c>
      <c r="D939" s="47">
        <v>332838</v>
      </c>
    </row>
    <row r="940" spans="1:12">
      <c r="A940" s="47" t="s">
        <v>35</v>
      </c>
      <c r="B940" s="47" t="s">
        <v>59</v>
      </c>
      <c r="C940" s="47">
        <v>2022</v>
      </c>
      <c r="D940" s="108">
        <v>331054</v>
      </c>
    </row>
    <row r="941" spans="1:12">
      <c r="A941" s="47" t="s">
        <v>51</v>
      </c>
      <c r="B941" s="47" t="s">
        <v>58</v>
      </c>
      <c r="C941" s="47">
        <v>2014</v>
      </c>
      <c r="D941" s="93">
        <v>850762</v>
      </c>
    </row>
    <row r="942" spans="1:12">
      <c r="A942" s="47" t="s">
        <v>51</v>
      </c>
      <c r="B942" s="47" t="s">
        <v>58</v>
      </c>
      <c r="C942" s="47">
        <v>2015</v>
      </c>
      <c r="D942" s="93">
        <v>852771</v>
      </c>
    </row>
    <row r="943" spans="1:12">
      <c r="A943" s="47" t="s">
        <v>51</v>
      </c>
      <c r="B943" s="47" t="s">
        <v>58</v>
      </c>
      <c r="C943" s="47">
        <v>2016</v>
      </c>
      <c r="D943" s="93">
        <v>855108</v>
      </c>
    </row>
    <row r="944" spans="1:12">
      <c r="A944" s="47" t="s">
        <v>51</v>
      </c>
      <c r="B944" s="47" t="s">
        <v>58</v>
      </c>
      <c r="C944" s="47">
        <v>2017</v>
      </c>
      <c r="D944" s="93">
        <v>864829</v>
      </c>
    </row>
    <row r="945" spans="1:4">
      <c r="A945" s="47" t="s">
        <v>51</v>
      </c>
      <c r="B945" s="47" t="s">
        <v>58</v>
      </c>
      <c r="C945" s="47">
        <v>2018</v>
      </c>
      <c r="D945" s="93">
        <v>891785</v>
      </c>
    </row>
    <row r="946" spans="1:4">
      <c r="A946" s="47" t="s">
        <v>51</v>
      </c>
      <c r="B946" s="47" t="s">
        <v>58</v>
      </c>
      <c r="C946" s="47">
        <v>2019</v>
      </c>
      <c r="D946" s="93">
        <v>897030</v>
      </c>
    </row>
    <row r="947" spans="1:4">
      <c r="A947" s="47" t="s">
        <v>51</v>
      </c>
      <c r="B947" s="47" t="s">
        <v>58</v>
      </c>
      <c r="C947" s="47">
        <v>2020</v>
      </c>
      <c r="D947" s="47">
        <v>906790</v>
      </c>
    </row>
    <row r="948" spans="1:4">
      <c r="A948" s="47" t="s">
        <v>51</v>
      </c>
      <c r="B948" s="47" t="s">
        <v>58</v>
      </c>
      <c r="C948" s="47">
        <v>2021</v>
      </c>
      <c r="D948" s="108">
        <v>912220</v>
      </c>
    </row>
    <row r="949" spans="1:4">
      <c r="A949" s="47" t="s">
        <v>51</v>
      </c>
      <c r="B949" s="47" t="s">
        <v>58</v>
      </c>
      <c r="C949" s="47">
        <v>2022</v>
      </c>
      <c r="D949" s="93">
        <v>916299</v>
      </c>
    </row>
    <row r="950" spans="1:4">
      <c r="A950" s="47" t="s">
        <v>36</v>
      </c>
      <c r="B950" s="47" t="s">
        <v>58</v>
      </c>
      <c r="C950" s="47">
        <v>2014</v>
      </c>
      <c r="D950" s="93">
        <v>908860</v>
      </c>
    </row>
    <row r="951" spans="1:4">
      <c r="A951" s="47" t="s">
        <v>36</v>
      </c>
      <c r="B951" s="47" t="s">
        <v>58</v>
      </c>
      <c r="C951" s="47">
        <v>2015</v>
      </c>
      <c r="D951" s="93">
        <v>952134</v>
      </c>
    </row>
    <row r="952" spans="1:4">
      <c r="A952" s="47" t="s">
        <v>36</v>
      </c>
      <c r="B952" s="47" t="s">
        <v>58</v>
      </c>
      <c r="C952" s="47">
        <v>2016</v>
      </c>
      <c r="D952" s="93">
        <v>976752</v>
      </c>
    </row>
    <row r="953" spans="1:4">
      <c r="A953" s="47" t="s">
        <v>36</v>
      </c>
      <c r="B953" s="47" t="s">
        <v>58</v>
      </c>
      <c r="C953" s="47">
        <v>2017</v>
      </c>
      <c r="D953" s="93">
        <v>988909</v>
      </c>
    </row>
    <row r="954" spans="1:4">
      <c r="A954" s="47" t="s">
        <v>36</v>
      </c>
      <c r="B954" s="47" t="s">
        <v>58</v>
      </c>
      <c r="C954" s="47">
        <v>2018</v>
      </c>
      <c r="D954" s="93">
        <v>1006695</v>
      </c>
    </row>
    <row r="955" spans="1:4">
      <c r="A955" s="47" t="s">
        <v>36</v>
      </c>
      <c r="B955" s="47" t="s">
        <v>58</v>
      </c>
      <c r="C955" s="47">
        <v>2019</v>
      </c>
      <c r="D955" s="47">
        <v>1024788</v>
      </c>
    </row>
    <row r="956" spans="1:4">
      <c r="A956" s="47" t="s">
        <v>36</v>
      </c>
      <c r="B956" s="47" t="s">
        <v>59</v>
      </c>
      <c r="C956" s="47">
        <v>2020</v>
      </c>
      <c r="D956" s="108">
        <v>1044908</v>
      </c>
    </row>
    <row r="957" spans="1:4">
      <c r="A957" s="47" t="s">
        <v>36</v>
      </c>
      <c r="B957" s="47" t="s">
        <v>59</v>
      </c>
      <c r="C957" s="47">
        <v>2021</v>
      </c>
      <c r="D957" s="93">
        <v>1063364</v>
      </c>
    </row>
    <row r="958" spans="1:4">
      <c r="A958" s="47" t="s">
        <v>36</v>
      </c>
      <c r="B958" s="47" t="s">
        <v>59</v>
      </c>
      <c r="C958" s="47">
        <v>2022</v>
      </c>
      <c r="D958" s="93">
        <v>1091148</v>
      </c>
    </row>
    <row r="959" spans="1:4">
      <c r="A959" s="47" t="s">
        <v>37</v>
      </c>
      <c r="B959" s="47" t="s">
        <v>58</v>
      </c>
      <c r="C959" s="47">
        <v>2014</v>
      </c>
      <c r="D959" s="93">
        <v>1347084</v>
      </c>
    </row>
    <row r="960" spans="1:4">
      <c r="A960" s="47" t="s">
        <v>37</v>
      </c>
      <c r="B960" s="47" t="s">
        <v>58</v>
      </c>
      <c r="C960" s="47">
        <v>2015</v>
      </c>
      <c r="D960" s="93">
        <v>1382273</v>
      </c>
    </row>
    <row r="961" spans="1:4">
      <c r="A961" s="47" t="s">
        <v>37</v>
      </c>
      <c r="B961" s="47" t="s">
        <v>58</v>
      </c>
      <c r="C961" s="47">
        <v>2016</v>
      </c>
      <c r="D961" s="93">
        <v>1389609</v>
      </c>
    </row>
    <row r="962" spans="1:4">
      <c r="A962" s="47" t="s">
        <v>37</v>
      </c>
      <c r="B962" s="47" t="s">
        <v>58</v>
      </c>
      <c r="C962" s="47">
        <v>2017</v>
      </c>
      <c r="D962" s="93">
        <v>1413050</v>
      </c>
    </row>
    <row r="963" spans="1:4">
      <c r="A963" s="47" t="s">
        <v>37</v>
      </c>
      <c r="B963" s="47" t="s">
        <v>58</v>
      </c>
      <c r="C963" s="47">
        <v>2018</v>
      </c>
      <c r="D963" s="107">
        <v>1436272</v>
      </c>
    </row>
    <row r="964" spans="1:4">
      <c r="A964" s="47" t="s">
        <v>37</v>
      </c>
      <c r="B964" s="47" t="s">
        <v>58</v>
      </c>
      <c r="C964" s="47">
        <v>2019</v>
      </c>
      <c r="D964" s="93">
        <v>1467799</v>
      </c>
    </row>
    <row r="965" spans="1:4">
      <c r="A965" s="47" t="s">
        <v>37</v>
      </c>
      <c r="B965" s="47" t="s">
        <v>59</v>
      </c>
      <c r="C965" s="47">
        <v>2020</v>
      </c>
      <c r="D965" s="93">
        <v>1496520</v>
      </c>
    </row>
    <row r="966" spans="1:4">
      <c r="A966" s="47" t="s">
        <v>37</v>
      </c>
      <c r="B966" s="47" t="s">
        <v>59</v>
      </c>
      <c r="C966" s="47">
        <v>2021</v>
      </c>
      <c r="D966" s="93">
        <v>1520285</v>
      </c>
    </row>
    <row r="967" spans="1:4">
      <c r="A967" s="47" t="s">
        <v>37</v>
      </c>
      <c r="B967" s="47" t="s">
        <v>59</v>
      </c>
      <c r="C967" s="47">
        <v>2022</v>
      </c>
      <c r="D967" s="93">
        <v>1540386</v>
      </c>
    </row>
    <row r="968" spans="1:4">
      <c r="A968" s="47" t="s">
        <v>38</v>
      </c>
      <c r="B968" s="47" t="s">
        <v>58</v>
      </c>
      <c r="C968" s="47">
        <v>2014</v>
      </c>
      <c r="D968" s="93">
        <v>677956</v>
      </c>
    </row>
    <row r="969" spans="1:4">
      <c r="A969" s="47" t="s">
        <v>38</v>
      </c>
      <c r="B969" s="47" t="s">
        <v>58</v>
      </c>
      <c r="C969" s="47">
        <v>2015</v>
      </c>
      <c r="D969" s="93">
        <v>685969</v>
      </c>
    </row>
    <row r="970" spans="1:4">
      <c r="A970" s="47" t="s">
        <v>38</v>
      </c>
      <c r="B970" s="47" t="s">
        <v>58</v>
      </c>
      <c r="C970" s="47">
        <v>2016</v>
      </c>
      <c r="D970" s="47">
        <v>690938</v>
      </c>
    </row>
    <row r="971" spans="1:4">
      <c r="A971" s="47" t="s">
        <v>38</v>
      </c>
      <c r="B971" s="47" t="s">
        <v>58</v>
      </c>
      <c r="C971" s="47">
        <v>2017</v>
      </c>
      <c r="D971" s="107">
        <v>696971</v>
      </c>
    </row>
    <row r="972" spans="1:4">
      <c r="A972" s="47" t="s">
        <v>38</v>
      </c>
      <c r="B972" s="47" t="s">
        <v>58</v>
      </c>
      <c r="C972" s="47">
        <v>2018</v>
      </c>
      <c r="D972" s="107">
        <v>699028</v>
      </c>
    </row>
    <row r="973" spans="1:4">
      <c r="A973" s="47" t="s">
        <v>38</v>
      </c>
      <c r="B973" s="47" t="s">
        <v>58</v>
      </c>
      <c r="C973" s="47">
        <v>2019</v>
      </c>
      <c r="D973" s="93">
        <v>714487</v>
      </c>
    </row>
    <row r="974" spans="1:4">
      <c r="A974" s="47" t="s">
        <v>38</v>
      </c>
      <c r="B974" s="47" t="s">
        <v>59</v>
      </c>
      <c r="C974" s="47">
        <v>2020</v>
      </c>
      <c r="D974" s="93">
        <v>712566</v>
      </c>
    </row>
    <row r="975" spans="1:4">
      <c r="A975" s="47" t="s">
        <v>38</v>
      </c>
      <c r="B975" s="47" t="s">
        <v>59</v>
      </c>
      <c r="C975" s="47">
        <v>2021</v>
      </c>
      <c r="D975" s="93">
        <v>722284</v>
      </c>
    </row>
    <row r="976" spans="1:4">
      <c r="A976" s="47" t="s">
        <v>38</v>
      </c>
      <c r="B976" s="47" t="s">
        <v>59</v>
      </c>
      <c r="C976" s="47">
        <v>2022</v>
      </c>
      <c r="D976" s="93">
        <v>731456</v>
      </c>
    </row>
    <row r="977" spans="1:4">
      <c r="A977" s="47" t="s">
        <v>39</v>
      </c>
      <c r="B977" s="47" t="s">
        <v>58</v>
      </c>
      <c r="C977" s="47">
        <v>2014</v>
      </c>
      <c r="D977" s="93">
        <v>841732</v>
      </c>
    </row>
    <row r="978" spans="1:4">
      <c r="A978" s="47" t="s">
        <v>39</v>
      </c>
      <c r="B978" s="47" t="s">
        <v>58</v>
      </c>
      <c r="C978" s="47">
        <v>2015</v>
      </c>
      <c r="D978" s="93">
        <v>856197</v>
      </c>
    </row>
    <row r="979" spans="1:4">
      <c r="A979" s="47" t="s">
        <v>39</v>
      </c>
      <c r="B979" s="47" t="s">
        <v>58</v>
      </c>
      <c r="C979" s="47">
        <v>2016</v>
      </c>
      <c r="D979" s="47">
        <v>867292</v>
      </c>
    </row>
    <row r="980" spans="1:4">
      <c r="A980" s="47" t="s">
        <v>39</v>
      </c>
      <c r="B980" s="47" t="s">
        <v>58</v>
      </c>
      <c r="C980" s="47">
        <v>2017</v>
      </c>
      <c r="D980" s="108">
        <v>880237</v>
      </c>
    </row>
    <row r="981" spans="1:4">
      <c r="A981" s="47" t="s">
        <v>39</v>
      </c>
      <c r="B981" s="47" t="s">
        <v>58</v>
      </c>
      <c r="C981" s="47">
        <v>2018</v>
      </c>
      <c r="D981" s="94">
        <v>891469</v>
      </c>
    </row>
    <row r="982" spans="1:4">
      <c r="A982" s="47" t="s">
        <v>39</v>
      </c>
      <c r="B982" s="47" t="s">
        <v>58</v>
      </c>
      <c r="C982" s="47">
        <v>2019</v>
      </c>
      <c r="D982" s="94">
        <v>902152</v>
      </c>
    </row>
    <row r="983" spans="1:4">
      <c r="A983" s="47" t="s">
        <v>39</v>
      </c>
      <c r="B983" s="47" t="s">
        <v>59</v>
      </c>
      <c r="C983" s="47">
        <v>2020</v>
      </c>
      <c r="D983" s="94">
        <v>911404</v>
      </c>
    </row>
    <row r="984" spans="1:4">
      <c r="A984" s="47" t="s">
        <v>39</v>
      </c>
      <c r="B984" s="47" t="s">
        <v>59</v>
      </c>
      <c r="C984" s="47">
        <v>2021</v>
      </c>
      <c r="D984" s="94">
        <v>920311</v>
      </c>
    </row>
    <row r="985" spans="1:4">
      <c r="A985" s="47" t="s">
        <v>39</v>
      </c>
      <c r="B985" s="47" t="s">
        <v>59</v>
      </c>
      <c r="C985" s="47">
        <v>2022</v>
      </c>
      <c r="D985" s="94">
        <v>930809</v>
      </c>
    </row>
    <row r="986" spans="1:4">
      <c r="A986" s="47" t="s">
        <v>40</v>
      </c>
      <c r="B986" s="47" t="s">
        <v>58</v>
      </c>
      <c r="C986" s="47">
        <v>2014</v>
      </c>
      <c r="D986" s="94">
        <v>177256</v>
      </c>
    </row>
    <row r="987" spans="1:4">
      <c r="A987" s="47" t="s">
        <v>40</v>
      </c>
      <c r="B987" s="47" t="s">
        <v>58</v>
      </c>
      <c r="C987" s="47">
        <v>2015</v>
      </c>
      <c r="D987" s="47">
        <v>180202</v>
      </c>
    </row>
    <row r="988" spans="1:4">
      <c r="A988" s="47" t="s">
        <v>40</v>
      </c>
      <c r="B988" s="47" t="s">
        <v>58</v>
      </c>
      <c r="C988" s="47">
        <v>2016</v>
      </c>
      <c r="D988" s="108">
        <v>183547</v>
      </c>
    </row>
    <row r="989" spans="1:4">
      <c r="A989" s="47" t="s">
        <v>40</v>
      </c>
      <c r="B989" s="47" t="s">
        <v>58</v>
      </c>
      <c r="C989" s="47">
        <v>2017</v>
      </c>
      <c r="D989" s="93">
        <v>186379</v>
      </c>
    </row>
    <row r="990" spans="1:4">
      <c r="A990" s="47" t="s">
        <v>40</v>
      </c>
      <c r="B990" s="47" t="s">
        <v>58</v>
      </c>
      <c r="C990" s="47">
        <v>2018</v>
      </c>
      <c r="D990" s="93">
        <v>194605</v>
      </c>
    </row>
    <row r="991" spans="1:4">
      <c r="A991" s="47" t="s">
        <v>40</v>
      </c>
      <c r="B991" s="47" t="s">
        <v>58</v>
      </c>
      <c r="C991" s="47">
        <v>2019</v>
      </c>
      <c r="D991" s="93">
        <v>196541</v>
      </c>
    </row>
    <row r="992" spans="1:4">
      <c r="A992" s="47" t="s">
        <v>40</v>
      </c>
      <c r="B992" s="47" t="s">
        <v>59</v>
      </c>
      <c r="C992" s="47">
        <v>2020</v>
      </c>
      <c r="D992" s="93">
        <v>205038</v>
      </c>
    </row>
    <row r="993" spans="1:4">
      <c r="A993" s="47" t="s">
        <v>40</v>
      </c>
      <c r="B993" s="47" t="s">
        <v>59</v>
      </c>
      <c r="C993" s="47">
        <v>2021</v>
      </c>
      <c r="D993" s="93">
        <v>209974</v>
      </c>
    </row>
    <row r="994" spans="1:4">
      <c r="A994" s="47" t="s">
        <v>40</v>
      </c>
      <c r="B994" s="47" t="s">
        <v>59</v>
      </c>
      <c r="C994" s="47">
        <v>2022</v>
      </c>
      <c r="D994" s="93">
        <v>215376</v>
      </c>
    </row>
    <row r="995" spans="1:4">
      <c r="A995" s="47" t="s">
        <v>41</v>
      </c>
      <c r="B995" s="47" t="s">
        <v>58</v>
      </c>
      <c r="C995" s="47">
        <v>2014</v>
      </c>
      <c r="D995" s="107">
        <v>318294</v>
      </c>
    </row>
    <row r="996" spans="1:4">
      <c r="A996" s="47" t="s">
        <v>41</v>
      </c>
      <c r="B996" s="47" t="s">
        <v>58</v>
      </c>
      <c r="C996" s="47">
        <v>2015</v>
      </c>
      <c r="D996" s="93">
        <v>318564</v>
      </c>
    </row>
    <row r="997" spans="1:4">
      <c r="A997" s="47" t="s">
        <v>41</v>
      </c>
      <c r="B997" s="47" t="s">
        <v>58</v>
      </c>
      <c r="C997" s="47">
        <v>2016</v>
      </c>
      <c r="D997" s="93">
        <v>324270</v>
      </c>
    </row>
    <row r="998" spans="1:4">
      <c r="A998" s="47" t="s">
        <v>41</v>
      </c>
      <c r="B998" s="47" t="s">
        <v>58</v>
      </c>
      <c r="C998" s="47">
        <v>2017</v>
      </c>
      <c r="D998" s="93">
        <v>330501</v>
      </c>
    </row>
    <row r="999" spans="1:4">
      <c r="A999" s="47" t="s">
        <v>41</v>
      </c>
      <c r="B999" s="47" t="s">
        <v>58</v>
      </c>
      <c r="C999" s="47">
        <v>2018</v>
      </c>
      <c r="D999" s="93">
        <v>339178</v>
      </c>
    </row>
    <row r="1000" spans="1:4">
      <c r="A1000" s="47" t="s">
        <v>41</v>
      </c>
      <c r="B1000" s="47" t="s">
        <v>58</v>
      </c>
      <c r="C1000" s="47">
        <v>2019</v>
      </c>
      <c r="D1000" s="93">
        <v>348132</v>
      </c>
    </row>
    <row r="1001" spans="1:4">
      <c r="A1001" s="47" t="s">
        <v>41</v>
      </c>
      <c r="B1001" s="47" t="s">
        <v>59</v>
      </c>
      <c r="C1001" s="47">
        <v>2020</v>
      </c>
      <c r="D1001" s="93">
        <v>356152</v>
      </c>
    </row>
    <row r="1002" spans="1:4">
      <c r="A1002" s="47" t="s">
        <v>41</v>
      </c>
      <c r="B1002" s="47" t="s">
        <v>59</v>
      </c>
      <c r="C1002" s="47">
        <v>2021</v>
      </c>
      <c r="D1002" s="47">
        <v>358940</v>
      </c>
    </row>
    <row r="1003" spans="1:4">
      <c r="A1003" s="47" t="s">
        <v>41</v>
      </c>
      <c r="B1003" s="47" t="s">
        <v>59</v>
      </c>
      <c r="C1003" s="47">
        <v>2022</v>
      </c>
      <c r="D1003" s="108">
        <v>365139</v>
      </c>
    </row>
    <row r="1004" spans="1:4">
      <c r="A1004" s="47" t="s">
        <v>111</v>
      </c>
      <c r="B1004" s="47" t="s">
        <v>59</v>
      </c>
      <c r="C1004" s="47">
        <v>2020</v>
      </c>
      <c r="D1004" s="93">
        <v>85743</v>
      </c>
    </row>
    <row r="1005" spans="1:4">
      <c r="A1005" s="47" t="s">
        <v>111</v>
      </c>
      <c r="B1005" s="47" t="s">
        <v>59</v>
      </c>
      <c r="C1005" s="47">
        <v>2021</v>
      </c>
      <c r="D1005" s="93">
        <v>86263</v>
      </c>
    </row>
    <row r="1006" spans="1:4">
      <c r="A1006" s="47" t="s">
        <v>111</v>
      </c>
      <c r="B1006" s="47" t="s">
        <v>59</v>
      </c>
      <c r="C1006" s="47">
        <v>2022</v>
      </c>
      <c r="D1006" s="93">
        <v>83236</v>
      </c>
    </row>
    <row r="1007" spans="1:4">
      <c r="A1007" s="47" t="s">
        <v>42</v>
      </c>
      <c r="B1007" s="47" t="s">
        <v>58</v>
      </c>
      <c r="C1007" s="47">
        <v>2014</v>
      </c>
      <c r="D1007" s="93">
        <v>750248</v>
      </c>
    </row>
    <row r="1008" spans="1:4">
      <c r="A1008" s="47" t="s">
        <v>42</v>
      </c>
      <c r="B1008" s="47" t="s">
        <v>58</v>
      </c>
      <c r="C1008" s="47">
        <v>2015</v>
      </c>
      <c r="D1008" s="93">
        <v>761270</v>
      </c>
    </row>
    <row r="1009" spans="1:4">
      <c r="A1009" s="47" t="s">
        <v>42</v>
      </c>
      <c r="B1009" s="47" t="s">
        <v>58</v>
      </c>
      <c r="C1009" s="47">
        <v>2016</v>
      </c>
      <c r="D1009" s="93">
        <v>772347</v>
      </c>
    </row>
    <row r="1010" spans="1:4">
      <c r="A1010" s="47" t="s">
        <v>42</v>
      </c>
      <c r="B1010" s="47" t="s">
        <v>58</v>
      </c>
      <c r="C1010" s="47">
        <v>2017</v>
      </c>
      <c r="D1010" s="47">
        <v>785137</v>
      </c>
    </row>
    <row r="1011" spans="1:4">
      <c r="A1011" s="47" t="s">
        <v>42</v>
      </c>
      <c r="B1011" s="47" t="s">
        <v>58</v>
      </c>
      <c r="C1011" s="47">
        <v>2018</v>
      </c>
      <c r="D1011" s="107">
        <v>802746</v>
      </c>
    </row>
    <row r="1012" spans="1:4">
      <c r="A1012" s="47" t="s">
        <v>42</v>
      </c>
      <c r="B1012" s="47" t="s">
        <v>58</v>
      </c>
      <c r="C1012" s="47">
        <v>2019</v>
      </c>
      <c r="D1012" s="93">
        <v>820459</v>
      </c>
    </row>
    <row r="1013" spans="1:4">
      <c r="A1013" s="47" t="s">
        <v>42</v>
      </c>
      <c r="B1013" s="47" t="s">
        <v>59</v>
      </c>
      <c r="C1013" s="47">
        <v>2020</v>
      </c>
      <c r="D1013" s="93">
        <v>837983</v>
      </c>
    </row>
    <row r="1014" spans="1:4">
      <c r="A1014" s="47" t="s">
        <v>42</v>
      </c>
      <c r="B1014" s="47" t="s">
        <v>59</v>
      </c>
      <c r="C1014" s="47">
        <v>2021</v>
      </c>
      <c r="D1014" s="93">
        <v>847633</v>
      </c>
    </row>
    <row r="1015" spans="1:4">
      <c r="A1015" s="47" t="s">
        <v>42</v>
      </c>
      <c r="B1015" s="47" t="s">
        <v>59</v>
      </c>
      <c r="C1015" s="47">
        <v>2022</v>
      </c>
      <c r="D1015" s="93">
        <v>870334</v>
      </c>
    </row>
    <row r="1016" spans="1:4">
      <c r="A1016" s="47" t="s">
        <v>50</v>
      </c>
      <c r="B1016" s="47" t="s">
        <v>58</v>
      </c>
      <c r="C1016" s="47">
        <v>2014</v>
      </c>
      <c r="D1016" s="93">
        <v>2025040</v>
      </c>
    </row>
    <row r="1017" spans="1:4">
      <c r="A1017" s="47" t="s">
        <v>50</v>
      </c>
      <c r="B1017" s="47" t="s">
        <v>58</v>
      </c>
      <c r="C1017" s="47">
        <v>2015</v>
      </c>
      <c r="D1017" s="93">
        <v>2068242</v>
      </c>
    </row>
    <row r="1018" spans="1:4">
      <c r="A1018" s="47" t="s">
        <v>50</v>
      </c>
      <c r="B1018" s="47" t="s">
        <v>58</v>
      </c>
      <c r="C1018" s="47">
        <v>2016</v>
      </c>
      <c r="D1018" s="47">
        <v>2080547</v>
      </c>
    </row>
    <row r="1019" spans="1:4">
      <c r="A1019" s="47" t="s">
        <v>50</v>
      </c>
      <c r="B1019" s="47" t="s">
        <v>58</v>
      </c>
      <c r="C1019" s="47">
        <v>2017</v>
      </c>
      <c r="D1019" s="107">
        <v>2110021</v>
      </c>
    </row>
    <row r="1020" spans="1:4">
      <c r="A1020" s="47" t="s">
        <v>50</v>
      </c>
      <c r="B1020" s="47" t="s">
        <v>58</v>
      </c>
      <c r="C1020" s="47">
        <v>2018</v>
      </c>
      <c r="D1020" s="93">
        <v>2135300</v>
      </c>
    </row>
    <row r="1021" spans="1:4">
      <c r="A1021" s="47" t="s">
        <v>50</v>
      </c>
      <c r="B1021" s="47" t="s">
        <v>58</v>
      </c>
      <c r="C1021" s="47">
        <v>2019</v>
      </c>
      <c r="D1021" s="93">
        <v>2182286</v>
      </c>
    </row>
    <row r="1022" spans="1:4">
      <c r="A1022" s="47" t="s">
        <v>50</v>
      </c>
      <c r="B1022" s="47" t="s">
        <v>58</v>
      </c>
      <c r="C1022" s="47">
        <v>2020</v>
      </c>
      <c r="D1022" s="93">
        <v>2209086</v>
      </c>
    </row>
    <row r="1023" spans="1:4">
      <c r="A1023" s="47" t="s">
        <v>50</v>
      </c>
      <c r="B1023" s="47" t="s">
        <v>58</v>
      </c>
      <c r="C1023" s="47">
        <v>2021</v>
      </c>
      <c r="D1023" s="93">
        <v>2242569</v>
      </c>
    </row>
    <row r="1024" spans="1:4">
      <c r="A1024" s="47" t="s">
        <v>50</v>
      </c>
      <c r="B1024" s="47" t="s">
        <v>58</v>
      </c>
      <c r="C1024" s="47">
        <v>2022</v>
      </c>
      <c r="D1024" s="93">
        <v>2271842</v>
      </c>
    </row>
    <row r="1025" spans="1:4">
      <c r="A1025" s="47" t="s">
        <v>43</v>
      </c>
      <c r="B1025" s="47" t="s">
        <v>58</v>
      </c>
      <c r="C1025" s="47">
        <v>2014</v>
      </c>
      <c r="D1025" s="93">
        <v>850762</v>
      </c>
    </row>
    <row r="1026" spans="1:4">
      <c r="A1026" s="47" t="s">
        <v>43</v>
      </c>
      <c r="B1026" s="47" t="s">
        <v>58</v>
      </c>
      <c r="C1026" s="47">
        <v>2015</v>
      </c>
      <c r="D1026" s="47">
        <v>852771</v>
      </c>
    </row>
    <row r="1027" spans="1:4">
      <c r="A1027" s="47" t="s">
        <v>43</v>
      </c>
      <c r="B1027" s="47" t="s">
        <v>58</v>
      </c>
      <c r="C1027" s="47">
        <v>2016</v>
      </c>
      <c r="D1027" s="107">
        <v>855108</v>
      </c>
    </row>
    <row r="1028" spans="1:4">
      <c r="A1028" s="47" t="s">
        <v>43</v>
      </c>
      <c r="B1028" s="47" t="s">
        <v>58</v>
      </c>
      <c r="C1028" s="47">
        <v>2017</v>
      </c>
      <c r="D1028" s="93">
        <v>864829</v>
      </c>
    </row>
    <row r="1029" spans="1:4">
      <c r="A1029" s="47" t="s">
        <v>43</v>
      </c>
      <c r="B1029" s="47" t="s">
        <v>58</v>
      </c>
      <c r="C1029" s="47">
        <v>2018</v>
      </c>
      <c r="D1029" s="93">
        <v>891785</v>
      </c>
    </row>
    <row r="1030" spans="1:4">
      <c r="A1030" s="47" t="s">
        <v>43</v>
      </c>
      <c r="B1030" s="47" t="s">
        <v>58</v>
      </c>
      <c r="C1030" s="47">
        <v>2019</v>
      </c>
      <c r="D1030" s="93">
        <v>897030</v>
      </c>
    </row>
    <row r="1031" spans="1:4">
      <c r="A1031" s="47" t="s">
        <v>43</v>
      </c>
      <c r="B1031" s="47" t="s">
        <v>59</v>
      </c>
      <c r="C1031" s="47">
        <v>2020</v>
      </c>
      <c r="D1031" s="93">
        <v>906790</v>
      </c>
    </row>
    <row r="1032" spans="1:4">
      <c r="A1032" s="47" t="s">
        <v>43</v>
      </c>
      <c r="B1032" s="47" t="s">
        <v>59</v>
      </c>
      <c r="C1032" s="47">
        <v>2021</v>
      </c>
      <c r="D1032" s="93">
        <v>912220</v>
      </c>
    </row>
    <row r="1033" spans="1:4">
      <c r="A1033" s="47" t="s">
        <v>43</v>
      </c>
      <c r="B1033" s="47" t="s">
        <v>59</v>
      </c>
      <c r="C1033" s="47">
        <v>2022</v>
      </c>
      <c r="D1033" s="93">
        <v>916299</v>
      </c>
    </row>
    <row r="1034" spans="1:4">
      <c r="A1034" s="47" t="s">
        <v>44</v>
      </c>
      <c r="B1034" s="47" t="s">
        <v>58</v>
      </c>
      <c r="C1034" s="47">
        <v>2014</v>
      </c>
      <c r="D1034" s="47">
        <v>279617</v>
      </c>
    </row>
    <row r="1035" spans="1:4">
      <c r="A1035" s="47" t="s">
        <v>44</v>
      </c>
      <c r="B1035" s="47" t="s">
        <v>58</v>
      </c>
      <c r="C1035" s="47">
        <v>2015</v>
      </c>
      <c r="D1035" s="107">
        <v>281857</v>
      </c>
    </row>
    <row r="1036" spans="1:4">
      <c r="A1036" s="47" t="s">
        <v>44</v>
      </c>
      <c r="B1036" s="47" t="s">
        <v>58</v>
      </c>
      <c r="C1036" s="47">
        <v>2016</v>
      </c>
      <c r="D1036" s="93">
        <v>284263</v>
      </c>
    </row>
    <row r="1037" spans="1:4">
      <c r="A1037" s="47" t="s">
        <v>44</v>
      </c>
      <c r="B1037" s="47" t="s">
        <v>58</v>
      </c>
      <c r="C1037" s="47">
        <v>2017</v>
      </c>
      <c r="D1037" s="93">
        <v>286386</v>
      </c>
    </row>
    <row r="1038" spans="1:4">
      <c r="A1038" s="47" t="s">
        <v>44</v>
      </c>
      <c r="B1038" s="47" t="s">
        <v>58</v>
      </c>
      <c r="C1038" s="47">
        <v>2018</v>
      </c>
      <c r="D1038" s="93">
        <v>284823</v>
      </c>
    </row>
    <row r="1039" spans="1:4">
      <c r="A1039" s="47" t="s">
        <v>44</v>
      </c>
      <c r="B1039" s="47" t="s">
        <v>58</v>
      </c>
      <c r="C1039" s="47">
        <v>2019</v>
      </c>
      <c r="D1039" s="93">
        <v>287095</v>
      </c>
    </row>
    <row r="1040" spans="1:4">
      <c r="A1040" s="47" t="s">
        <v>44</v>
      </c>
      <c r="B1040" s="47" t="s">
        <v>59</v>
      </c>
      <c r="C1040" s="47">
        <v>2020</v>
      </c>
      <c r="D1040" s="93">
        <v>289921</v>
      </c>
    </row>
    <row r="1041" spans="1:4">
      <c r="A1041" s="47" t="s">
        <v>44</v>
      </c>
      <c r="B1041" s="47" t="s">
        <v>59</v>
      </c>
      <c r="C1041" s="47">
        <v>2021</v>
      </c>
      <c r="D1041" s="93">
        <v>293198</v>
      </c>
    </row>
    <row r="1042" spans="1:4">
      <c r="A1042" s="47" t="s">
        <v>44</v>
      </c>
      <c r="B1042" s="47" t="s">
        <v>59</v>
      </c>
      <c r="C1042" s="47">
        <v>2022</v>
      </c>
      <c r="D1042" s="47">
        <v>296476</v>
      </c>
    </row>
    <row r="1043" spans="1:4">
      <c r="A1043" s="47" t="s">
        <v>52</v>
      </c>
      <c r="B1043" s="47" t="s">
        <v>58</v>
      </c>
      <c r="C1043" s="47">
        <v>2014</v>
      </c>
      <c r="D1043" s="108">
        <v>279617</v>
      </c>
    </row>
    <row r="1044" spans="1:4">
      <c r="A1044" s="47" t="s">
        <v>52</v>
      </c>
      <c r="B1044" s="47" t="s">
        <v>58</v>
      </c>
      <c r="C1044" s="47">
        <v>2015</v>
      </c>
      <c r="D1044" s="93">
        <v>281857</v>
      </c>
    </row>
    <row r="1045" spans="1:4">
      <c r="A1045" s="47" t="s">
        <v>52</v>
      </c>
      <c r="B1045" s="47" t="s">
        <v>58</v>
      </c>
      <c r="C1045" s="47">
        <v>2016</v>
      </c>
      <c r="D1045" s="93">
        <v>284263</v>
      </c>
    </row>
    <row r="1046" spans="1:4">
      <c r="A1046" s="47" t="s">
        <v>52</v>
      </c>
      <c r="B1046" s="47" t="s">
        <v>58</v>
      </c>
      <c r="C1046" s="47">
        <v>2017</v>
      </c>
      <c r="D1046" s="93">
        <v>286386</v>
      </c>
    </row>
    <row r="1047" spans="1:4">
      <c r="A1047" s="47" t="s">
        <v>52</v>
      </c>
      <c r="B1047" s="47" t="s">
        <v>58</v>
      </c>
      <c r="C1047" s="47">
        <v>2018</v>
      </c>
      <c r="D1047" s="93">
        <v>284823</v>
      </c>
    </row>
    <row r="1048" spans="1:4">
      <c r="A1048" s="47" t="s">
        <v>52</v>
      </c>
      <c r="B1048" s="47" t="s">
        <v>58</v>
      </c>
      <c r="C1048" s="47">
        <v>2019</v>
      </c>
      <c r="D1048" s="93">
        <v>287095</v>
      </c>
    </row>
    <row r="1049" spans="1:4">
      <c r="A1049" s="47" t="s">
        <v>52</v>
      </c>
      <c r="B1049" s="47" t="s">
        <v>58</v>
      </c>
      <c r="C1049" s="47">
        <v>2020</v>
      </c>
      <c r="D1049" s="93">
        <v>289921</v>
      </c>
    </row>
    <row r="1050" spans="1:4">
      <c r="A1050" s="47" t="s">
        <v>52</v>
      </c>
      <c r="B1050" s="47" t="s">
        <v>58</v>
      </c>
      <c r="C1050" s="47">
        <v>2021</v>
      </c>
      <c r="D1050" s="47">
        <v>293198</v>
      </c>
    </row>
    <row r="1051" spans="1:4">
      <c r="A1051" s="47" t="s">
        <v>52</v>
      </c>
      <c r="B1051" s="47" t="s">
        <v>58</v>
      </c>
      <c r="C1051" s="47">
        <v>2022</v>
      </c>
      <c r="D1051" s="108">
        <v>296476</v>
      </c>
    </row>
    <row r="1052" spans="1:4">
      <c r="A1052" s="47" t="s">
        <v>49</v>
      </c>
      <c r="B1052" s="47" t="s">
        <v>58</v>
      </c>
      <c r="C1052" s="47">
        <v>2014</v>
      </c>
      <c r="D1052" s="93">
        <v>3566649</v>
      </c>
    </row>
    <row r="1053" spans="1:4">
      <c r="A1053" s="47" t="s">
        <v>49</v>
      </c>
      <c r="B1053" s="47" t="s">
        <v>58</v>
      </c>
      <c r="C1053" s="47">
        <v>2015</v>
      </c>
      <c r="D1053" s="93">
        <v>3635903</v>
      </c>
    </row>
    <row r="1054" spans="1:4">
      <c r="A1054" s="47" t="s">
        <v>49</v>
      </c>
      <c r="B1054" s="47" t="s">
        <v>58</v>
      </c>
      <c r="C1054" s="47">
        <v>2016</v>
      </c>
      <c r="D1054" s="93">
        <v>3705674</v>
      </c>
    </row>
    <row r="1055" spans="1:4">
      <c r="A1055" s="47" t="s">
        <v>49</v>
      </c>
      <c r="B1055" s="47" t="s">
        <v>58</v>
      </c>
      <c r="C1055" s="47">
        <v>2017</v>
      </c>
      <c r="D1055" s="93">
        <v>3752921</v>
      </c>
    </row>
    <row r="1056" spans="1:4">
      <c r="A1056" s="47" t="s">
        <v>49</v>
      </c>
      <c r="B1056" s="47" t="s">
        <v>58</v>
      </c>
      <c r="C1056" s="47">
        <v>2018</v>
      </c>
      <c r="D1056" s="93">
        <v>3807090</v>
      </c>
    </row>
    <row r="1057" spans="1:9">
      <c r="A1057" s="47" t="s">
        <v>49</v>
      </c>
      <c r="B1057" s="47" t="s">
        <v>58</v>
      </c>
      <c r="C1057" s="47">
        <v>2019</v>
      </c>
      <c r="D1057" s="93">
        <v>3859603</v>
      </c>
    </row>
    <row r="1058" spans="1:9">
      <c r="A1058" s="47" t="s">
        <v>49</v>
      </c>
      <c r="B1058" s="47" t="s">
        <v>58</v>
      </c>
      <c r="C1058" s="47">
        <v>2020</v>
      </c>
      <c r="D1058" s="47">
        <v>3915536</v>
      </c>
    </row>
    <row r="1059" spans="1:9">
      <c r="A1059" s="47" t="s">
        <v>49</v>
      </c>
      <c r="B1059" s="47" t="s">
        <v>58</v>
      </c>
      <c r="C1059" s="47">
        <v>2021</v>
      </c>
      <c r="D1059" s="108">
        <v>3962822</v>
      </c>
    </row>
    <row r="1060" spans="1:9">
      <c r="A1060" s="47" t="s">
        <v>49</v>
      </c>
      <c r="B1060" s="47" t="s">
        <v>58</v>
      </c>
      <c r="C1060" s="47">
        <v>2022</v>
      </c>
      <c r="D1060" s="93">
        <v>4016990</v>
      </c>
    </row>
    <row r="1061" spans="1:9">
      <c r="A1061" s="47" t="s">
        <v>45</v>
      </c>
      <c r="B1061" s="47" t="s">
        <v>58</v>
      </c>
      <c r="C1061" s="47">
        <v>2014</v>
      </c>
      <c r="D1061" s="93">
        <v>652478</v>
      </c>
    </row>
    <row r="1062" spans="1:9">
      <c r="A1062" s="47" t="s">
        <v>45</v>
      </c>
      <c r="B1062" s="47" t="s">
        <v>58</v>
      </c>
      <c r="C1062" s="47">
        <v>2015</v>
      </c>
      <c r="D1062" s="93">
        <v>658453</v>
      </c>
    </row>
    <row r="1063" spans="1:9">
      <c r="A1063" s="47" t="s">
        <v>45</v>
      </c>
      <c r="B1063" s="47" t="s">
        <v>58</v>
      </c>
      <c r="C1063" s="47">
        <v>2016</v>
      </c>
      <c r="D1063" s="93">
        <v>664549</v>
      </c>
    </row>
    <row r="1064" spans="1:9">
      <c r="A1064" s="47" t="s">
        <v>45</v>
      </c>
      <c r="B1064" s="47" t="s">
        <v>58</v>
      </c>
      <c r="C1064" s="47">
        <v>2017</v>
      </c>
      <c r="D1064" s="93">
        <v>669826</v>
      </c>
      <c r="H1064" s="47"/>
      <c r="I1064" s="47"/>
    </row>
    <row r="1065" spans="1:9">
      <c r="A1065" s="47" t="s">
        <v>45</v>
      </c>
      <c r="B1065" s="47" t="s">
        <v>58</v>
      </c>
      <c r="C1065" s="47">
        <v>2018</v>
      </c>
      <c r="D1065" s="93">
        <v>676807</v>
      </c>
      <c r="H1065" s="47"/>
      <c r="I1065" s="47"/>
    </row>
    <row r="1066" spans="1:9">
      <c r="A1066" s="47" t="s">
        <v>45</v>
      </c>
      <c r="B1066" s="47" t="s">
        <v>58</v>
      </c>
      <c r="C1066" s="47">
        <v>2019</v>
      </c>
      <c r="D1066" s="47">
        <v>685025</v>
      </c>
      <c r="H1066" s="47"/>
      <c r="I1066" s="47"/>
    </row>
    <row r="1067" spans="1:9">
      <c r="A1067" s="47" t="s">
        <v>45</v>
      </c>
      <c r="B1067" s="47" t="s">
        <v>59</v>
      </c>
      <c r="C1067" s="47">
        <v>2020</v>
      </c>
      <c r="D1067" s="108">
        <v>699185</v>
      </c>
      <c r="H1067" s="47"/>
      <c r="I1067" s="47"/>
    </row>
    <row r="1068" spans="1:9">
      <c r="A1068" s="47" t="s">
        <v>45</v>
      </c>
      <c r="B1068" s="47" t="s">
        <v>59</v>
      </c>
      <c r="C1068" s="47">
        <v>2021</v>
      </c>
      <c r="D1068" s="93">
        <v>704429</v>
      </c>
    </row>
    <row r="1069" spans="1:9">
      <c r="A1069" s="47" t="s">
        <v>45</v>
      </c>
      <c r="B1069" s="47" t="s">
        <v>59</v>
      </c>
      <c r="C1069" s="47">
        <v>2022</v>
      </c>
      <c r="D1069" s="93">
        <v>706922</v>
      </c>
    </row>
    <row r="1070" spans="1:9">
      <c r="A1070" s="47" t="s">
        <v>33</v>
      </c>
      <c r="B1070" s="47" t="s">
        <v>0</v>
      </c>
      <c r="C1070" s="47">
        <v>2014</v>
      </c>
      <c r="D1070" s="93">
        <v>2388579325.9794683</v>
      </c>
    </row>
    <row r="1071" spans="1:9">
      <c r="A1071" s="47" t="s">
        <v>33</v>
      </c>
      <c r="B1071" s="47" t="s">
        <v>0</v>
      </c>
      <c r="C1071" s="47">
        <v>2015</v>
      </c>
      <c r="D1071" s="93">
        <v>2257099880.6141539</v>
      </c>
    </row>
    <row r="1072" spans="1:9">
      <c r="A1072" s="47" t="s">
        <v>33</v>
      </c>
      <c r="B1072" s="47" t="s">
        <v>0</v>
      </c>
      <c r="C1072" s="47">
        <v>2016</v>
      </c>
      <c r="D1072" s="93">
        <v>1690384512.953198</v>
      </c>
    </row>
    <row r="1073" spans="1:4">
      <c r="A1073" s="47" t="s">
        <v>33</v>
      </c>
      <c r="B1073" s="47" t="s">
        <v>0</v>
      </c>
      <c r="C1073" s="47">
        <v>2017</v>
      </c>
      <c r="D1073" s="93">
        <v>1731583891.2426064</v>
      </c>
    </row>
    <row r="1074" spans="1:4">
      <c r="A1074" s="47" t="s">
        <v>33</v>
      </c>
      <c r="B1074" s="47" t="s">
        <v>0</v>
      </c>
      <c r="C1074" s="47">
        <v>2018</v>
      </c>
      <c r="D1074" s="47">
        <v>1686327198.0101404</v>
      </c>
    </row>
    <row r="1075" spans="1:4">
      <c r="A1075" s="47" t="s">
        <v>33</v>
      </c>
      <c r="B1075" s="47" t="s">
        <v>0</v>
      </c>
      <c r="C1075" s="47">
        <v>2019</v>
      </c>
      <c r="D1075" s="108">
        <v>1702683768.801702</v>
      </c>
    </row>
    <row r="1076" spans="1:4">
      <c r="A1076" s="47" t="s">
        <v>33</v>
      </c>
      <c r="B1076" s="47" t="s">
        <v>0</v>
      </c>
      <c r="C1076" s="47">
        <v>2020</v>
      </c>
      <c r="D1076" s="93">
        <v>1494517920.1001685</v>
      </c>
    </row>
    <row r="1077" spans="1:4">
      <c r="A1077" s="47" t="s">
        <v>33</v>
      </c>
      <c r="B1077" s="47" t="s">
        <v>0</v>
      </c>
      <c r="C1077" s="47">
        <v>2021</v>
      </c>
      <c r="D1077" s="93">
        <v>1493567441.8900001</v>
      </c>
    </row>
    <row r="1078" spans="1:4">
      <c r="A1078" s="47" t="s">
        <v>33</v>
      </c>
      <c r="B1078" s="47" t="s">
        <v>0</v>
      </c>
      <c r="C1078" s="47">
        <v>2022</v>
      </c>
      <c r="D1078" s="93">
        <v>1527748276.5900002</v>
      </c>
    </row>
    <row r="1079" spans="1:4">
      <c r="A1079" s="47" t="s">
        <v>34</v>
      </c>
      <c r="B1079" s="47" t="s">
        <v>0</v>
      </c>
      <c r="C1079" s="47">
        <v>2014</v>
      </c>
      <c r="D1079" s="93">
        <v>581194457.50197816</v>
      </c>
    </row>
    <row r="1080" spans="1:4">
      <c r="A1080" s="47" t="s">
        <v>34</v>
      </c>
      <c r="B1080" s="47" t="s">
        <v>0</v>
      </c>
      <c r="C1080" s="47">
        <v>2015</v>
      </c>
      <c r="D1080" s="93">
        <v>660253876.98790598</v>
      </c>
    </row>
    <row r="1081" spans="1:4">
      <c r="A1081" s="47" t="s">
        <v>34</v>
      </c>
      <c r="B1081" s="47" t="s">
        <v>0</v>
      </c>
      <c r="C1081" s="47">
        <v>2016</v>
      </c>
      <c r="D1081" s="93">
        <v>588125125.42628396</v>
      </c>
    </row>
    <row r="1082" spans="1:4">
      <c r="A1082" s="47" t="s">
        <v>34</v>
      </c>
      <c r="B1082" s="47" t="s">
        <v>0</v>
      </c>
      <c r="C1082" s="47">
        <v>2017</v>
      </c>
      <c r="D1082" s="47">
        <v>648042240.60526204</v>
      </c>
    </row>
    <row r="1083" spans="1:4">
      <c r="A1083" s="47" t="s">
        <v>34</v>
      </c>
      <c r="B1083" s="47" t="s">
        <v>0</v>
      </c>
      <c r="C1083" s="47">
        <v>2018</v>
      </c>
      <c r="D1083" s="107">
        <v>616347133.00307405</v>
      </c>
    </row>
    <row r="1084" spans="1:4">
      <c r="A1084" s="47" t="s">
        <v>34</v>
      </c>
      <c r="B1084" s="47" t="s">
        <v>0</v>
      </c>
      <c r="C1084" s="47">
        <v>2019</v>
      </c>
      <c r="D1084" s="93">
        <v>662677186.31102896</v>
      </c>
    </row>
    <row r="1085" spans="1:4">
      <c r="A1085" s="47" t="s">
        <v>34</v>
      </c>
      <c r="B1085" s="47" t="s">
        <v>0</v>
      </c>
      <c r="C1085" s="47">
        <v>2020</v>
      </c>
      <c r="D1085" s="93">
        <v>679355648.05808902</v>
      </c>
    </row>
    <row r="1086" spans="1:4">
      <c r="A1086" s="47" t="s">
        <v>34</v>
      </c>
      <c r="B1086" s="47" t="s">
        <v>0</v>
      </c>
      <c r="C1086" s="47">
        <v>2021</v>
      </c>
      <c r="D1086" s="93">
        <v>650971734.61222506</v>
      </c>
    </row>
    <row r="1087" spans="1:4">
      <c r="A1087" s="47" t="s">
        <v>34</v>
      </c>
      <c r="B1087" s="47" t="s">
        <v>0</v>
      </c>
      <c r="C1087" s="47">
        <v>2022</v>
      </c>
      <c r="D1087" s="93">
        <v>661231491.747998</v>
      </c>
    </row>
    <row r="1088" spans="1:4">
      <c r="A1088" s="47" t="s">
        <v>35</v>
      </c>
      <c r="B1088" s="47" t="s">
        <v>0</v>
      </c>
      <c r="C1088" s="47">
        <v>2014</v>
      </c>
      <c r="D1088" s="93">
        <v>254485656.10491335</v>
      </c>
    </row>
    <row r="1089" spans="1:4">
      <c r="A1089" s="47" t="s">
        <v>35</v>
      </c>
      <c r="B1089" s="47" t="s">
        <v>0</v>
      </c>
      <c r="C1089" s="47">
        <v>2015</v>
      </c>
      <c r="D1089" s="93">
        <v>287663082.17571002</v>
      </c>
    </row>
    <row r="1090" spans="1:4">
      <c r="A1090" s="47" t="s">
        <v>35</v>
      </c>
      <c r="B1090" s="47" t="s">
        <v>0</v>
      </c>
      <c r="C1090" s="47">
        <v>2016</v>
      </c>
      <c r="D1090" s="47">
        <v>279326173.30000001</v>
      </c>
    </row>
    <row r="1091" spans="1:4">
      <c r="A1091" s="47" t="s">
        <v>35</v>
      </c>
      <c r="B1091" s="47" t="s">
        <v>0</v>
      </c>
      <c r="C1091" s="47">
        <v>2017</v>
      </c>
      <c r="D1091" s="107">
        <v>278537163</v>
      </c>
    </row>
    <row r="1092" spans="1:4">
      <c r="A1092" s="47" t="s">
        <v>35</v>
      </c>
      <c r="B1092" s="47" t="s">
        <v>0</v>
      </c>
      <c r="C1092" s="47">
        <v>2018</v>
      </c>
      <c r="D1092" s="47">
        <v>290594469.420421</v>
      </c>
    </row>
    <row r="1093" spans="1:4">
      <c r="A1093" s="47" t="s">
        <v>35</v>
      </c>
      <c r="B1093" s="47" t="s">
        <v>0</v>
      </c>
      <c r="C1093" s="47">
        <v>2019</v>
      </c>
      <c r="D1093" s="107">
        <v>299178861.24000001</v>
      </c>
    </row>
    <row r="1094" spans="1:4">
      <c r="A1094" s="47" t="s">
        <v>35</v>
      </c>
      <c r="B1094" s="47" t="s">
        <v>0</v>
      </c>
      <c r="C1094" s="47">
        <v>2020</v>
      </c>
      <c r="D1094" s="93">
        <v>290406805.30000001</v>
      </c>
    </row>
    <row r="1095" spans="1:4">
      <c r="A1095" s="47" t="s">
        <v>35</v>
      </c>
      <c r="B1095" s="47" t="s">
        <v>0</v>
      </c>
      <c r="C1095" s="47">
        <v>2021</v>
      </c>
      <c r="D1095" s="93">
        <v>265819542.28999999</v>
      </c>
    </row>
    <row r="1096" spans="1:4">
      <c r="A1096" s="47" t="s">
        <v>35</v>
      </c>
      <c r="B1096" s="47" t="s">
        <v>0</v>
      </c>
      <c r="C1096" s="47">
        <v>2022</v>
      </c>
      <c r="D1096" s="93">
        <v>304913785.23000002</v>
      </c>
    </row>
    <row r="1097" spans="1:4">
      <c r="A1097" s="47" t="s">
        <v>36</v>
      </c>
      <c r="B1097" s="47" t="s">
        <v>0</v>
      </c>
      <c r="C1097" s="47">
        <v>2014</v>
      </c>
      <c r="D1097" s="93">
        <v>996451541.55724895</v>
      </c>
    </row>
    <row r="1098" spans="1:4">
      <c r="A1098" s="47" t="s">
        <v>36</v>
      </c>
      <c r="B1098" s="47" t="s">
        <v>0</v>
      </c>
      <c r="C1098" s="47">
        <v>2015</v>
      </c>
      <c r="D1098" s="93">
        <v>979685248.99356198</v>
      </c>
    </row>
    <row r="1099" spans="1:4">
      <c r="A1099" s="47" t="s">
        <v>36</v>
      </c>
      <c r="B1099" s="47" t="s">
        <v>0</v>
      </c>
      <c r="C1099" s="47">
        <v>2016</v>
      </c>
      <c r="D1099" s="93">
        <v>844067304.25055003</v>
      </c>
    </row>
    <row r="1100" spans="1:4">
      <c r="A1100" s="47" t="s">
        <v>36</v>
      </c>
      <c r="B1100" s="47" t="s">
        <v>0</v>
      </c>
      <c r="C1100" s="47">
        <v>2017</v>
      </c>
      <c r="D1100" s="47">
        <v>875734346.61291599</v>
      </c>
    </row>
    <row r="1101" spans="1:4">
      <c r="A1101" s="47" t="s">
        <v>36</v>
      </c>
      <c r="B1101" s="47" t="s">
        <v>0</v>
      </c>
      <c r="C1101" s="47">
        <v>2018</v>
      </c>
      <c r="D1101" s="107">
        <v>841273907.054811</v>
      </c>
    </row>
    <row r="1102" spans="1:4">
      <c r="A1102" s="47" t="s">
        <v>36</v>
      </c>
      <c r="B1102" s="47" t="s">
        <v>0</v>
      </c>
      <c r="C1102" s="47">
        <v>2019</v>
      </c>
      <c r="D1102" s="93">
        <v>871635721.62371099</v>
      </c>
    </row>
    <row r="1103" spans="1:4">
      <c r="A1103" s="47" t="s">
        <v>36</v>
      </c>
      <c r="B1103" s="47" t="s">
        <v>0</v>
      </c>
      <c r="C1103" s="47">
        <v>2020</v>
      </c>
      <c r="D1103" s="93">
        <v>831927691.51084697</v>
      </c>
    </row>
    <row r="1104" spans="1:4">
      <c r="A1104" s="47" t="s">
        <v>36</v>
      </c>
      <c r="B1104" s="47" t="s">
        <v>0</v>
      </c>
      <c r="C1104" s="47">
        <v>2021</v>
      </c>
      <c r="D1104" s="93">
        <v>847530872.42999995</v>
      </c>
    </row>
    <row r="1105" spans="1:4">
      <c r="A1105" s="47" t="s">
        <v>36</v>
      </c>
      <c r="B1105" s="47" t="s">
        <v>0</v>
      </c>
      <c r="C1105" s="47">
        <v>2022</v>
      </c>
      <c r="D1105" s="93">
        <v>819980269</v>
      </c>
    </row>
    <row r="1106" spans="1:4">
      <c r="A1106" s="47" t="s">
        <v>37</v>
      </c>
      <c r="B1106" s="47" t="s">
        <v>0</v>
      </c>
      <c r="C1106" s="47">
        <v>2014</v>
      </c>
      <c r="D1106" s="93">
        <v>1608331698.0499978</v>
      </c>
    </row>
    <row r="1107" spans="1:4">
      <c r="A1107" s="47" t="s">
        <v>37</v>
      </c>
      <c r="B1107" s="47" t="s">
        <v>0</v>
      </c>
      <c r="C1107" s="47">
        <v>2015</v>
      </c>
      <c r="D1107" s="93">
        <v>1906174399.0699999</v>
      </c>
    </row>
    <row r="1108" spans="1:4">
      <c r="A1108" s="47" t="s">
        <v>37</v>
      </c>
      <c r="B1108" s="47" t="s">
        <v>0</v>
      </c>
      <c r="C1108" s="47">
        <v>2016</v>
      </c>
      <c r="D1108" s="47">
        <v>1559679618.8</v>
      </c>
    </row>
    <row r="1109" spans="1:4">
      <c r="A1109" s="47" t="s">
        <v>37</v>
      </c>
      <c r="B1109" s="47" t="s">
        <v>0</v>
      </c>
      <c r="C1109" s="47">
        <v>2017</v>
      </c>
      <c r="D1109" s="108">
        <v>1542856084.1300001</v>
      </c>
    </row>
    <row r="1110" spans="1:4">
      <c r="A1110" s="47" t="s">
        <v>37</v>
      </c>
      <c r="B1110" s="47" t="s">
        <v>0</v>
      </c>
      <c r="C1110" s="47">
        <v>2018</v>
      </c>
      <c r="D1110" s="93">
        <v>1484134033.8800001</v>
      </c>
    </row>
    <row r="1111" spans="1:4">
      <c r="A1111" s="47" t="s">
        <v>37</v>
      </c>
      <c r="B1111" s="47" t="s">
        <v>0</v>
      </c>
      <c r="C1111" s="47">
        <v>2019</v>
      </c>
      <c r="D1111" s="93">
        <v>1385341105.9300001</v>
      </c>
    </row>
    <row r="1112" spans="1:4">
      <c r="A1112" s="47" t="s">
        <v>37</v>
      </c>
      <c r="B1112" s="47" t="s">
        <v>0</v>
      </c>
      <c r="C1112" s="47">
        <v>2020</v>
      </c>
      <c r="D1112" s="93">
        <v>1362883562.72</v>
      </c>
    </row>
    <row r="1113" spans="1:4">
      <c r="A1113" s="47" t="s">
        <v>37</v>
      </c>
      <c r="B1113" s="47" t="s">
        <v>0</v>
      </c>
      <c r="C1113" s="47">
        <v>2021</v>
      </c>
      <c r="D1113" s="93">
        <v>1208193502.53</v>
      </c>
    </row>
    <row r="1114" spans="1:4">
      <c r="A1114" s="47" t="s">
        <v>37</v>
      </c>
      <c r="B1114" s="47" t="s">
        <v>0</v>
      </c>
      <c r="C1114" s="47">
        <v>2022</v>
      </c>
      <c r="D1114" s="93">
        <v>1228114510.72</v>
      </c>
    </row>
    <row r="1115" spans="1:4">
      <c r="A1115" s="47" t="s">
        <v>38</v>
      </c>
      <c r="B1115" s="47" t="s">
        <v>0</v>
      </c>
      <c r="C1115" s="47">
        <v>2014</v>
      </c>
      <c r="D1115" s="93">
        <v>1533213700</v>
      </c>
    </row>
    <row r="1116" spans="1:4">
      <c r="A1116" s="47" t="s">
        <v>38</v>
      </c>
      <c r="B1116" s="47" t="s">
        <v>0</v>
      </c>
      <c r="C1116" s="47">
        <v>2015</v>
      </c>
      <c r="D1116" s="47">
        <v>1772686337.6217899</v>
      </c>
    </row>
    <row r="1117" spans="1:4">
      <c r="A1117" s="47" t="s">
        <v>38</v>
      </c>
      <c r="B1117" s="47" t="s">
        <v>0</v>
      </c>
      <c r="C1117" s="47">
        <v>2016</v>
      </c>
      <c r="D1117" s="108">
        <v>1447653418.9827299</v>
      </c>
    </row>
    <row r="1118" spans="1:4">
      <c r="A1118" s="47" t="s">
        <v>38</v>
      </c>
      <c r="B1118" s="47" t="s">
        <v>0</v>
      </c>
      <c r="C1118" s="47">
        <v>2017</v>
      </c>
      <c r="D1118" s="93">
        <v>1500905751.79</v>
      </c>
    </row>
    <row r="1119" spans="1:4">
      <c r="A1119" s="47" t="s">
        <v>38</v>
      </c>
      <c r="B1119" s="47" t="s">
        <v>0</v>
      </c>
      <c r="C1119" s="47">
        <v>2018</v>
      </c>
      <c r="D1119" s="93">
        <v>1360225218.0999999</v>
      </c>
    </row>
    <row r="1120" spans="1:4">
      <c r="A1120" s="47" t="s">
        <v>38</v>
      </c>
      <c r="B1120" s="47" t="s">
        <v>0</v>
      </c>
      <c r="C1120" s="47">
        <v>2019</v>
      </c>
      <c r="D1120" s="93">
        <v>1309118439.6800001</v>
      </c>
    </row>
    <row r="1121" spans="1:4">
      <c r="A1121" s="47" t="s">
        <v>38</v>
      </c>
      <c r="B1121" s="47" t="s">
        <v>0</v>
      </c>
      <c r="C1121" s="47">
        <v>2020</v>
      </c>
      <c r="D1121" s="93">
        <v>1314823133.6600001</v>
      </c>
    </row>
    <row r="1122" spans="1:4">
      <c r="A1122" s="47" t="s">
        <v>38</v>
      </c>
      <c r="B1122" s="47" t="s">
        <v>0</v>
      </c>
      <c r="C1122" s="47">
        <v>2021</v>
      </c>
      <c r="D1122" s="93">
        <v>1118936300.3399999</v>
      </c>
    </row>
    <row r="1123" spans="1:4">
      <c r="A1123" s="47" t="s">
        <v>38</v>
      </c>
      <c r="B1123" s="47" t="s">
        <v>0</v>
      </c>
      <c r="C1123" s="47">
        <v>2022</v>
      </c>
      <c r="D1123" s="93">
        <v>1121904088.0999999</v>
      </c>
    </row>
    <row r="1124" spans="1:4">
      <c r="A1124" s="47" t="s">
        <v>39</v>
      </c>
      <c r="B1124" s="47" t="s">
        <v>0</v>
      </c>
      <c r="C1124" s="47">
        <v>2014</v>
      </c>
      <c r="D1124" s="47">
        <v>1382119798.0000002</v>
      </c>
    </row>
    <row r="1125" spans="1:4">
      <c r="A1125" s="47" t="s">
        <v>39</v>
      </c>
      <c r="B1125" s="47" t="s">
        <v>0</v>
      </c>
      <c r="C1125" s="47">
        <v>2015</v>
      </c>
      <c r="D1125" s="107">
        <v>1364877764.2979901</v>
      </c>
    </row>
    <row r="1126" spans="1:4">
      <c r="A1126" s="47" t="s">
        <v>39</v>
      </c>
      <c r="B1126" s="47" t="s">
        <v>0</v>
      </c>
      <c r="C1126" s="47">
        <v>2016</v>
      </c>
      <c r="D1126" s="93">
        <v>857678429</v>
      </c>
    </row>
    <row r="1127" spans="1:4">
      <c r="A1127" s="47" t="s">
        <v>39</v>
      </c>
      <c r="B1127" s="47" t="s">
        <v>0</v>
      </c>
      <c r="C1127" s="47">
        <v>2017</v>
      </c>
      <c r="D1127" s="93">
        <v>950590443.03999996</v>
      </c>
    </row>
    <row r="1128" spans="1:4">
      <c r="A1128" s="47" t="s">
        <v>39</v>
      </c>
      <c r="B1128" s="47" t="s">
        <v>0</v>
      </c>
      <c r="C1128" s="47">
        <v>2018</v>
      </c>
      <c r="D1128" s="93">
        <v>977173632</v>
      </c>
    </row>
    <row r="1129" spans="1:4">
      <c r="A1129" s="47" t="s">
        <v>39</v>
      </c>
      <c r="B1129" s="47" t="s">
        <v>0</v>
      </c>
      <c r="C1129" s="47">
        <v>2019</v>
      </c>
      <c r="D1129" s="93">
        <v>989542000.03999996</v>
      </c>
    </row>
    <row r="1130" spans="1:4">
      <c r="A1130" s="47" t="s">
        <v>39</v>
      </c>
      <c r="B1130" s="47" t="s">
        <v>0</v>
      </c>
      <c r="C1130" s="47">
        <v>2020</v>
      </c>
      <c r="D1130" s="93">
        <v>978143275</v>
      </c>
    </row>
    <row r="1131" spans="1:4">
      <c r="A1131" s="47" t="s">
        <v>39</v>
      </c>
      <c r="B1131" s="47" t="s">
        <v>0</v>
      </c>
      <c r="C1131" s="47">
        <v>2021</v>
      </c>
      <c r="D1131" s="93">
        <v>972528046</v>
      </c>
    </row>
    <row r="1132" spans="1:4">
      <c r="A1132" s="47" t="s">
        <v>39</v>
      </c>
      <c r="B1132" s="47" t="s">
        <v>0</v>
      </c>
      <c r="C1132" s="47">
        <v>2022</v>
      </c>
      <c r="D1132" s="47">
        <v>1001984286</v>
      </c>
    </row>
    <row r="1133" spans="1:4">
      <c r="A1133" s="47" t="s">
        <v>40</v>
      </c>
      <c r="B1133" s="47" t="s">
        <v>0</v>
      </c>
      <c r="C1133" s="47">
        <v>2014</v>
      </c>
      <c r="D1133" s="107">
        <v>226457701.92000002</v>
      </c>
    </row>
    <row r="1134" spans="1:4">
      <c r="A1134" s="47" t="s">
        <v>40</v>
      </c>
      <c r="B1134" s="47" t="s">
        <v>0</v>
      </c>
      <c r="C1134" s="47">
        <v>2015</v>
      </c>
      <c r="D1134" s="93">
        <v>186033481.28756499</v>
      </c>
    </row>
    <row r="1135" spans="1:4">
      <c r="A1135" s="47" t="s">
        <v>40</v>
      </c>
      <c r="B1135" s="47" t="s">
        <v>0</v>
      </c>
      <c r="C1135" s="47">
        <v>2016</v>
      </c>
      <c r="D1135" s="93">
        <v>160131305.91184601</v>
      </c>
    </row>
    <row r="1136" spans="1:4">
      <c r="A1136" s="47" t="s">
        <v>40</v>
      </c>
      <c r="B1136" s="47" t="s">
        <v>0</v>
      </c>
      <c r="C1136" s="47">
        <v>2017</v>
      </c>
      <c r="D1136" s="93">
        <v>168320973.31343201</v>
      </c>
    </row>
    <row r="1137" spans="1:4">
      <c r="A1137" s="47" t="s">
        <v>40</v>
      </c>
      <c r="B1137" s="47" t="s">
        <v>0</v>
      </c>
      <c r="C1137" s="47">
        <v>2018</v>
      </c>
      <c r="D1137" s="93">
        <v>156802716</v>
      </c>
    </row>
    <row r="1138" spans="1:4">
      <c r="A1138" s="47" t="s">
        <v>40</v>
      </c>
      <c r="B1138" s="47" t="s">
        <v>0</v>
      </c>
      <c r="C1138" s="47">
        <v>2019</v>
      </c>
      <c r="D1138" s="93">
        <v>160193304</v>
      </c>
    </row>
    <row r="1139" spans="1:4">
      <c r="A1139" s="47" t="s">
        <v>40</v>
      </c>
      <c r="B1139" s="47" t="s">
        <v>0</v>
      </c>
      <c r="C1139" s="47">
        <v>2020</v>
      </c>
      <c r="D1139" s="93">
        <v>159118916.78</v>
      </c>
    </row>
    <row r="1140" spans="1:4">
      <c r="A1140" s="47" t="s">
        <v>40</v>
      </c>
      <c r="B1140" s="47" t="s">
        <v>0</v>
      </c>
      <c r="C1140" s="47">
        <v>2021</v>
      </c>
      <c r="D1140" s="47">
        <v>139872991.34999999</v>
      </c>
    </row>
    <row r="1141" spans="1:4">
      <c r="A1141" s="47" t="s">
        <v>40</v>
      </c>
      <c r="B1141" s="47" t="s">
        <v>0</v>
      </c>
      <c r="C1141" s="47">
        <v>2022</v>
      </c>
      <c r="D1141" s="107">
        <v>147785801.84</v>
      </c>
    </row>
    <row r="1142" spans="1:4">
      <c r="A1142" s="47" t="s">
        <v>41</v>
      </c>
      <c r="B1142" s="47" t="s">
        <v>0</v>
      </c>
      <c r="C1142" s="47">
        <v>2014</v>
      </c>
      <c r="D1142" s="93">
        <v>245399755.42439705</v>
      </c>
    </row>
    <row r="1143" spans="1:4">
      <c r="A1143" s="47" t="s">
        <v>41</v>
      </c>
      <c r="B1143" s="47" t="s">
        <v>0</v>
      </c>
      <c r="C1143" s="47">
        <v>2015</v>
      </c>
      <c r="D1143" s="93">
        <v>259269552.39098299</v>
      </c>
    </row>
    <row r="1144" spans="1:4">
      <c r="A1144" s="47" t="s">
        <v>41</v>
      </c>
      <c r="B1144" s="47" t="s">
        <v>0</v>
      </c>
      <c r="C1144" s="47">
        <v>2016</v>
      </c>
      <c r="D1144" s="93">
        <v>256085798.55340001</v>
      </c>
    </row>
    <row r="1145" spans="1:4">
      <c r="A1145" s="47" t="s">
        <v>41</v>
      </c>
      <c r="B1145" s="47" t="s">
        <v>0</v>
      </c>
      <c r="C1145" s="47">
        <v>2017</v>
      </c>
      <c r="D1145" s="93">
        <v>271460983.502105</v>
      </c>
    </row>
    <row r="1146" spans="1:4">
      <c r="A1146" s="47" t="s">
        <v>41</v>
      </c>
      <c r="B1146" s="47" t="s">
        <v>0</v>
      </c>
      <c r="C1146" s="47">
        <v>2018</v>
      </c>
      <c r="D1146" s="93">
        <v>250466150.237894</v>
      </c>
    </row>
    <row r="1147" spans="1:4">
      <c r="A1147" s="47" t="s">
        <v>41</v>
      </c>
      <c r="B1147" s="47" t="s">
        <v>0</v>
      </c>
      <c r="C1147" s="47">
        <v>2019</v>
      </c>
      <c r="D1147" s="93">
        <v>258723406.55000001</v>
      </c>
    </row>
    <row r="1148" spans="1:4">
      <c r="A1148" s="47" t="s">
        <v>41</v>
      </c>
      <c r="B1148" s="47" t="s">
        <v>0</v>
      </c>
      <c r="C1148" s="47">
        <v>2020</v>
      </c>
      <c r="D1148" s="47">
        <v>272275836.371961</v>
      </c>
    </row>
    <row r="1149" spans="1:4">
      <c r="A1149" s="47" t="s">
        <v>41</v>
      </c>
      <c r="B1149" s="47" t="s">
        <v>0</v>
      </c>
      <c r="C1149" s="47">
        <v>2021</v>
      </c>
      <c r="D1149" s="108">
        <v>253588360.515744</v>
      </c>
    </row>
    <row r="1150" spans="1:4">
      <c r="A1150" s="47" t="s">
        <v>41</v>
      </c>
      <c r="B1150" s="47" t="s">
        <v>0</v>
      </c>
      <c r="C1150" s="47">
        <v>2022</v>
      </c>
      <c r="D1150" s="93">
        <v>261183544.0579102</v>
      </c>
    </row>
    <row r="1151" spans="1:4">
      <c r="A1151" s="47" t="s">
        <v>111</v>
      </c>
      <c r="B1151" s="47" t="s">
        <v>0</v>
      </c>
      <c r="C1151" s="47">
        <v>2020</v>
      </c>
      <c r="D1151" s="93">
        <v>172094972.08000001</v>
      </c>
    </row>
    <row r="1152" spans="1:4">
      <c r="A1152" s="47" t="s">
        <v>111</v>
      </c>
      <c r="B1152" s="47" t="s">
        <v>0</v>
      </c>
      <c r="C1152" s="47">
        <v>2021</v>
      </c>
      <c r="D1152" s="93">
        <v>151658296</v>
      </c>
    </row>
    <row r="1153" spans="1:4">
      <c r="A1153" s="47" t="s">
        <v>111</v>
      </c>
      <c r="B1153" s="47" t="s">
        <v>0</v>
      </c>
      <c r="C1153" s="47">
        <v>2022</v>
      </c>
      <c r="D1153" s="93">
        <v>148748950.78</v>
      </c>
    </row>
    <row r="1154" spans="1:4">
      <c r="A1154" s="47" t="s">
        <v>42</v>
      </c>
      <c r="B1154" s="47" t="s">
        <v>0</v>
      </c>
      <c r="C1154" s="47">
        <v>2014</v>
      </c>
      <c r="D1154" s="93">
        <v>588969794.41352594</v>
      </c>
    </row>
    <row r="1155" spans="1:4">
      <c r="A1155" s="47" t="s">
        <v>42</v>
      </c>
      <c r="B1155" s="47" t="s">
        <v>0</v>
      </c>
      <c r="C1155" s="47">
        <v>2015</v>
      </c>
      <c r="D1155" s="47">
        <v>657063762.25</v>
      </c>
    </row>
    <row r="1156" spans="1:4">
      <c r="A1156" s="47" t="s">
        <v>42</v>
      </c>
      <c r="B1156" s="47" t="s">
        <v>0</v>
      </c>
      <c r="C1156" s="47">
        <v>2016</v>
      </c>
      <c r="D1156" s="107">
        <v>620923820.95000005</v>
      </c>
    </row>
    <row r="1157" spans="1:4">
      <c r="A1157" s="47" t="s">
        <v>42</v>
      </c>
      <c r="B1157" s="47" t="s">
        <v>0</v>
      </c>
      <c r="C1157" s="47">
        <v>2017</v>
      </c>
      <c r="D1157" s="93">
        <v>628568882</v>
      </c>
    </row>
    <row r="1158" spans="1:4">
      <c r="A1158" s="47" t="s">
        <v>42</v>
      </c>
      <c r="B1158" s="47" t="s">
        <v>0</v>
      </c>
      <c r="C1158" s="47">
        <v>2018</v>
      </c>
      <c r="D1158" s="93">
        <v>631624843.39372396</v>
      </c>
    </row>
    <row r="1159" spans="1:4">
      <c r="A1159" s="47" t="s">
        <v>42</v>
      </c>
      <c r="B1159" s="47" t="s">
        <v>0</v>
      </c>
      <c r="C1159" s="47">
        <v>2019</v>
      </c>
      <c r="D1159" s="93">
        <v>656090030.76999998</v>
      </c>
    </row>
    <row r="1160" spans="1:4">
      <c r="A1160" s="47" t="s">
        <v>42</v>
      </c>
      <c r="B1160" s="47" t="s">
        <v>0</v>
      </c>
      <c r="C1160" s="47">
        <v>2020</v>
      </c>
      <c r="D1160" s="93">
        <v>689625040.91999996</v>
      </c>
    </row>
    <row r="1161" spans="1:4">
      <c r="A1161" s="47" t="s">
        <v>42</v>
      </c>
      <c r="B1161" s="47" t="s">
        <v>0</v>
      </c>
      <c r="C1161" s="47">
        <v>2021</v>
      </c>
      <c r="D1161" s="93">
        <v>647118253.30999994</v>
      </c>
    </row>
    <row r="1162" spans="1:4">
      <c r="A1162" s="47" t="s">
        <v>42</v>
      </c>
      <c r="B1162" s="47" t="s">
        <v>0</v>
      </c>
      <c r="C1162" s="47">
        <v>2022</v>
      </c>
      <c r="D1162" s="93">
        <v>704358669.23000002</v>
      </c>
    </row>
    <row r="1163" spans="1:4">
      <c r="A1163" s="47" t="s">
        <v>43</v>
      </c>
      <c r="B1163" s="47" t="s">
        <v>0</v>
      </c>
      <c r="C1163" s="47">
        <v>2014</v>
      </c>
      <c r="D1163" s="47">
        <v>849891072.20000005</v>
      </c>
    </row>
    <row r="1164" spans="1:4">
      <c r="A1164" s="47" t="s">
        <v>43</v>
      </c>
      <c r="B1164" s="47" t="s">
        <v>0</v>
      </c>
      <c r="C1164" s="47">
        <v>2015</v>
      </c>
      <c r="D1164" s="107">
        <v>928117798.60000002</v>
      </c>
    </row>
    <row r="1165" spans="1:4">
      <c r="A1165" s="47" t="s">
        <v>43</v>
      </c>
      <c r="B1165" s="47" t="s">
        <v>0</v>
      </c>
      <c r="C1165" s="47">
        <v>2016</v>
      </c>
      <c r="D1165" s="93">
        <v>679011681.17999995</v>
      </c>
    </row>
    <row r="1166" spans="1:4">
      <c r="A1166" s="47" t="s">
        <v>43</v>
      </c>
      <c r="B1166" s="47" t="s">
        <v>0</v>
      </c>
      <c r="C1166" s="47">
        <v>2017</v>
      </c>
      <c r="D1166" s="93">
        <v>755805871.23255897</v>
      </c>
    </row>
    <row r="1167" spans="1:4">
      <c r="A1167" s="47" t="s">
        <v>43</v>
      </c>
      <c r="B1167" s="47" t="s">
        <v>0</v>
      </c>
      <c r="C1167" s="47">
        <v>2018</v>
      </c>
      <c r="D1167" s="93">
        <v>787201009.71000004</v>
      </c>
    </row>
    <row r="1168" spans="1:4">
      <c r="A1168" s="47" t="s">
        <v>43</v>
      </c>
      <c r="B1168" s="47" t="s">
        <v>0</v>
      </c>
      <c r="C1168" s="47">
        <v>2019</v>
      </c>
      <c r="D1168" s="93">
        <v>804888317.330001</v>
      </c>
    </row>
    <row r="1169" spans="1:4">
      <c r="A1169" s="47" t="s">
        <v>43</v>
      </c>
      <c r="B1169" s="47" t="s">
        <v>0</v>
      </c>
      <c r="C1169" s="47">
        <v>2020</v>
      </c>
      <c r="D1169" s="93">
        <v>837347539</v>
      </c>
    </row>
    <row r="1170" spans="1:4">
      <c r="A1170" s="47" t="s">
        <v>43</v>
      </c>
      <c r="B1170" s="47" t="s">
        <v>0</v>
      </c>
      <c r="C1170" s="47">
        <v>2021</v>
      </c>
      <c r="D1170" s="93">
        <v>808657984.76999998</v>
      </c>
    </row>
    <row r="1171" spans="1:4">
      <c r="A1171" s="47" t="s">
        <v>43</v>
      </c>
      <c r="B1171" s="47" t="s">
        <v>0</v>
      </c>
      <c r="C1171" s="47">
        <v>2022</v>
      </c>
      <c r="D1171" s="47">
        <v>809393263.14740896</v>
      </c>
    </row>
    <row r="1172" spans="1:4">
      <c r="A1172" s="47" t="s">
        <v>44</v>
      </c>
      <c r="B1172" s="47" t="s">
        <v>0</v>
      </c>
      <c r="C1172" s="47">
        <v>2014</v>
      </c>
      <c r="D1172" s="108">
        <v>277187571.71346122</v>
      </c>
    </row>
    <row r="1173" spans="1:4">
      <c r="A1173" s="47" t="s">
        <v>44</v>
      </c>
      <c r="B1173" s="47" t="s">
        <v>0</v>
      </c>
      <c r="C1173" s="47">
        <v>2015</v>
      </c>
      <c r="D1173" s="93">
        <v>292379259.661443</v>
      </c>
    </row>
    <row r="1174" spans="1:4">
      <c r="A1174" s="47" t="s">
        <v>44</v>
      </c>
      <c r="B1174" s="47" t="s">
        <v>0</v>
      </c>
      <c r="C1174" s="47">
        <v>2016</v>
      </c>
      <c r="D1174" s="93">
        <v>305068185.73653197</v>
      </c>
    </row>
    <row r="1175" spans="1:4">
      <c r="A1175" s="47" t="s">
        <v>44</v>
      </c>
      <c r="B1175" s="47" t="s">
        <v>0</v>
      </c>
      <c r="C1175" s="47">
        <v>2017</v>
      </c>
      <c r="D1175" s="93">
        <v>299387551.47921598</v>
      </c>
    </row>
    <row r="1176" spans="1:4">
      <c r="A1176" s="47" t="s">
        <v>44</v>
      </c>
      <c r="B1176" s="47" t="s">
        <v>0</v>
      </c>
      <c r="C1176" s="47">
        <v>2018</v>
      </c>
      <c r="D1176" s="93">
        <v>242840398.20961899</v>
      </c>
    </row>
    <row r="1177" spans="1:4">
      <c r="A1177" s="47" t="s">
        <v>44</v>
      </c>
      <c r="B1177" s="47" t="s">
        <v>0</v>
      </c>
      <c r="C1177" s="47">
        <v>2019</v>
      </c>
      <c r="D1177" s="93">
        <v>237385182.50999999</v>
      </c>
    </row>
    <row r="1178" spans="1:4">
      <c r="A1178" s="47" t="s">
        <v>44</v>
      </c>
      <c r="B1178" s="47" t="s">
        <v>0</v>
      </c>
      <c r="C1178" s="47">
        <v>2020</v>
      </c>
      <c r="D1178" s="93">
        <v>243883573.41</v>
      </c>
    </row>
    <row r="1179" spans="1:4">
      <c r="A1179" s="47" t="s">
        <v>44</v>
      </c>
      <c r="B1179" s="47" t="s">
        <v>0</v>
      </c>
      <c r="C1179" s="47">
        <v>2021</v>
      </c>
      <c r="D1179" s="47">
        <v>239249275.49186</v>
      </c>
    </row>
    <row r="1180" spans="1:4">
      <c r="A1180" s="47" t="s">
        <v>44</v>
      </c>
      <c r="B1180" s="47" t="s">
        <v>0</v>
      </c>
      <c r="C1180" s="47">
        <v>2022</v>
      </c>
      <c r="D1180" s="108">
        <v>256026117.19999999</v>
      </c>
    </row>
    <row r="1181" spans="1:4">
      <c r="A1181" s="47" t="s">
        <v>45</v>
      </c>
      <c r="B1181" s="47" t="s">
        <v>0</v>
      </c>
      <c r="C1181" s="47">
        <v>2014</v>
      </c>
      <c r="D1181" s="93">
        <v>371896599.71999997</v>
      </c>
    </row>
    <row r="1182" spans="1:4">
      <c r="A1182" s="47" t="s">
        <v>45</v>
      </c>
      <c r="B1182" s="47" t="s">
        <v>0</v>
      </c>
      <c r="C1182" s="47">
        <v>2015</v>
      </c>
      <c r="D1182" s="93">
        <v>401226155.90535301</v>
      </c>
    </row>
    <row r="1183" spans="1:4">
      <c r="A1183" s="47" t="s">
        <v>45</v>
      </c>
      <c r="B1183" s="47" t="s">
        <v>0</v>
      </c>
      <c r="C1183" s="47">
        <v>2016</v>
      </c>
      <c r="D1183" s="93">
        <v>373292500.26999998</v>
      </c>
    </row>
    <row r="1184" spans="1:4">
      <c r="A1184" s="47" t="s">
        <v>45</v>
      </c>
      <c r="B1184" s="47" t="s">
        <v>0</v>
      </c>
      <c r="C1184" s="47">
        <v>2017</v>
      </c>
      <c r="D1184" s="93">
        <v>402138656</v>
      </c>
    </row>
    <row r="1185" spans="1:4">
      <c r="A1185" s="47" t="s">
        <v>45</v>
      </c>
      <c r="B1185" s="47" t="s">
        <v>0</v>
      </c>
      <c r="C1185" s="47">
        <v>2018</v>
      </c>
      <c r="D1185" s="93">
        <v>413537194.77034801</v>
      </c>
    </row>
    <row r="1186" spans="1:4">
      <c r="A1186" s="47" t="s">
        <v>45</v>
      </c>
      <c r="B1186" s="47" t="s">
        <v>0</v>
      </c>
      <c r="C1186" s="47">
        <v>2019</v>
      </c>
      <c r="D1186" s="93">
        <v>431637567.91820002</v>
      </c>
    </row>
    <row r="1187" spans="1:4">
      <c r="A1187" s="47" t="s">
        <v>45</v>
      </c>
      <c r="B1187" s="47" t="s">
        <v>0</v>
      </c>
      <c r="C1187" s="47">
        <v>2020</v>
      </c>
      <c r="D1187" s="47">
        <v>469850209</v>
      </c>
    </row>
    <row r="1188" spans="1:4">
      <c r="A1188" s="47" t="s">
        <v>45</v>
      </c>
      <c r="B1188" s="47" t="s">
        <v>0</v>
      </c>
      <c r="C1188" s="47">
        <v>2021</v>
      </c>
      <c r="D1188" s="108">
        <v>413974726.17000002</v>
      </c>
    </row>
    <row r="1189" spans="1:4">
      <c r="A1189" s="47" t="s">
        <v>45</v>
      </c>
      <c r="B1189" s="47" t="s">
        <v>0</v>
      </c>
      <c r="C1189" s="47">
        <v>2022</v>
      </c>
      <c r="D1189" s="93">
        <v>408478911.07999998</v>
      </c>
    </row>
    <row r="1190" spans="1:4">
      <c r="A1190" s="47" t="s">
        <v>33</v>
      </c>
      <c r="B1190" s="47" t="s">
        <v>23</v>
      </c>
      <c r="C1190" s="47">
        <v>2014</v>
      </c>
      <c r="D1190" s="93">
        <v>0</v>
      </c>
    </row>
    <row r="1191" spans="1:4">
      <c r="A1191" s="47" t="s">
        <v>33</v>
      </c>
      <c r="B1191" s="47" t="s">
        <v>23</v>
      </c>
      <c r="C1191" s="47">
        <v>2015</v>
      </c>
      <c r="D1191" s="93">
        <v>85917306.650999993</v>
      </c>
    </row>
    <row r="1192" spans="1:4">
      <c r="A1192" s="47" t="s">
        <v>33</v>
      </c>
      <c r="B1192" s="47" t="s">
        <v>23</v>
      </c>
      <c r="C1192" s="47">
        <v>2016</v>
      </c>
      <c r="D1192" s="93">
        <v>78740427.820999995</v>
      </c>
    </row>
    <row r="1193" spans="1:4">
      <c r="A1193" s="47" t="s">
        <v>33</v>
      </c>
      <c r="B1193" s="47" t="s">
        <v>23</v>
      </c>
      <c r="C1193" s="47">
        <v>2017</v>
      </c>
      <c r="D1193" s="93">
        <v>62685872.391999997</v>
      </c>
    </row>
    <row r="1194" spans="1:4">
      <c r="A1194" s="47" t="s">
        <v>33</v>
      </c>
      <c r="B1194" s="47" t="s">
        <v>23</v>
      </c>
      <c r="C1194" s="47">
        <v>2018</v>
      </c>
      <c r="D1194" s="93">
        <v>44229195.530000001</v>
      </c>
    </row>
    <row r="1195" spans="1:4">
      <c r="A1195" s="47" t="s">
        <v>33</v>
      </c>
      <c r="B1195" s="47" t="s">
        <v>23</v>
      </c>
      <c r="C1195" s="47">
        <v>2019</v>
      </c>
      <c r="D1195" s="47">
        <v>0</v>
      </c>
    </row>
    <row r="1196" spans="1:4">
      <c r="A1196" s="47" t="s">
        <v>33</v>
      </c>
      <c r="B1196" s="47" t="s">
        <v>23</v>
      </c>
      <c r="C1196" s="47">
        <v>2020</v>
      </c>
      <c r="D1196" s="108">
        <v>0</v>
      </c>
    </row>
    <row r="1197" spans="1:4">
      <c r="A1197" s="47" t="s">
        <v>33</v>
      </c>
      <c r="B1197" s="47" t="s">
        <v>23</v>
      </c>
      <c r="C1197" s="47">
        <v>2021</v>
      </c>
      <c r="D1197" s="93">
        <v>0</v>
      </c>
    </row>
    <row r="1198" spans="1:4">
      <c r="A1198" s="47" t="s">
        <v>33</v>
      </c>
      <c r="B1198" s="47" t="s">
        <v>23</v>
      </c>
      <c r="C1198" s="47">
        <v>2022</v>
      </c>
      <c r="D1198" s="93">
        <v>0</v>
      </c>
    </row>
    <row r="1199" spans="1:4">
      <c r="A1199" s="47" t="s">
        <v>34</v>
      </c>
      <c r="B1199" s="47" t="s">
        <v>23</v>
      </c>
      <c r="C1199" s="47">
        <v>2014</v>
      </c>
      <c r="D1199" s="93">
        <v>-4546519.9487435101</v>
      </c>
    </row>
    <row r="1200" spans="1:4">
      <c r="A1200" s="47" t="s">
        <v>34</v>
      </c>
      <c r="B1200" s="47" t="s">
        <v>23</v>
      </c>
      <c r="C1200" s="47">
        <v>2015</v>
      </c>
      <c r="D1200" s="93">
        <v>-5048506.9738235902</v>
      </c>
    </row>
    <row r="1201" spans="1:4">
      <c r="A1201" s="47" t="s">
        <v>34</v>
      </c>
      <c r="B1201" s="47" t="s">
        <v>23</v>
      </c>
      <c r="C1201" s="47">
        <v>2016</v>
      </c>
      <c r="D1201" s="93">
        <v>5106884.91935247</v>
      </c>
    </row>
    <row r="1202" spans="1:4">
      <c r="A1202" s="47" t="s">
        <v>34</v>
      </c>
      <c r="B1202" s="47" t="s">
        <v>23</v>
      </c>
      <c r="C1202" s="47">
        <v>2017</v>
      </c>
      <c r="D1202" s="93">
        <v>5225521.9323953204</v>
      </c>
    </row>
    <row r="1203" spans="1:4">
      <c r="A1203" s="47" t="s">
        <v>34</v>
      </c>
      <c r="B1203" s="47" t="s">
        <v>23</v>
      </c>
      <c r="C1203" s="47">
        <v>2018</v>
      </c>
      <c r="D1203" s="47">
        <v>5390696.9795571296</v>
      </c>
    </row>
    <row r="1204" spans="1:4">
      <c r="A1204" s="47" t="s">
        <v>34</v>
      </c>
      <c r="B1204" s="47" t="s">
        <v>23</v>
      </c>
      <c r="C1204" s="47">
        <v>2019</v>
      </c>
      <c r="D1204" s="108">
        <v>5626245.7167661404</v>
      </c>
    </row>
    <row r="1205" spans="1:4">
      <c r="A1205" s="47" t="s">
        <v>34</v>
      </c>
      <c r="B1205" s="47" t="s">
        <v>23</v>
      </c>
      <c r="C1205" s="47">
        <v>2020</v>
      </c>
      <c r="D1205" s="93">
        <v>5929656.3325626096</v>
      </c>
    </row>
    <row r="1206" spans="1:4">
      <c r="A1206" s="47" t="s">
        <v>34</v>
      </c>
      <c r="B1206" s="47" t="s">
        <v>23</v>
      </c>
      <c r="C1206" s="47">
        <v>2021</v>
      </c>
      <c r="D1206" s="93">
        <v>3018319.4663796499</v>
      </c>
    </row>
    <row r="1207" spans="1:4">
      <c r="A1207" s="47" t="s">
        <v>34</v>
      </c>
      <c r="B1207" s="47" t="s">
        <v>23</v>
      </c>
      <c r="C1207" s="47">
        <v>2022</v>
      </c>
      <c r="D1207" s="93">
        <v>22001259.4612762</v>
      </c>
    </row>
    <row r="1208" spans="1:4">
      <c r="A1208" s="47" t="s">
        <v>53</v>
      </c>
      <c r="B1208" s="47" t="s">
        <v>23</v>
      </c>
      <c r="C1208" s="47">
        <v>2014</v>
      </c>
      <c r="D1208" s="93">
        <v>4934129.0561079402</v>
      </c>
    </row>
    <row r="1209" spans="1:4">
      <c r="A1209" s="47" t="s">
        <v>53</v>
      </c>
      <c r="B1209" s="47" t="s">
        <v>23</v>
      </c>
      <c r="C1209" s="47">
        <v>2015</v>
      </c>
      <c r="D1209" s="93">
        <v>13233915.2904741</v>
      </c>
    </row>
    <row r="1210" spans="1:4">
      <c r="A1210" s="47" t="s">
        <v>53</v>
      </c>
      <c r="B1210" s="47" t="s">
        <v>23</v>
      </c>
      <c r="C1210" s="47">
        <v>2016</v>
      </c>
      <c r="D1210" s="93">
        <v>13109494.678598201</v>
      </c>
    </row>
    <row r="1211" spans="1:4">
      <c r="A1211" s="47" t="s">
        <v>53</v>
      </c>
      <c r="B1211" s="47" t="s">
        <v>23</v>
      </c>
      <c r="C1211" s="47">
        <v>2017</v>
      </c>
      <c r="D1211" s="47">
        <v>12981070.1167701</v>
      </c>
    </row>
    <row r="1212" spans="1:4">
      <c r="A1212" s="47" t="s">
        <v>53</v>
      </c>
      <c r="B1212" s="47" t="s">
        <v>23</v>
      </c>
      <c r="C1212" s="47">
        <v>2018</v>
      </c>
      <c r="D1212" s="107">
        <v>150253.82038876199</v>
      </c>
    </row>
    <row r="1213" spans="1:4">
      <c r="A1213" s="47" t="s">
        <v>53</v>
      </c>
      <c r="B1213" s="47" t="s">
        <v>23</v>
      </c>
      <c r="C1213" s="47">
        <v>2019</v>
      </c>
      <c r="D1213" s="93">
        <v>152192.41622640099</v>
      </c>
    </row>
    <row r="1214" spans="1:4">
      <c r="A1214" s="47" t="s">
        <v>53</v>
      </c>
      <c r="B1214" s="47" t="s">
        <v>23</v>
      </c>
      <c r="C1214" s="47">
        <v>2020</v>
      </c>
      <c r="D1214" s="93">
        <v>154099.275335402</v>
      </c>
    </row>
    <row r="1215" spans="1:4">
      <c r="A1215" s="47" t="s">
        <v>53</v>
      </c>
      <c r="B1215" s="47" t="s">
        <v>23</v>
      </c>
      <c r="C1215" s="47">
        <v>2021</v>
      </c>
      <c r="D1215" s="93">
        <v>155606.42443625099</v>
      </c>
    </row>
    <row r="1216" spans="1:4">
      <c r="A1216" s="47" t="s">
        <v>53</v>
      </c>
      <c r="B1216" s="47" t="s">
        <v>23</v>
      </c>
      <c r="C1216" s="47">
        <v>2022</v>
      </c>
      <c r="D1216" s="93">
        <v>156949.98662515299</v>
      </c>
    </row>
    <row r="1217" spans="1:4">
      <c r="A1217" s="47" t="s">
        <v>35</v>
      </c>
      <c r="B1217" s="47" t="s">
        <v>23</v>
      </c>
      <c r="C1217" s="47">
        <v>2014</v>
      </c>
      <c r="D1217" s="93">
        <v>-3073000</v>
      </c>
    </row>
    <row r="1218" spans="1:4">
      <c r="A1218" s="47" t="s">
        <v>35</v>
      </c>
      <c r="B1218" s="47" t="s">
        <v>23</v>
      </c>
      <c r="C1218" s="47">
        <v>2015</v>
      </c>
      <c r="D1218" s="93">
        <v>-3144293.55274723</v>
      </c>
    </row>
    <row r="1219" spans="1:4">
      <c r="A1219" s="47" t="s">
        <v>35</v>
      </c>
      <c r="B1219" s="47" t="s">
        <v>23</v>
      </c>
      <c r="C1219" s="47">
        <v>2016</v>
      </c>
      <c r="D1219" s="47">
        <v>-652017</v>
      </c>
    </row>
    <row r="1220" spans="1:4">
      <c r="A1220" s="47" t="s">
        <v>35</v>
      </c>
      <c r="B1220" s="47" t="s">
        <v>23</v>
      </c>
      <c r="C1220" s="47">
        <v>2017</v>
      </c>
      <c r="D1220" s="107">
        <v>-658735</v>
      </c>
    </row>
    <row r="1221" spans="1:4">
      <c r="A1221" s="47" t="s">
        <v>35</v>
      </c>
      <c r="B1221" s="47" t="s">
        <v>23</v>
      </c>
      <c r="C1221" s="47">
        <v>2018</v>
      </c>
      <c r="D1221" s="47">
        <v>-671472.78423422598</v>
      </c>
    </row>
    <row r="1222" spans="1:4">
      <c r="A1222" s="47" t="s">
        <v>35</v>
      </c>
      <c r="B1222" s="47" t="s">
        <v>23</v>
      </c>
      <c r="C1222" s="47">
        <v>2019</v>
      </c>
      <c r="D1222" s="107">
        <v>-685423.89</v>
      </c>
    </row>
    <row r="1223" spans="1:4">
      <c r="A1223" s="47" t="s">
        <v>35</v>
      </c>
      <c r="B1223" s="47" t="s">
        <v>23</v>
      </c>
      <c r="C1223" s="47">
        <v>2020</v>
      </c>
      <c r="D1223" s="93">
        <v>-696342</v>
      </c>
    </row>
    <row r="1224" spans="1:4">
      <c r="A1224" s="47" t="s">
        <v>35</v>
      </c>
      <c r="B1224" s="47" t="s">
        <v>23</v>
      </c>
      <c r="C1224" s="47">
        <v>2021</v>
      </c>
      <c r="D1224" s="93">
        <v>-348171</v>
      </c>
    </row>
    <row r="1225" spans="1:4">
      <c r="A1225" s="47" t="s">
        <v>35</v>
      </c>
      <c r="B1225" s="47" t="s">
        <v>23</v>
      </c>
      <c r="C1225" s="47">
        <v>2022</v>
      </c>
      <c r="D1225" s="93">
        <v>154669</v>
      </c>
    </row>
    <row r="1226" spans="1:4">
      <c r="A1226" s="47" t="s">
        <v>51</v>
      </c>
      <c r="B1226" s="47" t="s">
        <v>23</v>
      </c>
      <c r="C1226" s="47">
        <v>2014</v>
      </c>
      <c r="D1226" s="93">
        <v>-1303116.7068298201</v>
      </c>
    </row>
    <row r="1227" spans="1:4">
      <c r="A1227" s="47" t="s">
        <v>51</v>
      </c>
      <c r="B1227" s="47" t="s">
        <v>23</v>
      </c>
      <c r="C1227" s="47">
        <v>2015</v>
      </c>
      <c r="D1227" s="93">
        <v>-3551861.7635305598</v>
      </c>
    </row>
    <row r="1228" spans="1:4">
      <c r="A1228" s="47" t="s">
        <v>51</v>
      </c>
      <c r="B1228" s="47" t="s">
        <v>23</v>
      </c>
      <c r="C1228" s="47">
        <v>2016</v>
      </c>
      <c r="D1228" s="93">
        <v>-1411250.4918982401</v>
      </c>
    </row>
    <row r="1229" spans="1:4">
      <c r="A1229" s="47" t="s">
        <v>51</v>
      </c>
      <c r="B1229" s="47" t="s">
        <v>23</v>
      </c>
      <c r="C1229" s="47">
        <v>2017</v>
      </c>
      <c r="D1229" s="47">
        <v>0</v>
      </c>
    </row>
    <row r="1230" spans="1:4">
      <c r="A1230" s="47" t="s">
        <v>51</v>
      </c>
      <c r="B1230" s="47" t="s">
        <v>23</v>
      </c>
      <c r="C1230" s="47">
        <v>2018</v>
      </c>
      <c r="D1230" s="108">
        <v>4644713.5722120795</v>
      </c>
    </row>
    <row r="1231" spans="1:4">
      <c r="A1231" s="47" t="s">
        <v>51</v>
      </c>
      <c r="B1231" s="47" t="s">
        <v>23</v>
      </c>
      <c r="C1231" s="47">
        <v>2019</v>
      </c>
      <c r="D1231" s="93">
        <v>-1228533.8642267101</v>
      </c>
    </row>
    <row r="1232" spans="1:4">
      <c r="A1232" s="47" t="s">
        <v>51</v>
      </c>
      <c r="B1232" s="47" t="s">
        <v>23</v>
      </c>
      <c r="C1232" s="47">
        <v>2020</v>
      </c>
      <c r="D1232" s="93">
        <v>-1150157.5840950599</v>
      </c>
    </row>
    <row r="1233" spans="1:4">
      <c r="A1233" s="47" t="s">
        <v>51</v>
      </c>
      <c r="B1233" s="47" t="s">
        <v>23</v>
      </c>
      <c r="C1233" s="47">
        <v>2021</v>
      </c>
      <c r="D1233" s="93">
        <v>-1506369.4106671</v>
      </c>
    </row>
    <row r="1234" spans="1:4">
      <c r="A1234" s="47" t="s">
        <v>51</v>
      </c>
      <c r="B1234" s="47" t="s">
        <v>23</v>
      </c>
      <c r="C1234" s="47">
        <v>2022</v>
      </c>
      <c r="D1234" s="93">
        <v>0</v>
      </c>
    </row>
    <row r="1235" spans="1:4">
      <c r="A1235" s="47" t="s">
        <v>36</v>
      </c>
      <c r="B1235" s="47" t="s">
        <v>23</v>
      </c>
      <c r="C1235" s="47">
        <v>2014</v>
      </c>
      <c r="D1235" s="93">
        <v>0</v>
      </c>
    </row>
    <row r="1236" spans="1:4">
      <c r="A1236" s="47" t="s">
        <v>36</v>
      </c>
      <c r="B1236" s="47" t="s">
        <v>23</v>
      </c>
      <c r="C1236" s="47">
        <v>2015</v>
      </c>
      <c r="D1236" s="93">
        <v>80217505.916489303</v>
      </c>
    </row>
    <row r="1237" spans="1:4">
      <c r="A1237" s="47" t="s">
        <v>36</v>
      </c>
      <c r="B1237" s="47" t="s">
        <v>23</v>
      </c>
      <c r="C1237" s="47">
        <v>2016</v>
      </c>
      <c r="D1237" s="47">
        <v>12574956.2657187</v>
      </c>
    </row>
    <row r="1238" spans="1:4">
      <c r="A1238" s="47" t="s">
        <v>36</v>
      </c>
      <c r="B1238" s="47" t="s">
        <v>23</v>
      </c>
      <c r="C1238" s="47">
        <v>2017</v>
      </c>
      <c r="D1238" s="108">
        <v>26564172.9767958</v>
      </c>
    </row>
    <row r="1239" spans="1:4">
      <c r="A1239" s="47" t="s">
        <v>36</v>
      </c>
      <c r="B1239" s="47" t="s">
        <v>23</v>
      </c>
      <c r="C1239" s="47">
        <v>2018</v>
      </c>
      <c r="D1239" s="93">
        <v>-24591637.312350001</v>
      </c>
    </row>
    <row r="1240" spans="1:4">
      <c r="A1240" s="47" t="s">
        <v>36</v>
      </c>
      <c r="B1240" s="47" t="s">
        <v>23</v>
      </c>
      <c r="C1240" s="47">
        <v>2019</v>
      </c>
      <c r="D1240" s="93">
        <v>0</v>
      </c>
    </row>
    <row r="1241" spans="1:4">
      <c r="A1241" s="47" t="s">
        <v>36</v>
      </c>
      <c r="B1241" s="47" t="s">
        <v>23</v>
      </c>
      <c r="C1241" s="47">
        <v>2020</v>
      </c>
      <c r="D1241" s="93">
        <v>23079754.963190801</v>
      </c>
    </row>
    <row r="1242" spans="1:4">
      <c r="A1242" s="47" t="s">
        <v>36</v>
      </c>
      <c r="B1242" s="47" t="s">
        <v>23</v>
      </c>
      <c r="C1242" s="47">
        <v>2021</v>
      </c>
      <c r="D1242" s="93">
        <v>70754878.771875501</v>
      </c>
    </row>
    <row r="1243" spans="1:4">
      <c r="A1243" s="47" t="s">
        <v>36</v>
      </c>
      <c r="B1243" s="47" t="s">
        <v>23</v>
      </c>
      <c r="C1243" s="47">
        <v>2022</v>
      </c>
      <c r="D1243" s="93">
        <v>81397377</v>
      </c>
    </row>
    <row r="1244" spans="1:4">
      <c r="A1244" s="47" t="s">
        <v>37</v>
      </c>
      <c r="B1244" s="47" t="s">
        <v>23</v>
      </c>
      <c r="C1244" s="47">
        <v>2014</v>
      </c>
      <c r="D1244" s="93">
        <v>0</v>
      </c>
    </row>
    <row r="1245" spans="1:4">
      <c r="A1245" s="47" t="s">
        <v>37</v>
      </c>
      <c r="B1245" s="47" t="s">
        <v>23</v>
      </c>
      <c r="C1245" s="47">
        <v>2015</v>
      </c>
      <c r="D1245" s="47">
        <v>0</v>
      </c>
    </row>
    <row r="1246" spans="1:4">
      <c r="A1246" s="47" t="s">
        <v>37</v>
      </c>
      <c r="B1246" s="47" t="s">
        <v>23</v>
      </c>
      <c r="C1246" s="47">
        <v>2016</v>
      </c>
      <c r="D1246" s="107">
        <v>0</v>
      </c>
    </row>
    <row r="1247" spans="1:4">
      <c r="A1247" s="47" t="s">
        <v>37</v>
      </c>
      <c r="B1247" s="47" t="s">
        <v>23</v>
      </c>
      <c r="C1247" s="47">
        <v>2017</v>
      </c>
      <c r="D1247" s="93">
        <v>0</v>
      </c>
    </row>
    <row r="1248" spans="1:4">
      <c r="A1248" s="47" t="s">
        <v>37</v>
      </c>
      <c r="B1248" s="47" t="s">
        <v>23</v>
      </c>
      <c r="C1248" s="47">
        <v>2018</v>
      </c>
      <c r="D1248" s="93">
        <v>0</v>
      </c>
    </row>
    <row r="1249" spans="1:4">
      <c r="A1249" s="47" t="s">
        <v>37</v>
      </c>
      <c r="B1249" s="47" t="s">
        <v>23</v>
      </c>
      <c r="C1249" s="47">
        <v>2019</v>
      </c>
      <c r="D1249" s="93">
        <v>0</v>
      </c>
    </row>
    <row r="1250" spans="1:4">
      <c r="A1250" s="47" t="s">
        <v>37</v>
      </c>
      <c r="B1250" s="47" t="s">
        <v>23</v>
      </c>
      <c r="C1250" s="47">
        <v>2020</v>
      </c>
      <c r="D1250" s="93">
        <v>0</v>
      </c>
    </row>
    <row r="1251" spans="1:4">
      <c r="A1251" s="47" t="s">
        <v>37</v>
      </c>
      <c r="B1251" s="47" t="s">
        <v>23</v>
      </c>
      <c r="C1251" s="47">
        <v>2021</v>
      </c>
      <c r="D1251" s="93">
        <v>-37211576.899999999</v>
      </c>
    </row>
    <row r="1252" spans="1:4">
      <c r="A1252" s="47" t="s">
        <v>37</v>
      </c>
      <c r="B1252" s="47" t="s">
        <v>23</v>
      </c>
      <c r="C1252" s="47">
        <v>2022</v>
      </c>
      <c r="D1252" s="93">
        <v>37819022.210000001</v>
      </c>
    </row>
    <row r="1253" spans="1:4">
      <c r="A1253" s="47" t="s">
        <v>38</v>
      </c>
      <c r="B1253" s="47" t="s">
        <v>23</v>
      </c>
      <c r="C1253" s="47">
        <v>2014</v>
      </c>
      <c r="D1253" s="47">
        <v>0</v>
      </c>
    </row>
    <row r="1254" spans="1:4">
      <c r="A1254" s="47" t="s">
        <v>38</v>
      </c>
      <c r="B1254" s="47" t="s">
        <v>23</v>
      </c>
      <c r="C1254" s="47">
        <v>2015</v>
      </c>
      <c r="D1254" s="47">
        <v>0</v>
      </c>
    </row>
    <row r="1255" spans="1:4">
      <c r="A1255" s="47" t="s">
        <v>38</v>
      </c>
      <c r="B1255" s="47" t="s">
        <v>23</v>
      </c>
      <c r="C1255" s="47">
        <v>2016</v>
      </c>
      <c r="D1255" s="47">
        <v>35404362</v>
      </c>
    </row>
    <row r="1256" spans="1:4">
      <c r="A1256" s="47" t="s">
        <v>38</v>
      </c>
      <c r="B1256" s="47" t="s">
        <v>23</v>
      </c>
      <c r="C1256" s="47">
        <v>2017</v>
      </c>
      <c r="D1256" s="47">
        <v>48937360.067820497</v>
      </c>
    </row>
    <row r="1257" spans="1:4">
      <c r="A1257" s="47" t="s">
        <v>38</v>
      </c>
      <c r="B1257" s="47" t="s">
        <v>23</v>
      </c>
      <c r="C1257" s="47">
        <v>2018</v>
      </c>
      <c r="D1257" s="47">
        <v>69553636</v>
      </c>
    </row>
    <row r="1258" spans="1:4">
      <c r="A1258" s="47" t="s">
        <v>38</v>
      </c>
      <c r="B1258" s="47" t="s">
        <v>23</v>
      </c>
      <c r="C1258" s="47">
        <v>2019</v>
      </c>
      <c r="D1258" s="47">
        <v>-15189478.722829999</v>
      </c>
    </row>
    <row r="1259" spans="1:4">
      <c r="A1259" s="47" t="s">
        <v>38</v>
      </c>
      <c r="B1259" s="47" t="s">
        <v>23</v>
      </c>
      <c r="C1259" s="47">
        <v>2020</v>
      </c>
      <c r="D1259" s="47">
        <v>0</v>
      </c>
    </row>
    <row r="1260" spans="1:4">
      <c r="A1260" s="47" t="s">
        <v>38</v>
      </c>
      <c r="B1260" s="47" t="s">
        <v>23</v>
      </c>
      <c r="C1260" s="47">
        <v>2021</v>
      </c>
      <c r="D1260" s="47">
        <v>37335993.590000004</v>
      </c>
    </row>
    <row r="1261" spans="1:4">
      <c r="A1261" s="47" t="s">
        <v>38</v>
      </c>
      <c r="B1261" s="47" t="s">
        <v>23</v>
      </c>
      <c r="C1261" s="47">
        <v>2022</v>
      </c>
      <c r="D1261" s="47">
        <v>20651756.489999998</v>
      </c>
    </row>
    <row r="1262" spans="1:4">
      <c r="A1262" s="47" t="s">
        <v>39</v>
      </c>
      <c r="B1262" s="47" t="s">
        <v>23</v>
      </c>
      <c r="C1262" s="47">
        <v>2014</v>
      </c>
      <c r="D1262" s="47">
        <v>0</v>
      </c>
    </row>
    <row r="1263" spans="1:4">
      <c r="A1263" s="47" t="s">
        <v>39</v>
      </c>
      <c r="B1263" s="47" t="s">
        <v>23</v>
      </c>
      <c r="C1263" s="47">
        <v>2015</v>
      </c>
      <c r="D1263" s="47">
        <v>0</v>
      </c>
    </row>
    <row r="1264" spans="1:4">
      <c r="A1264" s="47" t="s">
        <v>39</v>
      </c>
      <c r="B1264" s="47" t="s">
        <v>23</v>
      </c>
      <c r="C1264" s="47">
        <v>2016</v>
      </c>
      <c r="D1264" s="47">
        <v>0</v>
      </c>
    </row>
    <row r="1265" spans="1:4">
      <c r="A1265" s="47" t="s">
        <v>39</v>
      </c>
      <c r="B1265" s="47" t="s">
        <v>23</v>
      </c>
      <c r="C1265" s="47">
        <v>2017</v>
      </c>
      <c r="D1265" s="47">
        <v>0</v>
      </c>
    </row>
    <row r="1266" spans="1:4">
      <c r="A1266" s="47" t="s">
        <v>39</v>
      </c>
      <c r="B1266" s="47" t="s">
        <v>23</v>
      </c>
      <c r="C1266" s="47">
        <v>2018</v>
      </c>
      <c r="D1266" s="47">
        <v>0</v>
      </c>
    </row>
    <row r="1267" spans="1:4">
      <c r="A1267" s="47" t="s">
        <v>39</v>
      </c>
      <c r="B1267" s="47" t="s">
        <v>23</v>
      </c>
      <c r="C1267" s="47">
        <v>2019</v>
      </c>
      <c r="D1267" s="47">
        <v>0</v>
      </c>
    </row>
    <row r="1268" spans="1:4">
      <c r="A1268" s="47" t="s">
        <v>39</v>
      </c>
      <c r="B1268" s="47" t="s">
        <v>23</v>
      </c>
      <c r="C1268" s="47">
        <v>2020</v>
      </c>
      <c r="D1268" s="47">
        <v>0</v>
      </c>
    </row>
    <row r="1269" spans="1:4">
      <c r="A1269" s="47" t="s">
        <v>39</v>
      </c>
      <c r="B1269" s="47" t="s">
        <v>23</v>
      </c>
      <c r="C1269" s="47">
        <v>2021</v>
      </c>
      <c r="D1269" s="47">
        <v>0</v>
      </c>
    </row>
    <row r="1270" spans="1:4">
      <c r="A1270" s="47" t="s">
        <v>39</v>
      </c>
      <c r="B1270" s="47" t="s">
        <v>23</v>
      </c>
      <c r="C1270" s="47">
        <v>2022</v>
      </c>
      <c r="D1270" s="47">
        <v>0</v>
      </c>
    </row>
    <row r="1271" spans="1:4">
      <c r="A1271" s="47" t="s">
        <v>40</v>
      </c>
      <c r="B1271" s="47" t="s">
        <v>23</v>
      </c>
      <c r="C1271" s="47">
        <v>2014</v>
      </c>
      <c r="D1271" s="47">
        <v>0</v>
      </c>
    </row>
    <row r="1272" spans="1:4">
      <c r="A1272" s="47" t="s">
        <v>40</v>
      </c>
      <c r="B1272" s="47" t="s">
        <v>23</v>
      </c>
      <c r="C1272" s="47">
        <v>2015</v>
      </c>
      <c r="D1272" s="108">
        <v>0</v>
      </c>
    </row>
    <row r="1273" spans="1:4">
      <c r="A1273" s="47" t="s">
        <v>40</v>
      </c>
      <c r="B1273" s="47" t="s">
        <v>23</v>
      </c>
      <c r="C1273" s="47">
        <v>2016</v>
      </c>
      <c r="D1273" s="107">
        <v>0</v>
      </c>
    </row>
    <row r="1274" spans="1:4">
      <c r="A1274" s="47" t="s">
        <v>40</v>
      </c>
      <c r="B1274" s="47" t="s">
        <v>23</v>
      </c>
      <c r="C1274" s="47">
        <v>2017</v>
      </c>
      <c r="D1274" s="107">
        <v>0</v>
      </c>
    </row>
    <row r="1275" spans="1:4">
      <c r="A1275" s="47" t="s">
        <v>40</v>
      </c>
      <c r="B1275" s="47" t="s">
        <v>23</v>
      </c>
      <c r="C1275" s="47">
        <v>2018</v>
      </c>
      <c r="D1275" s="108">
        <v>0</v>
      </c>
    </row>
    <row r="1276" spans="1:4">
      <c r="A1276" s="47" t="s">
        <v>40</v>
      </c>
      <c r="B1276" s="47" t="s">
        <v>23</v>
      </c>
      <c r="C1276" s="47">
        <v>2019</v>
      </c>
      <c r="D1276" s="108">
        <v>0</v>
      </c>
    </row>
    <row r="1277" spans="1:4">
      <c r="A1277" s="47" t="s">
        <v>40</v>
      </c>
      <c r="B1277" s="47" t="s">
        <v>23</v>
      </c>
      <c r="C1277" s="47">
        <v>2020</v>
      </c>
      <c r="D1277" s="108">
        <v>0</v>
      </c>
    </row>
    <row r="1278" spans="1:4">
      <c r="A1278" s="47" t="s">
        <v>40</v>
      </c>
      <c r="B1278" s="47" t="s">
        <v>23</v>
      </c>
      <c r="C1278" s="47">
        <v>2021</v>
      </c>
      <c r="D1278" s="108">
        <v>0</v>
      </c>
    </row>
    <row r="1279" spans="1:4">
      <c r="A1279" s="47" t="s">
        <v>40</v>
      </c>
      <c r="B1279" s="47" t="s">
        <v>23</v>
      </c>
      <c r="C1279" s="47">
        <v>2022</v>
      </c>
      <c r="D1279" s="108">
        <v>0</v>
      </c>
    </row>
    <row r="1280" spans="1:4">
      <c r="A1280" s="47" t="s">
        <v>41</v>
      </c>
      <c r="B1280" s="47" t="s">
        <v>23</v>
      </c>
      <c r="C1280" s="47">
        <v>2014</v>
      </c>
      <c r="D1280" s="107">
        <v>11002838</v>
      </c>
    </row>
    <row r="1281" spans="1:4">
      <c r="A1281" s="47" t="s">
        <v>41</v>
      </c>
      <c r="B1281" s="47" t="s">
        <v>23</v>
      </c>
      <c r="C1281" s="47">
        <v>2015</v>
      </c>
      <c r="D1281" s="107">
        <v>12007836</v>
      </c>
    </row>
    <row r="1282" spans="1:4">
      <c r="A1282" s="47" t="s">
        <v>41</v>
      </c>
      <c r="B1282" s="47" t="s">
        <v>23</v>
      </c>
      <c r="C1282" s="47">
        <v>2016</v>
      </c>
      <c r="D1282" s="107">
        <v>4985611</v>
      </c>
    </row>
    <row r="1283" spans="1:4">
      <c r="A1283" s="47" t="s">
        <v>41</v>
      </c>
      <c r="B1283" s="47" t="s">
        <v>23</v>
      </c>
      <c r="C1283" s="47">
        <v>2017</v>
      </c>
      <c r="D1283" s="108">
        <v>5061148</v>
      </c>
    </row>
    <row r="1284" spans="1:4">
      <c r="A1284" s="47" t="s">
        <v>41</v>
      </c>
      <c r="B1284" s="47" t="s">
        <v>23</v>
      </c>
      <c r="C1284" s="47">
        <v>2018</v>
      </c>
      <c r="D1284" s="108">
        <v>5306154</v>
      </c>
    </row>
    <row r="1285" spans="1:4">
      <c r="A1285" s="47" t="s">
        <v>41</v>
      </c>
      <c r="B1285" s="47" t="s">
        <v>23</v>
      </c>
      <c r="C1285" s="47">
        <v>2019</v>
      </c>
      <c r="D1285" s="107">
        <v>5233090</v>
      </c>
    </row>
    <row r="1286" spans="1:4">
      <c r="A1286" s="47" t="s">
        <v>41</v>
      </c>
      <c r="B1286" s="47" t="s">
        <v>23</v>
      </c>
      <c r="C1286" s="47">
        <v>2020</v>
      </c>
      <c r="D1286" s="47">
        <v>5528513</v>
      </c>
    </row>
    <row r="1287" spans="1:4">
      <c r="A1287" s="47" t="s">
        <v>41</v>
      </c>
      <c r="B1287" s="47" t="s">
        <v>23</v>
      </c>
      <c r="C1287" s="47">
        <v>2021</v>
      </c>
      <c r="D1287" s="108">
        <v>2794918.5996587202</v>
      </c>
    </row>
    <row r="1288" spans="1:4">
      <c r="A1288" s="47" t="s">
        <v>41</v>
      </c>
      <c r="B1288" s="47" t="s">
        <v>23</v>
      </c>
      <c r="C1288" s="47">
        <v>2022</v>
      </c>
      <c r="D1288" s="93">
        <v>5294268.0597141599</v>
      </c>
    </row>
    <row r="1289" spans="1:4">
      <c r="A1289" s="47" t="s">
        <v>111</v>
      </c>
      <c r="B1289" s="47" t="s">
        <v>23</v>
      </c>
      <c r="C1289" s="47">
        <v>2020</v>
      </c>
      <c r="D1289" s="93">
        <v>0</v>
      </c>
    </row>
    <row r="1290" spans="1:4">
      <c r="A1290" s="47" t="s">
        <v>111</v>
      </c>
      <c r="B1290" s="47" t="s">
        <v>23</v>
      </c>
      <c r="C1290" s="47">
        <v>2021</v>
      </c>
      <c r="D1290" s="93">
        <v>0</v>
      </c>
    </row>
    <row r="1291" spans="1:4">
      <c r="A1291" s="47" t="s">
        <v>111</v>
      </c>
      <c r="B1291" s="47" t="s">
        <v>23</v>
      </c>
      <c r="C1291" s="47">
        <v>2022</v>
      </c>
      <c r="D1291" s="93">
        <v>0</v>
      </c>
    </row>
    <row r="1292" spans="1:4">
      <c r="A1292" s="47" t="s">
        <v>42</v>
      </c>
      <c r="B1292" s="47" t="s">
        <v>23</v>
      </c>
      <c r="C1292" s="47">
        <v>2014</v>
      </c>
      <c r="D1292" s="93">
        <v>-405000</v>
      </c>
    </row>
    <row r="1293" spans="1:4">
      <c r="A1293" s="47" t="s">
        <v>42</v>
      </c>
      <c r="B1293" s="47" t="s">
        <v>23</v>
      </c>
      <c r="C1293" s="47">
        <v>2015</v>
      </c>
      <c r="D1293" s="93">
        <v>-414274.482346192</v>
      </c>
    </row>
    <row r="1294" spans="1:4">
      <c r="A1294" s="47" t="s">
        <v>42</v>
      </c>
      <c r="B1294" s="47" t="s">
        <v>23</v>
      </c>
      <c r="C1294" s="47">
        <v>2016</v>
      </c>
      <c r="D1294" s="47">
        <v>4502241</v>
      </c>
    </row>
    <row r="1295" spans="1:4">
      <c r="A1295" s="47" t="s">
        <v>42</v>
      </c>
      <c r="B1295" s="47" t="s">
        <v>23</v>
      </c>
      <c r="C1295" s="47">
        <v>2017</v>
      </c>
      <c r="D1295" s="107">
        <v>4548628</v>
      </c>
    </row>
    <row r="1296" spans="1:4">
      <c r="A1296" s="47" t="s">
        <v>42</v>
      </c>
      <c r="B1296" s="47" t="s">
        <v>23</v>
      </c>
      <c r="C1296" s="47">
        <v>2018</v>
      </c>
      <c r="D1296" s="93">
        <v>4636585.3261486301</v>
      </c>
    </row>
    <row r="1297" spans="1:4">
      <c r="A1297" s="47" t="s">
        <v>42</v>
      </c>
      <c r="B1297" s="47" t="s">
        <v>23</v>
      </c>
      <c r="C1297" s="47">
        <v>2019</v>
      </c>
      <c r="D1297" s="93">
        <v>4732919.08</v>
      </c>
    </row>
    <row r="1298" spans="1:4">
      <c r="A1298" s="47" t="s">
        <v>42</v>
      </c>
      <c r="B1298" s="47" t="s">
        <v>23</v>
      </c>
      <c r="C1298" s="47">
        <v>2020</v>
      </c>
      <c r="D1298" s="93">
        <v>4808311</v>
      </c>
    </row>
    <row r="1299" spans="1:4">
      <c r="A1299" s="47" t="s">
        <v>42</v>
      </c>
      <c r="B1299" s="47" t="s">
        <v>23</v>
      </c>
      <c r="C1299" s="47">
        <v>2021</v>
      </c>
      <c r="D1299" s="93">
        <v>2404155</v>
      </c>
    </row>
    <row r="1300" spans="1:4">
      <c r="A1300" s="47" t="s">
        <v>42</v>
      </c>
      <c r="B1300" s="47" t="s">
        <v>23</v>
      </c>
      <c r="C1300" s="47">
        <v>2022</v>
      </c>
      <c r="D1300" s="93">
        <v>-2379444</v>
      </c>
    </row>
    <row r="1301" spans="1:4">
      <c r="A1301" s="47" t="s">
        <v>50</v>
      </c>
      <c r="B1301" s="47" t="s">
        <v>23</v>
      </c>
      <c r="C1301" s="47">
        <v>2014</v>
      </c>
      <c r="D1301" s="93">
        <v>-700000</v>
      </c>
    </row>
    <row r="1302" spans="1:4">
      <c r="A1302" s="47" t="s">
        <v>50</v>
      </c>
      <c r="B1302" s="47" t="s">
        <v>23</v>
      </c>
      <c r="C1302" s="47">
        <v>2015</v>
      </c>
      <c r="D1302" s="47">
        <v>-2932859.5202212902</v>
      </c>
    </row>
    <row r="1303" spans="1:4">
      <c r="A1303" s="47" t="s">
        <v>50</v>
      </c>
      <c r="B1303" s="47" t="s">
        <v>23</v>
      </c>
      <c r="C1303" s="47">
        <v>2016</v>
      </c>
      <c r="D1303" s="107">
        <v>2264061.36112259</v>
      </c>
    </row>
    <row r="1304" spans="1:4">
      <c r="A1304" s="47" t="s">
        <v>50</v>
      </c>
      <c r="B1304" s="47" t="s">
        <v>23</v>
      </c>
      <c r="C1304" s="47">
        <v>2017</v>
      </c>
      <c r="D1304" s="93">
        <v>0</v>
      </c>
    </row>
    <row r="1305" spans="1:4">
      <c r="A1305" s="47" t="s">
        <v>50</v>
      </c>
      <c r="B1305" s="47" t="s">
        <v>23</v>
      </c>
      <c r="C1305" s="47">
        <v>2018</v>
      </c>
      <c r="D1305" s="93">
        <v>-825080</v>
      </c>
    </row>
    <row r="1306" spans="1:4">
      <c r="A1306" s="47" t="s">
        <v>50</v>
      </c>
      <c r="B1306" s="47" t="s">
        <v>23</v>
      </c>
      <c r="C1306" s="47">
        <v>2019</v>
      </c>
      <c r="D1306" s="93">
        <v>-7043097</v>
      </c>
    </row>
    <row r="1307" spans="1:4">
      <c r="A1307" s="47" t="s">
        <v>50</v>
      </c>
      <c r="B1307" s="47" t="s">
        <v>23</v>
      </c>
      <c r="C1307" s="47">
        <v>2020</v>
      </c>
      <c r="D1307" s="93">
        <v>-3159214</v>
      </c>
    </row>
    <row r="1308" spans="1:4">
      <c r="A1308" s="47" t="s">
        <v>50</v>
      </c>
      <c r="B1308" s="47" t="s">
        <v>23</v>
      </c>
      <c r="C1308" s="47">
        <v>2021</v>
      </c>
      <c r="D1308" s="93">
        <v>2995093</v>
      </c>
    </row>
    <row r="1309" spans="1:4">
      <c r="A1309" s="47" t="s">
        <v>50</v>
      </c>
      <c r="B1309" s="47" t="s">
        <v>23</v>
      </c>
      <c r="C1309" s="47">
        <v>2022</v>
      </c>
      <c r="D1309" s="93">
        <v>0</v>
      </c>
    </row>
    <row r="1310" spans="1:4">
      <c r="A1310" s="47" t="s">
        <v>43</v>
      </c>
      <c r="B1310" s="47" t="s">
        <v>23</v>
      </c>
      <c r="C1310" s="47">
        <v>2014</v>
      </c>
      <c r="D1310" s="47">
        <v>400000</v>
      </c>
    </row>
    <row r="1311" spans="1:4">
      <c r="A1311" s="47" t="s">
        <v>43</v>
      </c>
      <c r="B1311" s="47" t="s">
        <v>23</v>
      </c>
      <c r="C1311" s="47">
        <v>2015</v>
      </c>
      <c r="D1311" s="107">
        <v>0</v>
      </c>
    </row>
    <row r="1312" spans="1:4">
      <c r="A1312" s="47" t="s">
        <v>43</v>
      </c>
      <c r="B1312" s="47" t="s">
        <v>23</v>
      </c>
      <c r="C1312" s="47">
        <v>2016</v>
      </c>
      <c r="D1312" s="93">
        <v>101717.557251908</v>
      </c>
    </row>
    <row r="1313" spans="1:4">
      <c r="A1313" s="47" t="s">
        <v>43</v>
      </c>
      <c r="B1313" s="47" t="s">
        <v>23</v>
      </c>
      <c r="C1313" s="47">
        <v>2017</v>
      </c>
      <c r="D1313" s="93">
        <v>-4551145.0381679405</v>
      </c>
    </row>
    <row r="1314" spans="1:4">
      <c r="A1314" s="47" t="s">
        <v>43</v>
      </c>
      <c r="B1314" s="47" t="s">
        <v>23</v>
      </c>
      <c r="C1314" s="47">
        <v>2018</v>
      </c>
      <c r="D1314" s="93">
        <v>-1994274.8091603101</v>
      </c>
    </row>
    <row r="1315" spans="1:4">
      <c r="A1315" s="47" t="s">
        <v>43</v>
      </c>
      <c r="B1315" s="47" t="s">
        <v>23</v>
      </c>
      <c r="C1315" s="47">
        <v>2019</v>
      </c>
      <c r="D1315" s="93">
        <v>5348282.4427480903</v>
      </c>
    </row>
    <row r="1316" spans="1:4">
      <c r="A1316" s="47" t="s">
        <v>43</v>
      </c>
      <c r="B1316" s="47" t="s">
        <v>23</v>
      </c>
      <c r="C1316" s="47">
        <v>2020</v>
      </c>
      <c r="D1316" s="93">
        <v>0</v>
      </c>
    </row>
    <row r="1317" spans="1:4">
      <c r="A1317" s="47" t="s">
        <v>43</v>
      </c>
      <c r="B1317" s="47" t="s">
        <v>23</v>
      </c>
      <c r="C1317" s="47">
        <v>2021</v>
      </c>
      <c r="D1317" s="93">
        <v>0</v>
      </c>
    </row>
    <row r="1318" spans="1:4">
      <c r="A1318" s="47" t="s">
        <v>43</v>
      </c>
      <c r="B1318" s="47" t="s">
        <v>23</v>
      </c>
      <c r="C1318" s="47">
        <v>2022</v>
      </c>
      <c r="D1318" s="47">
        <v>0</v>
      </c>
    </row>
    <row r="1319" spans="1:4">
      <c r="A1319" s="47" t="s">
        <v>44</v>
      </c>
      <c r="B1319" s="47" t="s">
        <v>23</v>
      </c>
      <c r="C1319" s="47">
        <v>2014</v>
      </c>
      <c r="D1319" s="107">
        <v>0</v>
      </c>
    </row>
    <row r="1320" spans="1:4">
      <c r="A1320" s="47" t="s">
        <v>44</v>
      </c>
      <c r="B1320" s="47" t="s">
        <v>23</v>
      </c>
      <c r="C1320" s="47">
        <v>2015</v>
      </c>
      <c r="D1320" s="93">
        <v>0</v>
      </c>
    </row>
    <row r="1321" spans="1:4">
      <c r="A1321" s="47" t="s">
        <v>44</v>
      </c>
      <c r="B1321" s="47" t="s">
        <v>23</v>
      </c>
      <c r="C1321" s="47">
        <v>2016</v>
      </c>
      <c r="D1321" s="93">
        <v>0</v>
      </c>
    </row>
    <row r="1322" spans="1:4">
      <c r="A1322" s="47" t="s">
        <v>44</v>
      </c>
      <c r="B1322" s="47" t="s">
        <v>23</v>
      </c>
      <c r="C1322" s="47">
        <v>2017</v>
      </c>
      <c r="D1322" s="93">
        <v>0</v>
      </c>
    </row>
    <row r="1323" spans="1:4">
      <c r="A1323" s="47" t="s">
        <v>44</v>
      </c>
      <c r="B1323" s="47" t="s">
        <v>23</v>
      </c>
      <c r="C1323" s="47">
        <v>2018</v>
      </c>
      <c r="D1323" s="93">
        <v>12115805.1033046</v>
      </c>
    </row>
    <row r="1324" spans="1:4">
      <c r="A1324" s="47" t="s">
        <v>44</v>
      </c>
      <c r="B1324" s="47" t="s">
        <v>23</v>
      </c>
      <c r="C1324" s="47">
        <v>2019</v>
      </c>
      <c r="D1324" s="93">
        <v>12412628.989272101</v>
      </c>
    </row>
    <row r="1325" spans="1:4">
      <c r="A1325" s="47" t="s">
        <v>44</v>
      </c>
      <c r="B1325" s="47" t="s">
        <v>23</v>
      </c>
      <c r="C1325" s="47">
        <v>2020</v>
      </c>
      <c r="D1325" s="93">
        <v>-18913558.306929398</v>
      </c>
    </row>
    <row r="1326" spans="1:4">
      <c r="A1326" s="47" t="s">
        <v>44</v>
      </c>
      <c r="B1326" s="47" t="s">
        <v>23</v>
      </c>
      <c r="C1326" s="47">
        <v>2021</v>
      </c>
      <c r="D1326" s="47">
        <v>-19372188.389153101</v>
      </c>
    </row>
    <row r="1327" spans="1:4">
      <c r="A1327" s="47" t="s">
        <v>44</v>
      </c>
      <c r="B1327" s="47" t="s">
        <v>23</v>
      </c>
      <c r="C1327" s="47">
        <v>2022</v>
      </c>
      <c r="D1327" s="108">
        <v>-19407541.231605999</v>
      </c>
    </row>
    <row r="1328" spans="1:4">
      <c r="A1328" s="47" t="s">
        <v>52</v>
      </c>
      <c r="B1328" s="47" t="s">
        <v>23</v>
      </c>
      <c r="C1328" s="47">
        <v>2014</v>
      </c>
      <c r="D1328" s="93">
        <v>0</v>
      </c>
    </row>
    <row r="1329" spans="1:4">
      <c r="A1329" s="47" t="s">
        <v>52</v>
      </c>
      <c r="B1329" s="47" t="s">
        <v>23</v>
      </c>
      <c r="C1329" s="47">
        <v>2015</v>
      </c>
      <c r="D1329" s="93">
        <v>12518241.689999999</v>
      </c>
    </row>
    <row r="1330" spans="1:4">
      <c r="A1330" s="47" t="s">
        <v>52</v>
      </c>
      <c r="B1330" s="47" t="s">
        <v>23</v>
      </c>
      <c r="C1330" s="47">
        <v>2016</v>
      </c>
      <c r="D1330" s="93">
        <v>8782432</v>
      </c>
    </row>
    <row r="1331" spans="1:4">
      <c r="A1331" s="47" t="s">
        <v>52</v>
      </c>
      <c r="B1331" s="47" t="s">
        <v>23</v>
      </c>
      <c r="C1331" s="47">
        <v>2017</v>
      </c>
      <c r="D1331" s="93">
        <v>7243601</v>
      </c>
    </row>
    <row r="1332" spans="1:4">
      <c r="A1332" s="47" t="s">
        <v>52</v>
      </c>
      <c r="B1332" s="47" t="s">
        <v>23</v>
      </c>
      <c r="C1332" s="47">
        <v>2018</v>
      </c>
      <c r="D1332" s="93">
        <v>4460841</v>
      </c>
    </row>
    <row r="1333" spans="1:4">
      <c r="A1333" s="47" t="s">
        <v>52</v>
      </c>
      <c r="B1333" s="47" t="s">
        <v>23</v>
      </c>
      <c r="C1333" s="47">
        <v>2019</v>
      </c>
      <c r="D1333" s="93">
        <v>0</v>
      </c>
    </row>
    <row r="1334" spans="1:4">
      <c r="A1334" s="47" t="s">
        <v>52</v>
      </c>
      <c r="B1334" s="47" t="s">
        <v>23</v>
      </c>
      <c r="C1334" s="47">
        <v>2020</v>
      </c>
      <c r="D1334" s="47">
        <v>17633821.0672854</v>
      </c>
    </row>
    <row r="1335" spans="1:4">
      <c r="A1335" s="47" t="s">
        <v>52</v>
      </c>
      <c r="B1335" s="47" t="s">
        <v>23</v>
      </c>
      <c r="C1335" s="47">
        <v>2021</v>
      </c>
      <c r="D1335" s="108">
        <v>8953799.2455288395</v>
      </c>
    </row>
    <row r="1336" spans="1:4">
      <c r="A1336" s="47" t="s">
        <v>52</v>
      </c>
      <c r="B1336" s="47" t="s">
        <v>23</v>
      </c>
      <c r="C1336" s="47">
        <v>2022</v>
      </c>
      <c r="D1336" s="93">
        <v>9702716.0800000001</v>
      </c>
    </row>
    <row r="1337" spans="1:4">
      <c r="A1337" s="47" t="s">
        <v>49</v>
      </c>
      <c r="B1337" s="47" t="s">
        <v>23</v>
      </c>
      <c r="C1337" s="47">
        <v>2014</v>
      </c>
      <c r="D1337" s="93">
        <v>-3000000</v>
      </c>
    </row>
    <row r="1338" spans="1:4">
      <c r="A1338" s="47" t="s">
        <v>49</v>
      </c>
      <c r="B1338" s="47" t="s">
        <v>23</v>
      </c>
      <c r="C1338" s="47">
        <v>2015</v>
      </c>
      <c r="D1338" s="93">
        <v>21567504.528999999</v>
      </c>
    </row>
    <row r="1339" spans="1:4">
      <c r="A1339" s="47" t="s">
        <v>49</v>
      </c>
      <c r="B1339" s="47" t="s">
        <v>23</v>
      </c>
      <c r="C1339" s="47">
        <v>2016</v>
      </c>
      <c r="D1339" s="93">
        <v>13855936.0901566</v>
      </c>
    </row>
    <row r="1340" spans="1:4">
      <c r="A1340" s="47" t="s">
        <v>49</v>
      </c>
      <c r="B1340" s="47" t="s">
        <v>23</v>
      </c>
      <c r="C1340" s="47">
        <v>2017</v>
      </c>
      <c r="D1340" s="93">
        <v>16086683.8149681</v>
      </c>
    </row>
    <row r="1341" spans="1:4">
      <c r="A1341" s="47" t="s">
        <v>49</v>
      </c>
      <c r="B1341" s="47" t="s">
        <v>23</v>
      </c>
      <c r="C1341" s="47">
        <v>2018</v>
      </c>
      <c r="D1341" s="93">
        <v>12724395.1224047</v>
      </c>
    </row>
    <row r="1342" spans="1:4">
      <c r="A1342" s="47" t="s">
        <v>49</v>
      </c>
      <c r="B1342" s="47" t="s">
        <v>23</v>
      </c>
      <c r="C1342" s="47">
        <v>2019</v>
      </c>
      <c r="D1342" s="47">
        <v>-2179253.15940081</v>
      </c>
    </row>
    <row r="1343" spans="1:4">
      <c r="A1343" s="47" t="s">
        <v>49</v>
      </c>
      <c r="B1343" s="47" t="s">
        <v>23</v>
      </c>
      <c r="C1343" s="47">
        <v>2020</v>
      </c>
      <c r="D1343" s="108">
        <v>11470778.060000001</v>
      </c>
    </row>
    <row r="1344" spans="1:4">
      <c r="A1344" s="47" t="s">
        <v>49</v>
      </c>
      <c r="B1344" s="47" t="s">
        <v>23</v>
      </c>
      <c r="C1344" s="47">
        <v>2021</v>
      </c>
      <c r="D1344" s="93">
        <v>-1862762</v>
      </c>
    </row>
    <row r="1345" spans="1:4">
      <c r="A1345" s="47" t="s">
        <v>49</v>
      </c>
      <c r="B1345" s="47" t="s">
        <v>23</v>
      </c>
      <c r="C1345" s="47">
        <v>2022</v>
      </c>
      <c r="D1345" s="93">
        <v>5302241</v>
      </c>
    </row>
    <row r="1346" spans="1:4">
      <c r="A1346" s="47" t="s">
        <v>45</v>
      </c>
      <c r="B1346" s="47" t="s">
        <v>23</v>
      </c>
      <c r="C1346" s="47">
        <v>2014</v>
      </c>
      <c r="D1346" s="93">
        <v>0</v>
      </c>
    </row>
    <row r="1347" spans="1:4">
      <c r="A1347" s="47" t="s">
        <v>45</v>
      </c>
      <c r="B1347" s="47" t="s">
        <v>23</v>
      </c>
      <c r="C1347" s="47">
        <v>2015</v>
      </c>
      <c r="D1347" s="93">
        <v>0</v>
      </c>
    </row>
    <row r="1348" spans="1:4">
      <c r="A1348" s="47" t="s">
        <v>45</v>
      </c>
      <c r="B1348" s="47" t="s">
        <v>23</v>
      </c>
      <c r="C1348" s="47">
        <v>2016</v>
      </c>
      <c r="D1348" s="93">
        <v>0</v>
      </c>
    </row>
    <row r="1349" spans="1:4">
      <c r="A1349" s="47" t="s">
        <v>45</v>
      </c>
      <c r="B1349" s="47" t="s">
        <v>23</v>
      </c>
      <c r="C1349" s="47">
        <v>2017</v>
      </c>
      <c r="D1349" s="93">
        <v>7610694</v>
      </c>
    </row>
    <row r="1350" spans="1:4">
      <c r="A1350" s="47" t="s">
        <v>45</v>
      </c>
      <c r="B1350" s="47" t="s">
        <v>23</v>
      </c>
      <c r="C1350" s="47">
        <v>2018</v>
      </c>
      <c r="D1350" s="47">
        <v>7757862.1150262197</v>
      </c>
    </row>
    <row r="1351" spans="1:4">
      <c r="A1351" s="47" t="s">
        <v>45</v>
      </c>
      <c r="B1351" s="47" t="s">
        <v>23</v>
      </c>
      <c r="C1351" s="47">
        <v>2019</v>
      </c>
      <c r="D1351" s="108">
        <v>7919046.2400000002</v>
      </c>
    </row>
    <row r="1352" spans="1:4">
      <c r="A1352" s="47" t="s">
        <v>45</v>
      </c>
      <c r="B1352" s="47" t="s">
        <v>23</v>
      </c>
      <c r="C1352" s="47">
        <v>2020</v>
      </c>
      <c r="D1352" s="93">
        <v>8045190</v>
      </c>
    </row>
    <row r="1353" spans="1:4">
      <c r="A1353" s="47" t="s">
        <v>45</v>
      </c>
      <c r="B1353" s="47" t="s">
        <v>23</v>
      </c>
      <c r="C1353" s="47">
        <v>2021</v>
      </c>
      <c r="D1353" s="93">
        <v>4022595</v>
      </c>
    </row>
    <row r="1354" spans="1:4">
      <c r="A1354" s="47" t="s">
        <v>45</v>
      </c>
      <c r="B1354" s="47" t="s">
        <v>23</v>
      </c>
      <c r="C1354" s="47">
        <v>2022</v>
      </c>
      <c r="D1354" s="93">
        <v>14605143</v>
      </c>
    </row>
    <row r="1355" spans="1:4">
      <c r="A1355" s="47" t="s">
        <v>33</v>
      </c>
      <c r="B1355" s="47" t="s">
        <v>25</v>
      </c>
      <c r="C1355" s="47">
        <v>2014</v>
      </c>
      <c r="D1355" s="93">
        <v>0</v>
      </c>
    </row>
    <row r="1356" spans="1:4">
      <c r="A1356" s="47" t="s">
        <v>33</v>
      </c>
      <c r="B1356" s="47" t="s">
        <v>25</v>
      </c>
      <c r="C1356" s="47">
        <v>2015</v>
      </c>
      <c r="D1356" s="93">
        <v>0</v>
      </c>
    </row>
    <row r="1357" spans="1:4">
      <c r="A1357" s="47" t="s">
        <v>33</v>
      </c>
      <c r="B1357" s="47" t="s">
        <v>25</v>
      </c>
      <c r="C1357" s="47">
        <v>2016</v>
      </c>
      <c r="D1357" s="93">
        <v>0</v>
      </c>
    </row>
    <row r="1358" spans="1:4">
      <c r="A1358" s="47" t="s">
        <v>33</v>
      </c>
      <c r="B1358" s="47" t="s">
        <v>25</v>
      </c>
      <c r="C1358" s="47">
        <v>2017</v>
      </c>
      <c r="D1358" s="47">
        <v>0</v>
      </c>
    </row>
    <row r="1359" spans="1:4">
      <c r="A1359" s="47" t="s">
        <v>33</v>
      </c>
      <c r="B1359" s="47" t="s">
        <v>25</v>
      </c>
      <c r="C1359" s="47">
        <v>2018</v>
      </c>
      <c r="D1359" s="108">
        <v>0</v>
      </c>
    </row>
    <row r="1360" spans="1:4">
      <c r="A1360" s="47" t="s">
        <v>33</v>
      </c>
      <c r="B1360" s="47" t="s">
        <v>25</v>
      </c>
      <c r="C1360" s="47">
        <v>2019</v>
      </c>
      <c r="D1360" s="93">
        <v>0</v>
      </c>
    </row>
    <row r="1361" spans="1:4">
      <c r="A1361" s="47" t="s">
        <v>33</v>
      </c>
      <c r="B1361" s="47" t="s">
        <v>25</v>
      </c>
      <c r="C1361" s="47">
        <v>2020</v>
      </c>
      <c r="D1361" s="93">
        <v>0</v>
      </c>
    </row>
    <row r="1362" spans="1:4">
      <c r="A1362" s="47" t="s">
        <v>33</v>
      </c>
      <c r="B1362" s="47" t="s">
        <v>25</v>
      </c>
      <c r="C1362" s="47">
        <v>2021</v>
      </c>
      <c r="D1362" s="93">
        <v>0</v>
      </c>
    </row>
    <row r="1363" spans="1:4">
      <c r="A1363" s="47" t="s">
        <v>33</v>
      </c>
      <c r="B1363" s="47" t="s">
        <v>25</v>
      </c>
      <c r="C1363" s="47">
        <v>2022</v>
      </c>
      <c r="D1363" s="93">
        <v>0</v>
      </c>
    </row>
    <row r="1364" spans="1:4">
      <c r="A1364" s="47" t="s">
        <v>34</v>
      </c>
      <c r="B1364" s="47" t="s">
        <v>25</v>
      </c>
      <c r="C1364" s="47">
        <v>2014</v>
      </c>
      <c r="D1364" s="93">
        <v>2053479.3832922601</v>
      </c>
    </row>
    <row r="1365" spans="1:4">
      <c r="A1365" s="47" t="s">
        <v>34</v>
      </c>
      <c r="B1365" s="47" t="s">
        <v>25</v>
      </c>
      <c r="C1365" s="47">
        <v>2015</v>
      </c>
      <c r="D1365" s="93">
        <v>1961458.5668510301</v>
      </c>
    </row>
    <row r="1366" spans="1:4">
      <c r="A1366" s="47" t="s">
        <v>34</v>
      </c>
      <c r="B1366" s="47" t="s">
        <v>25</v>
      </c>
      <c r="C1366" s="47">
        <v>2016</v>
      </c>
      <c r="D1366" s="47">
        <v>1827679.4093481901</v>
      </c>
    </row>
    <row r="1367" spans="1:4">
      <c r="A1367" s="47" t="s">
        <v>34</v>
      </c>
      <c r="B1367" s="47" t="s">
        <v>25</v>
      </c>
      <c r="C1367" s="47">
        <v>2017</v>
      </c>
      <c r="D1367" s="107">
        <v>3416406.1541885599</v>
      </c>
    </row>
    <row r="1368" spans="1:4">
      <c r="A1368" s="47" t="s">
        <v>34</v>
      </c>
      <c r="B1368" s="47" t="s">
        <v>25</v>
      </c>
      <c r="C1368" s="47">
        <v>2018</v>
      </c>
      <c r="D1368" s="93">
        <v>748011.43106463598</v>
      </c>
    </row>
    <row r="1369" spans="1:4">
      <c r="A1369" s="47" t="s">
        <v>34</v>
      </c>
      <c r="B1369" s="47" t="s">
        <v>25</v>
      </c>
      <c r="C1369" s="47">
        <v>2019</v>
      </c>
      <c r="D1369" s="93">
        <v>1525096.2164237499</v>
      </c>
    </row>
    <row r="1370" spans="1:4">
      <c r="A1370" s="47" t="s">
        <v>34</v>
      </c>
      <c r="B1370" s="47" t="s">
        <v>25</v>
      </c>
      <c r="C1370" s="47">
        <v>2020</v>
      </c>
      <c r="D1370" s="93">
        <v>321249.00332442898</v>
      </c>
    </row>
    <row r="1371" spans="1:4">
      <c r="A1371" s="47" t="s">
        <v>34</v>
      </c>
      <c r="B1371" s="47" t="s">
        <v>25</v>
      </c>
      <c r="C1371" s="47">
        <v>2021</v>
      </c>
      <c r="D1371" s="93">
        <v>162884.705801415</v>
      </c>
    </row>
    <row r="1372" spans="1:4">
      <c r="A1372" s="47" t="s">
        <v>34</v>
      </c>
      <c r="B1372" s="47" t="s">
        <v>25</v>
      </c>
      <c r="C1372" s="47">
        <v>2022</v>
      </c>
      <c r="D1372" s="93">
        <v>404483.71869561903</v>
      </c>
    </row>
    <row r="1373" spans="1:4">
      <c r="A1373" s="47" t="s">
        <v>35</v>
      </c>
      <c r="B1373" s="47" t="s">
        <v>25</v>
      </c>
      <c r="C1373" s="47">
        <v>2014</v>
      </c>
      <c r="D1373" s="93">
        <v>10000</v>
      </c>
    </row>
    <row r="1374" spans="1:4">
      <c r="A1374" s="47" t="s">
        <v>35</v>
      </c>
      <c r="B1374" s="47" t="s">
        <v>25</v>
      </c>
      <c r="C1374" s="47">
        <v>2015</v>
      </c>
      <c r="D1374" s="47">
        <v>-65000</v>
      </c>
    </row>
    <row r="1375" spans="1:4">
      <c r="A1375" s="47" t="s">
        <v>35</v>
      </c>
      <c r="B1375" s="47" t="s">
        <v>25</v>
      </c>
      <c r="C1375" s="47">
        <v>2016</v>
      </c>
      <c r="D1375" s="107">
        <v>-15000</v>
      </c>
    </row>
    <row r="1376" spans="1:4">
      <c r="A1376" s="47" t="s">
        <v>35</v>
      </c>
      <c r="B1376" s="47" t="s">
        <v>25</v>
      </c>
      <c r="C1376" s="47">
        <v>2017</v>
      </c>
      <c r="D1376" s="47">
        <v>410000</v>
      </c>
    </row>
    <row r="1377" spans="1:4">
      <c r="A1377" s="47" t="s">
        <v>35</v>
      </c>
      <c r="B1377" s="47" t="s">
        <v>25</v>
      </c>
      <c r="C1377" s="47">
        <v>2018</v>
      </c>
      <c r="D1377" s="107">
        <v>140000</v>
      </c>
    </row>
    <row r="1378" spans="1:4">
      <c r="A1378" s="47" t="s">
        <v>35</v>
      </c>
      <c r="B1378" s="47" t="s">
        <v>25</v>
      </c>
      <c r="C1378" s="47">
        <v>2019</v>
      </c>
      <c r="D1378" s="93">
        <v>43200</v>
      </c>
    </row>
    <row r="1379" spans="1:4">
      <c r="A1379" s="47" t="s">
        <v>35</v>
      </c>
      <c r="B1379" s="47" t="s">
        <v>25</v>
      </c>
      <c r="C1379" s="47">
        <v>2020</v>
      </c>
      <c r="D1379" s="93">
        <v>36300</v>
      </c>
    </row>
    <row r="1380" spans="1:4">
      <c r="A1380" s="47" t="s">
        <v>35</v>
      </c>
      <c r="B1380" s="47" t="s">
        <v>25</v>
      </c>
      <c r="C1380" s="47">
        <v>2021</v>
      </c>
      <c r="D1380" s="93">
        <v>18150</v>
      </c>
    </row>
    <row r="1381" spans="1:4">
      <c r="A1381" s="47" t="s">
        <v>35</v>
      </c>
      <c r="B1381" s="47" t="s">
        <v>25</v>
      </c>
      <c r="C1381" s="47">
        <v>2022</v>
      </c>
      <c r="D1381" s="93">
        <v>31500</v>
      </c>
    </row>
    <row r="1382" spans="1:4">
      <c r="A1382" s="47" t="s">
        <v>36</v>
      </c>
      <c r="B1382" s="47" t="s">
        <v>25</v>
      </c>
      <c r="C1382" s="47">
        <v>2014</v>
      </c>
      <c r="D1382" s="93">
        <v>0</v>
      </c>
    </row>
    <row r="1383" spans="1:4">
      <c r="A1383" s="47" t="s">
        <v>36</v>
      </c>
      <c r="B1383" s="47" t="s">
        <v>25</v>
      </c>
      <c r="C1383" s="47">
        <v>2015</v>
      </c>
      <c r="D1383" s="93">
        <v>0</v>
      </c>
    </row>
    <row r="1384" spans="1:4">
      <c r="A1384" s="47" t="s">
        <v>36</v>
      </c>
      <c r="B1384" s="47" t="s">
        <v>25</v>
      </c>
      <c r="C1384" s="47">
        <v>2016</v>
      </c>
      <c r="D1384" s="47">
        <v>0</v>
      </c>
    </row>
    <row r="1385" spans="1:4">
      <c r="A1385" s="47" t="s">
        <v>36</v>
      </c>
      <c r="B1385" s="47" t="s">
        <v>25</v>
      </c>
      <c r="C1385" s="47">
        <v>2017</v>
      </c>
      <c r="D1385" s="107">
        <v>0</v>
      </c>
    </row>
    <row r="1386" spans="1:4">
      <c r="A1386" s="47" t="s">
        <v>36</v>
      </c>
      <c r="B1386" s="47" t="s">
        <v>25</v>
      </c>
      <c r="C1386" s="47">
        <v>2018</v>
      </c>
      <c r="D1386" s="93">
        <v>0</v>
      </c>
    </row>
    <row r="1387" spans="1:4">
      <c r="A1387" s="47" t="s">
        <v>36</v>
      </c>
      <c r="B1387" s="47" t="s">
        <v>25</v>
      </c>
      <c r="C1387" s="47">
        <v>2019</v>
      </c>
      <c r="D1387" s="93">
        <v>0</v>
      </c>
    </row>
    <row r="1388" spans="1:4">
      <c r="A1388" s="47" t="s">
        <v>36</v>
      </c>
      <c r="B1388" s="47" t="s">
        <v>25</v>
      </c>
      <c r="C1388" s="47">
        <v>2020</v>
      </c>
      <c r="D1388" s="93">
        <v>0</v>
      </c>
    </row>
    <row r="1389" spans="1:4">
      <c r="A1389" s="47" t="s">
        <v>36</v>
      </c>
      <c r="B1389" s="47" t="s">
        <v>25</v>
      </c>
      <c r="C1389" s="47">
        <v>2021</v>
      </c>
      <c r="D1389" s="93">
        <v>0</v>
      </c>
    </row>
    <row r="1390" spans="1:4">
      <c r="A1390" s="47" t="s">
        <v>36</v>
      </c>
      <c r="B1390" s="47" t="s">
        <v>25</v>
      </c>
      <c r="C1390" s="47">
        <v>2022</v>
      </c>
      <c r="D1390" s="93">
        <v>0</v>
      </c>
    </row>
    <row r="1391" spans="1:4">
      <c r="A1391" s="47" t="s">
        <v>37</v>
      </c>
      <c r="B1391" s="47" t="s">
        <v>25</v>
      </c>
      <c r="C1391" s="47">
        <v>2014</v>
      </c>
      <c r="D1391" s="93">
        <v>0</v>
      </c>
    </row>
    <row r="1392" spans="1:4">
      <c r="A1392" s="47" t="s">
        <v>37</v>
      </c>
      <c r="B1392" s="47" t="s">
        <v>25</v>
      </c>
      <c r="C1392" s="47">
        <v>2015</v>
      </c>
      <c r="D1392" s="47">
        <v>0</v>
      </c>
    </row>
    <row r="1393" spans="1:4">
      <c r="A1393" s="47" t="s">
        <v>37</v>
      </c>
      <c r="B1393" s="47" t="s">
        <v>25</v>
      </c>
      <c r="C1393" s="47">
        <v>2016</v>
      </c>
      <c r="D1393" s="107">
        <v>0</v>
      </c>
    </row>
    <row r="1394" spans="1:4">
      <c r="A1394" s="47" t="s">
        <v>37</v>
      </c>
      <c r="B1394" s="47" t="s">
        <v>25</v>
      </c>
      <c r="C1394" s="47">
        <v>2017</v>
      </c>
      <c r="D1394" s="93">
        <v>0</v>
      </c>
    </row>
    <row r="1395" spans="1:4">
      <c r="A1395" s="47" t="s">
        <v>37</v>
      </c>
      <c r="B1395" s="47" t="s">
        <v>25</v>
      </c>
      <c r="C1395" s="47">
        <v>2018</v>
      </c>
      <c r="D1395" s="93">
        <v>0</v>
      </c>
    </row>
    <row r="1396" spans="1:4">
      <c r="A1396" s="47" t="s">
        <v>37</v>
      </c>
      <c r="B1396" s="47" t="s">
        <v>25</v>
      </c>
      <c r="C1396" s="47">
        <v>2019</v>
      </c>
      <c r="D1396" s="93">
        <v>0</v>
      </c>
    </row>
    <row r="1397" spans="1:4">
      <c r="A1397" s="47" t="s">
        <v>37</v>
      </c>
      <c r="B1397" s="47" t="s">
        <v>25</v>
      </c>
      <c r="C1397" s="47">
        <v>2020</v>
      </c>
      <c r="D1397" s="93">
        <v>0</v>
      </c>
    </row>
    <row r="1398" spans="1:4">
      <c r="A1398" s="47" t="s">
        <v>37</v>
      </c>
      <c r="B1398" s="47" t="s">
        <v>25</v>
      </c>
      <c r="C1398" s="47">
        <v>2021</v>
      </c>
      <c r="D1398" s="93">
        <v>0</v>
      </c>
    </row>
    <row r="1399" spans="1:4">
      <c r="A1399" s="47" t="s">
        <v>37</v>
      </c>
      <c r="B1399" s="47" t="s">
        <v>25</v>
      </c>
      <c r="C1399" s="47">
        <v>2022</v>
      </c>
      <c r="D1399" s="93">
        <v>0</v>
      </c>
    </row>
    <row r="1400" spans="1:4">
      <c r="A1400" s="47" t="s">
        <v>38</v>
      </c>
      <c r="B1400" s="47" t="s">
        <v>25</v>
      </c>
      <c r="C1400" s="47">
        <v>2014</v>
      </c>
      <c r="D1400" s="47">
        <v>0</v>
      </c>
    </row>
    <row r="1401" spans="1:4">
      <c r="A1401" s="47" t="s">
        <v>38</v>
      </c>
      <c r="B1401" s="47" t="s">
        <v>25</v>
      </c>
      <c r="C1401" s="47">
        <v>2015</v>
      </c>
      <c r="D1401" s="107">
        <v>0</v>
      </c>
    </row>
    <row r="1402" spans="1:4">
      <c r="A1402" s="47" t="s">
        <v>38</v>
      </c>
      <c r="B1402" s="47" t="s">
        <v>25</v>
      </c>
      <c r="C1402" s="47">
        <v>2016</v>
      </c>
      <c r="D1402" s="93">
        <v>0</v>
      </c>
    </row>
    <row r="1403" spans="1:4">
      <c r="A1403" s="47" t="s">
        <v>38</v>
      </c>
      <c r="B1403" s="47" t="s">
        <v>25</v>
      </c>
      <c r="C1403" s="47">
        <v>2017</v>
      </c>
      <c r="D1403" s="93">
        <v>0</v>
      </c>
    </row>
    <row r="1404" spans="1:4">
      <c r="A1404" s="47" t="s">
        <v>38</v>
      </c>
      <c r="B1404" s="47" t="s">
        <v>25</v>
      </c>
      <c r="C1404" s="47">
        <v>2018</v>
      </c>
      <c r="D1404" s="93">
        <v>0</v>
      </c>
    </row>
    <row r="1405" spans="1:4">
      <c r="A1405" s="47" t="s">
        <v>38</v>
      </c>
      <c r="B1405" s="47" t="s">
        <v>25</v>
      </c>
      <c r="C1405" s="47">
        <v>2019</v>
      </c>
      <c r="D1405" s="93">
        <v>0</v>
      </c>
    </row>
    <row r="1406" spans="1:4">
      <c r="A1406" s="47" t="s">
        <v>38</v>
      </c>
      <c r="B1406" s="47" t="s">
        <v>25</v>
      </c>
      <c r="C1406" s="47">
        <v>2020</v>
      </c>
      <c r="D1406" s="93">
        <v>0</v>
      </c>
    </row>
    <row r="1407" spans="1:4">
      <c r="A1407" s="47" t="s">
        <v>38</v>
      </c>
      <c r="B1407" s="47" t="s">
        <v>25</v>
      </c>
      <c r="C1407" s="47">
        <v>2021</v>
      </c>
      <c r="D1407" s="93">
        <v>0</v>
      </c>
    </row>
    <row r="1408" spans="1:4">
      <c r="A1408" s="47" t="s">
        <v>38</v>
      </c>
      <c r="B1408" s="47" t="s">
        <v>25</v>
      </c>
      <c r="C1408" s="47">
        <v>2022</v>
      </c>
      <c r="D1408" s="47">
        <v>0</v>
      </c>
    </row>
    <row r="1409" spans="1:4">
      <c r="A1409" s="47" t="s">
        <v>39</v>
      </c>
      <c r="B1409" s="47" t="s">
        <v>25</v>
      </c>
      <c r="C1409" s="47">
        <v>2014</v>
      </c>
      <c r="D1409" s="107">
        <v>0</v>
      </c>
    </row>
    <row r="1410" spans="1:4">
      <c r="A1410" s="47" t="s">
        <v>39</v>
      </c>
      <c r="B1410" s="47" t="s">
        <v>25</v>
      </c>
      <c r="C1410" s="47">
        <v>2015</v>
      </c>
      <c r="D1410" s="93">
        <v>0</v>
      </c>
    </row>
    <row r="1411" spans="1:4">
      <c r="A1411" s="47" t="s">
        <v>39</v>
      </c>
      <c r="B1411" s="47" t="s">
        <v>25</v>
      </c>
      <c r="C1411" s="47">
        <v>2016</v>
      </c>
      <c r="D1411" s="93">
        <v>0</v>
      </c>
    </row>
    <row r="1412" spans="1:4">
      <c r="A1412" s="47" t="s">
        <v>39</v>
      </c>
      <c r="B1412" s="47" t="s">
        <v>25</v>
      </c>
      <c r="C1412" s="47">
        <v>2017</v>
      </c>
      <c r="D1412" s="93">
        <v>0</v>
      </c>
    </row>
    <row r="1413" spans="1:4">
      <c r="A1413" s="47" t="s">
        <v>39</v>
      </c>
      <c r="B1413" s="47" t="s">
        <v>25</v>
      </c>
      <c r="C1413" s="47">
        <v>2018</v>
      </c>
      <c r="D1413" s="93">
        <v>0</v>
      </c>
    </row>
    <row r="1414" spans="1:4">
      <c r="A1414" s="47" t="s">
        <v>39</v>
      </c>
      <c r="B1414" s="47" t="s">
        <v>25</v>
      </c>
      <c r="C1414" s="47">
        <v>2019</v>
      </c>
      <c r="D1414" s="93">
        <v>0</v>
      </c>
    </row>
    <row r="1415" spans="1:4">
      <c r="A1415" s="47" t="s">
        <v>39</v>
      </c>
      <c r="B1415" s="47" t="s">
        <v>25</v>
      </c>
      <c r="C1415" s="47">
        <v>2020</v>
      </c>
      <c r="D1415" s="93">
        <v>0</v>
      </c>
    </row>
    <row r="1416" spans="1:4">
      <c r="A1416" s="47" t="s">
        <v>39</v>
      </c>
      <c r="B1416" s="47" t="s">
        <v>25</v>
      </c>
      <c r="C1416" s="47">
        <v>2021</v>
      </c>
      <c r="D1416" s="47">
        <v>0</v>
      </c>
    </row>
    <row r="1417" spans="1:4">
      <c r="A1417" s="47" t="s">
        <v>39</v>
      </c>
      <c r="B1417" s="47" t="s">
        <v>25</v>
      </c>
      <c r="C1417" s="47">
        <v>2022</v>
      </c>
      <c r="D1417" s="107">
        <v>0</v>
      </c>
    </row>
    <row r="1418" spans="1:4">
      <c r="A1418" s="47" t="s">
        <v>40</v>
      </c>
      <c r="B1418" s="47" t="s">
        <v>25</v>
      </c>
      <c r="C1418" s="47">
        <v>2014</v>
      </c>
      <c r="D1418" s="93">
        <v>0</v>
      </c>
    </row>
    <row r="1419" spans="1:4">
      <c r="A1419" s="47" t="s">
        <v>40</v>
      </c>
      <c r="B1419" s="47" t="s">
        <v>25</v>
      </c>
      <c r="C1419" s="47">
        <v>2015</v>
      </c>
      <c r="D1419" s="93">
        <v>0</v>
      </c>
    </row>
    <row r="1420" spans="1:4">
      <c r="A1420" s="47" t="s">
        <v>40</v>
      </c>
      <c r="B1420" s="47" t="s">
        <v>25</v>
      </c>
      <c r="C1420" s="47">
        <v>2016</v>
      </c>
      <c r="D1420" s="93">
        <v>0</v>
      </c>
    </row>
    <row r="1421" spans="1:4">
      <c r="A1421" s="47" t="s">
        <v>40</v>
      </c>
      <c r="B1421" s="47" t="s">
        <v>25</v>
      </c>
      <c r="C1421" s="47">
        <v>2017</v>
      </c>
      <c r="D1421" s="93">
        <v>0</v>
      </c>
    </row>
    <row r="1422" spans="1:4">
      <c r="A1422" s="47" t="s">
        <v>40</v>
      </c>
      <c r="B1422" s="47" t="s">
        <v>25</v>
      </c>
      <c r="C1422" s="47">
        <v>2018</v>
      </c>
      <c r="D1422" s="93">
        <v>0</v>
      </c>
    </row>
    <row r="1423" spans="1:4">
      <c r="A1423" s="47" t="s">
        <v>40</v>
      </c>
      <c r="B1423" s="47" t="s">
        <v>25</v>
      </c>
      <c r="C1423" s="47">
        <v>2019</v>
      </c>
      <c r="D1423" s="93">
        <v>0</v>
      </c>
    </row>
    <row r="1424" spans="1:4">
      <c r="A1424" s="47" t="s">
        <v>40</v>
      </c>
      <c r="B1424" s="47" t="s">
        <v>25</v>
      </c>
      <c r="C1424" s="47">
        <v>2020</v>
      </c>
      <c r="D1424" s="47">
        <v>0</v>
      </c>
    </row>
    <row r="1425" spans="1:4">
      <c r="A1425" s="47" t="s">
        <v>40</v>
      </c>
      <c r="B1425" s="47" t="s">
        <v>25</v>
      </c>
      <c r="C1425" s="47">
        <v>2021</v>
      </c>
      <c r="D1425" s="107">
        <v>0</v>
      </c>
    </row>
    <row r="1426" spans="1:4">
      <c r="A1426" s="47" t="s">
        <v>40</v>
      </c>
      <c r="B1426" s="47" t="s">
        <v>25</v>
      </c>
      <c r="C1426" s="47">
        <v>2022</v>
      </c>
      <c r="D1426" s="93">
        <v>0</v>
      </c>
    </row>
    <row r="1427" spans="1:4">
      <c r="A1427" s="47" t="s">
        <v>41</v>
      </c>
      <c r="B1427" s="47" t="s">
        <v>25</v>
      </c>
      <c r="C1427" s="47">
        <v>2014</v>
      </c>
      <c r="D1427" s="93">
        <v>370000</v>
      </c>
    </row>
    <row r="1428" spans="1:4">
      <c r="A1428" s="47" t="s">
        <v>41</v>
      </c>
      <c r="B1428" s="47" t="s">
        <v>25</v>
      </c>
      <c r="C1428" s="47">
        <v>2015</v>
      </c>
      <c r="D1428" s="93">
        <v>-855000</v>
      </c>
    </row>
    <row r="1429" spans="1:4">
      <c r="A1429" s="47" t="s">
        <v>41</v>
      </c>
      <c r="B1429" s="47" t="s">
        <v>25</v>
      </c>
      <c r="C1429" s="47">
        <v>2016</v>
      </c>
      <c r="D1429" s="93">
        <v>-680000</v>
      </c>
    </row>
    <row r="1430" spans="1:4">
      <c r="A1430" s="47" t="s">
        <v>41</v>
      </c>
      <c r="B1430" s="47" t="s">
        <v>25</v>
      </c>
      <c r="C1430" s="47">
        <v>2017</v>
      </c>
      <c r="D1430" s="93">
        <v>70000</v>
      </c>
    </row>
    <row r="1431" spans="1:4">
      <c r="A1431" s="47" t="s">
        <v>41</v>
      </c>
      <c r="B1431" s="47" t="s">
        <v>25</v>
      </c>
      <c r="C1431" s="47">
        <v>2018</v>
      </c>
      <c r="D1431" s="93">
        <v>655000</v>
      </c>
    </row>
    <row r="1432" spans="1:4">
      <c r="A1432" s="47" t="s">
        <v>41</v>
      </c>
      <c r="B1432" s="47" t="s">
        <v>25</v>
      </c>
      <c r="C1432" s="47">
        <v>2019</v>
      </c>
      <c r="D1432" s="47">
        <v>117300</v>
      </c>
    </row>
    <row r="1433" spans="1:4">
      <c r="A1433" s="47" t="s">
        <v>41</v>
      </c>
      <c r="B1433" s="47" t="s">
        <v>25</v>
      </c>
      <c r="C1433" s="47">
        <v>2020</v>
      </c>
      <c r="D1433" s="108">
        <v>112800</v>
      </c>
    </row>
    <row r="1434" spans="1:4">
      <c r="A1434" s="47" t="s">
        <v>41</v>
      </c>
      <c r="B1434" s="47" t="s">
        <v>25</v>
      </c>
      <c r="C1434" s="47">
        <v>2021</v>
      </c>
      <c r="D1434" s="93">
        <v>57025.608195845103</v>
      </c>
    </row>
    <row r="1435" spans="1:4">
      <c r="A1435" s="47" t="s">
        <v>41</v>
      </c>
      <c r="B1435" s="47" t="s">
        <v>25</v>
      </c>
      <c r="C1435" s="47">
        <v>2022</v>
      </c>
      <c r="D1435" s="93">
        <v>116400</v>
      </c>
    </row>
    <row r="1436" spans="1:4">
      <c r="A1436" s="47" t="s">
        <v>111</v>
      </c>
      <c r="B1436" s="47" t="s">
        <v>25</v>
      </c>
      <c r="C1436" s="47">
        <v>2020</v>
      </c>
      <c r="D1436" s="93">
        <v>0</v>
      </c>
    </row>
    <row r="1437" spans="1:4">
      <c r="A1437" s="47" t="s">
        <v>111</v>
      </c>
      <c r="B1437" s="47" t="s">
        <v>25</v>
      </c>
      <c r="C1437" s="47">
        <v>2021</v>
      </c>
      <c r="D1437" s="93">
        <v>0</v>
      </c>
    </row>
    <row r="1438" spans="1:4">
      <c r="A1438" s="47" t="s">
        <v>111</v>
      </c>
      <c r="B1438" s="47" t="s">
        <v>25</v>
      </c>
      <c r="C1438" s="47">
        <v>2022</v>
      </c>
      <c r="D1438" s="93">
        <v>0</v>
      </c>
    </row>
    <row r="1439" spans="1:4">
      <c r="A1439" s="47" t="s">
        <v>42</v>
      </c>
      <c r="B1439" s="47" t="s">
        <v>25</v>
      </c>
      <c r="C1439" s="47">
        <v>2014</v>
      </c>
      <c r="D1439" s="93">
        <v>2470000</v>
      </c>
    </row>
    <row r="1440" spans="1:4">
      <c r="A1440" s="47" t="s">
        <v>42</v>
      </c>
      <c r="B1440" s="47" t="s">
        <v>25</v>
      </c>
      <c r="C1440" s="47">
        <v>2015</v>
      </c>
      <c r="D1440" s="107">
        <v>-2405000</v>
      </c>
    </row>
    <row r="1441" spans="1:4">
      <c r="A1441" s="47" t="s">
        <v>42</v>
      </c>
      <c r="B1441" s="47" t="s">
        <v>25</v>
      </c>
      <c r="C1441" s="47">
        <v>2016</v>
      </c>
      <c r="D1441" s="93">
        <v>-1530000</v>
      </c>
    </row>
    <row r="1442" spans="1:4">
      <c r="A1442" s="47" t="s">
        <v>42</v>
      </c>
      <c r="B1442" s="47" t="s">
        <v>25</v>
      </c>
      <c r="C1442" s="47">
        <v>2017</v>
      </c>
      <c r="D1442" s="93">
        <v>1420000</v>
      </c>
    </row>
    <row r="1443" spans="1:4">
      <c r="A1443" s="47" t="s">
        <v>42</v>
      </c>
      <c r="B1443" s="47" t="s">
        <v>25</v>
      </c>
      <c r="C1443" s="47">
        <v>2018</v>
      </c>
      <c r="D1443" s="93">
        <v>1755000</v>
      </c>
    </row>
    <row r="1444" spans="1:4">
      <c r="A1444" s="47" t="s">
        <v>42</v>
      </c>
      <c r="B1444" s="47" t="s">
        <v>25</v>
      </c>
      <c r="C1444" s="47">
        <v>2019</v>
      </c>
      <c r="D1444" s="93">
        <v>4639200</v>
      </c>
    </row>
    <row r="1445" spans="1:4">
      <c r="A1445" s="47" t="s">
        <v>42</v>
      </c>
      <c r="B1445" s="47" t="s">
        <v>25</v>
      </c>
      <c r="C1445" s="47">
        <v>2020</v>
      </c>
      <c r="D1445" s="93">
        <v>995100</v>
      </c>
    </row>
    <row r="1446" spans="1:4">
      <c r="A1446" s="47" t="s">
        <v>42</v>
      </c>
      <c r="B1446" s="47" t="s">
        <v>25</v>
      </c>
      <c r="C1446" s="47">
        <v>2021</v>
      </c>
      <c r="D1446" s="93">
        <v>497550</v>
      </c>
    </row>
    <row r="1447" spans="1:4">
      <c r="A1447" s="47" t="s">
        <v>42</v>
      </c>
      <c r="B1447" s="47" t="s">
        <v>25</v>
      </c>
      <c r="C1447" s="47">
        <v>2022</v>
      </c>
      <c r="D1447" s="107">
        <v>3745200</v>
      </c>
    </row>
    <row r="1448" spans="1:4">
      <c r="A1448" s="47" t="s">
        <v>43</v>
      </c>
      <c r="B1448" s="47" t="s">
        <v>25</v>
      </c>
      <c r="C1448" s="47">
        <v>2014</v>
      </c>
      <c r="D1448" s="93">
        <v>0</v>
      </c>
    </row>
    <row r="1449" spans="1:4">
      <c r="A1449" s="47" t="s">
        <v>43</v>
      </c>
      <c r="B1449" s="47" t="s">
        <v>25</v>
      </c>
      <c r="C1449" s="47">
        <v>2015</v>
      </c>
      <c r="D1449" s="93">
        <v>0</v>
      </c>
    </row>
    <row r="1450" spans="1:4">
      <c r="A1450" s="47" t="s">
        <v>43</v>
      </c>
      <c r="B1450" s="47" t="s">
        <v>25</v>
      </c>
      <c r="C1450" s="47">
        <v>2016</v>
      </c>
      <c r="D1450" s="93">
        <v>0</v>
      </c>
    </row>
    <row r="1451" spans="1:4">
      <c r="A1451" s="47" t="s">
        <v>43</v>
      </c>
      <c r="B1451" s="47" t="s">
        <v>25</v>
      </c>
      <c r="C1451" s="47">
        <v>2017</v>
      </c>
      <c r="D1451" s="93">
        <v>0</v>
      </c>
    </row>
    <row r="1452" spans="1:4">
      <c r="A1452" s="47" t="s">
        <v>43</v>
      </c>
      <c r="B1452" s="47" t="s">
        <v>25</v>
      </c>
      <c r="C1452" s="47">
        <v>2018</v>
      </c>
      <c r="D1452" s="93">
        <v>0</v>
      </c>
    </row>
    <row r="1453" spans="1:4">
      <c r="A1453" s="47" t="s">
        <v>43</v>
      </c>
      <c r="B1453" s="47" t="s">
        <v>25</v>
      </c>
      <c r="C1453" s="47">
        <v>2019</v>
      </c>
      <c r="D1453" s="93">
        <v>0</v>
      </c>
    </row>
    <row r="1454" spans="1:4">
      <c r="A1454" s="47" t="s">
        <v>43</v>
      </c>
      <c r="B1454" s="47" t="s">
        <v>25</v>
      </c>
      <c r="C1454" s="47">
        <v>2020</v>
      </c>
      <c r="D1454" s="47">
        <v>0</v>
      </c>
    </row>
    <row r="1455" spans="1:4">
      <c r="A1455" s="47" t="s">
        <v>43</v>
      </c>
      <c r="B1455" s="47" t="s">
        <v>25</v>
      </c>
      <c r="C1455" s="47">
        <v>2021</v>
      </c>
      <c r="D1455" s="108">
        <v>0</v>
      </c>
    </row>
    <row r="1456" spans="1:4">
      <c r="A1456" s="47" t="s">
        <v>43</v>
      </c>
      <c r="B1456" s="47" t="s">
        <v>25</v>
      </c>
      <c r="C1456" s="47">
        <v>2022</v>
      </c>
      <c r="D1456" s="93">
        <v>0</v>
      </c>
    </row>
    <row r="1457" spans="1:4">
      <c r="A1457" s="47" t="s">
        <v>44</v>
      </c>
      <c r="B1457" s="47" t="s">
        <v>25</v>
      </c>
      <c r="C1457" s="47">
        <v>2014</v>
      </c>
      <c r="D1457" s="93">
        <v>0</v>
      </c>
    </row>
    <row r="1458" spans="1:4">
      <c r="A1458" s="47" t="s">
        <v>44</v>
      </c>
      <c r="B1458" s="47" t="s">
        <v>25</v>
      </c>
      <c r="C1458" s="47">
        <v>2015</v>
      </c>
      <c r="D1458" s="93">
        <v>0</v>
      </c>
    </row>
    <row r="1459" spans="1:4">
      <c r="A1459" s="47" t="s">
        <v>44</v>
      </c>
      <c r="B1459" s="47" t="s">
        <v>25</v>
      </c>
      <c r="C1459" s="47">
        <v>2016</v>
      </c>
      <c r="D1459" s="93">
        <v>0</v>
      </c>
    </row>
    <row r="1460" spans="1:4">
      <c r="A1460" s="47" t="s">
        <v>44</v>
      </c>
      <c r="B1460" s="47" t="s">
        <v>25</v>
      </c>
      <c r="C1460" s="47">
        <v>2017</v>
      </c>
      <c r="D1460" s="93">
        <v>0</v>
      </c>
    </row>
    <row r="1461" spans="1:4">
      <c r="A1461" s="47" t="s">
        <v>44</v>
      </c>
      <c r="B1461" s="47" t="s">
        <v>25</v>
      </c>
      <c r="C1461" s="47">
        <v>2018</v>
      </c>
      <c r="D1461" s="93">
        <v>0</v>
      </c>
    </row>
    <row r="1462" spans="1:4">
      <c r="A1462" s="47" t="s">
        <v>44</v>
      </c>
      <c r="B1462" s="47" t="s">
        <v>25</v>
      </c>
      <c r="C1462" s="47">
        <v>2019</v>
      </c>
      <c r="D1462" s="47">
        <v>0</v>
      </c>
    </row>
    <row r="1463" spans="1:4">
      <c r="A1463" s="47" t="s">
        <v>44</v>
      </c>
      <c r="B1463" s="47" t="s">
        <v>25</v>
      </c>
      <c r="C1463" s="47">
        <v>2020</v>
      </c>
      <c r="D1463" s="108">
        <v>0</v>
      </c>
    </row>
    <row r="1464" spans="1:4">
      <c r="A1464" s="47" t="s">
        <v>44</v>
      </c>
      <c r="B1464" s="47" t="s">
        <v>25</v>
      </c>
      <c r="C1464" s="47">
        <v>2021</v>
      </c>
      <c r="D1464" s="93">
        <v>0</v>
      </c>
    </row>
    <row r="1465" spans="1:4">
      <c r="A1465" s="47" t="s">
        <v>44</v>
      </c>
      <c r="B1465" s="47" t="s">
        <v>25</v>
      </c>
      <c r="C1465" s="47">
        <v>2022</v>
      </c>
      <c r="D1465" s="93">
        <v>0</v>
      </c>
    </row>
    <row r="1466" spans="1:4">
      <c r="A1466" s="47" t="s">
        <v>45</v>
      </c>
      <c r="B1466" s="47" t="s">
        <v>25</v>
      </c>
      <c r="C1466" s="47">
        <v>2014</v>
      </c>
      <c r="D1466" s="93">
        <v>891970</v>
      </c>
    </row>
    <row r="1467" spans="1:4">
      <c r="A1467" s="47" t="s">
        <v>45</v>
      </c>
      <c r="B1467" s="47" t="s">
        <v>25</v>
      </c>
      <c r="C1467" s="47">
        <v>2015</v>
      </c>
      <c r="D1467" s="93">
        <v>35421.699999985904</v>
      </c>
    </row>
    <row r="1468" spans="1:4">
      <c r="A1468" s="47" t="s">
        <v>45</v>
      </c>
      <c r="B1468" s="47" t="s">
        <v>25</v>
      </c>
      <c r="C1468" s="47">
        <v>2016</v>
      </c>
      <c r="D1468" s="93">
        <v>-2308581.5616162098</v>
      </c>
    </row>
    <row r="1469" spans="1:4">
      <c r="A1469" s="47" t="s">
        <v>45</v>
      </c>
      <c r="B1469" s="47" t="s">
        <v>25</v>
      </c>
      <c r="C1469" s="47">
        <v>2017</v>
      </c>
      <c r="D1469" s="93">
        <v>555000</v>
      </c>
    </row>
    <row r="1470" spans="1:4">
      <c r="A1470" s="47" t="s">
        <v>45</v>
      </c>
      <c r="B1470" s="47" t="s">
        <v>25</v>
      </c>
      <c r="C1470" s="47">
        <v>2018</v>
      </c>
      <c r="D1470" s="47">
        <v>1000000</v>
      </c>
    </row>
    <row r="1471" spans="1:4">
      <c r="A1471" s="47" t="s">
        <v>45</v>
      </c>
      <c r="B1471" s="47" t="s">
        <v>25</v>
      </c>
      <c r="C1471" s="47">
        <v>2019</v>
      </c>
      <c r="D1471" s="108">
        <v>224400</v>
      </c>
    </row>
    <row r="1472" spans="1:4">
      <c r="A1472" s="47" t="s">
        <v>45</v>
      </c>
      <c r="B1472" s="47" t="s">
        <v>25</v>
      </c>
      <c r="C1472" s="47">
        <v>2020</v>
      </c>
      <c r="D1472" s="94">
        <v>5100</v>
      </c>
    </row>
    <row r="1473" spans="1:4">
      <c r="A1473" s="47" t="s">
        <v>45</v>
      </c>
      <c r="B1473" s="47" t="s">
        <v>25</v>
      </c>
      <c r="C1473" s="47">
        <v>2021</v>
      </c>
      <c r="D1473" s="94">
        <v>2550</v>
      </c>
    </row>
    <row r="1474" spans="1:4">
      <c r="A1474" s="47" t="s">
        <v>45</v>
      </c>
      <c r="B1474" s="47" t="s">
        <v>25</v>
      </c>
      <c r="C1474" s="47">
        <v>2022</v>
      </c>
      <c r="D1474" s="94">
        <v>62400</v>
      </c>
    </row>
    <row r="1475" spans="1:4">
      <c r="A1475" s="47" t="s">
        <v>33</v>
      </c>
      <c r="B1475" s="47" t="s">
        <v>167</v>
      </c>
      <c r="C1475" s="47">
        <v>2014</v>
      </c>
      <c r="D1475" s="94">
        <v>601036305.41686773</v>
      </c>
    </row>
    <row r="1476" spans="1:4">
      <c r="A1476" s="47" t="s">
        <v>33</v>
      </c>
      <c r="B1476" s="47" t="s">
        <v>167</v>
      </c>
      <c r="C1476" s="47">
        <v>2015</v>
      </c>
      <c r="D1476" s="94">
        <v>436597827.8211031</v>
      </c>
    </row>
    <row r="1477" spans="1:4">
      <c r="A1477" s="47" t="s">
        <v>33</v>
      </c>
      <c r="B1477" s="47" t="s">
        <v>167</v>
      </c>
      <c r="C1477" s="47">
        <v>2016</v>
      </c>
      <c r="D1477" s="94">
        <v>417706435.11249042</v>
      </c>
    </row>
    <row r="1478" spans="1:4">
      <c r="A1478" s="47" t="s">
        <v>33</v>
      </c>
      <c r="B1478" s="47" t="s">
        <v>167</v>
      </c>
      <c r="C1478" s="47">
        <v>2017</v>
      </c>
      <c r="D1478" s="47">
        <v>431116532.8691889</v>
      </c>
    </row>
    <row r="1479" spans="1:4">
      <c r="A1479" s="47" t="s">
        <v>33</v>
      </c>
      <c r="B1479" s="47" t="s">
        <v>167</v>
      </c>
      <c r="C1479" s="47">
        <v>2018</v>
      </c>
      <c r="D1479" s="108">
        <v>430919071.88998878</v>
      </c>
    </row>
    <row r="1480" spans="1:4">
      <c r="A1480" s="47" t="s">
        <v>33</v>
      </c>
      <c r="B1480" s="47" t="s">
        <v>167</v>
      </c>
      <c r="C1480" s="47">
        <v>2019</v>
      </c>
      <c r="D1480" s="93">
        <v>445924452.72392958</v>
      </c>
    </row>
    <row r="1481" spans="1:4">
      <c r="A1481" s="47" t="s">
        <v>33</v>
      </c>
      <c r="B1481" s="47" t="s">
        <v>167</v>
      </c>
      <c r="C1481" s="47">
        <v>2020</v>
      </c>
      <c r="D1481" s="93">
        <v>480594258.39299697</v>
      </c>
    </row>
    <row r="1482" spans="1:4">
      <c r="A1482" s="47" t="s">
        <v>33</v>
      </c>
      <c r="B1482" s="47" t="s">
        <v>167</v>
      </c>
      <c r="C1482" s="47">
        <v>2021</v>
      </c>
      <c r="D1482" s="93">
        <v>475332811.41713929</v>
      </c>
    </row>
    <row r="1483" spans="1:4">
      <c r="A1483" s="47" t="s">
        <v>33</v>
      </c>
      <c r="B1483" s="47" t="s">
        <v>167</v>
      </c>
      <c r="C1483" s="47">
        <v>2022</v>
      </c>
      <c r="D1483" s="93">
        <v>493829155.90253174</v>
      </c>
    </row>
    <row r="1484" spans="1:4">
      <c r="A1484" s="47" t="s">
        <v>34</v>
      </c>
      <c r="B1484" s="47" t="s">
        <v>167</v>
      </c>
      <c r="C1484" s="47">
        <v>2014</v>
      </c>
      <c r="D1484" s="93">
        <v>195686758.57231244</v>
      </c>
    </row>
    <row r="1485" spans="1:4">
      <c r="A1485" s="47" t="s">
        <v>34</v>
      </c>
      <c r="B1485" s="47" t="s">
        <v>167</v>
      </c>
      <c r="C1485" s="47">
        <v>2015</v>
      </c>
      <c r="D1485" s="93">
        <v>202150910.62481096</v>
      </c>
    </row>
    <row r="1486" spans="1:4">
      <c r="A1486" s="47" t="s">
        <v>34</v>
      </c>
      <c r="B1486" s="47" t="s">
        <v>167</v>
      </c>
      <c r="C1486" s="47">
        <v>2016</v>
      </c>
      <c r="D1486" s="47">
        <v>226234144.09533995</v>
      </c>
    </row>
    <row r="1487" spans="1:4">
      <c r="A1487" s="47" t="s">
        <v>34</v>
      </c>
      <c r="B1487" s="47" t="s">
        <v>167</v>
      </c>
      <c r="C1487" s="47">
        <v>2017</v>
      </c>
      <c r="D1487" s="108">
        <v>233846770.41381696</v>
      </c>
    </row>
    <row r="1488" spans="1:4">
      <c r="A1488" s="47" t="s">
        <v>34</v>
      </c>
      <c r="B1488" s="47" t="s">
        <v>167</v>
      </c>
      <c r="C1488" s="47">
        <v>2018</v>
      </c>
      <c r="D1488" s="93">
        <v>244300731.89661744</v>
      </c>
    </row>
    <row r="1489" spans="1:4">
      <c r="A1489" s="47" t="s">
        <v>34</v>
      </c>
      <c r="B1489" s="47" t="s">
        <v>167</v>
      </c>
      <c r="C1489" s="47">
        <v>2019</v>
      </c>
      <c r="D1489" s="93">
        <v>253644441.67402986</v>
      </c>
    </row>
    <row r="1490" spans="1:4">
      <c r="A1490" s="47" t="s">
        <v>34</v>
      </c>
      <c r="B1490" s="47" t="s">
        <v>167</v>
      </c>
      <c r="C1490" s="47">
        <v>2020</v>
      </c>
      <c r="D1490" s="93">
        <v>261125336.92606601</v>
      </c>
    </row>
    <row r="1491" spans="1:4">
      <c r="A1491" s="47" t="s">
        <v>34</v>
      </c>
      <c r="B1491" s="47" t="s">
        <v>167</v>
      </c>
      <c r="C1491" s="47">
        <v>2021</v>
      </c>
      <c r="D1491" s="93">
        <v>270269091.42853105</v>
      </c>
    </row>
    <row r="1492" spans="1:4">
      <c r="A1492" s="47" t="s">
        <v>34</v>
      </c>
      <c r="B1492" s="47" t="s">
        <v>167</v>
      </c>
      <c r="C1492" s="47">
        <v>2022</v>
      </c>
      <c r="D1492" s="93">
        <v>242173253.1619055</v>
      </c>
    </row>
    <row r="1493" spans="1:4">
      <c r="A1493" s="47" t="s">
        <v>53</v>
      </c>
      <c r="B1493" s="47" t="s">
        <v>167</v>
      </c>
      <c r="C1493" s="47">
        <v>2014</v>
      </c>
      <c r="D1493" s="93">
        <v>91497014.765751198</v>
      </c>
    </row>
    <row r="1494" spans="1:4">
      <c r="A1494" s="47" t="s">
        <v>53</v>
      </c>
      <c r="B1494" s="47" t="s">
        <v>167</v>
      </c>
      <c r="C1494" s="47">
        <v>2015</v>
      </c>
      <c r="D1494" s="107">
        <v>85182308.341298878</v>
      </c>
    </row>
    <row r="1495" spans="1:4">
      <c r="A1495" s="47" t="s">
        <v>53</v>
      </c>
      <c r="B1495" s="47" t="s">
        <v>167</v>
      </c>
      <c r="C1495" s="47">
        <v>2016</v>
      </c>
      <c r="D1495" s="93">
        <v>89022902.237405583</v>
      </c>
    </row>
    <row r="1496" spans="1:4">
      <c r="A1496" s="47" t="s">
        <v>53</v>
      </c>
      <c r="B1496" s="47" t="s">
        <v>167</v>
      </c>
      <c r="C1496" s="47">
        <v>2017</v>
      </c>
      <c r="D1496" s="93">
        <v>91020320.889483109</v>
      </c>
    </row>
    <row r="1497" spans="1:4">
      <c r="A1497" s="47" t="s">
        <v>53</v>
      </c>
      <c r="B1497" s="47" t="s">
        <v>167</v>
      </c>
      <c r="C1497" s="47">
        <v>2018</v>
      </c>
      <c r="D1497" s="93">
        <v>92748632.783118621</v>
      </c>
    </row>
    <row r="1498" spans="1:4">
      <c r="A1498" s="47" t="s">
        <v>53</v>
      </c>
      <c r="B1498" s="47" t="s">
        <v>167</v>
      </c>
      <c r="C1498" s="47">
        <v>2019</v>
      </c>
      <c r="D1498" s="93">
        <v>94972286.506128505</v>
      </c>
    </row>
    <row r="1499" spans="1:4">
      <c r="A1499" s="47" t="s">
        <v>53</v>
      </c>
      <c r="B1499" s="47" t="s">
        <v>167</v>
      </c>
      <c r="C1499" s="47">
        <v>2020</v>
      </c>
      <c r="D1499" s="93">
        <v>97242199.163252622</v>
      </c>
    </row>
    <row r="1500" spans="1:4">
      <c r="A1500" s="47" t="s">
        <v>53</v>
      </c>
      <c r="B1500" s="47" t="s">
        <v>167</v>
      </c>
      <c r="C1500" s="47">
        <v>2021</v>
      </c>
      <c r="D1500" s="93">
        <v>99328299.328135714</v>
      </c>
    </row>
    <row r="1501" spans="1:4">
      <c r="A1501" s="47" t="s">
        <v>53</v>
      </c>
      <c r="B1501" s="47" t="s">
        <v>167</v>
      </c>
      <c r="C1501" s="47">
        <v>2022</v>
      </c>
      <c r="D1501" s="47">
        <v>93981555.858425349</v>
      </c>
    </row>
    <row r="1502" spans="1:4">
      <c r="A1502" s="47" t="s">
        <v>35</v>
      </c>
      <c r="B1502" s="47" t="s">
        <v>167</v>
      </c>
      <c r="C1502" s="47">
        <v>2014</v>
      </c>
      <c r="D1502" s="107">
        <v>51858323.777095251</v>
      </c>
    </row>
    <row r="1503" spans="1:4">
      <c r="A1503" s="47" t="s">
        <v>35</v>
      </c>
      <c r="B1503" s="47" t="s">
        <v>167</v>
      </c>
      <c r="C1503" s="47">
        <v>2015</v>
      </c>
      <c r="D1503" s="107">
        <v>53689712.193483628</v>
      </c>
    </row>
    <row r="1504" spans="1:4">
      <c r="A1504" s="47" t="s">
        <v>35</v>
      </c>
      <c r="B1504" s="47" t="s">
        <v>167</v>
      </c>
      <c r="C1504" s="47">
        <v>2016</v>
      </c>
      <c r="D1504" s="93">
        <v>82902851.105078623</v>
      </c>
    </row>
    <row r="1505" spans="1:4">
      <c r="A1505" s="47" t="s">
        <v>35</v>
      </c>
      <c r="B1505" s="47" t="s">
        <v>167</v>
      </c>
      <c r="C1505" s="47">
        <v>2017</v>
      </c>
      <c r="D1505" s="93">
        <v>85326352.638565898</v>
      </c>
    </row>
    <row r="1506" spans="1:4">
      <c r="A1506" s="47" t="s">
        <v>35</v>
      </c>
      <c r="B1506" s="47" t="s">
        <v>167</v>
      </c>
      <c r="C1506" s="47">
        <v>2018</v>
      </c>
      <c r="D1506" s="93">
        <v>90301386.444759443</v>
      </c>
    </row>
    <row r="1507" spans="1:4">
      <c r="A1507" s="47" t="s">
        <v>35</v>
      </c>
      <c r="B1507" s="47" t="s">
        <v>167</v>
      </c>
      <c r="C1507" s="47">
        <v>2019</v>
      </c>
      <c r="D1507" s="93">
        <v>93512099.138205126</v>
      </c>
    </row>
    <row r="1508" spans="1:4">
      <c r="A1508" s="47" t="s">
        <v>35</v>
      </c>
      <c r="B1508" s="47" t="s">
        <v>167</v>
      </c>
      <c r="C1508" s="47">
        <v>2020</v>
      </c>
      <c r="D1508" s="93">
        <v>96243369.741621479</v>
      </c>
    </row>
    <row r="1509" spans="1:4">
      <c r="A1509" s="47" t="s">
        <v>35</v>
      </c>
      <c r="B1509" s="47" t="s">
        <v>167</v>
      </c>
      <c r="C1509" s="47">
        <v>2021</v>
      </c>
      <c r="D1509" s="93">
        <v>99502773.345107704</v>
      </c>
    </row>
    <row r="1510" spans="1:4">
      <c r="A1510" s="47" t="s">
        <v>35</v>
      </c>
      <c r="B1510" s="47" t="s">
        <v>167</v>
      </c>
      <c r="C1510" s="47">
        <v>2022</v>
      </c>
      <c r="D1510" s="47">
        <v>95676523.630765602</v>
      </c>
    </row>
    <row r="1511" spans="1:4">
      <c r="A1511" s="47" t="s">
        <v>51</v>
      </c>
      <c r="B1511" s="47" t="s">
        <v>167</v>
      </c>
      <c r="C1511" s="47">
        <v>2014</v>
      </c>
      <c r="D1511" s="108">
        <v>80957149.357100949</v>
      </c>
    </row>
    <row r="1512" spans="1:4">
      <c r="A1512" s="47" t="s">
        <v>51</v>
      </c>
      <c r="B1512" s="47" t="s">
        <v>167</v>
      </c>
      <c r="C1512" s="47">
        <v>2015</v>
      </c>
      <c r="D1512" s="93">
        <v>85818632.233661026</v>
      </c>
    </row>
    <row r="1513" spans="1:4">
      <c r="A1513" s="47" t="s">
        <v>51</v>
      </c>
      <c r="B1513" s="47" t="s">
        <v>167</v>
      </c>
      <c r="C1513" s="47">
        <v>2016</v>
      </c>
      <c r="D1513" s="93">
        <v>88530760.031593606</v>
      </c>
    </row>
    <row r="1514" spans="1:4">
      <c r="A1514" s="47" t="s">
        <v>51</v>
      </c>
      <c r="B1514" s="47" t="s">
        <v>167</v>
      </c>
      <c r="C1514" s="47">
        <v>2017</v>
      </c>
      <c r="D1514" s="93">
        <v>94894656.792167798</v>
      </c>
    </row>
    <row r="1515" spans="1:4">
      <c r="A1515" s="47" t="s">
        <v>51</v>
      </c>
      <c r="B1515" s="47" t="s">
        <v>167</v>
      </c>
      <c r="C1515" s="47">
        <v>2018</v>
      </c>
      <c r="D1515" s="93">
        <v>97182991.496938556</v>
      </c>
    </row>
    <row r="1516" spans="1:4">
      <c r="A1516" s="47" t="s">
        <v>51</v>
      </c>
      <c r="B1516" s="47" t="s">
        <v>167</v>
      </c>
      <c r="C1516" s="47">
        <v>2019</v>
      </c>
      <c r="D1516" s="93">
        <v>91178519.64397867</v>
      </c>
    </row>
    <row r="1517" spans="1:4">
      <c r="A1517" s="47" t="s">
        <v>51</v>
      </c>
      <c r="B1517" s="47" t="s">
        <v>167</v>
      </c>
      <c r="C1517" s="47">
        <v>2020</v>
      </c>
      <c r="D1517" s="93">
        <v>93322635.032537878</v>
      </c>
    </row>
    <row r="1518" spans="1:4">
      <c r="A1518" s="47" t="s">
        <v>51</v>
      </c>
      <c r="B1518" s="47" t="s">
        <v>167</v>
      </c>
      <c r="C1518" s="47">
        <v>2021</v>
      </c>
      <c r="D1518" s="47">
        <v>96735978.586992249</v>
      </c>
    </row>
    <row r="1519" spans="1:4">
      <c r="A1519" s="47" t="s">
        <v>51</v>
      </c>
      <c r="B1519" s="47" t="s">
        <v>167</v>
      </c>
      <c r="C1519" s="47">
        <v>2022</v>
      </c>
      <c r="D1519" s="108">
        <v>101387266.38797165</v>
      </c>
    </row>
    <row r="1520" spans="1:4">
      <c r="A1520" s="47" t="s">
        <v>36</v>
      </c>
      <c r="B1520" s="47" t="s">
        <v>167</v>
      </c>
      <c r="C1520" s="47">
        <v>2014</v>
      </c>
      <c r="D1520" s="93">
        <v>341548577.54284996</v>
      </c>
    </row>
    <row r="1521" spans="1:4">
      <c r="A1521" s="47" t="s">
        <v>36</v>
      </c>
      <c r="B1521" s="47" t="s">
        <v>167</v>
      </c>
      <c r="C1521" s="47">
        <v>2015</v>
      </c>
      <c r="D1521" s="93">
        <v>241611772.28514841</v>
      </c>
    </row>
    <row r="1522" spans="1:4">
      <c r="A1522" s="47" t="s">
        <v>36</v>
      </c>
      <c r="B1522" s="47" t="s">
        <v>167</v>
      </c>
      <c r="C1522" s="47">
        <v>2016</v>
      </c>
      <c r="D1522" s="93">
        <v>250363407.12199891</v>
      </c>
    </row>
    <row r="1523" spans="1:4">
      <c r="A1523" s="47" t="s">
        <v>36</v>
      </c>
      <c r="B1523" s="47" t="s">
        <v>167</v>
      </c>
      <c r="C1523" s="47">
        <v>2017</v>
      </c>
      <c r="D1523" s="93">
        <v>257951389.28564808</v>
      </c>
    </row>
    <row r="1524" spans="1:4">
      <c r="A1524" s="47" t="s">
        <v>36</v>
      </c>
      <c r="B1524" s="47" t="s">
        <v>167</v>
      </c>
      <c r="C1524" s="47">
        <v>2018</v>
      </c>
      <c r="D1524" s="93">
        <v>266589354.163425</v>
      </c>
    </row>
    <row r="1525" spans="1:4">
      <c r="A1525" s="47" t="s">
        <v>36</v>
      </c>
      <c r="B1525" s="47" t="s">
        <v>167</v>
      </c>
      <c r="C1525" s="47">
        <v>2019</v>
      </c>
      <c r="D1525" s="93">
        <v>276931437.1007508</v>
      </c>
    </row>
    <row r="1526" spans="1:4">
      <c r="A1526" s="47" t="s">
        <v>36</v>
      </c>
      <c r="B1526" s="47" t="s">
        <v>167</v>
      </c>
      <c r="C1526" s="47">
        <v>2020</v>
      </c>
      <c r="D1526" s="107">
        <v>280151836.60006428</v>
      </c>
    </row>
    <row r="1527" spans="1:4">
      <c r="A1527" s="47" t="s">
        <v>36</v>
      </c>
      <c r="B1527" s="47" t="s">
        <v>167</v>
      </c>
      <c r="C1527" s="47">
        <v>2021</v>
      </c>
      <c r="D1527" s="93">
        <v>304058964.65570104</v>
      </c>
    </row>
    <row r="1528" spans="1:4">
      <c r="A1528" s="47" t="s">
        <v>36</v>
      </c>
      <c r="B1528" s="47" t="s">
        <v>167</v>
      </c>
      <c r="C1528" s="47">
        <v>2022</v>
      </c>
      <c r="D1528" s="93">
        <v>303614959.88773292</v>
      </c>
    </row>
    <row r="1529" spans="1:4">
      <c r="A1529" s="47" t="s">
        <v>37</v>
      </c>
      <c r="B1529" s="47" t="s">
        <v>167</v>
      </c>
      <c r="C1529" s="47">
        <v>2014</v>
      </c>
      <c r="D1529" s="93">
        <v>367129767.27461976</v>
      </c>
    </row>
    <row r="1530" spans="1:4">
      <c r="A1530" s="47" t="s">
        <v>37</v>
      </c>
      <c r="B1530" s="47" t="s">
        <v>167</v>
      </c>
      <c r="C1530" s="47">
        <v>2015</v>
      </c>
      <c r="D1530" s="93">
        <v>370668635.98080373</v>
      </c>
    </row>
    <row r="1531" spans="1:4">
      <c r="A1531" s="47" t="s">
        <v>37</v>
      </c>
      <c r="B1531" s="47" t="s">
        <v>167</v>
      </c>
      <c r="C1531" s="47">
        <v>2016</v>
      </c>
      <c r="D1531" s="93">
        <v>345421072.66958624</v>
      </c>
    </row>
    <row r="1532" spans="1:4">
      <c r="A1532" s="47" t="s">
        <v>37</v>
      </c>
      <c r="B1532" s="47" t="s">
        <v>167</v>
      </c>
      <c r="C1532" s="47">
        <v>2017</v>
      </c>
      <c r="D1532" s="93">
        <v>347611443.2642712</v>
      </c>
    </row>
    <row r="1533" spans="1:4">
      <c r="A1533" s="47" t="s">
        <v>37</v>
      </c>
      <c r="B1533" s="47" t="s">
        <v>167</v>
      </c>
      <c r="C1533" s="47">
        <v>2018</v>
      </c>
      <c r="D1533" s="47">
        <v>358440648.48889667</v>
      </c>
    </row>
    <row r="1534" spans="1:4">
      <c r="A1534" s="47" t="s">
        <v>37</v>
      </c>
      <c r="B1534" s="47" t="s">
        <v>167</v>
      </c>
      <c r="C1534" s="47">
        <v>2019</v>
      </c>
      <c r="D1534" s="108">
        <v>376634027.67927521</v>
      </c>
    </row>
    <row r="1535" spans="1:4">
      <c r="A1535" s="47" t="s">
        <v>37</v>
      </c>
      <c r="B1535" s="47" t="s">
        <v>167</v>
      </c>
      <c r="C1535" s="47">
        <v>2020</v>
      </c>
      <c r="D1535" s="93">
        <v>385809298.40753692</v>
      </c>
    </row>
    <row r="1536" spans="1:4">
      <c r="A1536" s="47" t="s">
        <v>37</v>
      </c>
      <c r="B1536" s="47" t="s">
        <v>167</v>
      </c>
      <c r="C1536" s="47">
        <v>2021</v>
      </c>
      <c r="D1536" s="93">
        <v>368247234.32698047</v>
      </c>
    </row>
    <row r="1537" spans="1:4">
      <c r="A1537" s="47" t="s">
        <v>37</v>
      </c>
      <c r="B1537" s="47" t="s">
        <v>167</v>
      </c>
      <c r="C1537" s="47">
        <v>2022</v>
      </c>
      <c r="D1537" s="93">
        <v>378789839.17669946</v>
      </c>
    </row>
    <row r="1538" spans="1:4">
      <c r="A1538" s="47" t="s">
        <v>38</v>
      </c>
      <c r="B1538" s="47" t="s">
        <v>167</v>
      </c>
      <c r="C1538" s="47">
        <v>2014</v>
      </c>
      <c r="D1538" s="93">
        <v>399582631.01910239</v>
      </c>
    </row>
    <row r="1539" spans="1:4">
      <c r="A1539" s="47" t="s">
        <v>38</v>
      </c>
      <c r="B1539" s="47" t="s">
        <v>167</v>
      </c>
      <c r="C1539" s="47">
        <v>2015</v>
      </c>
      <c r="D1539" s="93">
        <v>394758535.91978246</v>
      </c>
    </row>
    <row r="1540" spans="1:4">
      <c r="A1540" s="47" t="s">
        <v>38</v>
      </c>
      <c r="B1540" s="47" t="s">
        <v>167</v>
      </c>
      <c r="C1540" s="47">
        <v>2016</v>
      </c>
      <c r="D1540" s="93">
        <v>342053859.05706847</v>
      </c>
    </row>
    <row r="1541" spans="1:4">
      <c r="A1541" s="47" t="s">
        <v>38</v>
      </c>
      <c r="B1541" s="47" t="s">
        <v>167</v>
      </c>
      <c r="C1541" s="47">
        <v>2017</v>
      </c>
      <c r="D1541" s="107">
        <v>353461633.13738304</v>
      </c>
    </row>
    <row r="1542" spans="1:4">
      <c r="A1542" s="47" t="s">
        <v>38</v>
      </c>
      <c r="B1542" s="47" t="s">
        <v>167</v>
      </c>
      <c r="C1542" s="47">
        <v>2018</v>
      </c>
      <c r="D1542" s="93">
        <v>365440976.3282541</v>
      </c>
    </row>
    <row r="1543" spans="1:4">
      <c r="A1543" s="47" t="s">
        <v>38</v>
      </c>
      <c r="B1543" s="47" t="s">
        <v>167</v>
      </c>
      <c r="C1543" s="47">
        <v>2019</v>
      </c>
      <c r="D1543" s="93">
        <v>379878437.70709944</v>
      </c>
    </row>
    <row r="1544" spans="1:4">
      <c r="A1544" s="47" t="s">
        <v>38</v>
      </c>
      <c r="B1544" s="47" t="s">
        <v>167</v>
      </c>
      <c r="C1544" s="47">
        <v>2020</v>
      </c>
      <c r="D1544" s="93">
        <v>394038371.67217046</v>
      </c>
    </row>
    <row r="1545" spans="1:4">
      <c r="A1545" s="47" t="s">
        <v>38</v>
      </c>
      <c r="B1545" s="47" t="s">
        <v>167</v>
      </c>
      <c r="C1545" s="47">
        <v>2021</v>
      </c>
      <c r="D1545" s="93">
        <v>380072505.46185869</v>
      </c>
    </row>
    <row r="1546" spans="1:4">
      <c r="A1546" s="47" t="s">
        <v>38</v>
      </c>
      <c r="B1546" s="47" t="s">
        <v>167</v>
      </c>
      <c r="C1546" s="47">
        <v>2022</v>
      </c>
      <c r="D1546" s="93">
        <v>387883248.8165291</v>
      </c>
    </row>
    <row r="1547" spans="1:4">
      <c r="A1547" s="47" t="s">
        <v>39</v>
      </c>
      <c r="B1547" s="47" t="s">
        <v>167</v>
      </c>
      <c r="C1547" s="47">
        <v>2014</v>
      </c>
      <c r="D1547" s="93">
        <v>470923139.31989378</v>
      </c>
    </row>
    <row r="1548" spans="1:4">
      <c r="A1548" s="47" t="s">
        <v>39</v>
      </c>
      <c r="B1548" s="47" t="s">
        <v>167</v>
      </c>
      <c r="C1548" s="47">
        <v>2015</v>
      </c>
      <c r="D1548" s="107">
        <v>323783356.86691833</v>
      </c>
    </row>
    <row r="1549" spans="1:4">
      <c r="A1549" s="47" t="s">
        <v>39</v>
      </c>
      <c r="B1549" s="47" t="s">
        <v>167</v>
      </c>
      <c r="C1549" s="47">
        <v>2016</v>
      </c>
      <c r="D1549" s="93">
        <v>333790302.88087714</v>
      </c>
    </row>
    <row r="1550" spans="1:4">
      <c r="A1550" s="47" t="s">
        <v>39</v>
      </c>
      <c r="B1550" s="47" t="s">
        <v>167</v>
      </c>
      <c r="C1550" s="47">
        <v>2017</v>
      </c>
      <c r="D1550" s="93">
        <v>341993430.60905617</v>
      </c>
    </row>
    <row r="1551" spans="1:4">
      <c r="A1551" s="47" t="s">
        <v>39</v>
      </c>
      <c r="B1551" s="47" t="s">
        <v>167</v>
      </c>
      <c r="C1551" s="47">
        <v>2018</v>
      </c>
      <c r="D1551" s="93">
        <v>351299780.24975455</v>
      </c>
    </row>
    <row r="1552" spans="1:4">
      <c r="A1552" s="47" t="s">
        <v>39</v>
      </c>
      <c r="B1552" s="47" t="s">
        <v>167</v>
      </c>
      <c r="C1552" s="47">
        <v>2019</v>
      </c>
      <c r="D1552" s="93">
        <v>362108654.0911476</v>
      </c>
    </row>
    <row r="1553" spans="1:4">
      <c r="A1553" s="47" t="s">
        <v>39</v>
      </c>
      <c r="B1553" s="47" t="s">
        <v>167</v>
      </c>
      <c r="C1553" s="47">
        <v>2020</v>
      </c>
      <c r="D1553" s="93">
        <v>378902338.08661711</v>
      </c>
    </row>
    <row r="1554" spans="1:4">
      <c r="A1554" s="47" t="s">
        <v>39</v>
      </c>
      <c r="B1554" s="47" t="s">
        <v>167</v>
      </c>
      <c r="C1554" s="47">
        <v>2021</v>
      </c>
      <c r="D1554" s="93">
        <v>372323904.47357929</v>
      </c>
    </row>
    <row r="1555" spans="1:4">
      <c r="A1555" s="47" t="s">
        <v>39</v>
      </c>
      <c r="B1555" s="47" t="s">
        <v>167</v>
      </c>
      <c r="C1555" s="47">
        <v>2022</v>
      </c>
      <c r="D1555" s="47">
        <v>379373720.75480092</v>
      </c>
    </row>
    <row r="1556" spans="1:4">
      <c r="A1556" s="47" t="s">
        <v>169</v>
      </c>
      <c r="B1556" s="47" t="s">
        <v>167</v>
      </c>
      <c r="C1556" s="47">
        <v>2014</v>
      </c>
      <c r="D1556" s="108">
        <v>85607941.673199356</v>
      </c>
    </row>
    <row r="1557" spans="1:4">
      <c r="A1557" s="47" t="s">
        <v>169</v>
      </c>
      <c r="B1557" s="47" t="s">
        <v>167</v>
      </c>
      <c r="C1557" s="47">
        <v>2015</v>
      </c>
      <c r="D1557" s="93">
        <v>62721227.657653071</v>
      </c>
    </row>
    <row r="1558" spans="1:4">
      <c r="A1558" s="47" t="s">
        <v>169</v>
      </c>
      <c r="B1558" s="47" t="s">
        <v>167</v>
      </c>
      <c r="C1558" s="47">
        <v>2016</v>
      </c>
      <c r="D1558" s="93">
        <v>48586582.101283431</v>
      </c>
    </row>
    <row r="1559" spans="1:4">
      <c r="A1559" s="47" t="s">
        <v>169</v>
      </c>
      <c r="B1559" s="47" t="s">
        <v>167</v>
      </c>
      <c r="C1559" s="47">
        <v>2017</v>
      </c>
      <c r="D1559" s="93">
        <v>51198397.909493908</v>
      </c>
    </row>
    <row r="1560" spans="1:4">
      <c r="A1560" s="47" t="s">
        <v>169</v>
      </c>
      <c r="B1560" s="47" t="s">
        <v>167</v>
      </c>
      <c r="C1560" s="47">
        <v>2018</v>
      </c>
      <c r="D1560" s="93">
        <v>52555491.327131905</v>
      </c>
    </row>
    <row r="1561" spans="1:4">
      <c r="A1561" s="47" t="s">
        <v>169</v>
      </c>
      <c r="B1561" s="47" t="s">
        <v>167</v>
      </c>
      <c r="C1561" s="47">
        <v>2019</v>
      </c>
      <c r="D1561" s="93">
        <v>55071827.855405383</v>
      </c>
    </row>
    <row r="1562" spans="1:4">
      <c r="A1562" s="47" t="s">
        <v>169</v>
      </c>
      <c r="B1562" s="47" t="s">
        <v>167</v>
      </c>
      <c r="C1562" s="47">
        <v>2020</v>
      </c>
      <c r="D1562" s="93">
        <v>58474414.447585091</v>
      </c>
    </row>
    <row r="1563" spans="1:4">
      <c r="A1563" s="47" t="s">
        <v>40</v>
      </c>
      <c r="B1563" s="47" t="s">
        <v>167</v>
      </c>
      <c r="C1563" s="47">
        <v>2021</v>
      </c>
      <c r="D1563" s="47">
        <v>60136088.487867258</v>
      </c>
    </row>
    <row r="1564" spans="1:4">
      <c r="A1564" s="47" t="s">
        <v>40</v>
      </c>
      <c r="B1564" s="47" t="s">
        <v>167</v>
      </c>
      <c r="C1564" s="47">
        <v>2022</v>
      </c>
      <c r="D1564" s="108">
        <v>62898491.864087634</v>
      </c>
    </row>
    <row r="1565" spans="1:4">
      <c r="A1565" s="47" t="s">
        <v>41</v>
      </c>
      <c r="B1565" s="47" t="s">
        <v>167</v>
      </c>
      <c r="C1565" s="47">
        <v>2014</v>
      </c>
      <c r="D1565" s="93">
        <v>67773418.140187755</v>
      </c>
    </row>
    <row r="1566" spans="1:4">
      <c r="A1566" s="47" t="s">
        <v>41</v>
      </c>
      <c r="B1566" s="47" t="s">
        <v>167</v>
      </c>
      <c r="C1566" s="47">
        <v>2015</v>
      </c>
      <c r="D1566" s="93">
        <v>67984956.790065795</v>
      </c>
    </row>
    <row r="1567" spans="1:4">
      <c r="A1567" s="47" t="s">
        <v>41</v>
      </c>
      <c r="B1567" s="47" t="s">
        <v>167</v>
      </c>
      <c r="C1567" s="47">
        <v>2016</v>
      </c>
      <c r="D1567" s="93">
        <v>90890073.369561926</v>
      </c>
    </row>
    <row r="1568" spans="1:4">
      <c r="A1568" s="47" t="s">
        <v>41</v>
      </c>
      <c r="B1568" s="47" t="s">
        <v>167</v>
      </c>
      <c r="C1568" s="47">
        <v>2017</v>
      </c>
      <c r="D1568" s="93">
        <v>90440066.592217475</v>
      </c>
    </row>
    <row r="1569" spans="1:4">
      <c r="A1569" s="47" t="s">
        <v>41</v>
      </c>
      <c r="B1569" s="47" t="s">
        <v>167</v>
      </c>
      <c r="C1569" s="47">
        <v>2018</v>
      </c>
      <c r="D1569" s="93">
        <v>93339642.428959399</v>
      </c>
    </row>
    <row r="1570" spans="1:4">
      <c r="A1570" s="47" t="s">
        <v>41</v>
      </c>
      <c r="B1570" s="47" t="s">
        <v>167</v>
      </c>
      <c r="C1570" s="47">
        <v>2019</v>
      </c>
      <c r="D1570" s="93">
        <v>96958036.558269233</v>
      </c>
    </row>
    <row r="1571" spans="1:4">
      <c r="A1571" s="47" t="s">
        <v>41</v>
      </c>
      <c r="B1571" s="47" t="s">
        <v>167</v>
      </c>
      <c r="C1571" s="47">
        <v>2020</v>
      </c>
      <c r="D1571" s="47">
        <v>98058360.045849115</v>
      </c>
    </row>
    <row r="1572" spans="1:4">
      <c r="A1572" s="47" t="s">
        <v>41</v>
      </c>
      <c r="B1572" s="47" t="s">
        <v>167</v>
      </c>
      <c r="C1572" s="47">
        <v>2021</v>
      </c>
      <c r="D1572" s="108">
        <v>113363472.93123677</v>
      </c>
    </row>
    <row r="1573" spans="1:4">
      <c r="A1573" s="47" t="s">
        <v>41</v>
      </c>
      <c r="B1573" s="47" t="s">
        <v>167</v>
      </c>
      <c r="C1573" s="47">
        <v>2022</v>
      </c>
      <c r="D1573" s="94">
        <v>100241542.454825</v>
      </c>
    </row>
    <row r="1574" spans="1:4">
      <c r="A1574" s="47" t="s">
        <v>111</v>
      </c>
      <c r="B1574" s="47" t="s">
        <v>167</v>
      </c>
      <c r="C1574" s="47">
        <v>2014</v>
      </c>
      <c r="D1574" s="94">
        <v>0</v>
      </c>
    </row>
    <row r="1575" spans="1:4">
      <c r="A1575" s="47" t="s">
        <v>111</v>
      </c>
      <c r="B1575" s="47" t="s">
        <v>167</v>
      </c>
      <c r="C1575" s="47">
        <v>2015</v>
      </c>
      <c r="D1575" s="94">
        <v>0</v>
      </c>
    </row>
    <row r="1576" spans="1:4">
      <c r="A1576" s="47" t="s">
        <v>111</v>
      </c>
      <c r="B1576" s="47" t="s">
        <v>167</v>
      </c>
      <c r="C1576" s="47">
        <v>2016</v>
      </c>
      <c r="D1576" s="93">
        <v>0</v>
      </c>
    </row>
    <row r="1577" spans="1:4">
      <c r="A1577" s="47" t="s">
        <v>111</v>
      </c>
      <c r="B1577" s="47" t="s">
        <v>167</v>
      </c>
      <c r="C1577" s="47">
        <v>2017</v>
      </c>
      <c r="D1577" s="93">
        <v>0</v>
      </c>
    </row>
    <row r="1578" spans="1:4">
      <c r="A1578" s="47" t="s">
        <v>111</v>
      </c>
      <c r="B1578" s="47" t="s">
        <v>167</v>
      </c>
      <c r="C1578" s="47">
        <v>2018</v>
      </c>
      <c r="D1578" s="93">
        <v>0</v>
      </c>
    </row>
    <row r="1579" spans="1:4">
      <c r="A1579" s="47" t="s">
        <v>111</v>
      </c>
      <c r="B1579" s="47" t="s">
        <v>167</v>
      </c>
      <c r="C1579" s="47">
        <v>2019</v>
      </c>
      <c r="D1579" s="47">
        <v>0</v>
      </c>
    </row>
    <row r="1580" spans="1:4">
      <c r="A1580" s="47" t="s">
        <v>111</v>
      </c>
      <c r="B1580" s="47" t="s">
        <v>167</v>
      </c>
      <c r="C1580" s="47">
        <v>2020</v>
      </c>
      <c r="D1580" s="108">
        <v>67979319.476471558</v>
      </c>
    </row>
    <row r="1581" spans="1:4">
      <c r="A1581" s="47" t="s">
        <v>111</v>
      </c>
      <c r="B1581" s="47" t="s">
        <v>167</v>
      </c>
      <c r="C1581" s="47">
        <v>2021</v>
      </c>
      <c r="D1581" s="93">
        <v>68674266.092749059</v>
      </c>
    </row>
    <row r="1582" spans="1:4">
      <c r="A1582" s="47" t="s">
        <v>111</v>
      </c>
      <c r="B1582" s="47" t="s">
        <v>167</v>
      </c>
      <c r="C1582" s="47">
        <v>2022</v>
      </c>
      <c r="D1582" s="93">
        <v>70759060.862589344</v>
      </c>
    </row>
    <row r="1583" spans="1:4">
      <c r="A1583" s="47" t="s">
        <v>42</v>
      </c>
      <c r="B1583" s="47" t="s">
        <v>167</v>
      </c>
      <c r="C1583" s="47">
        <v>2014</v>
      </c>
      <c r="D1583" s="93">
        <v>178838338.3478103</v>
      </c>
    </row>
    <row r="1584" spans="1:4">
      <c r="A1584" s="47" t="s">
        <v>42</v>
      </c>
      <c r="B1584" s="47" t="s">
        <v>167</v>
      </c>
      <c r="C1584" s="47">
        <v>2015</v>
      </c>
      <c r="D1584" s="93">
        <v>184750025.83378837</v>
      </c>
    </row>
    <row r="1585" spans="1:4">
      <c r="A1585" s="47" t="s">
        <v>42</v>
      </c>
      <c r="B1585" s="47" t="s">
        <v>167</v>
      </c>
      <c r="C1585" s="47">
        <v>2016</v>
      </c>
      <c r="D1585" s="93">
        <v>228368077.82380244</v>
      </c>
    </row>
    <row r="1586" spans="1:4">
      <c r="A1586" s="47" t="s">
        <v>42</v>
      </c>
      <c r="B1586" s="47" t="s">
        <v>167</v>
      </c>
      <c r="C1586" s="47">
        <v>2017</v>
      </c>
      <c r="D1586" s="93">
        <v>237814651.93091661</v>
      </c>
    </row>
    <row r="1587" spans="1:4">
      <c r="A1587" s="47" t="s">
        <v>42</v>
      </c>
      <c r="B1587" s="47" t="s">
        <v>167</v>
      </c>
      <c r="C1587" s="47">
        <v>2018</v>
      </c>
      <c r="D1587" s="47">
        <v>252922683.00581315</v>
      </c>
    </row>
    <row r="1588" spans="1:4">
      <c r="A1588" s="47" t="s">
        <v>42</v>
      </c>
      <c r="B1588" s="47" t="s">
        <v>167</v>
      </c>
      <c r="C1588" s="47">
        <v>2019</v>
      </c>
      <c r="D1588" s="108">
        <v>260351007.74945566</v>
      </c>
    </row>
    <row r="1589" spans="1:4">
      <c r="A1589" s="47" t="s">
        <v>42</v>
      </c>
      <c r="B1589" s="47" t="s">
        <v>167</v>
      </c>
      <c r="C1589" s="47">
        <v>2020</v>
      </c>
      <c r="D1589" s="93">
        <v>267790167.97530654</v>
      </c>
    </row>
    <row r="1590" spans="1:4">
      <c r="A1590" s="47" t="s">
        <v>42</v>
      </c>
      <c r="B1590" s="47" t="s">
        <v>167</v>
      </c>
      <c r="C1590" s="47">
        <v>2021</v>
      </c>
      <c r="D1590" s="93">
        <v>277891941.57996547</v>
      </c>
    </row>
    <row r="1591" spans="1:4">
      <c r="A1591" s="47" t="s">
        <v>42</v>
      </c>
      <c r="B1591" s="47" t="s">
        <v>167</v>
      </c>
      <c r="C1591" s="47">
        <v>2022</v>
      </c>
      <c r="D1591" s="93">
        <v>275551142.7267856</v>
      </c>
    </row>
    <row r="1592" spans="1:4">
      <c r="A1592" s="47" t="s">
        <v>50</v>
      </c>
      <c r="B1592" s="47" t="s">
        <v>167</v>
      </c>
      <c r="C1592" s="47">
        <v>2014</v>
      </c>
      <c r="D1592" s="93">
        <v>191307675.22536162</v>
      </c>
    </row>
    <row r="1593" spans="1:4">
      <c r="A1593" s="47" t="s">
        <v>50</v>
      </c>
      <c r="B1593" s="47" t="s">
        <v>167</v>
      </c>
      <c r="C1593" s="47">
        <v>2015</v>
      </c>
      <c r="D1593" s="93">
        <v>200346859.56288359</v>
      </c>
    </row>
    <row r="1594" spans="1:4">
      <c r="A1594" s="47" t="s">
        <v>50</v>
      </c>
      <c r="B1594" s="47" t="s">
        <v>167</v>
      </c>
      <c r="C1594" s="47">
        <v>2016</v>
      </c>
      <c r="D1594" s="93">
        <v>210591507.93479788</v>
      </c>
    </row>
    <row r="1595" spans="1:4">
      <c r="A1595" s="47" t="s">
        <v>50</v>
      </c>
      <c r="B1595" s="47" t="s">
        <v>167</v>
      </c>
      <c r="C1595" s="47">
        <v>2017</v>
      </c>
      <c r="D1595" s="107">
        <v>220417779.96784472</v>
      </c>
    </row>
    <row r="1596" spans="1:4">
      <c r="A1596" s="47" t="s">
        <v>50</v>
      </c>
      <c r="B1596" s="47" t="s">
        <v>167</v>
      </c>
      <c r="C1596" s="47">
        <v>2018</v>
      </c>
      <c r="D1596" s="93">
        <v>198765061.3435773</v>
      </c>
    </row>
    <row r="1597" spans="1:4">
      <c r="A1597" s="47" t="s">
        <v>50</v>
      </c>
      <c r="B1597" s="47" t="s">
        <v>167</v>
      </c>
      <c r="C1597" s="47">
        <v>2019</v>
      </c>
      <c r="D1597" s="93">
        <v>201553513.82874018</v>
      </c>
    </row>
    <row r="1598" spans="1:4">
      <c r="A1598" s="47" t="s">
        <v>50</v>
      </c>
      <c r="B1598" s="47" t="s">
        <v>167</v>
      </c>
      <c r="C1598" s="47">
        <v>2020</v>
      </c>
      <c r="D1598" s="93">
        <v>204239907.77416846</v>
      </c>
    </row>
    <row r="1599" spans="1:4">
      <c r="A1599" s="47" t="s">
        <v>50</v>
      </c>
      <c r="B1599" s="47" t="s">
        <v>167</v>
      </c>
      <c r="C1599" s="47">
        <v>2021</v>
      </c>
      <c r="D1599" s="93">
        <v>207121173.43662554</v>
      </c>
    </row>
    <row r="1600" spans="1:4">
      <c r="A1600" s="47" t="s">
        <v>50</v>
      </c>
      <c r="B1600" s="47" t="s">
        <v>167</v>
      </c>
      <c r="C1600" s="47">
        <v>2022</v>
      </c>
      <c r="D1600" s="93">
        <v>214229599.88748637</v>
      </c>
    </row>
    <row r="1601" spans="1:4">
      <c r="A1601" s="47" t="s">
        <v>43</v>
      </c>
      <c r="B1601" s="47" t="s">
        <v>167</v>
      </c>
      <c r="C1601" s="47">
        <v>2014</v>
      </c>
      <c r="D1601" s="93">
        <v>233800389.65088168</v>
      </c>
    </row>
    <row r="1602" spans="1:4">
      <c r="A1602" s="47" t="s">
        <v>43</v>
      </c>
      <c r="B1602" s="47" t="s">
        <v>167</v>
      </c>
      <c r="C1602" s="47">
        <v>2015</v>
      </c>
      <c r="D1602" s="47">
        <v>241004104.39536694</v>
      </c>
    </row>
    <row r="1603" spans="1:4">
      <c r="A1603" s="47" t="s">
        <v>43</v>
      </c>
      <c r="B1603" s="47" t="s">
        <v>167</v>
      </c>
      <c r="C1603" s="47">
        <v>2016</v>
      </c>
      <c r="D1603" s="107">
        <v>245494470.90027621</v>
      </c>
    </row>
    <row r="1604" spans="1:4">
      <c r="A1604" s="47" t="s">
        <v>43</v>
      </c>
      <c r="B1604" s="47" t="s">
        <v>167</v>
      </c>
      <c r="C1604" s="47">
        <v>2017</v>
      </c>
      <c r="D1604" s="107">
        <v>258355591.304683</v>
      </c>
    </row>
    <row r="1605" spans="1:4">
      <c r="A1605" s="47" t="s">
        <v>43</v>
      </c>
      <c r="B1605" s="47" t="s">
        <v>167</v>
      </c>
      <c r="C1605" s="47">
        <v>2018</v>
      </c>
      <c r="D1605" s="93">
        <v>262619869.54172963</v>
      </c>
    </row>
    <row r="1606" spans="1:4">
      <c r="A1606" s="47" t="s">
        <v>43</v>
      </c>
      <c r="B1606" s="47" t="s">
        <v>167</v>
      </c>
      <c r="C1606" s="47">
        <v>2019</v>
      </c>
      <c r="D1606" s="93">
        <v>270945503.35975629</v>
      </c>
    </row>
    <row r="1607" spans="1:4">
      <c r="A1607" s="47" t="s">
        <v>43</v>
      </c>
      <c r="B1607" s="47" t="s">
        <v>167</v>
      </c>
      <c r="C1607" s="47">
        <v>2020</v>
      </c>
      <c r="D1607" s="93">
        <v>279194287.45809448</v>
      </c>
    </row>
    <row r="1608" spans="1:4">
      <c r="A1608" s="47" t="s">
        <v>43</v>
      </c>
      <c r="B1608" s="47" t="s">
        <v>167</v>
      </c>
      <c r="C1608" s="47">
        <v>2021</v>
      </c>
      <c r="D1608" s="93">
        <v>290357873.12971288</v>
      </c>
    </row>
    <row r="1609" spans="1:4">
      <c r="A1609" s="47" t="s">
        <v>43</v>
      </c>
      <c r="B1609" s="47" t="s">
        <v>167</v>
      </c>
      <c r="C1609" s="47">
        <v>2022</v>
      </c>
      <c r="D1609" s="93">
        <v>303799128.67963403</v>
      </c>
    </row>
    <row r="1610" spans="1:4">
      <c r="A1610" s="47" t="s">
        <v>44</v>
      </c>
      <c r="B1610" s="47" t="s">
        <v>167</v>
      </c>
      <c r="C1610" s="47">
        <v>2014</v>
      </c>
      <c r="D1610" s="93">
        <v>74748403.373538733</v>
      </c>
    </row>
    <row r="1611" spans="1:4">
      <c r="A1611" s="47" t="s">
        <v>44</v>
      </c>
      <c r="B1611" s="47" t="s">
        <v>167</v>
      </c>
      <c r="C1611" s="47">
        <v>2015</v>
      </c>
      <c r="D1611" s="47">
        <v>77176410.9290618</v>
      </c>
    </row>
    <row r="1612" spans="1:4">
      <c r="A1612" s="47" t="s">
        <v>44</v>
      </c>
      <c r="B1612" s="47" t="s">
        <v>167</v>
      </c>
      <c r="C1612" s="47">
        <v>2016</v>
      </c>
      <c r="D1612" s="108">
        <v>78042187.133023337</v>
      </c>
    </row>
    <row r="1613" spans="1:4">
      <c r="A1613" s="47" t="s">
        <v>44</v>
      </c>
      <c r="B1613" s="47" t="s">
        <v>167</v>
      </c>
      <c r="C1613" s="47">
        <v>2017</v>
      </c>
      <c r="D1613" s="93">
        <v>78736469.229545146</v>
      </c>
    </row>
    <row r="1614" spans="1:4">
      <c r="A1614" s="47" t="s">
        <v>44</v>
      </c>
      <c r="B1614" s="47" t="s">
        <v>167</v>
      </c>
      <c r="C1614" s="47">
        <v>2018</v>
      </c>
      <c r="D1614" s="93">
        <v>67272163.404564694</v>
      </c>
    </row>
    <row r="1615" spans="1:4">
      <c r="A1615" s="47" t="s">
        <v>44</v>
      </c>
      <c r="B1615" s="47" t="s">
        <v>167</v>
      </c>
      <c r="C1615" s="47">
        <v>2019</v>
      </c>
      <c r="D1615" s="93">
        <v>67017937.766457006</v>
      </c>
    </row>
    <row r="1616" spans="1:4">
      <c r="A1616" s="47" t="s">
        <v>44</v>
      </c>
      <c r="B1616" s="47" t="s">
        <v>167</v>
      </c>
      <c r="C1616" s="47">
        <v>2020</v>
      </c>
      <c r="D1616" s="93">
        <v>91566431.775491372</v>
      </c>
    </row>
    <row r="1617" spans="1:4">
      <c r="A1617" s="47" t="s">
        <v>44</v>
      </c>
      <c r="B1617" s="47" t="s">
        <v>167</v>
      </c>
      <c r="C1617" s="47">
        <v>2021</v>
      </c>
      <c r="D1617" s="93">
        <v>92772015.596126691</v>
      </c>
    </row>
    <row r="1618" spans="1:4">
      <c r="A1618" s="47" t="s">
        <v>44</v>
      </c>
      <c r="B1618" s="47" t="s">
        <v>167</v>
      </c>
      <c r="C1618" s="47">
        <v>2022</v>
      </c>
      <c r="D1618" s="93">
        <v>95097195.643090472</v>
      </c>
    </row>
    <row r="1619" spans="1:4">
      <c r="A1619" s="47" t="s">
        <v>52</v>
      </c>
      <c r="B1619" s="47" t="s">
        <v>167</v>
      </c>
      <c r="C1619" s="47">
        <v>2014</v>
      </c>
      <c r="D1619" s="47">
        <v>58420235.233826861</v>
      </c>
    </row>
    <row r="1620" spans="1:4">
      <c r="A1620" s="47" t="s">
        <v>52</v>
      </c>
      <c r="B1620" s="47" t="s">
        <v>167</v>
      </c>
      <c r="C1620" s="47">
        <v>2015</v>
      </c>
      <c r="D1620" s="108">
        <v>44383514.391661078</v>
      </c>
    </row>
    <row r="1621" spans="1:4">
      <c r="A1621" s="47" t="s">
        <v>52</v>
      </c>
      <c r="B1621" s="47" t="s">
        <v>167</v>
      </c>
      <c r="C1621" s="47">
        <v>2016</v>
      </c>
      <c r="D1621" s="93">
        <v>44523291.331738956</v>
      </c>
    </row>
    <row r="1622" spans="1:4">
      <c r="A1622" s="47" t="s">
        <v>52</v>
      </c>
      <c r="B1622" s="47" t="s">
        <v>167</v>
      </c>
      <c r="C1622" s="47">
        <v>2017</v>
      </c>
      <c r="D1622" s="93">
        <v>45471710.098987967</v>
      </c>
    </row>
    <row r="1623" spans="1:4">
      <c r="A1623" s="47" t="s">
        <v>52</v>
      </c>
      <c r="B1623" s="47" t="s">
        <v>167</v>
      </c>
      <c r="C1623" s="47">
        <v>2018</v>
      </c>
      <c r="D1623" s="93">
        <v>46481926.070293687</v>
      </c>
    </row>
    <row r="1624" spans="1:4">
      <c r="A1624" s="47" t="s">
        <v>52</v>
      </c>
      <c r="B1624" s="47" t="s">
        <v>167</v>
      </c>
      <c r="C1624" s="47">
        <v>2019</v>
      </c>
      <c r="D1624" s="93">
        <v>46816502.429969877</v>
      </c>
    </row>
    <row r="1625" spans="1:4">
      <c r="A1625" s="47" t="s">
        <v>52</v>
      </c>
      <c r="B1625" s="47" t="s">
        <v>167</v>
      </c>
      <c r="C1625" s="47">
        <v>2020</v>
      </c>
      <c r="D1625" s="93">
        <v>30332574.173332963</v>
      </c>
    </row>
    <row r="1626" spans="1:4">
      <c r="A1626" s="47" t="s">
        <v>52</v>
      </c>
      <c r="B1626" s="47" t="s">
        <v>167</v>
      </c>
      <c r="C1626" s="47">
        <v>2021</v>
      </c>
      <c r="D1626" s="93">
        <v>30979152.050470233</v>
      </c>
    </row>
    <row r="1627" spans="1:4">
      <c r="A1627" s="47" t="s">
        <v>52</v>
      </c>
      <c r="B1627" s="47" t="s">
        <v>167</v>
      </c>
      <c r="C1627" s="47">
        <v>2022</v>
      </c>
      <c r="D1627" s="107">
        <v>32222358.556951981</v>
      </c>
    </row>
    <row r="1628" spans="1:4">
      <c r="A1628" s="47" t="s">
        <v>171</v>
      </c>
      <c r="B1628" s="47" t="s">
        <v>167</v>
      </c>
      <c r="C1628" s="47">
        <v>2014</v>
      </c>
      <c r="D1628" s="93">
        <v>187717561.60486931</v>
      </c>
    </row>
    <row r="1629" spans="1:4">
      <c r="A1629" s="47" t="s">
        <v>171</v>
      </c>
      <c r="B1629" s="47" t="s">
        <v>167</v>
      </c>
      <c r="C1629" s="47">
        <v>2015</v>
      </c>
      <c r="D1629" s="93">
        <v>171582799.63197723</v>
      </c>
    </row>
    <row r="1630" spans="1:4">
      <c r="A1630" s="47" t="s">
        <v>171</v>
      </c>
      <c r="B1630" s="47" t="s">
        <v>167</v>
      </c>
      <c r="C1630" s="47">
        <v>2016</v>
      </c>
      <c r="D1630" s="93">
        <v>173321847.98334625</v>
      </c>
    </row>
    <row r="1631" spans="1:4">
      <c r="A1631" s="47" t="s">
        <v>171</v>
      </c>
      <c r="B1631" s="47" t="s">
        <v>167</v>
      </c>
      <c r="C1631" s="47">
        <v>2017</v>
      </c>
      <c r="D1631" s="93">
        <v>180776028.02681366</v>
      </c>
    </row>
    <row r="1632" spans="1:4">
      <c r="A1632" s="47" t="s">
        <v>171</v>
      </c>
      <c r="B1632" s="47" t="s">
        <v>167</v>
      </c>
      <c r="C1632" s="47">
        <v>2018</v>
      </c>
      <c r="D1632" s="93">
        <v>176930751.60173708</v>
      </c>
    </row>
    <row r="1633" spans="1:4">
      <c r="A1633" s="47" t="s">
        <v>171</v>
      </c>
      <c r="B1633" s="47" t="s">
        <v>167</v>
      </c>
      <c r="C1633" s="47">
        <v>2019</v>
      </c>
      <c r="D1633" s="93">
        <v>177118362.44337091</v>
      </c>
    </row>
    <row r="1634" spans="1:4">
      <c r="A1634" s="47" t="s">
        <v>171</v>
      </c>
      <c r="B1634" s="47" t="s">
        <v>167</v>
      </c>
      <c r="C1634" s="47">
        <v>2020</v>
      </c>
      <c r="D1634" s="47">
        <v>183548566.74460042</v>
      </c>
    </row>
    <row r="1635" spans="1:4">
      <c r="A1635" s="47" t="s">
        <v>49</v>
      </c>
      <c r="B1635" s="47" t="s">
        <v>167</v>
      </c>
      <c r="C1635" s="47">
        <v>2021</v>
      </c>
      <c r="D1635" s="108">
        <v>191365838.03751996</v>
      </c>
    </row>
    <row r="1636" spans="1:4">
      <c r="A1636" s="47" t="s">
        <v>49</v>
      </c>
      <c r="B1636" s="47" t="s">
        <v>167</v>
      </c>
      <c r="C1636" s="47">
        <v>2022</v>
      </c>
      <c r="D1636" s="93">
        <v>207472115.90860492</v>
      </c>
    </row>
    <row r="1637" spans="1:4">
      <c r="A1637" s="47" t="s">
        <v>45</v>
      </c>
      <c r="B1637" s="47" t="s">
        <v>167</v>
      </c>
      <c r="C1637" s="47">
        <v>2014</v>
      </c>
      <c r="D1637" s="93">
        <v>122622501.96356349</v>
      </c>
    </row>
    <row r="1638" spans="1:4">
      <c r="A1638" s="47" t="s">
        <v>45</v>
      </c>
      <c r="B1638" s="47" t="s">
        <v>167</v>
      </c>
      <c r="C1638" s="47">
        <v>2015</v>
      </c>
      <c r="D1638" s="93">
        <v>126634016.64139573</v>
      </c>
    </row>
    <row r="1639" spans="1:4">
      <c r="A1639" s="47" t="s">
        <v>45</v>
      </c>
      <c r="B1639" s="47" t="s">
        <v>167</v>
      </c>
      <c r="C1639" s="47">
        <v>2016</v>
      </c>
      <c r="D1639" s="93">
        <v>140966210.19701356</v>
      </c>
    </row>
    <row r="1640" spans="1:4">
      <c r="A1640" s="47" t="s">
        <v>45</v>
      </c>
      <c r="B1640" s="47" t="s">
        <v>167</v>
      </c>
      <c r="C1640" s="47">
        <v>2017</v>
      </c>
      <c r="D1640" s="93">
        <v>146112981.37502581</v>
      </c>
    </row>
    <row r="1641" spans="1:4">
      <c r="A1641" s="47" t="s">
        <v>45</v>
      </c>
      <c r="B1641" s="47" t="s">
        <v>167</v>
      </c>
      <c r="C1641" s="47">
        <v>2018</v>
      </c>
      <c r="D1641" s="93">
        <v>152280517.88876438</v>
      </c>
    </row>
    <row r="1642" spans="1:4">
      <c r="A1642" s="47" t="s">
        <v>45</v>
      </c>
      <c r="B1642" s="47" t="s">
        <v>167</v>
      </c>
      <c r="C1642" s="47">
        <v>2019</v>
      </c>
      <c r="D1642" s="107">
        <v>156040848.14929438</v>
      </c>
    </row>
    <row r="1643" spans="1:4">
      <c r="A1643" s="47" t="s">
        <v>45</v>
      </c>
      <c r="B1643" s="47" t="s">
        <v>167</v>
      </c>
      <c r="C1643" s="47">
        <v>2020</v>
      </c>
      <c r="D1643" s="93">
        <v>159052543.65089339</v>
      </c>
    </row>
    <row r="1644" spans="1:4">
      <c r="A1644" s="47" t="s">
        <v>45</v>
      </c>
      <c r="B1644" s="47" t="s">
        <v>167</v>
      </c>
      <c r="C1644" s="47">
        <v>2021</v>
      </c>
      <c r="D1644" s="93">
        <v>163683566.53257757</v>
      </c>
    </row>
    <row r="1645" spans="1:4">
      <c r="A1645" s="47" t="s">
        <v>45</v>
      </c>
      <c r="B1645" s="47" t="s">
        <v>167</v>
      </c>
      <c r="C1645" s="47">
        <v>2022</v>
      </c>
      <c r="D1645" s="93">
        <v>144434648.47017586</v>
      </c>
    </row>
    <row r="1646" spans="1:4">
      <c r="A1646" s="47" t="s">
        <v>33</v>
      </c>
      <c r="B1646" s="47" t="s">
        <v>54</v>
      </c>
      <c r="C1646" s="47">
        <v>2014</v>
      </c>
      <c r="D1646" s="93">
        <v>2.5220100806793055E-2</v>
      </c>
    </row>
    <row r="1647" spans="1:4">
      <c r="A1647" s="47" t="s">
        <v>33</v>
      </c>
      <c r="B1647" s="47" t="s">
        <v>54</v>
      </c>
      <c r="C1647" s="47">
        <v>2015</v>
      </c>
      <c r="D1647" s="93">
        <v>2.3781582413510763E-2</v>
      </c>
    </row>
    <row r="1648" spans="1:4">
      <c r="A1648" s="47" t="s">
        <v>33</v>
      </c>
      <c r="B1648" s="47" t="s">
        <v>54</v>
      </c>
      <c r="C1648" s="47">
        <v>2016</v>
      </c>
      <c r="D1648" s="93">
        <v>1.5337373823725128E-2</v>
      </c>
    </row>
    <row r="1649" spans="1:4">
      <c r="A1649" s="47" t="s">
        <v>33</v>
      </c>
      <c r="B1649" s="47" t="s">
        <v>54</v>
      </c>
      <c r="C1649" s="47">
        <v>2017</v>
      </c>
      <c r="D1649" s="107">
        <v>1.3044757543512723E-2</v>
      </c>
    </row>
    <row r="1650" spans="1:4">
      <c r="A1650" s="47" t="s">
        <v>33</v>
      </c>
      <c r="B1650" s="47" t="s">
        <v>54</v>
      </c>
      <c r="C1650" s="47">
        <v>2018</v>
      </c>
      <c r="D1650" s="93">
        <v>1.9430464973235095E-2</v>
      </c>
    </row>
    <row r="1651" spans="1:4">
      <c r="A1651" s="47" t="s">
        <v>33</v>
      </c>
      <c r="B1651" s="47" t="s">
        <v>54</v>
      </c>
      <c r="C1651" s="47">
        <v>2019</v>
      </c>
      <c r="D1651" s="93">
        <v>1.8934465833402615E-2</v>
      </c>
    </row>
    <row r="1652" spans="1:4">
      <c r="A1652" s="47" t="s">
        <v>33</v>
      </c>
      <c r="B1652" s="47" t="s">
        <v>54</v>
      </c>
      <c r="C1652" s="47">
        <v>2020</v>
      </c>
      <c r="D1652" s="93">
        <v>1.8404907975460238E-2</v>
      </c>
    </row>
    <row r="1653" spans="1:4">
      <c r="A1653" s="47" t="s">
        <v>33</v>
      </c>
      <c r="B1653" s="47" t="s">
        <v>54</v>
      </c>
      <c r="C1653" s="47">
        <v>2021</v>
      </c>
      <c r="D1653" s="93">
        <v>8.6058519793499322E-3</v>
      </c>
    </row>
    <row r="1654" spans="1:4">
      <c r="A1654" s="47" t="s">
        <v>33</v>
      </c>
      <c r="B1654" s="47" t="s">
        <v>54</v>
      </c>
      <c r="C1654" s="47">
        <v>2022</v>
      </c>
      <c r="D1654" s="93">
        <v>3.4982935153583528E-2</v>
      </c>
    </row>
    <row r="1655" spans="1:4">
      <c r="A1655" s="47" t="s">
        <v>34</v>
      </c>
      <c r="B1655" s="47" t="s">
        <v>54</v>
      </c>
      <c r="C1655" s="47">
        <v>2014</v>
      </c>
      <c r="D1655" s="93">
        <v>2.1611001964640053E-2</v>
      </c>
    </row>
    <row r="1656" spans="1:4">
      <c r="A1656" s="47" t="s">
        <v>34</v>
      </c>
      <c r="B1656" s="47" t="s">
        <v>54</v>
      </c>
      <c r="C1656" s="47">
        <v>2015</v>
      </c>
      <c r="D1656" s="47">
        <v>2.3076923076920108E-2</v>
      </c>
    </row>
    <row r="1657" spans="1:4">
      <c r="A1657" s="47" t="s">
        <v>34</v>
      </c>
      <c r="B1657" s="47" t="s">
        <v>54</v>
      </c>
      <c r="C1657" s="47">
        <v>2016</v>
      </c>
      <c r="D1657" s="108">
        <v>1.5108593012275628E-2</v>
      </c>
    </row>
    <row r="1658" spans="1:4">
      <c r="A1658" s="47" t="s">
        <v>34</v>
      </c>
      <c r="B1658" s="47" t="s">
        <v>54</v>
      </c>
      <c r="C1658" s="47">
        <v>2017</v>
      </c>
      <c r="D1658" s="93">
        <v>1.0232558139539938E-2</v>
      </c>
    </row>
    <row r="1659" spans="1:4">
      <c r="A1659" s="47" t="s">
        <v>34</v>
      </c>
      <c r="B1659" s="47" t="s">
        <v>54</v>
      </c>
      <c r="C1659" s="47">
        <v>2018</v>
      </c>
      <c r="D1659" s="93">
        <v>1.9337016574590082E-2</v>
      </c>
    </row>
    <row r="1660" spans="1:4">
      <c r="A1660" s="47" t="s">
        <v>34</v>
      </c>
      <c r="B1660" s="47" t="s">
        <v>54</v>
      </c>
      <c r="C1660" s="47">
        <v>2019</v>
      </c>
      <c r="D1660" s="93">
        <v>2.0776874435409987E-2</v>
      </c>
    </row>
    <row r="1661" spans="1:4">
      <c r="A1661" s="47" t="s">
        <v>34</v>
      </c>
      <c r="B1661" s="47" t="s">
        <v>54</v>
      </c>
      <c r="C1661" s="47">
        <v>2020</v>
      </c>
      <c r="D1661" s="93">
        <v>1.5929203499999999E-2</v>
      </c>
    </row>
    <row r="1662" spans="1:4">
      <c r="A1662" s="47" t="s">
        <v>34</v>
      </c>
      <c r="B1662" s="47" t="s">
        <v>54</v>
      </c>
      <c r="C1662" s="47">
        <v>2021</v>
      </c>
      <c r="D1662" s="93">
        <v>1.21951219512195E-2</v>
      </c>
    </row>
    <row r="1663" spans="1:4">
      <c r="A1663" s="47" t="s">
        <v>34</v>
      </c>
      <c r="B1663" s="47" t="s">
        <v>54</v>
      </c>
      <c r="C1663" s="47">
        <v>2022</v>
      </c>
      <c r="D1663" s="93">
        <v>8.6058519793459354E-3</v>
      </c>
    </row>
    <row r="1664" spans="1:4">
      <c r="A1664" s="47" t="s">
        <v>53</v>
      </c>
      <c r="B1664" s="47" t="s">
        <v>54</v>
      </c>
      <c r="C1664" s="47">
        <v>2014</v>
      </c>
      <c r="D1664" s="47">
        <v>2.7450980392160096E-2</v>
      </c>
    </row>
    <row r="1665" spans="1:4">
      <c r="A1665" s="47" t="s">
        <v>53</v>
      </c>
      <c r="B1665" s="47" t="s">
        <v>54</v>
      </c>
      <c r="C1665" s="47">
        <v>2015</v>
      </c>
      <c r="D1665" s="108">
        <v>2.3076923076920108E-2</v>
      </c>
    </row>
    <row r="1666" spans="1:4">
      <c r="A1666" s="47" t="s">
        <v>53</v>
      </c>
      <c r="B1666" s="47" t="s">
        <v>54</v>
      </c>
      <c r="C1666" s="47">
        <v>2016</v>
      </c>
      <c r="D1666" s="93">
        <v>1.5037593984960074E-2</v>
      </c>
    </row>
    <row r="1667" spans="1:4">
      <c r="A1667" s="47" t="s">
        <v>53</v>
      </c>
      <c r="B1667" s="47" t="s">
        <v>54</v>
      </c>
      <c r="C1667" s="47">
        <v>2017</v>
      </c>
      <c r="D1667" s="93">
        <v>1.2962962962963065E-2</v>
      </c>
    </row>
    <row r="1668" spans="1:4">
      <c r="A1668" s="47" t="s">
        <v>53</v>
      </c>
      <c r="B1668" s="47" t="s">
        <v>54</v>
      </c>
      <c r="C1668" s="47">
        <v>2018</v>
      </c>
      <c r="D1668" s="93">
        <v>1.8281535648990044E-2</v>
      </c>
    </row>
    <row r="1669" spans="1:4">
      <c r="A1669" s="47" t="s">
        <v>53</v>
      </c>
      <c r="B1669" s="47" t="s">
        <v>54</v>
      </c>
      <c r="C1669" s="47">
        <v>2019</v>
      </c>
      <c r="D1669" s="93">
        <v>1.88509874326801E-2</v>
      </c>
    </row>
    <row r="1670" spans="1:4">
      <c r="A1670" s="47" t="s">
        <v>53</v>
      </c>
      <c r="B1670" s="47" t="s">
        <v>54</v>
      </c>
      <c r="C1670" s="47">
        <v>2020</v>
      </c>
      <c r="D1670" s="93">
        <v>1.6740088105726914E-2</v>
      </c>
    </row>
    <row r="1671" spans="1:4">
      <c r="A1671" s="47" t="s">
        <v>53</v>
      </c>
      <c r="B1671" s="47" t="s">
        <v>54</v>
      </c>
      <c r="C1671" s="47">
        <v>2021</v>
      </c>
      <c r="D1671" s="93">
        <v>6.9324090121316573E-3</v>
      </c>
    </row>
    <row r="1672" spans="1:4">
      <c r="A1672" s="47" t="s">
        <v>53</v>
      </c>
      <c r="B1672" s="47" t="s">
        <v>54</v>
      </c>
      <c r="C1672" s="47">
        <v>2022</v>
      </c>
      <c r="D1672" s="47">
        <v>3.0120481927710774E-2</v>
      </c>
    </row>
    <row r="1673" spans="1:4">
      <c r="A1673" s="47" t="s">
        <v>35</v>
      </c>
      <c r="B1673" s="47" t="s">
        <v>54</v>
      </c>
      <c r="C1673" s="47">
        <v>2014</v>
      </c>
      <c r="D1673" s="108">
        <v>2.1611001964640053E-2</v>
      </c>
    </row>
    <row r="1674" spans="1:4">
      <c r="A1674" s="47" t="s">
        <v>35</v>
      </c>
      <c r="B1674" s="47" t="s">
        <v>54</v>
      </c>
      <c r="C1674" s="47">
        <v>2015</v>
      </c>
      <c r="D1674" s="93">
        <v>2.3076923076920108E-2</v>
      </c>
    </row>
    <row r="1675" spans="1:4">
      <c r="A1675" s="47" t="s">
        <v>35</v>
      </c>
      <c r="B1675" s="47" t="s">
        <v>54</v>
      </c>
      <c r="C1675" s="47">
        <v>2016</v>
      </c>
      <c r="D1675" s="93">
        <v>1.5108593012275628E-2</v>
      </c>
    </row>
    <row r="1676" spans="1:4">
      <c r="A1676" s="47" t="s">
        <v>35</v>
      </c>
      <c r="B1676" s="47" t="s">
        <v>54</v>
      </c>
      <c r="C1676" s="47">
        <v>2017</v>
      </c>
      <c r="D1676" s="93">
        <v>1.0232558139539938E-2</v>
      </c>
    </row>
    <row r="1677" spans="1:4">
      <c r="A1677" s="47" t="s">
        <v>35</v>
      </c>
      <c r="B1677" s="47" t="s">
        <v>54</v>
      </c>
      <c r="C1677" s="47">
        <v>2018</v>
      </c>
      <c r="D1677" s="93">
        <v>1.9337016574590082E-2</v>
      </c>
    </row>
    <row r="1678" spans="1:4">
      <c r="A1678" s="47" t="s">
        <v>35</v>
      </c>
      <c r="B1678" s="47" t="s">
        <v>54</v>
      </c>
      <c r="C1678" s="47">
        <v>2019</v>
      </c>
      <c r="D1678" s="93">
        <v>2.0776874435409987E-2</v>
      </c>
    </row>
    <row r="1679" spans="1:4">
      <c r="A1679" s="47" t="s">
        <v>35</v>
      </c>
      <c r="B1679" s="47" t="s">
        <v>54</v>
      </c>
      <c r="C1679" s="47">
        <v>2020</v>
      </c>
      <c r="D1679" s="93">
        <v>1.5929203499999999E-2</v>
      </c>
    </row>
    <row r="1680" spans="1:4">
      <c r="A1680" s="47" t="s">
        <v>35</v>
      </c>
      <c r="B1680" s="47" t="s">
        <v>54</v>
      </c>
      <c r="C1680" s="47">
        <v>2021</v>
      </c>
      <c r="D1680" s="47">
        <v>1.2195121951219523E-2</v>
      </c>
    </row>
    <row r="1681" spans="1:4">
      <c r="A1681" s="47" t="s">
        <v>35</v>
      </c>
      <c r="B1681" s="47" t="s">
        <v>54</v>
      </c>
      <c r="C1681" s="47">
        <v>2022</v>
      </c>
      <c r="D1681" s="108">
        <v>8.6058519793459354E-3</v>
      </c>
    </row>
    <row r="1682" spans="1:4">
      <c r="A1682" s="47" t="s">
        <v>51</v>
      </c>
      <c r="B1682" s="47" t="s">
        <v>54</v>
      </c>
      <c r="C1682" s="47">
        <v>2014</v>
      </c>
      <c r="D1682" s="94">
        <v>2.9296875E-2</v>
      </c>
    </row>
    <row r="1683" spans="1:4">
      <c r="A1683" s="47" t="s">
        <v>51</v>
      </c>
      <c r="B1683" s="47" t="s">
        <v>54</v>
      </c>
      <c r="C1683" s="47">
        <v>2015</v>
      </c>
      <c r="D1683" s="94">
        <v>1.3282732447819967E-2</v>
      </c>
    </row>
    <row r="1684" spans="1:4">
      <c r="A1684" s="47" t="s">
        <v>51</v>
      </c>
      <c r="B1684" s="47" t="s">
        <v>54</v>
      </c>
      <c r="C1684" s="47">
        <v>2016</v>
      </c>
      <c r="D1684" s="94">
        <v>1.3108614232210103E-2</v>
      </c>
    </row>
    <row r="1685" spans="1:4">
      <c r="A1685" s="47" t="s">
        <v>51</v>
      </c>
      <c r="B1685" s="47" t="s">
        <v>54</v>
      </c>
      <c r="C1685" s="47">
        <v>2017</v>
      </c>
      <c r="D1685" s="94">
        <v>2.1256931608129914E-2</v>
      </c>
    </row>
    <row r="1686" spans="1:4">
      <c r="A1686" s="47" t="s">
        <v>51</v>
      </c>
      <c r="B1686" s="47" t="s">
        <v>54</v>
      </c>
      <c r="C1686" s="47">
        <v>2018</v>
      </c>
      <c r="D1686" s="93">
        <v>1.9004524886879981E-2</v>
      </c>
    </row>
    <row r="1687" spans="1:4">
      <c r="A1687" s="47" t="s">
        <v>51</v>
      </c>
      <c r="B1687" s="47" t="s">
        <v>54</v>
      </c>
      <c r="C1687" s="47">
        <v>2019</v>
      </c>
      <c r="D1687" s="93">
        <v>1.7841213202500095E-2</v>
      </c>
    </row>
    <row r="1688" spans="1:4">
      <c r="A1688" s="47" t="s">
        <v>51</v>
      </c>
      <c r="B1688" s="47" t="s">
        <v>54</v>
      </c>
      <c r="C1688" s="47">
        <v>2020</v>
      </c>
      <c r="D1688" s="47">
        <v>1.8404907975460197E-2</v>
      </c>
    </row>
    <row r="1689" spans="1:4">
      <c r="A1689" s="47" t="s">
        <v>51</v>
      </c>
      <c r="B1689" s="47" t="s">
        <v>54</v>
      </c>
      <c r="C1689" s="47">
        <v>2021</v>
      </c>
      <c r="D1689" s="108">
        <v>8.6058519793499322E-3</v>
      </c>
    </row>
    <row r="1690" spans="1:4">
      <c r="A1690" s="47" t="s">
        <v>51</v>
      </c>
      <c r="B1690" s="47" t="s">
        <v>54</v>
      </c>
      <c r="C1690" s="47">
        <v>2022</v>
      </c>
      <c r="D1690" s="93">
        <v>3.4982935153583528E-2</v>
      </c>
    </row>
    <row r="1691" spans="1:4">
      <c r="A1691" s="47" t="s">
        <v>36</v>
      </c>
      <c r="B1691" s="47" t="s">
        <v>54</v>
      </c>
      <c r="C1691" s="47">
        <v>2014</v>
      </c>
      <c r="D1691" s="93">
        <v>2.449888641424991E-2</v>
      </c>
    </row>
    <row r="1692" spans="1:4">
      <c r="A1692" s="47" t="s">
        <v>36</v>
      </c>
      <c r="B1692" s="47" t="s">
        <v>54</v>
      </c>
      <c r="C1692" s="47">
        <v>2015</v>
      </c>
      <c r="D1692" s="93">
        <v>2.4879227053139941E-2</v>
      </c>
    </row>
    <row r="1693" spans="1:4">
      <c r="A1693" s="47" t="s">
        <v>36</v>
      </c>
      <c r="B1693" s="47" t="s">
        <v>54</v>
      </c>
      <c r="C1693" s="47">
        <v>2016</v>
      </c>
      <c r="D1693" s="93">
        <v>1.5083667216589935E-2</v>
      </c>
    </row>
    <row r="1694" spans="1:4">
      <c r="A1694" s="47" t="s">
        <v>36</v>
      </c>
      <c r="B1694" s="47" t="s">
        <v>54</v>
      </c>
      <c r="C1694" s="47">
        <v>2017</v>
      </c>
      <c r="D1694" s="94">
        <v>1.2769909449729999E-2</v>
      </c>
    </row>
    <row r="1695" spans="1:4">
      <c r="A1695" s="47" t="s">
        <v>36</v>
      </c>
      <c r="B1695" s="47" t="s">
        <v>54</v>
      </c>
      <c r="C1695" s="47">
        <v>2018</v>
      </c>
      <c r="D1695" s="94">
        <v>1.9486474094450035E-2</v>
      </c>
    </row>
    <row r="1696" spans="1:4">
      <c r="A1696" s="47" t="s">
        <v>36</v>
      </c>
      <c r="B1696" s="47" t="s">
        <v>54</v>
      </c>
      <c r="C1696" s="47">
        <v>2019</v>
      </c>
      <c r="D1696" s="107">
        <v>1.911400944457009E-2</v>
      </c>
    </row>
    <row r="1697" spans="1:4">
      <c r="A1697" s="47" t="s">
        <v>36</v>
      </c>
      <c r="B1697" s="47" t="s">
        <v>54</v>
      </c>
      <c r="C1697" s="47">
        <v>2020</v>
      </c>
      <c r="D1697" s="93">
        <v>1.8404907975460238E-2</v>
      </c>
    </row>
    <row r="1698" spans="1:4">
      <c r="A1698" s="47" t="s">
        <v>36</v>
      </c>
      <c r="B1698" s="47" t="s">
        <v>54</v>
      </c>
      <c r="C1698" s="47">
        <v>2021</v>
      </c>
      <c r="D1698" s="93">
        <v>8.6058519793499322E-3</v>
      </c>
    </row>
    <row r="1699" spans="1:4">
      <c r="A1699" s="47" t="s">
        <v>36</v>
      </c>
      <c r="B1699" s="47" t="s">
        <v>54</v>
      </c>
      <c r="C1699" s="47">
        <v>2022</v>
      </c>
      <c r="D1699" s="93">
        <v>3.4982935153583528E-2</v>
      </c>
    </row>
    <row r="1700" spans="1:4">
      <c r="A1700" s="47" t="s">
        <v>37</v>
      </c>
      <c r="B1700" s="47" t="s">
        <v>54</v>
      </c>
      <c r="C1700" s="47">
        <v>2014</v>
      </c>
      <c r="D1700" s="93">
        <v>2.93E-2</v>
      </c>
    </row>
    <row r="1701" spans="1:4">
      <c r="A1701" s="47" t="s">
        <v>37</v>
      </c>
      <c r="B1701" s="47" t="s">
        <v>54</v>
      </c>
      <c r="C1701" s="47">
        <v>2015</v>
      </c>
      <c r="D1701" s="93">
        <v>1.3299999999999999E-2</v>
      </c>
    </row>
    <row r="1702" spans="1:4">
      <c r="A1702" s="47" t="s">
        <v>37</v>
      </c>
      <c r="B1702" s="47" t="s">
        <v>54</v>
      </c>
      <c r="C1702" s="47">
        <v>2016</v>
      </c>
      <c r="D1702" s="93">
        <v>1.6885553470920023E-2</v>
      </c>
    </row>
    <row r="1703" spans="1:4">
      <c r="A1703" s="47" t="s">
        <v>37</v>
      </c>
      <c r="B1703" s="47" t="s">
        <v>54</v>
      </c>
      <c r="C1703" s="47">
        <v>2017</v>
      </c>
      <c r="D1703" s="47">
        <v>1.4760147601480034E-2</v>
      </c>
    </row>
    <row r="1704" spans="1:4">
      <c r="A1704" s="47" t="s">
        <v>37</v>
      </c>
      <c r="B1704" s="47" t="s">
        <v>54</v>
      </c>
      <c r="C1704" s="47">
        <v>2018</v>
      </c>
      <c r="D1704" s="107">
        <v>1.9090909090909935E-2</v>
      </c>
    </row>
    <row r="1705" spans="1:4">
      <c r="A1705" s="47" t="s">
        <v>37</v>
      </c>
      <c r="B1705" s="47" t="s">
        <v>54</v>
      </c>
      <c r="C1705" s="47">
        <v>2019</v>
      </c>
      <c r="D1705" s="107">
        <v>1.7841213202500095E-2</v>
      </c>
    </row>
    <row r="1706" spans="1:4">
      <c r="A1706" s="47" t="s">
        <v>37</v>
      </c>
      <c r="B1706" s="47" t="s">
        <v>54</v>
      </c>
      <c r="C1706" s="47">
        <v>2020</v>
      </c>
      <c r="D1706" s="93">
        <v>1.8404907975460238E-2</v>
      </c>
    </row>
    <row r="1707" spans="1:4">
      <c r="A1707" s="47" t="s">
        <v>37</v>
      </c>
      <c r="B1707" s="47" t="s">
        <v>54</v>
      </c>
      <c r="C1707" s="47">
        <v>2021</v>
      </c>
      <c r="D1707" s="93">
        <v>8.6058519793499322E-3</v>
      </c>
    </row>
    <row r="1708" spans="1:4">
      <c r="A1708" s="47" t="s">
        <v>37</v>
      </c>
      <c r="B1708" s="47" t="s">
        <v>54</v>
      </c>
      <c r="C1708" s="47">
        <v>2022</v>
      </c>
      <c r="D1708" s="93">
        <v>3.4982935153583528E-2</v>
      </c>
    </row>
    <row r="1709" spans="1:4">
      <c r="A1709" s="47" t="s">
        <v>38</v>
      </c>
      <c r="B1709" s="47" t="s">
        <v>54</v>
      </c>
      <c r="C1709" s="47">
        <v>2014</v>
      </c>
      <c r="D1709" s="93">
        <v>2.93E-2</v>
      </c>
    </row>
    <row r="1710" spans="1:4">
      <c r="A1710" s="47" t="s">
        <v>38</v>
      </c>
      <c r="B1710" s="47" t="s">
        <v>54</v>
      </c>
      <c r="C1710" s="47">
        <v>2015</v>
      </c>
      <c r="D1710" s="93">
        <v>1.3299999999999999E-2</v>
      </c>
    </row>
    <row r="1711" spans="1:4">
      <c r="A1711" s="47" t="s">
        <v>38</v>
      </c>
      <c r="B1711" s="47" t="s">
        <v>54</v>
      </c>
      <c r="C1711" s="47">
        <v>2016</v>
      </c>
      <c r="D1711" s="93">
        <v>1.6885553470920023E-2</v>
      </c>
    </row>
    <row r="1712" spans="1:4">
      <c r="A1712" s="47" t="s">
        <v>38</v>
      </c>
      <c r="B1712" s="47" t="s">
        <v>54</v>
      </c>
      <c r="C1712" s="47">
        <v>2017</v>
      </c>
      <c r="D1712" s="47">
        <v>1.4760147601480034E-2</v>
      </c>
    </row>
    <row r="1713" spans="1:4">
      <c r="A1713" s="47" t="s">
        <v>38</v>
      </c>
      <c r="B1713" s="47" t="s">
        <v>54</v>
      </c>
      <c r="C1713" s="47">
        <v>2018</v>
      </c>
      <c r="D1713" s="108">
        <v>1.9090909090909935E-2</v>
      </c>
    </row>
    <row r="1714" spans="1:4">
      <c r="A1714" s="47" t="s">
        <v>38</v>
      </c>
      <c r="B1714" s="47" t="s">
        <v>54</v>
      </c>
      <c r="C1714" s="47">
        <v>2019</v>
      </c>
      <c r="D1714" s="93">
        <v>1.7841213202500095E-2</v>
      </c>
    </row>
    <row r="1715" spans="1:4">
      <c r="A1715" s="47" t="s">
        <v>38</v>
      </c>
      <c r="B1715" s="47" t="s">
        <v>54</v>
      </c>
      <c r="C1715" s="47">
        <v>2020</v>
      </c>
      <c r="D1715" s="93">
        <v>1.8404907975460238E-2</v>
      </c>
    </row>
    <row r="1716" spans="1:4">
      <c r="A1716" s="47" t="s">
        <v>38</v>
      </c>
      <c r="B1716" s="47" t="s">
        <v>54</v>
      </c>
      <c r="C1716" s="47">
        <v>2021</v>
      </c>
      <c r="D1716" s="93">
        <v>8.6058519793499322E-3</v>
      </c>
    </row>
    <row r="1717" spans="1:4">
      <c r="A1717" s="47" t="s">
        <v>38</v>
      </c>
      <c r="B1717" s="47" t="s">
        <v>54</v>
      </c>
      <c r="C1717" s="47">
        <v>2022</v>
      </c>
      <c r="D1717" s="93">
        <v>3.4982935153583528E-2</v>
      </c>
    </row>
    <row r="1718" spans="1:4">
      <c r="A1718" s="47" t="s">
        <v>39</v>
      </c>
      <c r="B1718" s="47" t="s">
        <v>54</v>
      </c>
      <c r="C1718" s="47">
        <v>2014</v>
      </c>
      <c r="D1718" s="93">
        <v>2.449888641424991E-2</v>
      </c>
    </row>
    <row r="1719" spans="1:4">
      <c r="A1719" s="47" t="s">
        <v>39</v>
      </c>
      <c r="B1719" s="47" t="s">
        <v>54</v>
      </c>
      <c r="C1719" s="47">
        <v>2015</v>
      </c>
      <c r="D1719" s="93">
        <v>2.4879227053139941E-2</v>
      </c>
    </row>
    <row r="1720" spans="1:4">
      <c r="A1720" s="47" t="s">
        <v>39</v>
      </c>
      <c r="B1720" s="47" t="s">
        <v>54</v>
      </c>
      <c r="C1720" s="47">
        <v>2016</v>
      </c>
      <c r="D1720" s="47">
        <v>1.5083667216589935E-2</v>
      </c>
    </row>
    <row r="1721" spans="1:4">
      <c r="A1721" s="47" t="s">
        <v>39</v>
      </c>
      <c r="B1721" s="47" t="s">
        <v>54</v>
      </c>
      <c r="C1721" s="47">
        <v>2017</v>
      </c>
      <c r="D1721" s="108">
        <v>1.2769909449729999E-2</v>
      </c>
    </row>
    <row r="1722" spans="1:4">
      <c r="A1722" s="47" t="s">
        <v>39</v>
      </c>
      <c r="B1722" s="47" t="s">
        <v>54</v>
      </c>
      <c r="C1722" s="47">
        <v>2018</v>
      </c>
      <c r="D1722" s="93">
        <v>1.9486474094450035E-2</v>
      </c>
    </row>
    <row r="1723" spans="1:4">
      <c r="A1723" s="47" t="s">
        <v>39</v>
      </c>
      <c r="B1723" s="47" t="s">
        <v>54</v>
      </c>
      <c r="C1723" s="47">
        <v>2019</v>
      </c>
      <c r="D1723" s="93">
        <v>1.911400944457009E-2</v>
      </c>
    </row>
    <row r="1724" spans="1:4">
      <c r="A1724" s="47" t="s">
        <v>39</v>
      </c>
      <c r="B1724" s="47" t="s">
        <v>54</v>
      </c>
      <c r="C1724" s="47">
        <v>2020</v>
      </c>
      <c r="D1724" s="93">
        <v>1.8404907975460238E-2</v>
      </c>
    </row>
    <row r="1725" spans="1:4">
      <c r="A1725" s="47" t="s">
        <v>39</v>
      </c>
      <c r="B1725" s="47" t="s">
        <v>54</v>
      </c>
      <c r="C1725" s="47">
        <v>2021</v>
      </c>
      <c r="D1725" s="93">
        <v>8.6058519793499322E-3</v>
      </c>
    </row>
    <row r="1726" spans="1:4">
      <c r="A1726" s="47" t="s">
        <v>39</v>
      </c>
      <c r="B1726" s="47" t="s">
        <v>54</v>
      </c>
      <c r="C1726" s="47">
        <v>2022</v>
      </c>
      <c r="D1726" s="93">
        <v>3.4982935153583528E-2</v>
      </c>
    </row>
    <row r="1727" spans="1:4">
      <c r="A1727" s="47" t="s">
        <v>40</v>
      </c>
      <c r="B1727" s="47" t="s">
        <v>54</v>
      </c>
      <c r="C1727" s="47">
        <v>2014</v>
      </c>
      <c r="D1727" s="93">
        <v>2.4498886470383247E-2</v>
      </c>
    </row>
    <row r="1728" spans="1:4">
      <c r="A1728" s="47" t="s">
        <v>40</v>
      </c>
      <c r="B1728" s="47" t="s">
        <v>54</v>
      </c>
      <c r="C1728" s="47">
        <v>2015</v>
      </c>
      <c r="D1728" s="107">
        <v>2.3479323203671822E-2</v>
      </c>
    </row>
    <row r="1729" spans="1:4">
      <c r="A1729" s="47" t="s">
        <v>40</v>
      </c>
      <c r="B1729" s="47" t="s">
        <v>54</v>
      </c>
      <c r="C1729" s="47">
        <v>2016</v>
      </c>
      <c r="D1729" s="93">
        <v>1.5407299454534104E-2</v>
      </c>
    </row>
    <row r="1730" spans="1:4">
      <c r="A1730" s="47" t="s">
        <v>40</v>
      </c>
      <c r="B1730" s="47" t="s">
        <v>54</v>
      </c>
      <c r="C1730" s="47">
        <v>2017</v>
      </c>
      <c r="D1730" s="93">
        <v>1.3128336686443195E-2</v>
      </c>
    </row>
    <row r="1731" spans="1:4">
      <c r="A1731" s="47" t="s">
        <v>40</v>
      </c>
      <c r="B1731" s="47" t="s">
        <v>54</v>
      </c>
      <c r="C1731" s="47">
        <v>2018</v>
      </c>
      <c r="D1731" s="93">
        <v>1.9414910995885507E-2</v>
      </c>
    </row>
    <row r="1732" spans="1:4">
      <c r="A1732" s="47" t="s">
        <v>40</v>
      </c>
      <c r="B1732" s="47" t="s">
        <v>54</v>
      </c>
      <c r="C1732" s="47">
        <v>2019</v>
      </c>
      <c r="D1732" s="93">
        <v>1.888635852265827E-2</v>
      </c>
    </row>
    <row r="1733" spans="1:4">
      <c r="A1733" s="47" t="s">
        <v>40</v>
      </c>
      <c r="B1733" s="47" t="s">
        <v>54</v>
      </c>
      <c r="C1733" s="47">
        <v>2020</v>
      </c>
      <c r="D1733" s="93">
        <v>1.8404907975460238E-2</v>
      </c>
    </row>
    <row r="1734" spans="1:4">
      <c r="A1734" s="47" t="s">
        <v>40</v>
      </c>
      <c r="B1734" s="47" t="s">
        <v>54</v>
      </c>
      <c r="C1734" s="47">
        <v>2021</v>
      </c>
      <c r="D1734" s="93">
        <v>8.6058519793499322E-3</v>
      </c>
    </row>
    <row r="1735" spans="1:4">
      <c r="A1735" s="47" t="s">
        <v>40</v>
      </c>
      <c r="B1735" s="47" t="s">
        <v>54</v>
      </c>
      <c r="C1735" s="47">
        <v>2022</v>
      </c>
      <c r="D1735" s="47">
        <v>3.4982935153583528E-2</v>
      </c>
    </row>
    <row r="1736" spans="1:4">
      <c r="A1736" s="47" t="s">
        <v>41</v>
      </c>
      <c r="B1736" s="47" t="s">
        <v>54</v>
      </c>
      <c r="C1736" s="47">
        <v>2014</v>
      </c>
      <c r="D1736" s="107">
        <v>2.1611001964640053E-2</v>
      </c>
    </row>
    <row r="1737" spans="1:4">
      <c r="A1737" s="47" t="s">
        <v>41</v>
      </c>
      <c r="B1737" s="47" t="s">
        <v>54</v>
      </c>
      <c r="C1737" s="47">
        <v>2015</v>
      </c>
      <c r="D1737" s="93">
        <v>2.3076923076920108E-2</v>
      </c>
    </row>
    <row r="1738" spans="1:4">
      <c r="A1738" s="47" t="s">
        <v>41</v>
      </c>
      <c r="B1738" s="47" t="s">
        <v>54</v>
      </c>
      <c r="C1738" s="47">
        <v>2016</v>
      </c>
      <c r="D1738" s="93">
        <v>1.5108593012275628E-2</v>
      </c>
    </row>
    <row r="1739" spans="1:4">
      <c r="A1739" s="47" t="s">
        <v>41</v>
      </c>
      <c r="B1739" s="47" t="s">
        <v>54</v>
      </c>
      <c r="C1739" s="47">
        <v>2017</v>
      </c>
      <c r="D1739" s="93">
        <v>1.0232558139539938E-2</v>
      </c>
    </row>
    <row r="1740" spans="1:4">
      <c r="A1740" s="47" t="s">
        <v>41</v>
      </c>
      <c r="B1740" s="47" t="s">
        <v>54</v>
      </c>
      <c r="C1740" s="47">
        <v>2018</v>
      </c>
      <c r="D1740" s="93">
        <v>1.9337016574590082E-2</v>
      </c>
    </row>
    <row r="1741" spans="1:4">
      <c r="A1741" s="47" t="s">
        <v>41</v>
      </c>
      <c r="B1741" s="47" t="s">
        <v>54</v>
      </c>
      <c r="C1741" s="47">
        <v>2019</v>
      </c>
      <c r="D1741" s="93">
        <v>2.0776874435409987E-2</v>
      </c>
    </row>
    <row r="1742" spans="1:4">
      <c r="A1742" s="47" t="s">
        <v>41</v>
      </c>
      <c r="B1742" s="47" t="s">
        <v>54</v>
      </c>
      <c r="C1742" s="47">
        <v>2020</v>
      </c>
      <c r="D1742" s="93">
        <v>1.5929203499999999E-2</v>
      </c>
    </row>
    <row r="1743" spans="1:4">
      <c r="A1743" s="47" t="s">
        <v>41</v>
      </c>
      <c r="B1743" s="47" t="s">
        <v>54</v>
      </c>
      <c r="C1743" s="47">
        <v>2021</v>
      </c>
      <c r="D1743" s="47">
        <v>1.21951219512195E-2</v>
      </c>
    </row>
    <row r="1744" spans="1:4">
      <c r="A1744" s="47" t="s">
        <v>41</v>
      </c>
      <c r="B1744" s="47" t="s">
        <v>54</v>
      </c>
      <c r="C1744" s="47">
        <v>2022</v>
      </c>
      <c r="D1744" s="107">
        <v>8.6058519793459354E-3</v>
      </c>
    </row>
    <row r="1745" spans="1:4">
      <c r="A1745" s="47" t="s">
        <v>111</v>
      </c>
      <c r="B1745" s="47" t="s">
        <v>54</v>
      </c>
      <c r="C1745" s="47">
        <v>2020</v>
      </c>
      <c r="D1745" s="93">
        <v>1.84049079754602E-2</v>
      </c>
    </row>
    <row r="1746" spans="1:4">
      <c r="A1746" s="47" t="s">
        <v>111</v>
      </c>
      <c r="B1746" s="47" t="s">
        <v>54</v>
      </c>
      <c r="C1746" s="47">
        <v>2021</v>
      </c>
      <c r="D1746" s="93">
        <v>8.6058519793499322E-3</v>
      </c>
    </row>
    <row r="1747" spans="1:4">
      <c r="A1747" s="47" t="s">
        <v>111</v>
      </c>
      <c r="B1747" s="47" t="s">
        <v>54</v>
      </c>
      <c r="C1747" s="47">
        <v>2022</v>
      </c>
      <c r="D1747" s="93">
        <v>3.4982935153583528E-2</v>
      </c>
    </row>
    <row r="1748" spans="1:4">
      <c r="A1748" s="47" t="s">
        <v>42</v>
      </c>
      <c r="B1748" s="47" t="s">
        <v>54</v>
      </c>
      <c r="C1748" s="47">
        <v>2014</v>
      </c>
      <c r="D1748" s="93">
        <v>2.1611001964640053E-2</v>
      </c>
    </row>
    <row r="1749" spans="1:4">
      <c r="A1749" s="47" t="s">
        <v>42</v>
      </c>
      <c r="B1749" s="47" t="s">
        <v>54</v>
      </c>
      <c r="C1749" s="47">
        <v>2015</v>
      </c>
      <c r="D1749" s="93">
        <v>2.3076923076920108E-2</v>
      </c>
    </row>
    <row r="1750" spans="1:4">
      <c r="A1750" s="47" t="s">
        <v>42</v>
      </c>
      <c r="B1750" s="47" t="s">
        <v>54</v>
      </c>
      <c r="C1750" s="47">
        <v>2016</v>
      </c>
      <c r="D1750" s="93">
        <v>1.5108593012275628E-2</v>
      </c>
    </row>
    <row r="1751" spans="1:4">
      <c r="A1751" s="47" t="s">
        <v>42</v>
      </c>
      <c r="B1751" s="47" t="s">
        <v>54</v>
      </c>
      <c r="C1751" s="47">
        <v>2017</v>
      </c>
      <c r="D1751" s="47">
        <v>1.0232558139539938E-2</v>
      </c>
    </row>
    <row r="1752" spans="1:4">
      <c r="A1752" s="47" t="s">
        <v>42</v>
      </c>
      <c r="B1752" s="47" t="s">
        <v>54</v>
      </c>
      <c r="C1752" s="47">
        <v>2018</v>
      </c>
      <c r="D1752" s="107">
        <v>1.9337016574590082E-2</v>
      </c>
    </row>
    <row r="1753" spans="1:4">
      <c r="A1753" s="47" t="s">
        <v>42</v>
      </c>
      <c r="B1753" s="47" t="s">
        <v>54</v>
      </c>
      <c r="C1753" s="47">
        <v>2019</v>
      </c>
      <c r="D1753" s="93">
        <v>2.0776874435409987E-2</v>
      </c>
    </row>
    <row r="1754" spans="1:4">
      <c r="A1754" s="47" t="s">
        <v>42</v>
      </c>
      <c r="B1754" s="47" t="s">
        <v>54</v>
      </c>
      <c r="C1754" s="47">
        <v>2020</v>
      </c>
      <c r="D1754" s="93">
        <v>1.5929203499999999E-2</v>
      </c>
    </row>
    <row r="1755" spans="1:4">
      <c r="A1755" s="47" t="s">
        <v>42</v>
      </c>
      <c r="B1755" s="47" t="s">
        <v>54</v>
      </c>
      <c r="C1755" s="47">
        <v>2021</v>
      </c>
      <c r="D1755" s="93">
        <v>1.2195121951219523E-2</v>
      </c>
    </row>
    <row r="1756" spans="1:4">
      <c r="A1756" s="47" t="s">
        <v>42</v>
      </c>
      <c r="B1756" s="47" t="s">
        <v>54</v>
      </c>
      <c r="C1756" s="47">
        <v>2022</v>
      </c>
      <c r="D1756" s="93">
        <v>8.6058519793459354E-3</v>
      </c>
    </row>
    <row r="1757" spans="1:4">
      <c r="A1757" s="47" t="s">
        <v>50</v>
      </c>
      <c r="B1757" s="47" t="s">
        <v>54</v>
      </c>
      <c r="C1757" s="47">
        <v>2014</v>
      </c>
      <c r="D1757" s="93">
        <v>2.9296875E-2</v>
      </c>
    </row>
    <row r="1758" spans="1:4">
      <c r="A1758" s="47" t="s">
        <v>50</v>
      </c>
      <c r="B1758" s="47" t="s">
        <v>54</v>
      </c>
      <c r="C1758" s="47">
        <v>2015</v>
      </c>
      <c r="D1758" s="93">
        <v>1.3282732447819967E-2</v>
      </c>
    </row>
    <row r="1759" spans="1:4">
      <c r="A1759" s="47" t="s">
        <v>50</v>
      </c>
      <c r="B1759" s="47" t="s">
        <v>54</v>
      </c>
      <c r="C1759" s="47">
        <v>2016</v>
      </c>
      <c r="D1759" s="47">
        <v>1.3108614232210103E-2</v>
      </c>
    </row>
    <row r="1760" spans="1:4">
      <c r="A1760" s="47" t="s">
        <v>50</v>
      </c>
      <c r="B1760" s="47" t="s">
        <v>54</v>
      </c>
      <c r="C1760" s="47">
        <v>2017</v>
      </c>
      <c r="D1760" s="107">
        <v>2.1256931608129914E-2</v>
      </c>
    </row>
    <row r="1761" spans="1:4">
      <c r="A1761" s="47" t="s">
        <v>50</v>
      </c>
      <c r="B1761" s="47" t="s">
        <v>54</v>
      </c>
      <c r="C1761" s="47">
        <v>2018</v>
      </c>
      <c r="D1761" s="93">
        <v>1.9090909090909935E-2</v>
      </c>
    </row>
    <row r="1762" spans="1:4">
      <c r="A1762" s="47" t="s">
        <v>50</v>
      </c>
      <c r="B1762" s="47" t="s">
        <v>54</v>
      </c>
      <c r="C1762" s="47">
        <v>2019</v>
      </c>
      <c r="D1762" s="93">
        <v>1.7841213202500095E-2</v>
      </c>
    </row>
    <row r="1763" spans="1:4">
      <c r="A1763" s="47" t="s">
        <v>50</v>
      </c>
      <c r="B1763" s="47" t="s">
        <v>54</v>
      </c>
      <c r="C1763" s="47">
        <v>2020</v>
      </c>
      <c r="D1763" s="93">
        <v>1.8404907975460197E-2</v>
      </c>
    </row>
    <row r="1764" spans="1:4">
      <c r="A1764" s="47" t="s">
        <v>50</v>
      </c>
      <c r="B1764" s="47" t="s">
        <v>54</v>
      </c>
      <c r="C1764" s="47">
        <v>2021</v>
      </c>
      <c r="D1764" s="93">
        <v>8.6058519793499322E-3</v>
      </c>
    </row>
    <row r="1765" spans="1:4">
      <c r="A1765" s="47" t="s">
        <v>50</v>
      </c>
      <c r="B1765" s="47" t="s">
        <v>54</v>
      </c>
      <c r="C1765" s="47">
        <v>2022</v>
      </c>
      <c r="D1765" s="93">
        <v>3.4982935153583528E-2</v>
      </c>
    </row>
    <row r="1766" spans="1:4">
      <c r="A1766" s="47" t="s">
        <v>43</v>
      </c>
      <c r="B1766" s="47" t="s">
        <v>54</v>
      </c>
      <c r="C1766" s="47">
        <v>2014</v>
      </c>
      <c r="D1766" s="93">
        <v>2.93E-2</v>
      </c>
    </row>
    <row r="1767" spans="1:4">
      <c r="A1767" s="47" t="s">
        <v>43</v>
      </c>
      <c r="B1767" s="47" t="s">
        <v>54</v>
      </c>
      <c r="C1767" s="47">
        <v>2015</v>
      </c>
      <c r="D1767" s="47">
        <v>1.3299999999999999E-2</v>
      </c>
    </row>
    <row r="1768" spans="1:4">
      <c r="A1768" s="47" t="s">
        <v>43</v>
      </c>
      <c r="B1768" s="47" t="s">
        <v>54</v>
      </c>
      <c r="C1768" s="47">
        <v>2016</v>
      </c>
      <c r="D1768" s="107">
        <v>1.6885553470920023E-2</v>
      </c>
    </row>
    <row r="1769" spans="1:4">
      <c r="A1769" s="47" t="s">
        <v>43</v>
      </c>
      <c r="B1769" s="47" t="s">
        <v>54</v>
      </c>
      <c r="C1769" s="47">
        <v>2017</v>
      </c>
      <c r="D1769" s="93">
        <v>1.4760147601480034E-2</v>
      </c>
    </row>
    <row r="1770" spans="1:4">
      <c r="A1770" s="47" t="s">
        <v>43</v>
      </c>
      <c r="B1770" s="47" t="s">
        <v>54</v>
      </c>
      <c r="C1770" s="47">
        <v>2018</v>
      </c>
      <c r="D1770" s="93">
        <v>1.9090909090909935E-2</v>
      </c>
    </row>
    <row r="1771" spans="1:4">
      <c r="A1771" s="47" t="s">
        <v>43</v>
      </c>
      <c r="B1771" s="47" t="s">
        <v>54</v>
      </c>
      <c r="C1771" s="47">
        <v>2019</v>
      </c>
      <c r="D1771" s="93">
        <v>1.7841213202500095E-2</v>
      </c>
    </row>
    <row r="1772" spans="1:4">
      <c r="A1772" s="47" t="s">
        <v>43</v>
      </c>
      <c r="B1772" s="47" t="s">
        <v>54</v>
      </c>
      <c r="C1772" s="47">
        <v>2020</v>
      </c>
      <c r="D1772" s="93">
        <v>1.84049079754602E-2</v>
      </c>
    </row>
    <row r="1773" spans="1:4">
      <c r="A1773" s="47" t="s">
        <v>43</v>
      </c>
      <c r="B1773" s="47" t="s">
        <v>54</v>
      </c>
      <c r="C1773" s="47">
        <v>2021</v>
      </c>
      <c r="D1773" s="93">
        <v>8.6058519793499322E-3</v>
      </c>
    </row>
    <row r="1774" spans="1:4">
      <c r="A1774" s="47" t="s">
        <v>43</v>
      </c>
      <c r="B1774" s="47" t="s">
        <v>54</v>
      </c>
      <c r="C1774" s="47">
        <v>2022</v>
      </c>
      <c r="D1774" s="93">
        <v>3.4982935153583528E-2</v>
      </c>
    </row>
    <row r="1775" spans="1:4">
      <c r="A1775" s="47" t="s">
        <v>44</v>
      </c>
      <c r="B1775" s="47" t="s">
        <v>54</v>
      </c>
      <c r="C1775" s="47">
        <v>2014</v>
      </c>
      <c r="D1775" s="47">
        <v>2.9296875E-2</v>
      </c>
    </row>
    <row r="1776" spans="1:4">
      <c r="A1776" s="47" t="s">
        <v>44</v>
      </c>
      <c r="B1776" s="47" t="s">
        <v>54</v>
      </c>
      <c r="C1776" s="47">
        <v>2015</v>
      </c>
      <c r="D1776" s="109">
        <v>1.3282732447819967E-2</v>
      </c>
    </row>
    <row r="1777" spans="1:4">
      <c r="A1777" s="47" t="s">
        <v>44</v>
      </c>
      <c r="B1777" s="47" t="s">
        <v>54</v>
      </c>
      <c r="C1777" s="47">
        <v>2016</v>
      </c>
      <c r="D1777" s="100">
        <v>1.3108614232210103E-2</v>
      </c>
    </row>
    <row r="1778" spans="1:4">
      <c r="A1778" s="47" t="s">
        <v>44</v>
      </c>
      <c r="B1778" s="47" t="s">
        <v>54</v>
      </c>
      <c r="C1778" s="47">
        <v>2017</v>
      </c>
      <c r="D1778" s="100">
        <v>2.1256931608129914E-2</v>
      </c>
    </row>
    <row r="1779" spans="1:4">
      <c r="A1779" s="47" t="s">
        <v>44</v>
      </c>
      <c r="B1779" s="47" t="s">
        <v>54</v>
      </c>
      <c r="C1779" s="47">
        <v>2018</v>
      </c>
      <c r="D1779" s="100">
        <v>1.9090909090909935E-2</v>
      </c>
    </row>
    <row r="1780" spans="1:4">
      <c r="A1780" s="47" t="s">
        <v>44</v>
      </c>
      <c r="B1780" s="47" t="s">
        <v>54</v>
      </c>
      <c r="C1780" s="47">
        <v>2019</v>
      </c>
      <c r="D1780" s="100">
        <v>1.7841213202500095E-2</v>
      </c>
    </row>
    <row r="1781" spans="1:4">
      <c r="A1781" s="47" t="s">
        <v>44</v>
      </c>
      <c r="B1781" s="47" t="s">
        <v>54</v>
      </c>
      <c r="C1781" s="47">
        <v>2020</v>
      </c>
      <c r="D1781" s="100">
        <v>1.84049079754602E-2</v>
      </c>
    </row>
    <row r="1782" spans="1:4">
      <c r="A1782" s="47" t="s">
        <v>44</v>
      </c>
      <c r="B1782" s="47" t="s">
        <v>54</v>
      </c>
      <c r="C1782" s="47">
        <v>2021</v>
      </c>
      <c r="D1782" s="100">
        <v>8.6058519793499322E-3</v>
      </c>
    </row>
    <row r="1783" spans="1:4">
      <c r="A1783" s="47" t="s">
        <v>44</v>
      </c>
      <c r="B1783" s="47" t="s">
        <v>54</v>
      </c>
      <c r="C1783" s="47">
        <v>2022</v>
      </c>
      <c r="D1783" s="47">
        <v>3.4982935153583528E-2</v>
      </c>
    </row>
    <row r="1784" spans="1:4">
      <c r="A1784" s="47" t="s">
        <v>52</v>
      </c>
      <c r="B1784" s="47" t="s">
        <v>54</v>
      </c>
      <c r="C1784" s="47">
        <v>2014</v>
      </c>
      <c r="D1784" s="109">
        <v>2.9296875E-2</v>
      </c>
    </row>
    <row r="1785" spans="1:4">
      <c r="A1785" s="47" t="s">
        <v>52</v>
      </c>
      <c r="B1785" s="47" t="s">
        <v>54</v>
      </c>
      <c r="C1785" s="47">
        <v>2015</v>
      </c>
      <c r="D1785" s="100">
        <v>1.7175572519080085E-2</v>
      </c>
    </row>
    <row r="1786" spans="1:4">
      <c r="A1786" s="47" t="s">
        <v>52</v>
      </c>
      <c r="B1786" s="47" t="s">
        <v>54</v>
      </c>
      <c r="C1786" s="47">
        <v>2016</v>
      </c>
      <c r="D1786" s="100">
        <v>1.6885553470920023E-2</v>
      </c>
    </row>
    <row r="1787" spans="1:4">
      <c r="A1787" s="47" t="s">
        <v>52</v>
      </c>
      <c r="B1787" s="47" t="s">
        <v>54</v>
      </c>
      <c r="C1787" s="47">
        <v>2017</v>
      </c>
      <c r="D1787" s="100">
        <v>1.4760147601480034E-2</v>
      </c>
    </row>
    <row r="1788" spans="1:4">
      <c r="A1788" s="47" t="s">
        <v>52</v>
      </c>
      <c r="B1788" s="47" t="s">
        <v>54</v>
      </c>
      <c r="C1788" s="47">
        <v>2018</v>
      </c>
      <c r="D1788" s="100">
        <v>1.9090909090909935E-2</v>
      </c>
    </row>
    <row r="1789" spans="1:4">
      <c r="A1789" s="47" t="s">
        <v>52</v>
      </c>
      <c r="B1789" s="47" t="s">
        <v>54</v>
      </c>
      <c r="C1789" s="47">
        <v>2019</v>
      </c>
      <c r="D1789" s="100">
        <v>1.7841213202500095E-2</v>
      </c>
    </row>
    <row r="1790" spans="1:4">
      <c r="A1790" s="47" t="s">
        <v>52</v>
      </c>
      <c r="B1790" s="47" t="s">
        <v>54</v>
      </c>
      <c r="C1790" s="47">
        <v>2020</v>
      </c>
      <c r="D1790" s="100">
        <v>1.8404907975460197E-2</v>
      </c>
    </row>
    <row r="1791" spans="1:4">
      <c r="A1791" s="47" t="s">
        <v>52</v>
      </c>
      <c r="B1791" s="47" t="s">
        <v>54</v>
      </c>
      <c r="C1791" s="47">
        <v>2021</v>
      </c>
      <c r="D1791" s="47">
        <v>8.6058519793499322E-3</v>
      </c>
    </row>
    <row r="1792" spans="1:4">
      <c r="A1792" s="47" t="s">
        <v>52</v>
      </c>
      <c r="B1792" s="47" t="s">
        <v>54</v>
      </c>
      <c r="C1792" s="47">
        <v>2022</v>
      </c>
      <c r="D1792" s="109">
        <v>3.4982935153583528E-2</v>
      </c>
    </row>
    <row r="1793" spans="1:4">
      <c r="A1793" s="47" t="s">
        <v>49</v>
      </c>
      <c r="B1793" s="47" t="s">
        <v>54</v>
      </c>
      <c r="C1793" s="47">
        <v>2014</v>
      </c>
      <c r="D1793" s="100">
        <v>2.9296875E-2</v>
      </c>
    </row>
    <row r="1794" spans="1:4">
      <c r="A1794" s="47" t="s">
        <v>49</v>
      </c>
      <c r="B1794" s="47" t="s">
        <v>54</v>
      </c>
      <c r="C1794" s="47">
        <v>2015</v>
      </c>
      <c r="D1794" s="100">
        <v>1.7175572519080085E-2</v>
      </c>
    </row>
    <row r="1795" spans="1:4">
      <c r="A1795" s="47" t="s">
        <v>49</v>
      </c>
      <c r="B1795" s="47" t="s">
        <v>54</v>
      </c>
      <c r="C1795" s="47">
        <v>2016</v>
      </c>
      <c r="D1795" s="100">
        <v>1.6885553470920023E-2</v>
      </c>
    </row>
    <row r="1796" spans="1:4">
      <c r="A1796" s="47" t="s">
        <v>49</v>
      </c>
      <c r="B1796" s="47" t="s">
        <v>54</v>
      </c>
      <c r="C1796" s="47">
        <v>2017</v>
      </c>
      <c r="D1796" s="100">
        <v>1.4760147601480034E-2</v>
      </c>
    </row>
    <row r="1797" spans="1:4">
      <c r="A1797" s="47" t="s">
        <v>49</v>
      </c>
      <c r="B1797" s="47" t="s">
        <v>54</v>
      </c>
      <c r="C1797" s="47">
        <v>2018</v>
      </c>
      <c r="D1797" s="100">
        <v>1.9090909090909047E-2</v>
      </c>
    </row>
    <row r="1798" spans="1:4">
      <c r="A1798" s="47" t="s">
        <v>49</v>
      </c>
      <c r="B1798" s="47" t="s">
        <v>54</v>
      </c>
      <c r="C1798" s="47">
        <v>2019</v>
      </c>
      <c r="D1798" s="100">
        <v>1.7841213202497874E-2</v>
      </c>
    </row>
    <row r="1799" spans="1:4">
      <c r="A1799" s="47" t="s">
        <v>49</v>
      </c>
      <c r="B1799" s="47" t="s">
        <v>54</v>
      </c>
      <c r="C1799" s="47">
        <v>2020</v>
      </c>
      <c r="D1799" s="47">
        <v>1.8404907975460238E-2</v>
      </c>
    </row>
    <row r="1800" spans="1:4">
      <c r="A1800" s="47" t="s">
        <v>49</v>
      </c>
      <c r="B1800" s="47" t="s">
        <v>54</v>
      </c>
      <c r="C1800" s="47">
        <v>2021</v>
      </c>
      <c r="D1800" s="109">
        <v>8.6058519793459354E-3</v>
      </c>
    </row>
    <row r="1801" spans="1:4">
      <c r="A1801" s="47" t="s">
        <v>49</v>
      </c>
      <c r="B1801" s="47" t="s">
        <v>54</v>
      </c>
      <c r="C1801" s="47">
        <v>2022</v>
      </c>
      <c r="D1801" s="100">
        <v>3.4982935153583528E-2</v>
      </c>
    </row>
    <row r="1802" spans="1:4">
      <c r="A1802" s="47" t="s">
        <v>45</v>
      </c>
      <c r="B1802" s="47" t="s">
        <v>54</v>
      </c>
      <c r="C1802" s="47">
        <v>2014</v>
      </c>
      <c r="D1802" s="100">
        <v>2.1611001964640053E-2</v>
      </c>
    </row>
    <row r="1803" spans="1:4">
      <c r="A1803" s="47" t="s">
        <v>45</v>
      </c>
      <c r="B1803" s="47" t="s">
        <v>54</v>
      </c>
      <c r="C1803" s="47">
        <v>2015</v>
      </c>
      <c r="D1803" s="100">
        <v>2.3076923076920108E-2</v>
      </c>
    </row>
    <row r="1804" spans="1:4">
      <c r="A1804" s="47" t="s">
        <v>45</v>
      </c>
      <c r="B1804" s="47" t="s">
        <v>54</v>
      </c>
      <c r="C1804" s="47">
        <v>2016</v>
      </c>
      <c r="D1804" s="100">
        <v>1.5108593012275628E-2</v>
      </c>
    </row>
    <row r="1805" spans="1:4">
      <c r="A1805" s="47" t="s">
        <v>45</v>
      </c>
      <c r="B1805" s="47" t="s">
        <v>54</v>
      </c>
      <c r="C1805" s="47">
        <v>2017</v>
      </c>
      <c r="D1805" s="100">
        <v>1.0232558139539938E-2</v>
      </c>
    </row>
    <row r="1806" spans="1:4">
      <c r="A1806" s="47" t="s">
        <v>45</v>
      </c>
      <c r="B1806" s="47" t="s">
        <v>54</v>
      </c>
      <c r="C1806" s="47">
        <v>2018</v>
      </c>
      <c r="D1806" s="100">
        <v>1.9337016574590082E-2</v>
      </c>
    </row>
    <row r="1807" spans="1:4">
      <c r="A1807" s="47" t="s">
        <v>45</v>
      </c>
      <c r="B1807" s="47" t="s">
        <v>54</v>
      </c>
      <c r="C1807" s="47">
        <v>2019</v>
      </c>
      <c r="D1807" s="47">
        <v>2.0776874435409987E-2</v>
      </c>
    </row>
    <row r="1808" spans="1:4">
      <c r="A1808" s="47" t="s">
        <v>45</v>
      </c>
      <c r="B1808" s="47" t="s">
        <v>54</v>
      </c>
      <c r="C1808" s="47">
        <v>2020</v>
      </c>
      <c r="D1808" s="109">
        <v>1.5929203499999999E-2</v>
      </c>
    </row>
    <row r="1809" spans="1:4">
      <c r="A1809" s="47" t="s">
        <v>45</v>
      </c>
      <c r="B1809" s="47" t="s">
        <v>54</v>
      </c>
      <c r="C1809" s="47">
        <v>2021</v>
      </c>
      <c r="D1809" s="100">
        <v>1.2195121951219523E-2</v>
      </c>
    </row>
    <row r="1810" spans="1:4">
      <c r="A1810" s="47" t="s">
        <v>45</v>
      </c>
      <c r="B1810" s="47" t="s">
        <v>54</v>
      </c>
      <c r="C1810" s="47">
        <v>2022</v>
      </c>
      <c r="D1810" s="100">
        <v>8.6058519793459354E-3</v>
      </c>
    </row>
    <row r="1811" spans="1:4">
      <c r="A1811" s="47" t="s">
        <v>33</v>
      </c>
      <c r="B1811" s="47" t="s">
        <v>10</v>
      </c>
      <c r="C1811" s="47">
        <v>2014</v>
      </c>
      <c r="D1811" s="100">
        <v>57351916.379999995</v>
      </c>
    </row>
    <row r="1812" spans="1:4">
      <c r="A1812" s="47" t="s">
        <v>33</v>
      </c>
      <c r="B1812" s="47" t="s">
        <v>10</v>
      </c>
      <c r="C1812" s="47">
        <v>2015</v>
      </c>
      <c r="D1812" s="100">
        <v>205236467.47</v>
      </c>
    </row>
    <row r="1813" spans="1:4">
      <c r="A1813" s="47" t="s">
        <v>33</v>
      </c>
      <c r="B1813" s="47" t="s">
        <v>10</v>
      </c>
      <c r="C1813" s="47">
        <v>2016</v>
      </c>
      <c r="D1813" s="100">
        <v>202500740.47999999</v>
      </c>
    </row>
    <row r="1814" spans="1:4">
      <c r="A1814" s="47" t="s">
        <v>33</v>
      </c>
      <c r="B1814" s="47" t="s">
        <v>10</v>
      </c>
      <c r="C1814" s="47">
        <v>2017</v>
      </c>
      <c r="D1814" s="100">
        <v>164570003.38432801</v>
      </c>
    </row>
    <row r="1815" spans="1:4">
      <c r="A1815" s="47" t="s">
        <v>33</v>
      </c>
      <c r="B1815" s="47" t="s">
        <v>10</v>
      </c>
      <c r="C1815" s="47">
        <v>2018</v>
      </c>
      <c r="D1815" s="47">
        <v>138402547</v>
      </c>
    </row>
    <row r="1816" spans="1:4">
      <c r="A1816" s="47" t="s">
        <v>33</v>
      </c>
      <c r="B1816" s="47" t="s">
        <v>10</v>
      </c>
      <c r="C1816" s="47">
        <v>2019</v>
      </c>
      <c r="D1816" s="109">
        <v>135588183</v>
      </c>
    </row>
    <row r="1817" spans="1:4">
      <c r="A1817" s="47" t="s">
        <v>33</v>
      </c>
      <c r="B1817" s="47" t="s">
        <v>10</v>
      </c>
      <c r="C1817" s="47">
        <v>2020</v>
      </c>
      <c r="D1817" s="100">
        <v>133812453.78</v>
      </c>
    </row>
    <row r="1818" spans="1:4">
      <c r="A1818" s="47" t="s">
        <v>33</v>
      </c>
      <c r="B1818" s="47" t="s">
        <v>10</v>
      </c>
      <c r="C1818" s="47">
        <v>2021</v>
      </c>
      <c r="D1818" s="100">
        <v>133425958.86</v>
      </c>
    </row>
    <row r="1819" spans="1:4">
      <c r="A1819" s="47" t="s">
        <v>33</v>
      </c>
      <c r="B1819" s="47" t="s">
        <v>10</v>
      </c>
      <c r="C1819" s="47">
        <v>2022</v>
      </c>
      <c r="D1819" s="100">
        <v>133552793</v>
      </c>
    </row>
    <row r="1820" spans="1:4">
      <c r="A1820" s="47" t="s">
        <v>34</v>
      </c>
      <c r="B1820" s="47" t="s">
        <v>10</v>
      </c>
      <c r="C1820" s="47">
        <v>2014</v>
      </c>
      <c r="D1820" s="100">
        <v>36907498.201185875</v>
      </c>
    </row>
    <row r="1821" spans="1:4">
      <c r="A1821" s="47" t="s">
        <v>34</v>
      </c>
      <c r="B1821" s="47" t="s">
        <v>10</v>
      </c>
      <c r="C1821" s="47">
        <v>2015</v>
      </c>
      <c r="D1821" s="100">
        <v>35231058.743968002</v>
      </c>
    </row>
    <row r="1822" spans="1:4">
      <c r="A1822" s="47" t="s">
        <v>34</v>
      </c>
      <c r="B1822" s="47" t="s">
        <v>10</v>
      </c>
      <c r="C1822" s="47">
        <v>2016</v>
      </c>
      <c r="D1822" s="100">
        <v>33582143.133390002</v>
      </c>
    </row>
    <row r="1823" spans="1:4">
      <c r="A1823" s="47" t="s">
        <v>34</v>
      </c>
      <c r="B1823" s="47" t="s">
        <v>10</v>
      </c>
      <c r="C1823" s="47">
        <v>2017</v>
      </c>
      <c r="D1823" s="47">
        <v>24934888.181526002</v>
      </c>
    </row>
    <row r="1824" spans="1:4">
      <c r="A1824" s="47" t="s">
        <v>34</v>
      </c>
      <c r="B1824" s="47" t="s">
        <v>10</v>
      </c>
      <c r="C1824" s="47">
        <v>2018</v>
      </c>
      <c r="D1824" s="109">
        <v>25114221.809999999</v>
      </c>
    </row>
    <row r="1825" spans="1:4">
      <c r="A1825" s="47" t="s">
        <v>34</v>
      </c>
      <c r="B1825" s="47" t="s">
        <v>10</v>
      </c>
      <c r="C1825" s="47">
        <v>2019</v>
      </c>
      <c r="D1825" s="100">
        <v>24960691.300000001</v>
      </c>
    </row>
    <row r="1826" spans="1:4">
      <c r="A1826" s="47" t="s">
        <v>34</v>
      </c>
      <c r="B1826" s="47" t="s">
        <v>10</v>
      </c>
      <c r="C1826" s="47">
        <v>2020</v>
      </c>
      <c r="D1826" s="100">
        <v>23654292.25</v>
      </c>
    </row>
    <row r="1827" spans="1:4">
      <c r="A1827" s="47" t="s">
        <v>34</v>
      </c>
      <c r="B1827" s="47" t="s">
        <v>10</v>
      </c>
      <c r="C1827" s="47">
        <v>2021</v>
      </c>
      <c r="D1827" s="100">
        <v>23825078.039999999</v>
      </c>
    </row>
    <row r="1828" spans="1:4">
      <c r="A1828" s="47" t="s">
        <v>34</v>
      </c>
      <c r="B1828" s="47" t="s">
        <v>10</v>
      </c>
      <c r="C1828" s="47">
        <v>2022</v>
      </c>
      <c r="D1828" s="100">
        <v>23600354.719999999</v>
      </c>
    </row>
    <row r="1829" spans="1:4">
      <c r="A1829" s="47" t="s">
        <v>35</v>
      </c>
      <c r="B1829" s="47" t="s">
        <v>10</v>
      </c>
      <c r="C1829" s="47">
        <v>2014</v>
      </c>
      <c r="D1829" s="100">
        <v>2823841</v>
      </c>
    </row>
    <row r="1830" spans="1:4">
      <c r="A1830" s="47" t="s">
        <v>35</v>
      </c>
      <c r="B1830" s="47" t="s">
        <v>10</v>
      </c>
      <c r="C1830" s="47">
        <v>2015</v>
      </c>
      <c r="D1830" s="100">
        <v>4010417</v>
      </c>
    </row>
    <row r="1831" spans="1:4">
      <c r="A1831" s="47" t="s">
        <v>35</v>
      </c>
      <c r="B1831" s="47" t="s">
        <v>10</v>
      </c>
      <c r="C1831" s="47">
        <v>2016</v>
      </c>
      <c r="D1831" s="47">
        <v>2693533.6900000004</v>
      </c>
    </row>
    <row r="1832" spans="1:4">
      <c r="A1832" s="47" t="s">
        <v>35</v>
      </c>
      <c r="B1832" s="47" t="s">
        <v>10</v>
      </c>
      <c r="C1832" s="47">
        <v>2017</v>
      </c>
      <c r="D1832" s="109">
        <v>2148472</v>
      </c>
    </row>
    <row r="1833" spans="1:4">
      <c r="A1833" s="47" t="s">
        <v>35</v>
      </c>
      <c r="B1833" s="47" t="s">
        <v>10</v>
      </c>
      <c r="C1833" s="47">
        <v>2018</v>
      </c>
      <c r="D1833" s="100">
        <v>2173123.4400000004</v>
      </c>
    </row>
    <row r="1834" spans="1:4">
      <c r="A1834" s="47" t="s">
        <v>35</v>
      </c>
      <c r="B1834" s="47" t="s">
        <v>10</v>
      </c>
      <c r="C1834" s="47">
        <v>2019</v>
      </c>
      <c r="D1834" s="100">
        <v>2295695.63</v>
      </c>
    </row>
    <row r="1835" spans="1:4">
      <c r="A1835" s="47" t="s">
        <v>35</v>
      </c>
      <c r="B1835" s="47" t="s">
        <v>10</v>
      </c>
      <c r="C1835" s="47">
        <v>2020</v>
      </c>
      <c r="D1835" s="100">
        <v>2071888.86</v>
      </c>
    </row>
    <row r="1836" spans="1:4">
      <c r="A1836" s="47" t="s">
        <v>35</v>
      </c>
      <c r="B1836" s="47" t="s">
        <v>10</v>
      </c>
      <c r="C1836" s="47">
        <v>2021</v>
      </c>
      <c r="D1836" s="100">
        <v>1954499.29</v>
      </c>
    </row>
    <row r="1837" spans="1:4">
      <c r="A1837" s="47" t="s">
        <v>35</v>
      </c>
      <c r="B1837" s="47" t="s">
        <v>10</v>
      </c>
      <c r="C1837" s="47">
        <v>2022</v>
      </c>
      <c r="D1837" s="100">
        <v>0</v>
      </c>
    </row>
    <row r="1838" spans="1:4">
      <c r="A1838" s="47" t="s">
        <v>36</v>
      </c>
      <c r="B1838" s="47" t="s">
        <v>10</v>
      </c>
      <c r="C1838" s="47">
        <v>2014</v>
      </c>
      <c r="D1838" s="100">
        <v>148793625.05000001</v>
      </c>
    </row>
    <row r="1839" spans="1:4">
      <c r="A1839" s="47" t="s">
        <v>36</v>
      </c>
      <c r="B1839" s="47" t="s">
        <v>10</v>
      </c>
      <c r="C1839" s="47">
        <v>2015</v>
      </c>
      <c r="D1839" s="47">
        <v>147217280.40000001</v>
      </c>
    </row>
    <row r="1840" spans="1:4">
      <c r="A1840" s="47" t="s">
        <v>36</v>
      </c>
      <c r="B1840" s="47" t="s">
        <v>10</v>
      </c>
      <c r="C1840" s="47">
        <v>2016</v>
      </c>
      <c r="D1840" s="109">
        <v>141104117.81</v>
      </c>
    </row>
    <row r="1841" spans="1:4">
      <c r="A1841" s="47" t="s">
        <v>36</v>
      </c>
      <c r="B1841" s="47" t="s">
        <v>10</v>
      </c>
      <c r="C1841" s="47">
        <v>2017</v>
      </c>
      <c r="D1841" s="100">
        <v>110197552.81999999</v>
      </c>
    </row>
    <row r="1842" spans="1:4">
      <c r="A1842" s="47" t="s">
        <v>36</v>
      </c>
      <c r="B1842" s="47" t="s">
        <v>10</v>
      </c>
      <c r="C1842" s="47">
        <v>2018</v>
      </c>
      <c r="D1842" s="100">
        <v>88185379.019999996</v>
      </c>
    </row>
    <row r="1843" spans="1:4">
      <c r="A1843" s="47" t="s">
        <v>36</v>
      </c>
      <c r="B1843" s="47" t="s">
        <v>10</v>
      </c>
      <c r="C1843" s="47">
        <v>2019</v>
      </c>
      <c r="D1843" s="100">
        <v>86404911</v>
      </c>
    </row>
    <row r="1844" spans="1:4">
      <c r="A1844" s="47" t="s">
        <v>36</v>
      </c>
      <c r="B1844" s="47" t="s">
        <v>10</v>
      </c>
      <c r="C1844" s="47">
        <v>2020</v>
      </c>
      <c r="D1844" s="100">
        <v>85727733</v>
      </c>
    </row>
    <row r="1845" spans="1:4">
      <c r="A1845" s="47" t="s">
        <v>36</v>
      </c>
      <c r="B1845" s="47" t="s">
        <v>10</v>
      </c>
      <c r="C1845" s="47">
        <v>2021</v>
      </c>
      <c r="D1845" s="100">
        <v>85379955.609999999</v>
      </c>
    </row>
    <row r="1846" spans="1:4">
      <c r="A1846" s="47" t="s">
        <v>36</v>
      </c>
      <c r="B1846" s="47" t="s">
        <v>10</v>
      </c>
      <c r="C1846" s="47">
        <v>2022</v>
      </c>
      <c r="D1846" s="100">
        <v>86613114</v>
      </c>
    </row>
    <row r="1847" spans="1:4">
      <c r="A1847" s="47" t="s">
        <v>37</v>
      </c>
      <c r="B1847" s="47" t="s">
        <v>10</v>
      </c>
      <c r="C1847" s="47">
        <v>2014</v>
      </c>
      <c r="D1847" s="47">
        <v>0</v>
      </c>
    </row>
    <row r="1848" spans="1:4">
      <c r="A1848" s="47" t="s">
        <v>37</v>
      </c>
      <c r="B1848" s="47" t="s">
        <v>10</v>
      </c>
      <c r="C1848" s="47">
        <v>2015</v>
      </c>
      <c r="D1848" s="109">
        <v>0</v>
      </c>
    </row>
    <row r="1849" spans="1:4">
      <c r="A1849" s="47" t="s">
        <v>37</v>
      </c>
      <c r="B1849" s="47" t="s">
        <v>10</v>
      </c>
      <c r="C1849" s="47">
        <v>2016</v>
      </c>
      <c r="D1849" s="47">
        <v>187078396.80000001</v>
      </c>
    </row>
    <row r="1850" spans="1:4">
      <c r="A1850" s="47" t="s">
        <v>37</v>
      </c>
      <c r="B1850" s="47" t="s">
        <v>10</v>
      </c>
      <c r="C1850" s="47">
        <v>2017</v>
      </c>
      <c r="D1850" s="109">
        <v>177477846.91999999</v>
      </c>
    </row>
    <row r="1851" spans="1:4">
      <c r="A1851" s="47" t="s">
        <v>37</v>
      </c>
      <c r="B1851" s="47" t="s">
        <v>10</v>
      </c>
      <c r="C1851" s="47">
        <v>2018</v>
      </c>
      <c r="D1851" s="100">
        <v>172084187.00999999</v>
      </c>
    </row>
    <row r="1852" spans="1:4">
      <c r="A1852" s="47" t="s">
        <v>37</v>
      </c>
      <c r="B1852" s="47" t="s">
        <v>10</v>
      </c>
      <c r="C1852" s="47">
        <v>2019</v>
      </c>
      <c r="D1852" s="100">
        <v>160963790.25999999</v>
      </c>
    </row>
    <row r="1853" spans="1:4">
      <c r="A1853" s="47" t="s">
        <v>37</v>
      </c>
      <c r="B1853" s="47" t="s">
        <v>10</v>
      </c>
      <c r="C1853" s="47">
        <v>2020</v>
      </c>
      <c r="D1853" s="100">
        <v>149816044.37</v>
      </c>
    </row>
    <row r="1854" spans="1:4">
      <c r="A1854" s="47" t="s">
        <v>37</v>
      </c>
      <c r="B1854" s="47" t="s">
        <v>10</v>
      </c>
      <c r="C1854" s="47">
        <v>2021</v>
      </c>
      <c r="D1854" s="100">
        <v>132681062.84</v>
      </c>
    </row>
    <row r="1855" spans="1:4">
      <c r="A1855" s="47" t="s">
        <v>37</v>
      </c>
      <c r="B1855" s="47" t="s">
        <v>10</v>
      </c>
      <c r="C1855" s="47">
        <v>2022</v>
      </c>
      <c r="D1855" s="100">
        <v>116978721.43000001</v>
      </c>
    </row>
    <row r="1856" spans="1:4">
      <c r="A1856" s="47" t="s">
        <v>38</v>
      </c>
      <c r="B1856" s="47" t="s">
        <v>10</v>
      </c>
      <c r="C1856" s="47">
        <v>2014</v>
      </c>
      <c r="D1856" s="100">
        <v>0</v>
      </c>
    </row>
    <row r="1857" spans="1:4">
      <c r="A1857" s="47" t="s">
        <v>38</v>
      </c>
      <c r="B1857" s="47" t="s">
        <v>10</v>
      </c>
      <c r="C1857" s="47">
        <v>2015</v>
      </c>
      <c r="D1857" s="47">
        <v>0</v>
      </c>
    </row>
    <row r="1858" spans="1:4">
      <c r="A1858" s="47" t="s">
        <v>38</v>
      </c>
      <c r="B1858" s="47" t="s">
        <v>10</v>
      </c>
      <c r="C1858" s="47">
        <v>2016</v>
      </c>
      <c r="D1858" s="109">
        <v>109121883.97</v>
      </c>
    </row>
    <row r="1859" spans="1:4">
      <c r="A1859" s="47" t="s">
        <v>38</v>
      </c>
      <c r="B1859" s="47" t="s">
        <v>10</v>
      </c>
      <c r="C1859" s="47">
        <v>2017</v>
      </c>
      <c r="D1859" s="100">
        <v>100237239.98</v>
      </c>
    </row>
    <row r="1860" spans="1:4">
      <c r="A1860" s="47" t="s">
        <v>38</v>
      </c>
      <c r="B1860" s="47" t="s">
        <v>10</v>
      </c>
      <c r="C1860" s="47">
        <v>2018</v>
      </c>
      <c r="D1860" s="100">
        <v>99862105.099999994</v>
      </c>
    </row>
    <row r="1861" spans="1:4">
      <c r="A1861" s="47" t="s">
        <v>38</v>
      </c>
      <c r="B1861" s="47" t="s">
        <v>10</v>
      </c>
      <c r="C1861" s="47">
        <v>2019</v>
      </c>
      <c r="D1861" s="100">
        <v>94922178.129999995</v>
      </c>
    </row>
    <row r="1862" spans="1:4">
      <c r="A1862" s="47" t="s">
        <v>38</v>
      </c>
      <c r="B1862" s="47" t="s">
        <v>10</v>
      </c>
      <c r="C1862" s="47">
        <v>2020</v>
      </c>
      <c r="D1862" s="100">
        <v>91431686.599999994</v>
      </c>
    </row>
    <row r="1863" spans="1:4">
      <c r="A1863" s="47" t="s">
        <v>38</v>
      </c>
      <c r="B1863" s="47" t="s">
        <v>10</v>
      </c>
      <c r="C1863" s="47">
        <v>2021</v>
      </c>
      <c r="D1863" s="100">
        <v>82685458.980000004</v>
      </c>
    </row>
    <row r="1864" spans="1:4">
      <c r="A1864" s="47" t="s">
        <v>38</v>
      </c>
      <c r="B1864" s="47" t="s">
        <v>10</v>
      </c>
      <c r="C1864" s="47">
        <v>2022</v>
      </c>
      <c r="D1864" s="100">
        <v>73683641.879999995</v>
      </c>
    </row>
    <row r="1865" spans="1:4">
      <c r="A1865" s="47" t="s">
        <v>39</v>
      </c>
      <c r="B1865" s="47" t="s">
        <v>10</v>
      </c>
      <c r="C1865" s="47">
        <v>2014</v>
      </c>
      <c r="D1865" s="47">
        <v>164259709</v>
      </c>
    </row>
    <row r="1866" spans="1:4">
      <c r="A1866" s="47" t="s">
        <v>39</v>
      </c>
      <c r="B1866" s="47" t="s">
        <v>10</v>
      </c>
      <c r="C1866" s="47">
        <v>2015</v>
      </c>
      <c r="D1866" s="109">
        <v>162158312</v>
      </c>
    </row>
    <row r="1867" spans="1:4">
      <c r="A1867" s="47" t="s">
        <v>39</v>
      </c>
      <c r="B1867" s="47" t="s">
        <v>10</v>
      </c>
      <c r="C1867" s="47">
        <v>2016</v>
      </c>
      <c r="D1867" s="100">
        <v>159735957</v>
      </c>
    </row>
    <row r="1868" spans="1:4">
      <c r="A1868" s="47" t="s">
        <v>39</v>
      </c>
      <c r="B1868" s="47" t="s">
        <v>10</v>
      </c>
      <c r="C1868" s="47">
        <v>2017</v>
      </c>
      <c r="D1868" s="100">
        <v>106025948.68000001</v>
      </c>
    </row>
    <row r="1869" spans="1:4">
      <c r="A1869" s="47" t="s">
        <v>39</v>
      </c>
      <c r="B1869" s="47" t="s">
        <v>10</v>
      </c>
      <c r="C1869" s="47">
        <v>2018</v>
      </c>
      <c r="D1869" s="100">
        <v>61646859</v>
      </c>
    </row>
    <row r="1870" spans="1:4">
      <c r="A1870" s="47" t="s">
        <v>39</v>
      </c>
      <c r="B1870" s="47" t="s">
        <v>10</v>
      </c>
      <c r="C1870" s="47">
        <v>2019</v>
      </c>
      <c r="D1870" s="100">
        <v>60186461.299999997</v>
      </c>
    </row>
    <row r="1871" spans="1:4">
      <c r="A1871" s="47" t="s">
        <v>39</v>
      </c>
      <c r="B1871" s="47" t="s">
        <v>10</v>
      </c>
      <c r="C1871" s="47">
        <v>2020</v>
      </c>
      <c r="D1871" s="100">
        <v>57067445</v>
      </c>
    </row>
    <row r="1872" spans="1:4">
      <c r="A1872" s="47" t="s">
        <v>39</v>
      </c>
      <c r="B1872" s="47" t="s">
        <v>10</v>
      </c>
      <c r="C1872" s="47">
        <v>2021</v>
      </c>
      <c r="D1872" s="100">
        <v>57603613</v>
      </c>
    </row>
    <row r="1873" spans="1:4">
      <c r="A1873" s="47" t="s">
        <v>39</v>
      </c>
      <c r="B1873" s="47" t="s">
        <v>10</v>
      </c>
      <c r="C1873" s="47">
        <v>2022</v>
      </c>
      <c r="D1873" s="47">
        <v>56905792</v>
      </c>
    </row>
    <row r="1874" spans="1:4">
      <c r="A1874" s="47" t="s">
        <v>40</v>
      </c>
      <c r="B1874" s="47" t="s">
        <v>10</v>
      </c>
      <c r="C1874" s="47">
        <v>2014</v>
      </c>
      <c r="D1874" s="109">
        <v>0</v>
      </c>
    </row>
    <row r="1875" spans="1:4">
      <c r="A1875" s="47" t="s">
        <v>40</v>
      </c>
      <c r="B1875" s="47" t="s">
        <v>10</v>
      </c>
      <c r="C1875" s="47">
        <v>2015</v>
      </c>
      <c r="D1875" s="100">
        <v>25367304.440000001</v>
      </c>
    </row>
    <row r="1876" spans="1:4">
      <c r="A1876" s="47" t="s">
        <v>40</v>
      </c>
      <c r="B1876" s="47" t="s">
        <v>10</v>
      </c>
      <c r="C1876" s="47">
        <v>2016</v>
      </c>
      <c r="D1876" s="100">
        <v>27931234.870000001</v>
      </c>
    </row>
    <row r="1877" spans="1:4">
      <c r="A1877" s="47" t="s">
        <v>40</v>
      </c>
      <c r="B1877" s="47" t="s">
        <v>10</v>
      </c>
      <c r="C1877" s="47">
        <v>2017</v>
      </c>
      <c r="D1877" s="100">
        <v>30159642.140000001</v>
      </c>
    </row>
    <row r="1878" spans="1:4">
      <c r="A1878" s="47" t="s">
        <v>40</v>
      </c>
      <c r="B1878" s="47" t="s">
        <v>10</v>
      </c>
      <c r="C1878" s="47">
        <v>2018</v>
      </c>
      <c r="D1878" s="100">
        <v>40037499</v>
      </c>
    </row>
    <row r="1879" spans="1:4">
      <c r="A1879" s="47" t="s">
        <v>40</v>
      </c>
      <c r="B1879" s="47" t="s">
        <v>10</v>
      </c>
      <c r="C1879" s="47">
        <v>2019</v>
      </c>
      <c r="D1879" s="100">
        <v>36593213</v>
      </c>
    </row>
    <row r="1880" spans="1:4">
      <c r="A1880" s="47" t="s">
        <v>40</v>
      </c>
      <c r="B1880" s="47" t="s">
        <v>10</v>
      </c>
      <c r="C1880" s="47">
        <v>2020</v>
      </c>
      <c r="D1880" s="100">
        <v>97428794.120000005</v>
      </c>
    </row>
    <row r="1881" spans="1:4">
      <c r="A1881" s="47" t="s">
        <v>40</v>
      </c>
      <c r="B1881" s="47" t="s">
        <v>10</v>
      </c>
      <c r="C1881" s="47">
        <v>2021</v>
      </c>
      <c r="D1881" s="47">
        <v>127238714.23</v>
      </c>
    </row>
    <row r="1882" spans="1:4">
      <c r="A1882" s="47" t="s">
        <v>40</v>
      </c>
      <c r="B1882" s="47" t="s">
        <v>10</v>
      </c>
      <c r="C1882" s="47">
        <v>2022</v>
      </c>
      <c r="D1882" s="109">
        <v>35061407.600000001</v>
      </c>
    </row>
    <row r="1883" spans="1:4">
      <c r="A1883" s="47" t="s">
        <v>41</v>
      </c>
      <c r="B1883" s="47" t="s">
        <v>10</v>
      </c>
      <c r="C1883" s="47">
        <v>2014</v>
      </c>
      <c r="D1883" s="93">
        <v>9261392.9699999988</v>
      </c>
    </row>
    <row r="1884" spans="1:4">
      <c r="A1884" s="47" t="s">
        <v>41</v>
      </c>
      <c r="B1884" s="47" t="s">
        <v>10</v>
      </c>
      <c r="C1884" s="47">
        <v>2015</v>
      </c>
      <c r="D1884" s="93">
        <v>8951232.7799999993</v>
      </c>
    </row>
    <row r="1885" spans="1:4">
      <c r="A1885" s="47" t="s">
        <v>41</v>
      </c>
      <c r="B1885" s="47" t="s">
        <v>10</v>
      </c>
      <c r="C1885" s="47">
        <v>2016</v>
      </c>
      <c r="D1885" s="93">
        <v>9671882.7200000007</v>
      </c>
    </row>
    <row r="1886" spans="1:4">
      <c r="A1886" s="47" t="s">
        <v>41</v>
      </c>
      <c r="B1886" s="47" t="s">
        <v>10</v>
      </c>
      <c r="C1886" s="47">
        <v>2017</v>
      </c>
      <c r="D1886" s="93">
        <v>5999786.0899999999</v>
      </c>
    </row>
    <row r="1887" spans="1:4">
      <c r="A1887" s="47" t="s">
        <v>41</v>
      </c>
      <c r="B1887" s="47" t="s">
        <v>10</v>
      </c>
      <c r="C1887" s="47">
        <v>2018</v>
      </c>
      <c r="D1887" s="93">
        <v>6074738.3899999997</v>
      </c>
    </row>
    <row r="1888" spans="1:4">
      <c r="A1888" s="47" t="s">
        <v>41</v>
      </c>
      <c r="B1888" s="47" t="s">
        <v>10</v>
      </c>
      <c r="C1888" s="47">
        <v>2019</v>
      </c>
      <c r="D1888" s="93">
        <v>5961164.3099999996</v>
      </c>
    </row>
    <row r="1889" spans="1:4">
      <c r="A1889" s="47" t="s">
        <v>41</v>
      </c>
      <c r="B1889" s="47" t="s">
        <v>10</v>
      </c>
      <c r="C1889" s="47">
        <v>2020</v>
      </c>
      <c r="D1889" s="47">
        <v>5405427.0899999999</v>
      </c>
    </row>
    <row r="1890" spans="1:4">
      <c r="A1890" s="47" t="s">
        <v>41</v>
      </c>
      <c r="B1890" s="47" t="s">
        <v>10</v>
      </c>
      <c r="C1890" s="47">
        <v>2021</v>
      </c>
      <c r="D1890" s="109">
        <v>5448676.0800000001</v>
      </c>
    </row>
    <row r="1891" spans="1:4">
      <c r="A1891" s="47" t="s">
        <v>41</v>
      </c>
      <c r="B1891" s="47" t="s">
        <v>10</v>
      </c>
      <c r="C1891" s="47">
        <v>2022</v>
      </c>
      <c r="D1891" s="93">
        <v>0</v>
      </c>
    </row>
    <row r="1892" spans="1:4">
      <c r="A1892" s="47" t="s">
        <v>111</v>
      </c>
      <c r="B1892" s="47" t="s">
        <v>10</v>
      </c>
      <c r="C1892" s="47">
        <v>2020</v>
      </c>
      <c r="D1892" s="93">
        <v>0</v>
      </c>
    </row>
    <row r="1893" spans="1:4">
      <c r="A1893" s="47" t="s">
        <v>111</v>
      </c>
      <c r="B1893" s="47" t="s">
        <v>10</v>
      </c>
      <c r="C1893" s="47">
        <v>2021</v>
      </c>
      <c r="D1893" s="93">
        <v>0</v>
      </c>
    </row>
    <row r="1894" spans="1:4">
      <c r="A1894" s="47" t="s">
        <v>111</v>
      </c>
      <c r="B1894" s="47" t="s">
        <v>10</v>
      </c>
      <c r="C1894" s="47">
        <v>2022</v>
      </c>
      <c r="D1894" s="93">
        <v>0</v>
      </c>
    </row>
    <row r="1895" spans="1:4">
      <c r="A1895" s="47" t="s">
        <v>42</v>
      </c>
      <c r="B1895" s="47" t="s">
        <v>10</v>
      </c>
      <c r="C1895" s="47">
        <v>2014</v>
      </c>
      <c r="D1895" s="93">
        <v>33651315.490000002</v>
      </c>
    </row>
    <row r="1896" spans="1:4">
      <c r="A1896" s="47" t="s">
        <v>42</v>
      </c>
      <c r="B1896" s="47" t="s">
        <v>10</v>
      </c>
      <c r="C1896" s="47">
        <v>2015</v>
      </c>
      <c r="D1896" s="93">
        <v>54143130.520000003</v>
      </c>
    </row>
    <row r="1897" spans="1:4">
      <c r="A1897" s="47" t="s">
        <v>42</v>
      </c>
      <c r="B1897" s="47" t="s">
        <v>10</v>
      </c>
      <c r="C1897" s="47">
        <v>2016</v>
      </c>
      <c r="D1897" s="47">
        <v>33157774.469999999</v>
      </c>
    </row>
    <row r="1898" spans="1:4">
      <c r="A1898" s="47" t="s">
        <v>42</v>
      </c>
      <c r="B1898" s="47" t="s">
        <v>10</v>
      </c>
      <c r="C1898" s="47">
        <v>2017</v>
      </c>
      <c r="D1898" s="109">
        <v>31097237</v>
      </c>
    </row>
    <row r="1899" spans="1:4">
      <c r="A1899" s="47" t="s">
        <v>42</v>
      </c>
      <c r="B1899" s="47" t="s">
        <v>10</v>
      </c>
      <c r="C1899" s="47">
        <v>2018</v>
      </c>
      <c r="D1899" s="93">
        <v>26460799</v>
      </c>
    </row>
    <row r="1900" spans="1:4">
      <c r="A1900" s="47" t="s">
        <v>42</v>
      </c>
      <c r="B1900" s="47" t="s">
        <v>10</v>
      </c>
      <c r="C1900" s="47">
        <v>2019</v>
      </c>
      <c r="D1900" s="93">
        <v>27546940.920000002</v>
      </c>
    </row>
    <row r="1901" spans="1:4">
      <c r="A1901" s="47" t="s">
        <v>42</v>
      </c>
      <c r="B1901" s="47" t="s">
        <v>10</v>
      </c>
      <c r="C1901" s="47">
        <v>2020</v>
      </c>
      <c r="D1901" s="93">
        <v>33665319.390000001</v>
      </c>
    </row>
    <row r="1902" spans="1:4">
      <c r="A1902" s="47" t="s">
        <v>42</v>
      </c>
      <c r="B1902" s="47" t="s">
        <v>10</v>
      </c>
      <c r="C1902" s="47">
        <v>2021</v>
      </c>
      <c r="D1902" s="93">
        <v>29934140.760000002</v>
      </c>
    </row>
    <row r="1903" spans="1:4">
      <c r="A1903" s="47" t="s">
        <v>42</v>
      </c>
      <c r="B1903" s="47" t="s">
        <v>10</v>
      </c>
      <c r="C1903" s="47">
        <v>2022</v>
      </c>
      <c r="D1903" s="93">
        <v>0</v>
      </c>
    </row>
    <row r="1904" spans="1:4">
      <c r="A1904" s="47" t="s">
        <v>43</v>
      </c>
      <c r="B1904" s="47" t="s">
        <v>10</v>
      </c>
      <c r="C1904" s="47">
        <v>2014</v>
      </c>
      <c r="D1904" s="93">
        <v>0</v>
      </c>
    </row>
    <row r="1905" spans="1:4">
      <c r="A1905" s="47" t="s">
        <v>43</v>
      </c>
      <c r="B1905" s="47" t="s">
        <v>10</v>
      </c>
      <c r="C1905" s="47">
        <v>2015</v>
      </c>
      <c r="D1905" s="47">
        <v>0</v>
      </c>
    </row>
    <row r="1906" spans="1:4">
      <c r="A1906" s="47" t="s">
        <v>43</v>
      </c>
      <c r="B1906" s="47" t="s">
        <v>10</v>
      </c>
      <c r="C1906" s="47">
        <v>2016</v>
      </c>
      <c r="D1906" s="109">
        <v>0</v>
      </c>
    </row>
    <row r="1907" spans="1:4">
      <c r="A1907" s="47" t="s">
        <v>43</v>
      </c>
      <c r="B1907" s="47" t="s">
        <v>10</v>
      </c>
      <c r="C1907" s="47">
        <v>2017</v>
      </c>
      <c r="D1907" s="93">
        <v>0</v>
      </c>
    </row>
    <row r="1908" spans="1:4">
      <c r="A1908" s="47" t="s">
        <v>43</v>
      </c>
      <c r="B1908" s="47" t="s">
        <v>10</v>
      </c>
      <c r="C1908" s="47">
        <v>2018</v>
      </c>
      <c r="D1908" s="93">
        <v>0</v>
      </c>
    </row>
    <row r="1909" spans="1:4">
      <c r="A1909" s="47" t="s">
        <v>43</v>
      </c>
      <c r="B1909" s="47" t="s">
        <v>10</v>
      </c>
      <c r="C1909" s="47">
        <v>2019</v>
      </c>
      <c r="D1909" s="93">
        <v>0</v>
      </c>
    </row>
    <row r="1910" spans="1:4">
      <c r="A1910" s="47" t="s">
        <v>43</v>
      </c>
      <c r="B1910" s="47" t="s">
        <v>10</v>
      </c>
      <c r="C1910" s="47">
        <v>2020</v>
      </c>
      <c r="D1910" s="93">
        <v>0</v>
      </c>
    </row>
    <row r="1911" spans="1:4">
      <c r="A1911" s="47" t="s">
        <v>43</v>
      </c>
      <c r="B1911" s="47" t="s">
        <v>10</v>
      </c>
      <c r="C1911" s="47">
        <v>2021</v>
      </c>
      <c r="D1911" s="93">
        <v>0</v>
      </c>
    </row>
    <row r="1912" spans="1:4">
      <c r="A1912" s="47" t="s">
        <v>43</v>
      </c>
      <c r="B1912" s="47" t="s">
        <v>10</v>
      </c>
      <c r="C1912" s="47">
        <v>2022</v>
      </c>
      <c r="D1912" s="93">
        <v>80694212.329999998</v>
      </c>
    </row>
    <row r="1913" spans="1:4">
      <c r="A1913" s="47" t="s">
        <v>44</v>
      </c>
      <c r="B1913" s="47" t="s">
        <v>10</v>
      </c>
      <c r="C1913" s="47">
        <v>2014</v>
      </c>
      <c r="D1913" s="47">
        <v>0</v>
      </c>
    </row>
    <row r="1914" spans="1:4">
      <c r="A1914" s="47" t="s">
        <v>44</v>
      </c>
      <c r="B1914" s="47" t="s">
        <v>10</v>
      </c>
      <c r="C1914" s="47">
        <v>2015</v>
      </c>
      <c r="D1914" s="109">
        <v>0</v>
      </c>
    </row>
    <row r="1915" spans="1:4">
      <c r="A1915" s="47" t="s">
        <v>44</v>
      </c>
      <c r="B1915" s="47" t="s">
        <v>10</v>
      </c>
      <c r="C1915" s="47">
        <v>2016</v>
      </c>
      <c r="D1915" s="93">
        <v>0</v>
      </c>
    </row>
    <row r="1916" spans="1:4">
      <c r="A1916" s="47" t="s">
        <v>44</v>
      </c>
      <c r="B1916" s="47" t="s">
        <v>10</v>
      </c>
      <c r="C1916" s="47">
        <v>2017</v>
      </c>
      <c r="D1916" s="93">
        <v>0</v>
      </c>
    </row>
    <row r="1917" spans="1:4">
      <c r="A1917" s="47" t="s">
        <v>44</v>
      </c>
      <c r="B1917" s="47" t="s">
        <v>10</v>
      </c>
      <c r="C1917" s="47">
        <v>2018</v>
      </c>
      <c r="D1917" s="93">
        <v>0</v>
      </c>
    </row>
    <row r="1918" spans="1:4">
      <c r="A1918" s="47" t="s">
        <v>44</v>
      </c>
      <c r="B1918" s="47" t="s">
        <v>10</v>
      </c>
      <c r="C1918" s="47">
        <v>2019</v>
      </c>
      <c r="D1918" s="93">
        <v>0</v>
      </c>
    </row>
    <row r="1919" spans="1:4">
      <c r="A1919" s="47" t="s">
        <v>44</v>
      </c>
      <c r="B1919" s="47" t="s">
        <v>10</v>
      </c>
      <c r="C1919" s="47">
        <v>2020</v>
      </c>
      <c r="D1919" s="93">
        <v>0</v>
      </c>
    </row>
    <row r="1920" spans="1:4">
      <c r="A1920" s="47" t="s">
        <v>44</v>
      </c>
      <c r="B1920" s="47" t="s">
        <v>10</v>
      </c>
      <c r="C1920" s="47">
        <v>2021</v>
      </c>
      <c r="D1920" s="93">
        <v>0</v>
      </c>
    </row>
    <row r="1921" spans="1:4">
      <c r="A1921" s="47" t="s">
        <v>44</v>
      </c>
      <c r="B1921" s="47" t="s">
        <v>10</v>
      </c>
      <c r="C1921" s="47">
        <v>2022</v>
      </c>
      <c r="D1921" s="47">
        <v>0</v>
      </c>
    </row>
    <row r="1922" spans="1:4">
      <c r="A1922" s="47" t="s">
        <v>45</v>
      </c>
      <c r="B1922" s="47" t="s">
        <v>10</v>
      </c>
      <c r="C1922" s="47">
        <v>2014</v>
      </c>
      <c r="D1922" s="109">
        <v>17703000</v>
      </c>
    </row>
    <row r="1923" spans="1:4">
      <c r="A1923" s="47" t="s">
        <v>45</v>
      </c>
      <c r="B1923" s="47" t="s">
        <v>10</v>
      </c>
      <c r="C1923" s="47">
        <v>2015</v>
      </c>
      <c r="D1923" s="93">
        <v>18508584.510000002</v>
      </c>
    </row>
    <row r="1924" spans="1:4">
      <c r="A1924" s="47" t="s">
        <v>45</v>
      </c>
      <c r="B1924" s="47" t="s">
        <v>10</v>
      </c>
      <c r="C1924" s="47">
        <v>2016</v>
      </c>
      <c r="D1924" s="93">
        <v>17324765.690000001</v>
      </c>
    </row>
    <row r="1925" spans="1:4">
      <c r="A1925" s="47" t="s">
        <v>45</v>
      </c>
      <c r="B1925" s="47" t="s">
        <v>10</v>
      </c>
      <c r="C1925" s="47">
        <v>2017</v>
      </c>
      <c r="D1925" s="93">
        <v>13521848</v>
      </c>
    </row>
    <row r="1926" spans="1:4">
      <c r="A1926" s="47" t="s">
        <v>45</v>
      </c>
      <c r="B1926" s="47" t="s">
        <v>10</v>
      </c>
      <c r="C1926" s="47">
        <v>2018</v>
      </c>
      <c r="D1926" s="93">
        <v>12942511</v>
      </c>
    </row>
    <row r="1927" spans="1:4">
      <c r="A1927" s="47" t="s">
        <v>45</v>
      </c>
      <c r="B1927" s="47" t="s">
        <v>10</v>
      </c>
      <c r="C1927" s="47">
        <v>2019</v>
      </c>
      <c r="D1927" s="93">
        <v>12883745.4</v>
      </c>
    </row>
    <row r="1928" spans="1:4">
      <c r="A1928" s="47" t="s">
        <v>45</v>
      </c>
      <c r="B1928" s="47" t="s">
        <v>10</v>
      </c>
      <c r="C1928" s="47">
        <v>2020</v>
      </c>
      <c r="D1928" s="93">
        <v>11613070</v>
      </c>
    </row>
    <row r="1929" spans="1:4">
      <c r="A1929" s="47" t="s">
        <v>45</v>
      </c>
      <c r="B1929" s="47" t="s">
        <v>10</v>
      </c>
      <c r="C1929" s="47">
        <v>2021</v>
      </c>
      <c r="D1929" s="47">
        <v>11688093.130000001</v>
      </c>
    </row>
    <row r="1930" spans="1:4">
      <c r="A1930" s="47" t="s">
        <v>45</v>
      </c>
      <c r="B1930" s="47" t="s">
        <v>10</v>
      </c>
      <c r="C1930" s="47">
        <v>2022</v>
      </c>
      <c r="D1930" s="109">
        <v>0</v>
      </c>
    </row>
    <row r="1931" spans="1:4">
      <c r="A1931" s="47" t="s">
        <v>33</v>
      </c>
      <c r="B1931" s="47" t="s">
        <v>3</v>
      </c>
      <c r="C1931" s="47">
        <v>2014</v>
      </c>
      <c r="D1931" s="93">
        <v>57352250.090000004</v>
      </c>
    </row>
    <row r="1932" spans="1:4">
      <c r="A1932" s="47" t="s">
        <v>33</v>
      </c>
      <c r="B1932" s="47" t="s">
        <v>3</v>
      </c>
      <c r="C1932" s="47">
        <v>2015</v>
      </c>
      <c r="D1932" s="93">
        <v>208487567.97731799</v>
      </c>
    </row>
    <row r="1933" spans="1:4">
      <c r="A1933" s="47" t="s">
        <v>33</v>
      </c>
      <c r="B1933" s="47" t="s">
        <v>3</v>
      </c>
      <c r="C1933" s="47">
        <v>2016</v>
      </c>
      <c r="D1933" s="93">
        <v>204957927.21769899</v>
      </c>
    </row>
    <row r="1934" spans="1:4">
      <c r="A1934" s="47" t="s">
        <v>33</v>
      </c>
      <c r="B1934" s="47" t="s">
        <v>3</v>
      </c>
      <c r="C1934" s="47">
        <v>2017</v>
      </c>
      <c r="D1934" s="93">
        <v>180542787.69999999</v>
      </c>
    </row>
    <row r="1935" spans="1:4">
      <c r="A1935" s="47" t="s">
        <v>33</v>
      </c>
      <c r="B1935" s="47" t="s">
        <v>3</v>
      </c>
      <c r="C1935" s="47">
        <v>2018</v>
      </c>
      <c r="D1935" s="93">
        <v>152337621</v>
      </c>
    </row>
    <row r="1936" spans="1:4">
      <c r="A1936" s="47" t="s">
        <v>33</v>
      </c>
      <c r="B1936" s="47" t="s">
        <v>3</v>
      </c>
      <c r="C1936" s="47">
        <v>2019</v>
      </c>
      <c r="D1936" s="93">
        <v>99356729</v>
      </c>
    </row>
    <row r="1937" spans="1:4">
      <c r="A1937" s="47" t="s">
        <v>33</v>
      </c>
      <c r="B1937" s="47" t="s">
        <v>3</v>
      </c>
      <c r="C1937" s="47">
        <v>2020</v>
      </c>
      <c r="D1937" s="47">
        <v>129158559.55</v>
      </c>
    </row>
    <row r="1938" spans="1:4">
      <c r="A1938" s="47" t="s">
        <v>33</v>
      </c>
      <c r="B1938" s="47" t="s">
        <v>3</v>
      </c>
      <c r="C1938" s="47">
        <v>2021</v>
      </c>
      <c r="D1938" s="107">
        <v>130751514.23999999</v>
      </c>
    </row>
    <row r="1939" spans="1:4">
      <c r="A1939" s="47" t="s">
        <v>33</v>
      </c>
      <c r="B1939" s="47" t="s">
        <v>3</v>
      </c>
      <c r="C1939" s="47">
        <v>2022</v>
      </c>
      <c r="D1939" s="93">
        <v>135296569</v>
      </c>
    </row>
    <row r="1940" spans="1:4">
      <c r="A1940" s="47" t="s">
        <v>34</v>
      </c>
      <c r="B1940" s="47" t="s">
        <v>3</v>
      </c>
      <c r="C1940" s="47">
        <v>2014</v>
      </c>
      <c r="D1940" s="93">
        <v>49448079.845004529</v>
      </c>
    </row>
    <row r="1941" spans="1:4">
      <c r="A1941" s="47" t="s">
        <v>34</v>
      </c>
      <c r="B1941" s="47" t="s">
        <v>3</v>
      </c>
      <c r="C1941" s="47">
        <v>2015</v>
      </c>
      <c r="D1941" s="93">
        <v>40447872.991966799</v>
      </c>
    </row>
    <row r="1942" spans="1:4">
      <c r="A1942" s="47" t="s">
        <v>34</v>
      </c>
      <c r="B1942" s="47" t="s">
        <v>3</v>
      </c>
      <c r="C1942" s="47">
        <v>2016</v>
      </c>
      <c r="D1942" s="93">
        <v>39172897.572101101</v>
      </c>
    </row>
    <row r="1943" spans="1:4">
      <c r="A1943" s="47" t="s">
        <v>34</v>
      </c>
      <c r="B1943" s="47" t="s">
        <v>3</v>
      </c>
      <c r="C1943" s="47">
        <v>2017</v>
      </c>
      <c r="D1943" s="93">
        <v>26384071.281500001</v>
      </c>
    </row>
    <row r="1944" spans="1:4">
      <c r="A1944" s="47" t="s">
        <v>34</v>
      </c>
      <c r="B1944" s="47" t="s">
        <v>3</v>
      </c>
      <c r="C1944" s="47">
        <v>2018</v>
      </c>
      <c r="D1944" s="93">
        <v>18166135.097321</v>
      </c>
    </row>
    <row r="1945" spans="1:4">
      <c r="A1945" s="47" t="s">
        <v>34</v>
      </c>
      <c r="B1945" s="47" t="s">
        <v>3</v>
      </c>
      <c r="C1945" s="47">
        <v>2019</v>
      </c>
      <c r="D1945" s="47">
        <v>26460106.048089299</v>
      </c>
    </row>
    <row r="1946" spans="1:4">
      <c r="A1946" s="47" t="s">
        <v>34</v>
      </c>
      <c r="B1946" s="47" t="s">
        <v>3</v>
      </c>
      <c r="C1946" s="47">
        <v>2020</v>
      </c>
      <c r="D1946" s="109">
        <v>25405890.7176654</v>
      </c>
    </row>
    <row r="1947" spans="1:4">
      <c r="A1947" s="47" t="s">
        <v>34</v>
      </c>
      <c r="B1947" s="47" t="s">
        <v>3</v>
      </c>
      <c r="C1947" s="47">
        <v>2021</v>
      </c>
      <c r="D1947" s="93">
        <v>25884282.603048999</v>
      </c>
    </row>
    <row r="1948" spans="1:4">
      <c r="A1948" s="47" t="s">
        <v>34</v>
      </c>
      <c r="B1948" s="47" t="s">
        <v>3</v>
      </c>
      <c r="C1948" s="47">
        <v>2022</v>
      </c>
      <c r="D1948" s="93">
        <v>24466637.6822473</v>
      </c>
    </row>
    <row r="1949" spans="1:4">
      <c r="A1949" s="47" t="s">
        <v>35</v>
      </c>
      <c r="B1949" s="47" t="s">
        <v>3</v>
      </c>
      <c r="C1949" s="47">
        <v>2014</v>
      </c>
      <c r="D1949" s="93">
        <v>2823841</v>
      </c>
    </row>
    <row r="1950" spans="1:4">
      <c r="A1950" s="47" t="s">
        <v>35</v>
      </c>
      <c r="B1950" s="47" t="s">
        <v>3</v>
      </c>
      <c r="C1950" s="47">
        <v>2015</v>
      </c>
      <c r="D1950" s="93">
        <v>4010417</v>
      </c>
    </row>
    <row r="1951" spans="1:4">
      <c r="A1951" s="47" t="s">
        <v>35</v>
      </c>
      <c r="B1951" s="47" t="s">
        <v>3</v>
      </c>
      <c r="C1951" s="47">
        <v>2016</v>
      </c>
      <c r="D1951" s="93">
        <v>2693533.6900000004</v>
      </c>
    </row>
    <row r="1952" spans="1:4">
      <c r="A1952" s="47" t="s">
        <v>35</v>
      </c>
      <c r="B1952" s="47" t="s">
        <v>3</v>
      </c>
      <c r="C1952" s="47">
        <v>2017</v>
      </c>
      <c r="D1952" s="93">
        <v>2148472</v>
      </c>
    </row>
    <row r="1953" spans="1:4">
      <c r="A1953" s="47" t="s">
        <v>35</v>
      </c>
      <c r="B1953" s="47" t="s">
        <v>3</v>
      </c>
      <c r="C1953" s="47">
        <v>2018</v>
      </c>
      <c r="D1953" s="47">
        <v>2146870.5607349193</v>
      </c>
    </row>
    <row r="1954" spans="1:4">
      <c r="A1954" s="47" t="s">
        <v>35</v>
      </c>
      <c r="B1954" s="47" t="s">
        <v>3</v>
      </c>
      <c r="C1954" s="47">
        <v>2019</v>
      </c>
      <c r="D1954" s="109">
        <v>2284724.02</v>
      </c>
    </row>
    <row r="1955" spans="1:4">
      <c r="A1955" s="47" t="s">
        <v>35</v>
      </c>
      <c r="B1955" s="47" t="s">
        <v>3</v>
      </c>
      <c r="C1955" s="47">
        <v>2020</v>
      </c>
      <c r="D1955" s="47">
        <v>2083154.65</v>
      </c>
    </row>
    <row r="1956" spans="1:4">
      <c r="A1956" s="47" t="s">
        <v>35</v>
      </c>
      <c r="B1956" s="47" t="s">
        <v>3</v>
      </c>
      <c r="C1956" s="47">
        <v>2021</v>
      </c>
      <c r="D1956" s="109">
        <v>1958309.23</v>
      </c>
    </row>
    <row r="1957" spans="1:4">
      <c r="A1957" s="47" t="s">
        <v>35</v>
      </c>
      <c r="B1957" s="47" t="s">
        <v>3</v>
      </c>
      <c r="C1957" s="47">
        <v>2022</v>
      </c>
      <c r="D1957" s="93">
        <v>0</v>
      </c>
    </row>
    <row r="1958" spans="1:4">
      <c r="A1958" s="47" t="s">
        <v>36</v>
      </c>
      <c r="B1958" s="47" t="s">
        <v>3</v>
      </c>
      <c r="C1958" s="47">
        <v>2014</v>
      </c>
      <c r="D1958" s="93">
        <v>147251181.25</v>
      </c>
    </row>
    <row r="1959" spans="1:4">
      <c r="A1959" s="47" t="s">
        <v>36</v>
      </c>
      <c r="B1959" s="47" t="s">
        <v>3</v>
      </c>
      <c r="C1959" s="47">
        <v>2015</v>
      </c>
      <c r="D1959" s="93">
        <v>150034885.53999999</v>
      </c>
    </row>
    <row r="1960" spans="1:4">
      <c r="A1960" s="47" t="s">
        <v>36</v>
      </c>
      <c r="B1960" s="47" t="s">
        <v>3</v>
      </c>
      <c r="C1960" s="47">
        <v>2016</v>
      </c>
      <c r="D1960" s="93">
        <v>146359457.56999999</v>
      </c>
    </row>
    <row r="1961" spans="1:4">
      <c r="A1961" s="47" t="s">
        <v>36</v>
      </c>
      <c r="B1961" s="47" t="s">
        <v>3</v>
      </c>
      <c r="C1961" s="47">
        <v>2017</v>
      </c>
      <c r="D1961" s="93">
        <v>104237351.23</v>
      </c>
    </row>
    <row r="1962" spans="1:4">
      <c r="A1962" s="47" t="s">
        <v>36</v>
      </c>
      <c r="B1962" s="47" t="s">
        <v>3</v>
      </c>
      <c r="C1962" s="47">
        <v>2018</v>
      </c>
      <c r="D1962" s="93">
        <v>85315942.200000003</v>
      </c>
    </row>
    <row r="1963" spans="1:4">
      <c r="A1963" s="47" t="s">
        <v>36</v>
      </c>
      <c r="B1963" s="47" t="s">
        <v>3</v>
      </c>
      <c r="C1963" s="47">
        <v>2019</v>
      </c>
      <c r="D1963" s="47">
        <v>88683613.730000004</v>
      </c>
    </row>
    <row r="1964" spans="1:4">
      <c r="A1964" s="47" t="s">
        <v>36</v>
      </c>
      <c r="B1964" s="47" t="s">
        <v>3</v>
      </c>
      <c r="C1964" s="47">
        <v>2020</v>
      </c>
      <c r="D1964" s="109">
        <v>76595934.790000007</v>
      </c>
    </row>
    <row r="1965" spans="1:4">
      <c r="A1965" s="47" t="s">
        <v>36</v>
      </c>
      <c r="B1965" s="47" t="s">
        <v>3</v>
      </c>
      <c r="C1965" s="47">
        <v>2021</v>
      </c>
      <c r="D1965" s="93">
        <v>90729275.599999994</v>
      </c>
    </row>
    <row r="1966" spans="1:4">
      <c r="A1966" s="47" t="s">
        <v>36</v>
      </c>
      <c r="B1966" s="47" t="s">
        <v>3</v>
      </c>
      <c r="C1966" s="47">
        <v>2022</v>
      </c>
      <c r="D1966" s="93">
        <v>84493869</v>
      </c>
    </row>
    <row r="1967" spans="1:4">
      <c r="A1967" s="47" t="s">
        <v>37</v>
      </c>
      <c r="B1967" s="47" t="s">
        <v>3</v>
      </c>
      <c r="C1967" s="47">
        <v>2014</v>
      </c>
      <c r="D1967" s="93">
        <v>0</v>
      </c>
    </row>
    <row r="1968" spans="1:4">
      <c r="A1968" s="47" t="s">
        <v>37</v>
      </c>
      <c r="B1968" s="47" t="s">
        <v>3</v>
      </c>
      <c r="C1968" s="47">
        <v>2015</v>
      </c>
      <c r="D1968" s="93">
        <v>0</v>
      </c>
    </row>
    <row r="1969" spans="1:4">
      <c r="A1969" s="47" t="s">
        <v>37</v>
      </c>
      <c r="B1969" s="47" t="s">
        <v>3</v>
      </c>
      <c r="C1969" s="47">
        <v>2016</v>
      </c>
      <c r="D1969" s="93">
        <v>202184484.50999999</v>
      </c>
    </row>
    <row r="1970" spans="1:4">
      <c r="A1970" s="47" t="s">
        <v>37</v>
      </c>
      <c r="B1970" s="47" t="s">
        <v>3</v>
      </c>
      <c r="C1970" s="47">
        <v>2017</v>
      </c>
      <c r="D1970" s="93">
        <v>186799752.68000001</v>
      </c>
    </row>
    <row r="1971" spans="1:4">
      <c r="A1971" s="47" t="s">
        <v>37</v>
      </c>
      <c r="B1971" s="47" t="s">
        <v>3</v>
      </c>
      <c r="C1971" s="47">
        <v>2018</v>
      </c>
      <c r="D1971" s="47">
        <v>154931400.05000001</v>
      </c>
    </row>
    <row r="1972" spans="1:4">
      <c r="A1972" s="47" t="s">
        <v>37</v>
      </c>
      <c r="B1972" s="47" t="s">
        <v>3</v>
      </c>
      <c r="C1972" s="47">
        <v>2019</v>
      </c>
      <c r="D1972" s="109">
        <v>152617797.22999999</v>
      </c>
    </row>
    <row r="1973" spans="1:4">
      <c r="A1973" s="47" t="s">
        <v>37</v>
      </c>
      <c r="B1973" s="47" t="s">
        <v>3</v>
      </c>
      <c r="C1973" s="47">
        <v>2020</v>
      </c>
      <c r="D1973" s="93">
        <v>147823058.08000001</v>
      </c>
    </row>
    <row r="1974" spans="1:4">
      <c r="A1974" s="47" t="s">
        <v>37</v>
      </c>
      <c r="B1974" s="47" t="s">
        <v>3</v>
      </c>
      <c r="C1974" s="47">
        <v>2021</v>
      </c>
      <c r="D1974" s="93">
        <v>148280727.31999999</v>
      </c>
    </row>
    <row r="1975" spans="1:4">
      <c r="A1975" s="47" t="s">
        <v>37</v>
      </c>
      <c r="B1975" s="47" t="s">
        <v>3</v>
      </c>
      <c r="C1975" s="47">
        <v>2022</v>
      </c>
      <c r="D1975" s="93">
        <v>138427364.28</v>
      </c>
    </row>
    <row r="1976" spans="1:4">
      <c r="A1976" s="47" t="s">
        <v>38</v>
      </c>
      <c r="B1976" s="47" t="s">
        <v>3</v>
      </c>
      <c r="C1976" s="47">
        <v>2014</v>
      </c>
      <c r="D1976" s="93">
        <v>0</v>
      </c>
    </row>
    <row r="1977" spans="1:4">
      <c r="A1977" s="47" t="s">
        <v>38</v>
      </c>
      <c r="B1977" s="47" t="s">
        <v>3</v>
      </c>
      <c r="C1977" s="47">
        <v>2015</v>
      </c>
      <c r="D1977" s="93">
        <v>0</v>
      </c>
    </row>
    <row r="1978" spans="1:4">
      <c r="A1978" s="47" t="s">
        <v>38</v>
      </c>
      <c r="B1978" s="47" t="s">
        <v>3</v>
      </c>
      <c r="C1978" s="47">
        <v>2016</v>
      </c>
      <c r="D1978" s="93">
        <v>114064226.87545501</v>
      </c>
    </row>
    <row r="1979" spans="1:4">
      <c r="A1979" s="47" t="s">
        <v>38</v>
      </c>
      <c r="B1979" s="47" t="s">
        <v>3</v>
      </c>
      <c r="C1979" s="47">
        <v>2017</v>
      </c>
      <c r="D1979" s="47">
        <v>106770522.20999999</v>
      </c>
    </row>
    <row r="1980" spans="1:4">
      <c r="A1980" s="47" t="s">
        <v>38</v>
      </c>
      <c r="B1980" s="47" t="s">
        <v>3</v>
      </c>
      <c r="C1980" s="47">
        <v>2018</v>
      </c>
      <c r="D1980" s="109">
        <v>93551260.109999999</v>
      </c>
    </row>
    <row r="1981" spans="1:4">
      <c r="A1981" s="47" t="s">
        <v>38</v>
      </c>
      <c r="B1981" s="47" t="s">
        <v>3</v>
      </c>
      <c r="C1981" s="47">
        <v>2019</v>
      </c>
      <c r="D1981" s="93">
        <v>88220691.189999998</v>
      </c>
    </row>
    <row r="1982" spans="1:4">
      <c r="A1982" s="47" t="s">
        <v>38</v>
      </c>
      <c r="B1982" s="47" t="s">
        <v>3</v>
      </c>
      <c r="C1982" s="47">
        <v>2020</v>
      </c>
      <c r="D1982" s="93">
        <v>91421930.890000001</v>
      </c>
    </row>
    <row r="1983" spans="1:4">
      <c r="A1983" s="47" t="s">
        <v>38</v>
      </c>
      <c r="B1983" s="47" t="s">
        <v>3</v>
      </c>
      <c r="C1983" s="47">
        <v>2021</v>
      </c>
      <c r="D1983" s="93">
        <v>91596651.159999996</v>
      </c>
    </row>
    <row r="1984" spans="1:4">
      <c r="A1984" s="47" t="s">
        <v>38</v>
      </c>
      <c r="B1984" s="47" t="s">
        <v>3</v>
      </c>
      <c r="C1984" s="47">
        <v>2022</v>
      </c>
      <c r="D1984" s="93">
        <v>84978568.290000007</v>
      </c>
    </row>
    <row r="1985" spans="1:4">
      <c r="A1985" s="47" t="s">
        <v>39</v>
      </c>
      <c r="B1985" s="47" t="s">
        <v>3</v>
      </c>
      <c r="C1985" s="47">
        <v>2014</v>
      </c>
      <c r="D1985" s="93">
        <v>159999106.59999999</v>
      </c>
    </row>
    <row r="1986" spans="1:4">
      <c r="A1986" s="47" t="s">
        <v>39</v>
      </c>
      <c r="B1986" s="47" t="s">
        <v>3</v>
      </c>
      <c r="C1986" s="47">
        <v>2015</v>
      </c>
      <c r="D1986" s="93">
        <v>166159852.532013</v>
      </c>
    </row>
    <row r="1987" spans="1:4">
      <c r="A1987" s="47" t="s">
        <v>39</v>
      </c>
      <c r="B1987" s="47" t="s">
        <v>3</v>
      </c>
      <c r="C1987" s="47">
        <v>2016</v>
      </c>
      <c r="D1987" s="47">
        <v>156637941.5</v>
      </c>
    </row>
    <row r="1988" spans="1:4">
      <c r="A1988" s="47" t="s">
        <v>39</v>
      </c>
      <c r="B1988" s="47" t="s">
        <v>3</v>
      </c>
      <c r="C1988" s="47">
        <v>2017</v>
      </c>
      <c r="D1988" s="107">
        <v>112864404.61</v>
      </c>
    </row>
    <row r="1989" spans="1:4">
      <c r="A1989" s="47" t="s">
        <v>39</v>
      </c>
      <c r="B1989" s="47" t="s">
        <v>3</v>
      </c>
      <c r="C1989" s="47">
        <v>2018</v>
      </c>
      <c r="D1989" s="93">
        <v>54864106</v>
      </c>
    </row>
    <row r="1990" spans="1:4">
      <c r="A1990" s="47" t="s">
        <v>39</v>
      </c>
      <c r="B1990" s="47" t="s">
        <v>3</v>
      </c>
      <c r="C1990" s="47">
        <v>2019</v>
      </c>
      <c r="D1990" s="93">
        <v>60364991.009999998</v>
      </c>
    </row>
    <row r="1991" spans="1:4">
      <c r="A1991" s="47" t="s">
        <v>39</v>
      </c>
      <c r="B1991" s="47" t="s">
        <v>3</v>
      </c>
      <c r="C1991" s="47">
        <v>2020</v>
      </c>
      <c r="D1991" s="93">
        <v>52067232</v>
      </c>
    </row>
    <row r="1992" spans="1:4">
      <c r="A1992" s="47" t="s">
        <v>39</v>
      </c>
      <c r="B1992" s="47" t="s">
        <v>3</v>
      </c>
      <c r="C1992" s="47">
        <v>2021</v>
      </c>
      <c r="D1992" s="93">
        <v>56627901</v>
      </c>
    </row>
    <row r="1993" spans="1:4">
      <c r="A1993" s="47" t="s">
        <v>39</v>
      </c>
      <c r="B1993" s="47" t="s">
        <v>3</v>
      </c>
      <c r="C1993" s="47">
        <v>2022</v>
      </c>
      <c r="D1993" s="93">
        <v>61837130</v>
      </c>
    </row>
    <row r="1994" spans="1:4">
      <c r="A1994" s="47" t="s">
        <v>40</v>
      </c>
      <c r="B1994" s="47" t="s">
        <v>3</v>
      </c>
      <c r="C1994" s="47">
        <v>2014</v>
      </c>
      <c r="D1994" s="93">
        <v>0</v>
      </c>
    </row>
    <row r="1995" spans="1:4">
      <c r="A1995" s="47" t="s">
        <v>40</v>
      </c>
      <c r="B1995" s="47" t="s">
        <v>3</v>
      </c>
      <c r="C1995" s="47">
        <v>2015</v>
      </c>
      <c r="D1995" s="47">
        <v>26267878.099888999</v>
      </c>
    </row>
    <row r="1996" spans="1:4">
      <c r="A1996" s="47" t="s">
        <v>40</v>
      </c>
      <c r="B1996" s="47" t="s">
        <v>3</v>
      </c>
      <c r="C1996" s="47">
        <v>2016</v>
      </c>
      <c r="D1996" s="107">
        <v>30303507.669574801</v>
      </c>
    </row>
    <row r="1997" spans="1:4">
      <c r="A1997" s="47" t="s">
        <v>40</v>
      </c>
      <c r="B1997" s="47" t="s">
        <v>3</v>
      </c>
      <c r="C1997" s="47">
        <v>2017</v>
      </c>
      <c r="D1997" s="93">
        <v>29362825.590413701</v>
      </c>
    </row>
    <row r="1998" spans="1:4">
      <c r="A1998" s="47" t="s">
        <v>40</v>
      </c>
      <c r="B1998" s="47" t="s">
        <v>3</v>
      </c>
      <c r="C1998" s="47">
        <v>2018</v>
      </c>
      <c r="D1998" s="93">
        <v>65856734</v>
      </c>
    </row>
    <row r="1999" spans="1:4">
      <c r="A1999" s="47" t="s">
        <v>40</v>
      </c>
      <c r="B1999" s="47" t="s">
        <v>3</v>
      </c>
      <c r="C1999" s="47">
        <v>2019</v>
      </c>
      <c r="D1999" s="93">
        <v>58897950</v>
      </c>
    </row>
    <row r="2000" spans="1:4">
      <c r="A2000" s="47" t="s">
        <v>40</v>
      </c>
      <c r="B2000" s="47" t="s">
        <v>3</v>
      </c>
      <c r="C2000" s="47">
        <v>2020</v>
      </c>
      <c r="D2000" s="93">
        <v>77520403.430000007</v>
      </c>
    </row>
    <row r="2001" spans="1:4">
      <c r="A2001" s="47" t="s">
        <v>40</v>
      </c>
      <c r="B2001" s="47" t="s">
        <v>3</v>
      </c>
      <c r="C2001" s="47">
        <v>2021</v>
      </c>
      <c r="D2001" s="93">
        <v>66936333.359999999</v>
      </c>
    </row>
    <row r="2002" spans="1:4">
      <c r="A2002" s="47" t="s">
        <v>40</v>
      </c>
      <c r="B2002" s="47" t="s">
        <v>3</v>
      </c>
      <c r="C2002" s="47">
        <v>2022</v>
      </c>
      <c r="D2002" s="93">
        <v>150441750.72999999</v>
      </c>
    </row>
    <row r="2003" spans="1:4">
      <c r="A2003" s="47" t="s">
        <v>41</v>
      </c>
      <c r="B2003" s="47" t="s">
        <v>3</v>
      </c>
      <c r="C2003" s="47">
        <v>2014</v>
      </c>
      <c r="D2003" s="47">
        <v>13676723.313229999</v>
      </c>
    </row>
    <row r="2004" spans="1:4">
      <c r="A2004" s="47" t="s">
        <v>41</v>
      </c>
      <c r="B2004" s="47" t="s">
        <v>3</v>
      </c>
      <c r="C2004" s="47">
        <v>2015</v>
      </c>
      <c r="D2004" s="107">
        <v>7449476.7152399998</v>
      </c>
    </row>
    <row r="2005" spans="1:4">
      <c r="A2005" s="47" t="s">
        <v>41</v>
      </c>
      <c r="B2005" s="47" t="s">
        <v>3</v>
      </c>
      <c r="C2005" s="47">
        <v>2016</v>
      </c>
      <c r="D2005" s="93">
        <v>10227812.369999999</v>
      </c>
    </row>
    <row r="2006" spans="1:4">
      <c r="A2006" s="47" t="s">
        <v>41</v>
      </c>
      <c r="B2006" s="47" t="s">
        <v>3</v>
      </c>
      <c r="C2006" s="47">
        <v>2017</v>
      </c>
      <c r="D2006" s="93">
        <v>5952201.9129999997</v>
      </c>
    </row>
    <row r="2007" spans="1:4">
      <c r="A2007" s="47" t="s">
        <v>41</v>
      </c>
      <c r="B2007" s="47" t="s">
        <v>3</v>
      </c>
      <c r="C2007" s="47">
        <v>2018</v>
      </c>
      <c r="D2007" s="93">
        <v>7083075.7869999995</v>
      </c>
    </row>
    <row r="2008" spans="1:4">
      <c r="A2008" s="47" t="s">
        <v>41</v>
      </c>
      <c r="B2008" s="47" t="s">
        <v>3</v>
      </c>
      <c r="C2008" s="47">
        <v>2019</v>
      </c>
      <c r="D2008" s="93">
        <v>5260844.0060000001</v>
      </c>
    </row>
    <row r="2009" spans="1:4">
      <c r="A2009" s="47" t="s">
        <v>41</v>
      </c>
      <c r="B2009" s="47" t="s">
        <v>3</v>
      </c>
      <c r="C2009" s="47">
        <v>2020</v>
      </c>
      <c r="D2009" s="93">
        <v>5704110.1801466802</v>
      </c>
    </row>
    <row r="2010" spans="1:4">
      <c r="A2010" s="47" t="s">
        <v>41</v>
      </c>
      <c r="B2010" s="47" t="s">
        <v>3</v>
      </c>
      <c r="C2010" s="47">
        <v>2021</v>
      </c>
      <c r="D2010" s="93">
        <v>5828525.4278166797</v>
      </c>
    </row>
    <row r="2011" spans="1:4">
      <c r="A2011" s="47" t="s">
        <v>41</v>
      </c>
      <c r="B2011" s="47" t="s">
        <v>3</v>
      </c>
      <c r="C2011" s="47">
        <v>2022</v>
      </c>
      <c r="D2011" s="47">
        <v>0</v>
      </c>
    </row>
    <row r="2012" spans="1:4">
      <c r="A2012" s="47" t="s">
        <v>111</v>
      </c>
      <c r="B2012" s="47" t="s">
        <v>3</v>
      </c>
      <c r="C2012" s="47">
        <v>2020</v>
      </c>
      <c r="D2012" s="107">
        <v>0</v>
      </c>
    </row>
    <row r="2013" spans="1:4">
      <c r="A2013" s="47" t="s">
        <v>111</v>
      </c>
      <c r="B2013" s="47" t="s">
        <v>3</v>
      </c>
      <c r="C2013" s="47">
        <v>2021</v>
      </c>
      <c r="D2013" s="94">
        <v>0</v>
      </c>
    </row>
    <row r="2014" spans="1:4">
      <c r="A2014" s="47" t="s">
        <v>111</v>
      </c>
      <c r="B2014" s="47" t="s">
        <v>3</v>
      </c>
      <c r="C2014" s="47">
        <v>2022</v>
      </c>
      <c r="D2014" s="94">
        <v>0</v>
      </c>
    </row>
    <row r="2015" spans="1:4">
      <c r="A2015" s="47" t="s">
        <v>42</v>
      </c>
      <c r="B2015" s="47" t="s">
        <v>3</v>
      </c>
      <c r="C2015" s="47">
        <v>2014</v>
      </c>
      <c r="D2015" s="94">
        <v>33651315</v>
      </c>
    </row>
    <row r="2016" spans="1:4">
      <c r="A2016" s="47" t="s">
        <v>42</v>
      </c>
      <c r="B2016" s="47" t="s">
        <v>3</v>
      </c>
      <c r="C2016" s="47">
        <v>2015</v>
      </c>
      <c r="D2016" s="94">
        <v>54143130.520000003</v>
      </c>
    </row>
    <row r="2017" spans="1:4">
      <c r="A2017" s="47" t="s">
        <v>42</v>
      </c>
      <c r="B2017" s="47" t="s">
        <v>3</v>
      </c>
      <c r="C2017" s="47">
        <v>2016</v>
      </c>
      <c r="D2017" s="94">
        <v>33157774.469999999</v>
      </c>
    </row>
    <row r="2018" spans="1:4">
      <c r="A2018" s="47" t="s">
        <v>42</v>
      </c>
      <c r="B2018" s="47" t="s">
        <v>3</v>
      </c>
      <c r="C2018" s="47">
        <v>2017</v>
      </c>
      <c r="D2018" s="94">
        <v>31097237</v>
      </c>
    </row>
    <row r="2019" spans="1:4">
      <c r="A2019" s="47" t="s">
        <v>42</v>
      </c>
      <c r="B2019" s="47" t="s">
        <v>3</v>
      </c>
      <c r="C2019" s="47">
        <v>2018</v>
      </c>
      <c r="D2019" s="47">
        <v>26266208</v>
      </c>
    </row>
    <row r="2020" spans="1:4">
      <c r="A2020" s="47" t="s">
        <v>42</v>
      </c>
      <c r="B2020" s="47" t="s">
        <v>3</v>
      </c>
      <c r="C2020" s="47">
        <v>2019</v>
      </c>
      <c r="D2020" s="107">
        <v>27407477.739999998</v>
      </c>
    </row>
    <row r="2021" spans="1:4">
      <c r="A2021" s="47" t="s">
        <v>42</v>
      </c>
      <c r="B2021" s="47" t="s">
        <v>3</v>
      </c>
      <c r="C2021" s="47">
        <v>2020</v>
      </c>
      <c r="D2021" s="93">
        <v>33661017.539999999</v>
      </c>
    </row>
    <row r="2022" spans="1:4">
      <c r="A2022" s="47" t="s">
        <v>42</v>
      </c>
      <c r="B2022" s="47" t="s">
        <v>3</v>
      </c>
      <c r="C2022" s="47">
        <v>2021</v>
      </c>
      <c r="D2022" s="93">
        <v>29951013.84</v>
      </c>
    </row>
    <row r="2023" spans="1:4">
      <c r="A2023" s="47" t="s">
        <v>42</v>
      </c>
      <c r="B2023" s="47" t="s">
        <v>3</v>
      </c>
      <c r="C2023" s="47">
        <v>2022</v>
      </c>
      <c r="D2023" s="93">
        <v>0</v>
      </c>
    </row>
    <row r="2024" spans="1:4">
      <c r="A2024" s="47" t="s">
        <v>43</v>
      </c>
      <c r="B2024" s="47" t="s">
        <v>3</v>
      </c>
      <c r="C2024" s="47">
        <v>2014</v>
      </c>
      <c r="D2024" s="93">
        <v>0</v>
      </c>
    </row>
    <row r="2025" spans="1:4">
      <c r="A2025" s="47" t="s">
        <v>43</v>
      </c>
      <c r="B2025" s="47" t="s">
        <v>3</v>
      </c>
      <c r="C2025" s="47">
        <v>2015</v>
      </c>
      <c r="D2025" s="93">
        <v>0</v>
      </c>
    </row>
    <row r="2026" spans="1:4">
      <c r="A2026" s="47" t="s">
        <v>43</v>
      </c>
      <c r="B2026" s="47" t="s">
        <v>3</v>
      </c>
      <c r="C2026" s="47">
        <v>2016</v>
      </c>
      <c r="D2026" s="93">
        <v>0</v>
      </c>
    </row>
    <row r="2027" spans="1:4">
      <c r="A2027" s="47" t="s">
        <v>43</v>
      </c>
      <c r="B2027" s="47" t="s">
        <v>3</v>
      </c>
      <c r="C2027" s="47">
        <v>2017</v>
      </c>
      <c r="D2027" s="47">
        <v>0</v>
      </c>
    </row>
    <row r="2028" spans="1:4">
      <c r="A2028" s="47" t="s">
        <v>43</v>
      </c>
      <c r="B2028" s="47" t="s">
        <v>3</v>
      </c>
      <c r="C2028" s="47">
        <v>2018</v>
      </c>
      <c r="D2028" s="109">
        <v>0</v>
      </c>
    </row>
    <row r="2029" spans="1:4">
      <c r="A2029" s="47" t="s">
        <v>43</v>
      </c>
      <c r="B2029" s="47" t="s">
        <v>3</v>
      </c>
      <c r="C2029" s="47">
        <v>2019</v>
      </c>
      <c r="D2029" s="100">
        <v>0</v>
      </c>
    </row>
    <row r="2030" spans="1:4">
      <c r="A2030" s="47" t="s">
        <v>43</v>
      </c>
      <c r="B2030" s="47" t="s">
        <v>3</v>
      </c>
      <c r="C2030" s="47">
        <v>2020</v>
      </c>
      <c r="D2030" s="100">
        <v>0</v>
      </c>
    </row>
    <row r="2031" spans="1:4">
      <c r="A2031" s="47" t="s">
        <v>43</v>
      </c>
      <c r="B2031" s="47" t="s">
        <v>3</v>
      </c>
      <c r="C2031" s="47">
        <v>2021</v>
      </c>
      <c r="D2031" s="100">
        <v>0</v>
      </c>
    </row>
    <row r="2032" spans="1:4">
      <c r="A2032" s="47" t="s">
        <v>43</v>
      </c>
      <c r="B2032" s="47" t="s">
        <v>3</v>
      </c>
      <c r="C2032" s="47">
        <v>2022</v>
      </c>
      <c r="D2032" s="100">
        <v>80165625.085114703</v>
      </c>
    </row>
    <row r="2033" spans="1:4">
      <c r="A2033" s="47" t="s">
        <v>44</v>
      </c>
      <c r="B2033" s="47" t="s">
        <v>3</v>
      </c>
      <c r="C2033" s="47">
        <v>2014</v>
      </c>
      <c r="D2033" s="100">
        <v>0</v>
      </c>
    </row>
    <row r="2034" spans="1:4">
      <c r="A2034" s="47" t="s">
        <v>44</v>
      </c>
      <c r="B2034" s="47" t="s">
        <v>3</v>
      </c>
      <c r="C2034" s="47">
        <v>2015</v>
      </c>
      <c r="D2034" s="100">
        <v>0</v>
      </c>
    </row>
    <row r="2035" spans="1:4">
      <c r="A2035" s="47" t="s">
        <v>44</v>
      </c>
      <c r="B2035" s="47" t="s">
        <v>3</v>
      </c>
      <c r="C2035" s="47">
        <v>2016</v>
      </c>
      <c r="D2035" s="47">
        <v>0</v>
      </c>
    </row>
    <row r="2036" spans="1:4">
      <c r="A2036" s="47" t="s">
        <v>44</v>
      </c>
      <c r="B2036" s="47" t="s">
        <v>3</v>
      </c>
      <c r="C2036" s="47">
        <v>2017</v>
      </c>
      <c r="D2036" s="109">
        <v>0</v>
      </c>
    </row>
    <row r="2037" spans="1:4">
      <c r="A2037" s="47" t="s">
        <v>44</v>
      </c>
      <c r="B2037" s="47" t="s">
        <v>3</v>
      </c>
      <c r="C2037" s="47">
        <v>2018</v>
      </c>
      <c r="D2037" s="100">
        <v>0</v>
      </c>
    </row>
    <row r="2038" spans="1:4">
      <c r="A2038" s="47" t="s">
        <v>44</v>
      </c>
      <c r="B2038" s="47" t="s">
        <v>3</v>
      </c>
      <c r="C2038" s="47">
        <v>2019</v>
      </c>
      <c r="D2038" s="100">
        <v>0</v>
      </c>
    </row>
    <row r="2039" spans="1:4">
      <c r="A2039" s="47" t="s">
        <v>44</v>
      </c>
      <c r="B2039" s="47" t="s">
        <v>3</v>
      </c>
      <c r="C2039" s="47">
        <v>2020</v>
      </c>
      <c r="D2039" s="100">
        <v>0</v>
      </c>
    </row>
    <row r="2040" spans="1:4">
      <c r="A2040" s="47" t="s">
        <v>44</v>
      </c>
      <c r="B2040" s="47" t="s">
        <v>3</v>
      </c>
      <c r="C2040" s="47">
        <v>2021</v>
      </c>
      <c r="D2040" s="100">
        <v>0</v>
      </c>
    </row>
    <row r="2041" spans="1:4">
      <c r="A2041" s="47" t="s">
        <v>44</v>
      </c>
      <c r="B2041" s="47" t="s">
        <v>3</v>
      </c>
      <c r="C2041" s="47">
        <v>2022</v>
      </c>
      <c r="D2041" s="100">
        <v>0</v>
      </c>
    </row>
    <row r="2042" spans="1:4">
      <c r="A2042" s="47" t="s">
        <v>45</v>
      </c>
      <c r="B2042" s="47" t="s">
        <v>3</v>
      </c>
      <c r="C2042" s="47">
        <v>2014</v>
      </c>
      <c r="D2042" s="100">
        <v>17701313.960000001</v>
      </c>
    </row>
    <row r="2043" spans="1:4">
      <c r="A2043" s="47" t="s">
        <v>45</v>
      </c>
      <c r="B2043" s="47" t="s">
        <v>3</v>
      </c>
      <c r="C2043" s="47">
        <v>2015</v>
      </c>
      <c r="D2043" s="47">
        <v>18508584.510000002</v>
      </c>
    </row>
    <row r="2044" spans="1:4">
      <c r="A2044" s="47" t="s">
        <v>45</v>
      </c>
      <c r="B2044" s="47" t="s">
        <v>3</v>
      </c>
      <c r="C2044" s="47">
        <v>2016</v>
      </c>
      <c r="D2044" s="109">
        <v>17325083</v>
      </c>
    </row>
    <row r="2045" spans="1:4">
      <c r="A2045" s="47" t="s">
        <v>45</v>
      </c>
      <c r="B2045" s="47" t="s">
        <v>3</v>
      </c>
      <c r="C2045" s="47">
        <v>2017</v>
      </c>
      <c r="D2045" s="100">
        <v>13521848</v>
      </c>
    </row>
    <row r="2046" spans="1:4">
      <c r="A2046" s="47" t="s">
        <v>45</v>
      </c>
      <c r="B2046" s="47" t="s">
        <v>3</v>
      </c>
      <c r="C2046" s="47">
        <v>2018</v>
      </c>
      <c r="D2046" s="100">
        <v>14519570.509999905</v>
      </c>
    </row>
    <row r="2047" spans="1:4">
      <c r="A2047" s="47" t="s">
        <v>45</v>
      </c>
      <c r="B2047" s="47" t="s">
        <v>3</v>
      </c>
      <c r="C2047" s="47">
        <v>2019</v>
      </c>
      <c r="D2047" s="100">
        <v>13174642.279999999</v>
      </c>
    </row>
    <row r="2048" spans="1:4">
      <c r="A2048" s="47" t="s">
        <v>45</v>
      </c>
      <c r="B2048" s="47" t="s">
        <v>3</v>
      </c>
      <c r="C2048" s="47">
        <v>2020</v>
      </c>
      <c r="D2048" s="100">
        <v>12639439</v>
      </c>
    </row>
    <row r="2049" spans="1:4">
      <c r="A2049" s="47" t="s">
        <v>45</v>
      </c>
      <c r="B2049" s="47" t="s">
        <v>3</v>
      </c>
      <c r="C2049" s="47">
        <v>2021</v>
      </c>
      <c r="D2049" s="100">
        <v>13129739.23</v>
      </c>
    </row>
    <row r="2050" spans="1:4">
      <c r="A2050" s="47" t="s">
        <v>45</v>
      </c>
      <c r="B2050" s="47" t="s">
        <v>3</v>
      </c>
      <c r="C2050" s="47">
        <v>2022</v>
      </c>
      <c r="D2050" s="100">
        <v>0</v>
      </c>
    </row>
    <row r="2051" spans="1:4">
      <c r="A2051" s="47" t="s">
        <v>33</v>
      </c>
      <c r="B2051" s="47" t="s">
        <v>84</v>
      </c>
      <c r="C2051" s="47">
        <v>2014</v>
      </c>
      <c r="D2051" s="47">
        <v>268008295.23000011</v>
      </c>
    </row>
    <row r="2052" spans="1:4">
      <c r="A2052" s="47" t="s">
        <v>33</v>
      </c>
      <c r="B2052" s="47" t="s">
        <v>84</v>
      </c>
      <c r="C2052" s="47">
        <v>2015</v>
      </c>
      <c r="D2052" s="109">
        <v>281919621.6164</v>
      </c>
    </row>
    <row r="2053" spans="1:4">
      <c r="A2053" s="47" t="s">
        <v>33</v>
      </c>
      <c r="B2053" s="47" t="s">
        <v>84</v>
      </c>
      <c r="C2053" s="47">
        <v>2016</v>
      </c>
      <c r="D2053" s="100">
        <v>199039057.97999999</v>
      </c>
    </row>
    <row r="2054" spans="1:4">
      <c r="A2054" s="47" t="s">
        <v>33</v>
      </c>
      <c r="B2054" s="47" t="s">
        <v>84</v>
      </c>
      <c r="C2054" s="47">
        <v>2017</v>
      </c>
      <c r="D2054" s="100">
        <v>177297827.97999999</v>
      </c>
    </row>
    <row r="2055" spans="1:4">
      <c r="A2055" s="47" t="s">
        <v>33</v>
      </c>
      <c r="B2055" s="47" t="s">
        <v>84</v>
      </c>
      <c r="C2055" s="47">
        <v>2018</v>
      </c>
      <c r="D2055" s="100">
        <v>126453035</v>
      </c>
    </row>
    <row r="2056" spans="1:4">
      <c r="A2056" s="47" t="s">
        <v>33</v>
      </c>
      <c r="B2056" s="47" t="s">
        <v>84</v>
      </c>
      <c r="C2056" s="47">
        <v>2019</v>
      </c>
      <c r="D2056" s="100">
        <v>136265718</v>
      </c>
    </row>
    <row r="2057" spans="1:4">
      <c r="A2057" s="47" t="s">
        <v>33</v>
      </c>
      <c r="B2057" s="47" t="s">
        <v>84</v>
      </c>
      <c r="C2057" s="47">
        <v>2020</v>
      </c>
      <c r="D2057" s="100">
        <v>165381824.30000001</v>
      </c>
    </row>
    <row r="2058" spans="1:4">
      <c r="A2058" s="47" t="s">
        <v>33</v>
      </c>
      <c r="B2058" s="47" t="s">
        <v>84</v>
      </c>
      <c r="C2058" s="47">
        <v>2021</v>
      </c>
      <c r="D2058" s="100">
        <v>125272933</v>
      </c>
    </row>
    <row r="2059" spans="1:4">
      <c r="A2059" s="47" t="s">
        <v>33</v>
      </c>
      <c r="B2059" s="47" t="s">
        <v>84</v>
      </c>
      <c r="C2059" s="47">
        <v>2022</v>
      </c>
      <c r="D2059" s="47">
        <v>129200057</v>
      </c>
    </row>
    <row r="2060" spans="1:4">
      <c r="A2060" s="47" t="s">
        <v>34</v>
      </c>
      <c r="B2060" s="47" t="s">
        <v>84</v>
      </c>
      <c r="C2060" s="47">
        <v>2014</v>
      </c>
      <c r="D2060" s="109">
        <v>81837373.608653516</v>
      </c>
    </row>
    <row r="2061" spans="1:4">
      <c r="A2061" s="47" t="s">
        <v>34</v>
      </c>
      <c r="B2061" s="47" t="s">
        <v>84</v>
      </c>
      <c r="C2061" s="47">
        <v>2015</v>
      </c>
      <c r="D2061" s="100">
        <v>76021344.998382896</v>
      </c>
    </row>
    <row r="2062" spans="1:4">
      <c r="A2062" s="47" t="s">
        <v>34</v>
      </c>
      <c r="B2062" s="47" t="s">
        <v>84</v>
      </c>
      <c r="C2062" s="47">
        <v>2016</v>
      </c>
      <c r="D2062" s="100">
        <v>82254664.885366604</v>
      </c>
    </row>
    <row r="2063" spans="1:4">
      <c r="A2063" s="47" t="s">
        <v>34</v>
      </c>
      <c r="B2063" s="47" t="s">
        <v>84</v>
      </c>
      <c r="C2063" s="47">
        <v>2017</v>
      </c>
      <c r="D2063" s="100">
        <v>75773447.931444004</v>
      </c>
    </row>
    <row r="2064" spans="1:4">
      <c r="A2064" s="47" t="s">
        <v>34</v>
      </c>
      <c r="B2064" s="47" t="s">
        <v>84</v>
      </c>
      <c r="C2064" s="47">
        <v>2018</v>
      </c>
      <c r="D2064" s="100">
        <v>71391238.921994999</v>
      </c>
    </row>
    <row r="2065" spans="1:4">
      <c r="A2065" s="47" t="s">
        <v>34</v>
      </c>
      <c r="B2065" s="47" t="s">
        <v>84</v>
      </c>
      <c r="C2065" s="47">
        <v>2019</v>
      </c>
      <c r="D2065" s="100">
        <v>86138405.288000003</v>
      </c>
    </row>
    <row r="2066" spans="1:4">
      <c r="A2066" s="47" t="s">
        <v>34</v>
      </c>
      <c r="B2066" s="47" t="s">
        <v>84</v>
      </c>
      <c r="C2066" s="47">
        <v>2020</v>
      </c>
      <c r="D2066" s="100">
        <v>86264001.724534005</v>
      </c>
    </row>
    <row r="2067" spans="1:4">
      <c r="A2067" s="47" t="s">
        <v>34</v>
      </c>
      <c r="B2067" s="47" t="s">
        <v>84</v>
      </c>
      <c r="C2067" s="47">
        <v>2021</v>
      </c>
      <c r="D2067" s="47">
        <v>82783120.5</v>
      </c>
    </row>
    <row r="2068" spans="1:4">
      <c r="A2068" s="47" t="s">
        <v>34</v>
      </c>
      <c r="B2068" s="47" t="s">
        <v>84</v>
      </c>
      <c r="C2068" s="47">
        <v>2022</v>
      </c>
      <c r="D2068" s="109">
        <v>94154293.731555507</v>
      </c>
    </row>
    <row r="2069" spans="1:4">
      <c r="A2069" s="47" t="s">
        <v>35</v>
      </c>
      <c r="B2069" s="47" t="s">
        <v>84</v>
      </c>
      <c r="C2069" s="47">
        <v>2014</v>
      </c>
      <c r="D2069" s="100">
        <v>31071683.278893132</v>
      </c>
    </row>
    <row r="2070" spans="1:4">
      <c r="A2070" s="47" t="s">
        <v>35</v>
      </c>
      <c r="B2070" s="47" t="s">
        <v>84</v>
      </c>
      <c r="C2070" s="47">
        <v>2015</v>
      </c>
      <c r="D2070" s="100">
        <v>25985575.1264669</v>
      </c>
    </row>
    <row r="2071" spans="1:4">
      <c r="A2071" s="47" t="s">
        <v>35</v>
      </c>
      <c r="B2071" s="47" t="s">
        <v>84</v>
      </c>
      <c r="C2071" s="47">
        <v>2016</v>
      </c>
      <c r="D2071" s="100">
        <v>25649494.910893001</v>
      </c>
    </row>
    <row r="2072" spans="1:4">
      <c r="A2072" s="47" t="s">
        <v>35</v>
      </c>
      <c r="B2072" s="47" t="s">
        <v>84</v>
      </c>
      <c r="C2072" s="47">
        <v>2017</v>
      </c>
      <c r="D2072" s="100">
        <v>29727400.032702301</v>
      </c>
    </row>
    <row r="2073" spans="1:4">
      <c r="A2073" s="47" t="s">
        <v>35</v>
      </c>
      <c r="B2073" s="47" t="s">
        <v>84</v>
      </c>
      <c r="C2073" s="47">
        <v>2018</v>
      </c>
      <c r="D2073" s="100">
        <v>26044041.295918699</v>
      </c>
    </row>
    <row r="2074" spans="1:4">
      <c r="A2074" s="47" t="s">
        <v>35</v>
      </c>
      <c r="B2074" s="47" t="s">
        <v>84</v>
      </c>
      <c r="C2074" s="47">
        <v>2019</v>
      </c>
      <c r="D2074" s="100">
        <v>37673492.382399999</v>
      </c>
    </row>
    <row r="2075" spans="1:4">
      <c r="A2075" s="47" t="s">
        <v>35</v>
      </c>
      <c r="B2075" s="47" t="s">
        <v>84</v>
      </c>
      <c r="C2075" s="47">
        <v>2020</v>
      </c>
      <c r="D2075" s="47">
        <v>34568841.030000001</v>
      </c>
    </row>
    <row r="2076" spans="1:4">
      <c r="A2076" s="47" t="s">
        <v>35</v>
      </c>
      <c r="B2076" s="47" t="s">
        <v>84</v>
      </c>
      <c r="C2076" s="47">
        <v>2021</v>
      </c>
      <c r="D2076" s="109">
        <v>32859185.399999999</v>
      </c>
    </row>
    <row r="2077" spans="1:4">
      <c r="A2077" s="47" t="s">
        <v>35</v>
      </c>
      <c r="B2077" s="47" t="s">
        <v>84</v>
      </c>
      <c r="C2077" s="47">
        <v>2022</v>
      </c>
      <c r="D2077" s="100">
        <v>34927650.579999998</v>
      </c>
    </row>
    <row r="2078" spans="1:4">
      <c r="A2078" s="47" t="s">
        <v>36</v>
      </c>
      <c r="B2078" s="47" t="s">
        <v>84</v>
      </c>
      <c r="C2078" s="47">
        <v>2014</v>
      </c>
      <c r="D2078" s="100">
        <v>214812986.77493718</v>
      </c>
    </row>
    <row r="2079" spans="1:4">
      <c r="A2079" s="47" t="s">
        <v>36</v>
      </c>
      <c r="B2079" s="47" t="s">
        <v>84</v>
      </c>
      <c r="C2079" s="47">
        <v>2015</v>
      </c>
      <c r="D2079" s="100">
        <v>241677342.06119901</v>
      </c>
    </row>
    <row r="2080" spans="1:4">
      <c r="A2080" s="47" t="s">
        <v>36</v>
      </c>
      <c r="B2080" s="47" t="s">
        <v>84</v>
      </c>
      <c r="C2080" s="47">
        <v>2016</v>
      </c>
      <c r="D2080" s="100">
        <v>264613657.194141</v>
      </c>
    </row>
    <row r="2081" spans="1:4">
      <c r="A2081" s="47" t="s">
        <v>36</v>
      </c>
      <c r="B2081" s="47" t="s">
        <v>84</v>
      </c>
      <c r="C2081" s="47">
        <v>2017</v>
      </c>
      <c r="D2081" s="100">
        <v>258830607.45444101</v>
      </c>
    </row>
    <row r="2082" spans="1:4">
      <c r="A2082" s="47" t="s">
        <v>36</v>
      </c>
      <c r="B2082" s="47" t="s">
        <v>84</v>
      </c>
      <c r="C2082" s="47">
        <v>2018</v>
      </c>
      <c r="D2082" s="100">
        <v>210102262.73709801</v>
      </c>
    </row>
    <row r="2083" spans="1:4">
      <c r="A2083" s="47" t="s">
        <v>36</v>
      </c>
      <c r="B2083" s="47" t="s">
        <v>84</v>
      </c>
      <c r="C2083" s="47">
        <v>2019</v>
      </c>
      <c r="D2083" s="47">
        <v>217621584.22219801</v>
      </c>
    </row>
    <row r="2084" spans="1:4">
      <c r="A2084" s="47" t="s">
        <v>36</v>
      </c>
      <c r="B2084" s="47" t="s">
        <v>84</v>
      </c>
      <c r="C2084" s="47">
        <v>2020</v>
      </c>
      <c r="D2084" s="107">
        <v>200412947.86798799</v>
      </c>
    </row>
    <row r="2085" spans="1:4">
      <c r="A2085" s="47" t="s">
        <v>36</v>
      </c>
      <c r="B2085" s="47" t="s">
        <v>84</v>
      </c>
      <c r="C2085" s="47">
        <v>2021</v>
      </c>
      <c r="D2085" s="100">
        <v>220171240.25947601</v>
      </c>
    </row>
    <row r="2086" spans="1:4">
      <c r="A2086" s="47" t="s">
        <v>36</v>
      </c>
      <c r="B2086" s="47" t="s">
        <v>84</v>
      </c>
      <c r="C2086" s="47">
        <v>2022</v>
      </c>
      <c r="D2086" s="100">
        <v>245425105</v>
      </c>
    </row>
    <row r="2087" spans="1:4">
      <c r="A2087" s="47" t="s">
        <v>37</v>
      </c>
      <c r="B2087" s="47" t="s">
        <v>84</v>
      </c>
      <c r="C2087" s="47">
        <v>2014</v>
      </c>
      <c r="D2087" s="100">
        <v>225918914.54999998</v>
      </c>
    </row>
    <row r="2088" spans="1:4">
      <c r="A2088" s="47" t="s">
        <v>37</v>
      </c>
      <c r="B2088" s="47" t="s">
        <v>84</v>
      </c>
      <c r="C2088" s="47">
        <v>2015</v>
      </c>
      <c r="D2088" s="100">
        <v>215675862.12</v>
      </c>
    </row>
    <row r="2089" spans="1:4">
      <c r="A2089" s="47" t="s">
        <v>37</v>
      </c>
      <c r="B2089" s="47" t="s">
        <v>84</v>
      </c>
      <c r="C2089" s="47">
        <v>2016</v>
      </c>
      <c r="D2089" s="100">
        <v>216420785.65000001</v>
      </c>
    </row>
    <row r="2090" spans="1:4">
      <c r="A2090" s="47" t="s">
        <v>37</v>
      </c>
      <c r="B2090" s="47" t="s">
        <v>84</v>
      </c>
      <c r="C2090" s="47">
        <v>2017</v>
      </c>
      <c r="D2090" s="100">
        <v>219604089.44999999</v>
      </c>
    </row>
    <row r="2091" spans="1:4">
      <c r="A2091" s="47" t="s">
        <v>37</v>
      </c>
      <c r="B2091" s="47" t="s">
        <v>84</v>
      </c>
      <c r="C2091" s="47">
        <v>2018</v>
      </c>
      <c r="D2091" s="47">
        <v>212862456.78</v>
      </c>
    </row>
    <row r="2092" spans="1:4">
      <c r="A2092" s="47" t="s">
        <v>37</v>
      </c>
      <c r="B2092" s="47" t="s">
        <v>84</v>
      </c>
      <c r="C2092" s="47">
        <v>2019</v>
      </c>
      <c r="D2092" s="109">
        <v>211296502.47999999</v>
      </c>
    </row>
    <row r="2093" spans="1:4">
      <c r="A2093" s="47" t="s">
        <v>37</v>
      </c>
      <c r="B2093" s="47" t="s">
        <v>84</v>
      </c>
      <c r="C2093" s="47">
        <v>2020</v>
      </c>
      <c r="D2093" s="100">
        <v>229284047.31</v>
      </c>
    </row>
    <row r="2094" spans="1:4">
      <c r="A2094" s="47" t="s">
        <v>37</v>
      </c>
      <c r="B2094" s="47" t="s">
        <v>84</v>
      </c>
      <c r="C2094" s="47">
        <v>2021</v>
      </c>
      <c r="D2094" s="100">
        <v>223766463.90000001</v>
      </c>
    </row>
    <row r="2095" spans="1:4">
      <c r="A2095" s="47" t="s">
        <v>37</v>
      </c>
      <c r="B2095" s="47" t="s">
        <v>84</v>
      </c>
      <c r="C2095" s="47">
        <v>2022</v>
      </c>
      <c r="D2095" s="100">
        <v>246879150.05000001</v>
      </c>
    </row>
    <row r="2096" spans="1:4">
      <c r="A2096" s="47" t="s">
        <v>38</v>
      </c>
      <c r="B2096" s="47" t="s">
        <v>84</v>
      </c>
      <c r="C2096" s="47">
        <v>2014</v>
      </c>
      <c r="D2096" s="100">
        <v>245034000</v>
      </c>
    </row>
    <row r="2097" spans="1:4">
      <c r="A2097" s="47" t="s">
        <v>38</v>
      </c>
      <c r="B2097" s="47" t="s">
        <v>84</v>
      </c>
      <c r="C2097" s="47">
        <v>2015</v>
      </c>
      <c r="D2097" s="100">
        <v>280935000</v>
      </c>
    </row>
    <row r="2098" spans="1:4">
      <c r="A2098" s="47" t="s">
        <v>38</v>
      </c>
      <c r="B2098" s="47" t="s">
        <v>84</v>
      </c>
      <c r="C2098" s="47">
        <v>2016</v>
      </c>
      <c r="D2098" s="100">
        <v>252840784.716506</v>
      </c>
    </row>
    <row r="2099" spans="1:4">
      <c r="A2099" s="47" t="s">
        <v>38</v>
      </c>
      <c r="B2099" s="47" t="s">
        <v>84</v>
      </c>
      <c r="C2099" s="47">
        <v>2017</v>
      </c>
      <c r="D2099" s="47">
        <v>256616521.94999999</v>
      </c>
    </row>
    <row r="2100" spans="1:4">
      <c r="A2100" s="47" t="s">
        <v>38</v>
      </c>
      <c r="B2100" s="47" t="s">
        <v>84</v>
      </c>
      <c r="C2100" s="47">
        <v>2018</v>
      </c>
      <c r="D2100" s="109">
        <v>281535253.14999998</v>
      </c>
    </row>
    <row r="2101" spans="1:4">
      <c r="A2101" s="47" t="s">
        <v>38</v>
      </c>
      <c r="B2101" s="47" t="s">
        <v>84</v>
      </c>
      <c r="C2101" s="47">
        <v>2019</v>
      </c>
      <c r="D2101" s="47">
        <v>288730432.18000001</v>
      </c>
    </row>
    <row r="2102" spans="1:4">
      <c r="A2102" s="47" t="s">
        <v>38</v>
      </c>
      <c r="B2102" s="47" t="s">
        <v>84</v>
      </c>
      <c r="C2102" s="47">
        <v>2020</v>
      </c>
      <c r="D2102" s="109">
        <v>272381430.23000002</v>
      </c>
    </row>
    <row r="2103" spans="1:4">
      <c r="A2103" s="47" t="s">
        <v>38</v>
      </c>
      <c r="B2103" s="47" t="s">
        <v>84</v>
      </c>
      <c r="C2103" s="47">
        <v>2021</v>
      </c>
      <c r="D2103" s="100">
        <v>224466081.93000001</v>
      </c>
    </row>
    <row r="2104" spans="1:4">
      <c r="A2104" s="47" t="s">
        <v>38</v>
      </c>
      <c r="B2104" s="47" t="s">
        <v>84</v>
      </c>
      <c r="C2104" s="47">
        <v>2022</v>
      </c>
      <c r="D2104" s="100">
        <v>227863498.87</v>
      </c>
    </row>
    <row r="2105" spans="1:4">
      <c r="A2105" s="47" t="s">
        <v>39</v>
      </c>
      <c r="B2105" s="47" t="s">
        <v>84</v>
      </c>
      <c r="C2105" s="47">
        <v>2014</v>
      </c>
      <c r="D2105" s="100">
        <v>384190824.861449</v>
      </c>
    </row>
    <row r="2106" spans="1:4">
      <c r="A2106" s="47" t="s">
        <v>39</v>
      </c>
      <c r="B2106" s="47" t="s">
        <v>84</v>
      </c>
      <c r="C2106" s="47">
        <v>2015</v>
      </c>
      <c r="D2106" s="100">
        <v>352657271.14796102</v>
      </c>
    </row>
    <row r="2107" spans="1:4">
      <c r="A2107" s="47" t="s">
        <v>39</v>
      </c>
      <c r="B2107" s="47" t="s">
        <v>84</v>
      </c>
      <c r="C2107" s="47">
        <v>2016</v>
      </c>
      <c r="D2107" s="100">
        <v>308413146.67361099</v>
      </c>
    </row>
    <row r="2108" spans="1:4">
      <c r="A2108" s="47" t="s">
        <v>39</v>
      </c>
      <c r="B2108" s="47" t="s">
        <v>84</v>
      </c>
      <c r="C2108" s="47">
        <v>2017</v>
      </c>
      <c r="D2108" s="100">
        <v>313446098.81</v>
      </c>
    </row>
    <row r="2109" spans="1:4">
      <c r="A2109" s="47" t="s">
        <v>39</v>
      </c>
      <c r="B2109" s="47" t="s">
        <v>84</v>
      </c>
      <c r="C2109" s="47">
        <v>2018</v>
      </c>
      <c r="D2109" s="47">
        <v>329801199</v>
      </c>
    </row>
    <row r="2110" spans="1:4">
      <c r="A2110" s="47" t="s">
        <v>39</v>
      </c>
      <c r="B2110" s="47" t="s">
        <v>84</v>
      </c>
      <c r="C2110" s="47">
        <v>2019</v>
      </c>
      <c r="D2110" s="109">
        <v>374705488.89999998</v>
      </c>
    </row>
    <row r="2111" spans="1:4">
      <c r="A2111" s="47" t="s">
        <v>39</v>
      </c>
      <c r="B2111" s="47" t="s">
        <v>84</v>
      </c>
      <c r="C2111" s="47">
        <v>2020</v>
      </c>
      <c r="D2111" s="100">
        <v>383988681</v>
      </c>
    </row>
    <row r="2112" spans="1:4">
      <c r="A2112" s="47" t="s">
        <v>39</v>
      </c>
      <c r="B2112" s="47" t="s">
        <v>84</v>
      </c>
      <c r="C2112" s="47">
        <v>2021</v>
      </c>
      <c r="D2112" s="100">
        <v>386554761.92000002</v>
      </c>
    </row>
    <row r="2113" spans="1:4">
      <c r="A2113" s="47" t="s">
        <v>39</v>
      </c>
      <c r="B2113" s="47" t="s">
        <v>84</v>
      </c>
      <c r="C2113" s="47">
        <v>2022</v>
      </c>
      <c r="D2113" s="100">
        <v>357511876</v>
      </c>
    </row>
    <row r="2114" spans="1:4">
      <c r="A2114" s="47" t="s">
        <v>40</v>
      </c>
      <c r="B2114" s="47" t="s">
        <v>84</v>
      </c>
      <c r="C2114" s="47">
        <v>2014</v>
      </c>
      <c r="D2114" s="100">
        <v>22199727.549987987</v>
      </c>
    </row>
    <row r="2115" spans="1:4">
      <c r="A2115" s="47" t="s">
        <v>40</v>
      </c>
      <c r="B2115" s="47" t="s">
        <v>84</v>
      </c>
      <c r="C2115" s="47">
        <v>2015</v>
      </c>
      <c r="D2115" s="100">
        <v>13542148.939999999</v>
      </c>
    </row>
    <row r="2116" spans="1:4">
      <c r="A2116" s="47" t="s">
        <v>40</v>
      </c>
      <c r="B2116" s="47" t="s">
        <v>84</v>
      </c>
      <c r="C2116" s="47">
        <v>2016</v>
      </c>
      <c r="D2116" s="100">
        <v>12806426.699999999</v>
      </c>
    </row>
    <row r="2117" spans="1:4">
      <c r="A2117" s="47" t="s">
        <v>40</v>
      </c>
      <c r="B2117" s="47" t="s">
        <v>84</v>
      </c>
      <c r="C2117" s="47">
        <v>2017</v>
      </c>
      <c r="D2117" s="47">
        <v>13463368.390000001</v>
      </c>
    </row>
    <row r="2118" spans="1:4">
      <c r="A2118" s="47" t="s">
        <v>40</v>
      </c>
      <c r="B2118" s="47" t="s">
        <v>84</v>
      </c>
      <c r="C2118" s="47">
        <v>2018</v>
      </c>
      <c r="D2118" s="109">
        <v>13985835</v>
      </c>
    </row>
    <row r="2119" spans="1:4">
      <c r="A2119" s="47" t="s">
        <v>40</v>
      </c>
      <c r="B2119" s="47" t="s">
        <v>84</v>
      </c>
      <c r="C2119" s="47">
        <v>2019</v>
      </c>
      <c r="D2119" s="100">
        <v>15727128</v>
      </c>
    </row>
    <row r="2120" spans="1:4">
      <c r="A2120" s="47" t="s">
        <v>40</v>
      </c>
      <c r="B2120" s="47" t="s">
        <v>84</v>
      </c>
      <c r="C2120" s="47">
        <v>2020</v>
      </c>
      <c r="D2120" s="100">
        <v>16797927.949999999</v>
      </c>
    </row>
    <row r="2121" spans="1:4">
      <c r="A2121" s="47" t="s">
        <v>40</v>
      </c>
      <c r="B2121" s="47" t="s">
        <v>84</v>
      </c>
      <c r="C2121" s="47">
        <v>2021</v>
      </c>
      <c r="D2121" s="100">
        <v>15177903.9</v>
      </c>
    </row>
    <row r="2122" spans="1:4">
      <c r="A2122" s="47" t="s">
        <v>40</v>
      </c>
      <c r="B2122" s="47" t="s">
        <v>84</v>
      </c>
      <c r="C2122" s="47">
        <v>2022</v>
      </c>
      <c r="D2122" s="100">
        <v>15366538</v>
      </c>
    </row>
    <row r="2123" spans="1:4">
      <c r="A2123" s="47" t="s">
        <v>41</v>
      </c>
      <c r="B2123" s="47" t="s">
        <v>84</v>
      </c>
      <c r="C2123" s="47">
        <v>2014</v>
      </c>
      <c r="D2123" s="100">
        <v>27086147.463672698</v>
      </c>
    </row>
    <row r="2124" spans="1:4">
      <c r="A2124" s="47" t="s">
        <v>41</v>
      </c>
      <c r="B2124" s="47" t="s">
        <v>84</v>
      </c>
      <c r="C2124" s="47">
        <v>2015</v>
      </c>
      <c r="D2124" s="100">
        <v>23338014.662015699</v>
      </c>
    </row>
    <row r="2125" spans="1:4">
      <c r="A2125" s="47" t="s">
        <v>41</v>
      </c>
      <c r="B2125" s="47" t="s">
        <v>84</v>
      </c>
      <c r="C2125" s="47">
        <v>2016</v>
      </c>
      <c r="D2125" s="47">
        <v>19056862.1728523</v>
      </c>
    </row>
    <row r="2126" spans="1:4">
      <c r="A2126" s="47" t="s">
        <v>41</v>
      </c>
      <c r="B2126" s="47" t="s">
        <v>84</v>
      </c>
      <c r="C2126" s="47">
        <v>2017</v>
      </c>
      <c r="D2126" s="109">
        <v>22529132.746009801</v>
      </c>
    </row>
    <row r="2127" spans="1:4">
      <c r="A2127" s="47" t="s">
        <v>41</v>
      </c>
      <c r="B2127" s="47" t="s">
        <v>84</v>
      </c>
      <c r="C2127" s="47">
        <v>2018</v>
      </c>
      <c r="D2127" s="100">
        <v>19733140.359999999</v>
      </c>
    </row>
    <row r="2128" spans="1:4">
      <c r="A2128" s="47" t="s">
        <v>41</v>
      </c>
      <c r="B2128" s="47" t="s">
        <v>84</v>
      </c>
      <c r="C2128" s="47">
        <v>2019</v>
      </c>
      <c r="D2128" s="100">
        <v>19449656.960000001</v>
      </c>
    </row>
    <row r="2129" spans="1:4">
      <c r="A2129" s="47" t="s">
        <v>41</v>
      </c>
      <c r="B2129" s="47" t="s">
        <v>84</v>
      </c>
      <c r="C2129" s="47">
        <v>2020</v>
      </c>
      <c r="D2129" s="100">
        <v>20054425.670000002</v>
      </c>
    </row>
    <row r="2130" spans="1:4">
      <c r="A2130" s="47" t="s">
        <v>41</v>
      </c>
      <c r="B2130" s="47" t="s">
        <v>84</v>
      </c>
      <c r="C2130" s="47">
        <v>2021</v>
      </c>
      <c r="D2130" s="100">
        <v>18577881.899999999</v>
      </c>
    </row>
    <row r="2131" spans="1:4">
      <c r="A2131" s="47" t="s">
        <v>41</v>
      </c>
      <c r="B2131" s="47" t="s">
        <v>84</v>
      </c>
      <c r="C2131" s="47">
        <v>2022</v>
      </c>
      <c r="D2131" s="100">
        <v>22839060.879999999</v>
      </c>
    </row>
    <row r="2132" spans="1:4">
      <c r="A2132" s="47" t="s">
        <v>111</v>
      </c>
      <c r="B2132" s="47" t="s">
        <v>84</v>
      </c>
      <c r="C2132" s="47">
        <v>2020</v>
      </c>
      <c r="D2132" s="100">
        <v>23208749.370000001</v>
      </c>
    </row>
    <row r="2133" spans="1:4">
      <c r="A2133" s="47" t="s">
        <v>111</v>
      </c>
      <c r="B2133" s="47" t="s">
        <v>84</v>
      </c>
      <c r="C2133" s="47">
        <v>2021</v>
      </c>
      <c r="D2133" s="47">
        <v>30120807</v>
      </c>
    </row>
    <row r="2134" spans="1:4">
      <c r="A2134" s="47" t="s">
        <v>111</v>
      </c>
      <c r="B2134" s="47" t="s">
        <v>84</v>
      </c>
      <c r="C2134" s="47">
        <v>2022</v>
      </c>
      <c r="D2134" s="109">
        <v>24833338.48</v>
      </c>
    </row>
    <row r="2135" spans="1:4">
      <c r="A2135" s="47" t="s">
        <v>42</v>
      </c>
      <c r="B2135" s="47" t="s">
        <v>84</v>
      </c>
      <c r="C2135" s="47">
        <v>2014</v>
      </c>
      <c r="D2135" s="93">
        <v>129867318.9230115</v>
      </c>
    </row>
    <row r="2136" spans="1:4">
      <c r="A2136" s="47" t="s">
        <v>42</v>
      </c>
      <c r="B2136" s="47" t="s">
        <v>84</v>
      </c>
      <c r="C2136" s="47">
        <v>2015</v>
      </c>
      <c r="D2136" s="93">
        <v>124659669.261158</v>
      </c>
    </row>
    <row r="2137" spans="1:4">
      <c r="A2137" s="47" t="s">
        <v>42</v>
      </c>
      <c r="B2137" s="47" t="s">
        <v>84</v>
      </c>
      <c r="C2137" s="47">
        <v>2016</v>
      </c>
      <c r="D2137" s="93">
        <v>102441662.006828</v>
      </c>
    </row>
    <row r="2138" spans="1:4">
      <c r="A2138" s="47" t="s">
        <v>42</v>
      </c>
      <c r="B2138" s="47" t="s">
        <v>84</v>
      </c>
      <c r="C2138" s="47">
        <v>2017</v>
      </c>
      <c r="D2138" s="93">
        <v>115703637.29535501</v>
      </c>
    </row>
    <row r="2139" spans="1:4">
      <c r="A2139" s="47" t="s">
        <v>42</v>
      </c>
      <c r="B2139" s="47" t="s">
        <v>84</v>
      </c>
      <c r="C2139" s="47">
        <v>2018</v>
      </c>
      <c r="D2139" s="93">
        <v>128466865.190089</v>
      </c>
    </row>
    <row r="2140" spans="1:4">
      <c r="A2140" s="47" t="s">
        <v>42</v>
      </c>
      <c r="B2140" s="47" t="s">
        <v>84</v>
      </c>
      <c r="C2140" s="47">
        <v>2019</v>
      </c>
      <c r="D2140" s="93">
        <v>133180286.2621</v>
      </c>
    </row>
    <row r="2141" spans="1:4">
      <c r="A2141" s="47" t="s">
        <v>42</v>
      </c>
      <c r="B2141" s="47" t="s">
        <v>84</v>
      </c>
      <c r="C2141" s="47">
        <v>2020</v>
      </c>
      <c r="D2141" s="47">
        <v>132889708.16</v>
      </c>
    </row>
    <row r="2142" spans="1:4">
      <c r="A2142" s="47" t="s">
        <v>42</v>
      </c>
      <c r="B2142" s="47" t="s">
        <v>84</v>
      </c>
      <c r="C2142" s="47">
        <v>2021</v>
      </c>
      <c r="D2142" s="109">
        <v>125701223.02</v>
      </c>
    </row>
    <row r="2143" spans="1:4">
      <c r="A2143" s="47" t="s">
        <v>42</v>
      </c>
      <c r="B2143" s="47" t="s">
        <v>84</v>
      </c>
      <c r="C2143" s="47">
        <v>2022</v>
      </c>
      <c r="D2143" s="100">
        <v>133602898.08</v>
      </c>
    </row>
    <row r="2144" spans="1:4">
      <c r="A2144" s="47" t="s">
        <v>43</v>
      </c>
      <c r="B2144" s="47" t="s">
        <v>84</v>
      </c>
      <c r="C2144" s="47">
        <v>2014</v>
      </c>
      <c r="D2144" s="100">
        <v>112821000</v>
      </c>
    </row>
    <row r="2145" spans="1:4">
      <c r="A2145" s="47" t="s">
        <v>43</v>
      </c>
      <c r="B2145" s="47" t="s">
        <v>84</v>
      </c>
      <c r="C2145" s="47">
        <v>2015</v>
      </c>
      <c r="D2145" s="100">
        <v>124258000</v>
      </c>
    </row>
    <row r="2146" spans="1:4">
      <c r="A2146" s="47" t="s">
        <v>43</v>
      </c>
      <c r="B2146" s="47" t="s">
        <v>84</v>
      </c>
      <c r="C2146" s="47">
        <v>2016</v>
      </c>
      <c r="D2146" s="93">
        <v>106632984.550179</v>
      </c>
    </row>
    <row r="2147" spans="1:4">
      <c r="A2147" s="47" t="s">
        <v>43</v>
      </c>
      <c r="B2147" s="47" t="s">
        <v>84</v>
      </c>
      <c r="C2147" s="47">
        <v>2017</v>
      </c>
      <c r="D2147" s="93">
        <v>137078054.70301899</v>
      </c>
    </row>
    <row r="2148" spans="1:4">
      <c r="A2148" s="47" t="s">
        <v>43</v>
      </c>
      <c r="B2148" s="47" t="s">
        <v>84</v>
      </c>
      <c r="C2148" s="47">
        <v>2018</v>
      </c>
      <c r="D2148" s="93">
        <v>112608162.61</v>
      </c>
    </row>
    <row r="2149" spans="1:4">
      <c r="A2149" s="47" t="s">
        <v>43</v>
      </c>
      <c r="B2149" s="47" t="s">
        <v>84</v>
      </c>
      <c r="C2149" s="47">
        <v>2019</v>
      </c>
      <c r="D2149" s="47">
        <v>120708049.322437</v>
      </c>
    </row>
    <row r="2150" spans="1:4">
      <c r="A2150" s="47" t="s">
        <v>43</v>
      </c>
      <c r="B2150" s="47" t="s">
        <v>84</v>
      </c>
      <c r="C2150" s="47">
        <v>2020</v>
      </c>
      <c r="D2150" s="109">
        <v>110449389.313463</v>
      </c>
    </row>
    <row r="2151" spans="1:4">
      <c r="A2151" s="47" t="s">
        <v>43</v>
      </c>
      <c r="B2151" s="47" t="s">
        <v>84</v>
      </c>
      <c r="C2151" s="47">
        <v>2021</v>
      </c>
      <c r="D2151" s="100">
        <v>114365566.19</v>
      </c>
    </row>
    <row r="2152" spans="1:4">
      <c r="A2152" s="47" t="s">
        <v>43</v>
      </c>
      <c r="B2152" s="47" t="s">
        <v>84</v>
      </c>
      <c r="C2152" s="47">
        <v>2022</v>
      </c>
      <c r="D2152" s="100">
        <v>126849426.93000001</v>
      </c>
    </row>
    <row r="2153" spans="1:4">
      <c r="A2153" s="47" t="s">
        <v>44</v>
      </c>
      <c r="B2153" s="47" t="s">
        <v>84</v>
      </c>
      <c r="C2153" s="47">
        <v>2014</v>
      </c>
      <c r="D2153" s="100">
        <v>41956274.445022002</v>
      </c>
    </row>
    <row r="2154" spans="1:4">
      <c r="A2154" s="47" t="s">
        <v>44</v>
      </c>
      <c r="B2154" s="47" t="s">
        <v>84</v>
      </c>
      <c r="C2154" s="47">
        <v>2015</v>
      </c>
      <c r="D2154" s="94">
        <v>40511092.439999998</v>
      </c>
    </row>
    <row r="2155" spans="1:4">
      <c r="A2155" s="47" t="s">
        <v>44</v>
      </c>
      <c r="B2155" s="47" t="s">
        <v>84</v>
      </c>
      <c r="C2155" s="47">
        <v>2016</v>
      </c>
      <c r="D2155" s="94">
        <v>44655057.436717302</v>
      </c>
    </row>
    <row r="2156" spans="1:4">
      <c r="A2156" s="47" t="s">
        <v>44</v>
      </c>
      <c r="B2156" s="47" t="s">
        <v>84</v>
      </c>
      <c r="C2156" s="47">
        <v>2017</v>
      </c>
      <c r="D2156" s="94">
        <v>65081857.264842398</v>
      </c>
    </row>
    <row r="2157" spans="1:4">
      <c r="A2157" s="47" t="s">
        <v>44</v>
      </c>
      <c r="B2157" s="47" t="s">
        <v>84</v>
      </c>
      <c r="C2157" s="47">
        <v>2018</v>
      </c>
      <c r="D2157" s="47">
        <v>61880440.764797904</v>
      </c>
    </row>
    <row r="2158" spans="1:4">
      <c r="A2158" s="47" t="s">
        <v>44</v>
      </c>
      <c r="B2158" s="47" t="s">
        <v>84</v>
      </c>
      <c r="C2158" s="47">
        <v>2019</v>
      </c>
      <c r="D2158" s="109">
        <v>38884107.249999903</v>
      </c>
    </row>
    <row r="2159" spans="1:4">
      <c r="A2159" s="47" t="s">
        <v>44</v>
      </c>
      <c r="B2159" s="47" t="s">
        <v>84</v>
      </c>
      <c r="C2159" s="47">
        <v>2020</v>
      </c>
      <c r="D2159" s="93">
        <v>37798740.532519601</v>
      </c>
    </row>
    <row r="2160" spans="1:4">
      <c r="A2160" s="47" t="s">
        <v>44</v>
      </c>
      <c r="B2160" s="47" t="s">
        <v>84</v>
      </c>
      <c r="C2160" s="47">
        <v>2021</v>
      </c>
      <c r="D2160" s="93">
        <v>43971878.0723873</v>
      </c>
    </row>
    <row r="2161" spans="1:4">
      <c r="A2161" s="47" t="s">
        <v>44</v>
      </c>
      <c r="B2161" s="47" t="s">
        <v>84</v>
      </c>
      <c r="C2161" s="47">
        <v>2022</v>
      </c>
      <c r="D2161" s="93">
        <v>44031772.969999999</v>
      </c>
    </row>
    <row r="2162" spans="1:4">
      <c r="A2162" s="47" t="s">
        <v>45</v>
      </c>
      <c r="B2162" s="47" t="s">
        <v>84</v>
      </c>
      <c r="C2162" s="47">
        <v>2014</v>
      </c>
      <c r="D2162" s="93">
        <v>47845794.880498476</v>
      </c>
    </row>
    <row r="2163" spans="1:4">
      <c r="A2163" s="47" t="s">
        <v>45</v>
      </c>
      <c r="B2163" s="47" t="s">
        <v>84</v>
      </c>
      <c r="C2163" s="47">
        <v>2015</v>
      </c>
      <c r="D2163" s="93">
        <v>42885935.010113999</v>
      </c>
    </row>
    <row r="2164" spans="1:4">
      <c r="A2164" s="47" t="s">
        <v>45</v>
      </c>
      <c r="B2164" s="47" t="s">
        <v>84</v>
      </c>
      <c r="C2164" s="47">
        <v>2016</v>
      </c>
      <c r="D2164" s="93">
        <v>49810256.066284299</v>
      </c>
    </row>
    <row r="2165" spans="1:4">
      <c r="A2165" s="47" t="s">
        <v>45</v>
      </c>
      <c r="B2165" s="47" t="s">
        <v>84</v>
      </c>
      <c r="C2165" s="47">
        <v>2017</v>
      </c>
      <c r="D2165" s="47">
        <v>45300108.2689927</v>
      </c>
    </row>
    <row r="2166" spans="1:4">
      <c r="A2166" s="47" t="s">
        <v>45</v>
      </c>
      <c r="B2166" s="47" t="s">
        <v>84</v>
      </c>
      <c r="C2166" s="47">
        <v>2018</v>
      </c>
      <c r="D2166" s="109">
        <v>44421400.901897699</v>
      </c>
    </row>
    <row r="2167" spans="1:4">
      <c r="A2167" s="47" t="s">
        <v>45</v>
      </c>
      <c r="B2167" s="47" t="s">
        <v>84</v>
      </c>
      <c r="C2167" s="47">
        <v>2019</v>
      </c>
      <c r="D2167" s="93">
        <v>43758726.159999996</v>
      </c>
    </row>
    <row r="2168" spans="1:4">
      <c r="A2168" s="47" t="s">
        <v>45</v>
      </c>
      <c r="B2168" s="47" t="s">
        <v>84</v>
      </c>
      <c r="C2168" s="47">
        <v>2020</v>
      </c>
      <c r="D2168" s="93">
        <v>45605323</v>
      </c>
    </row>
    <row r="2169" spans="1:4">
      <c r="A2169" s="47" t="s">
        <v>45</v>
      </c>
      <c r="B2169" s="47" t="s">
        <v>84</v>
      </c>
      <c r="C2169" s="47">
        <v>2021</v>
      </c>
      <c r="D2169" s="93">
        <v>45711054</v>
      </c>
    </row>
    <row r="2170" spans="1:4">
      <c r="A2170" s="47" t="s">
        <v>45</v>
      </c>
      <c r="B2170" s="47" t="s">
        <v>84</v>
      </c>
      <c r="C2170" s="47">
        <v>2022</v>
      </c>
      <c r="D2170" s="93">
        <v>43755085.399999999</v>
      </c>
    </row>
    <row r="2171" spans="1:4">
      <c r="A2171" s="47" t="s">
        <v>53</v>
      </c>
      <c r="B2171" s="47" t="s">
        <v>163</v>
      </c>
      <c r="C2171" s="47">
        <v>2014</v>
      </c>
      <c r="D2171" s="93">
        <v>118.73159718575104</v>
      </c>
    </row>
    <row r="2172" spans="1:4">
      <c r="A2172" s="47" t="s">
        <v>53</v>
      </c>
      <c r="B2172" s="47" t="s">
        <v>163</v>
      </c>
      <c r="C2172" s="47">
        <v>2015</v>
      </c>
      <c r="D2172" s="93">
        <v>101.02433080794556</v>
      </c>
    </row>
    <row r="2173" spans="1:4">
      <c r="A2173" s="47" t="s">
        <v>53</v>
      </c>
      <c r="B2173" s="47" t="s">
        <v>163</v>
      </c>
      <c r="C2173" s="47">
        <v>2016</v>
      </c>
      <c r="D2173" s="47">
        <v>83.683574507052285</v>
      </c>
    </row>
    <row r="2174" spans="1:4">
      <c r="A2174" s="47" t="s">
        <v>53</v>
      </c>
      <c r="B2174" s="47" t="s">
        <v>163</v>
      </c>
      <c r="C2174" s="47">
        <v>2017</v>
      </c>
      <c r="D2174" s="109">
        <v>79.767678983684149</v>
      </c>
    </row>
    <row r="2175" spans="1:4">
      <c r="A2175" s="47" t="s">
        <v>53</v>
      </c>
      <c r="B2175" s="47" t="s">
        <v>163</v>
      </c>
      <c r="C2175" s="47">
        <v>2018</v>
      </c>
      <c r="D2175" s="93">
        <v>83.523776914865479</v>
      </c>
    </row>
    <row r="2176" spans="1:4">
      <c r="A2176" s="47" t="s">
        <v>53</v>
      </c>
      <c r="B2176" s="47" t="s">
        <v>163</v>
      </c>
      <c r="C2176" s="47">
        <v>2019</v>
      </c>
      <c r="D2176" s="93">
        <v>87.745428855576648</v>
      </c>
    </row>
    <row r="2177" spans="1:4">
      <c r="A2177" s="47" t="s">
        <v>53</v>
      </c>
      <c r="B2177" s="47" t="s">
        <v>163</v>
      </c>
      <c r="C2177" s="47">
        <v>2020</v>
      </c>
      <c r="D2177" s="93">
        <v>82.541666480181547</v>
      </c>
    </row>
    <row r="2178" spans="1:4">
      <c r="A2178" s="47" t="s">
        <v>53</v>
      </c>
      <c r="B2178" s="47" t="s">
        <v>163</v>
      </c>
      <c r="C2178" s="47">
        <v>2021</v>
      </c>
      <c r="D2178" s="93">
        <v>70.257662862550347</v>
      </c>
    </row>
    <row r="2179" spans="1:4">
      <c r="A2179" s="47" t="s">
        <v>53</v>
      </c>
      <c r="B2179" s="47" t="s">
        <v>163</v>
      </c>
      <c r="C2179" s="47">
        <v>2022</v>
      </c>
      <c r="D2179" s="93">
        <v>91.367165857933315</v>
      </c>
    </row>
    <row r="2180" spans="1:4">
      <c r="A2180" s="47" t="s">
        <v>51</v>
      </c>
      <c r="B2180" s="47" t="s">
        <v>163</v>
      </c>
      <c r="C2180" s="47">
        <v>2014</v>
      </c>
      <c r="D2180" s="93">
        <v>225.6305024639143</v>
      </c>
    </row>
    <row r="2181" spans="1:4">
      <c r="A2181" s="47" t="s">
        <v>51</v>
      </c>
      <c r="B2181" s="47" t="s">
        <v>163</v>
      </c>
      <c r="C2181" s="47">
        <v>2015</v>
      </c>
      <c r="D2181" s="47">
        <v>187.91952217368387</v>
      </c>
    </row>
    <row r="2182" spans="1:4">
      <c r="A2182" s="47" t="s">
        <v>51</v>
      </c>
      <c r="B2182" s="47" t="s">
        <v>163</v>
      </c>
      <c r="C2182" s="47">
        <v>2016</v>
      </c>
      <c r="D2182" s="109">
        <v>188.79175553541185</v>
      </c>
    </row>
    <row r="2183" spans="1:4">
      <c r="A2183" s="47" t="s">
        <v>51</v>
      </c>
      <c r="B2183" s="47" t="s">
        <v>163</v>
      </c>
      <c r="C2183" s="47">
        <v>2017</v>
      </c>
      <c r="D2183" s="93">
        <v>210.85438269088846</v>
      </c>
    </row>
    <row r="2184" spans="1:4">
      <c r="A2184" s="47" t="s">
        <v>51</v>
      </c>
      <c r="B2184" s="47" t="s">
        <v>163</v>
      </c>
      <c r="C2184" s="47">
        <v>2018</v>
      </c>
      <c r="D2184" s="93">
        <v>212.21420261745973</v>
      </c>
    </row>
    <row r="2185" spans="1:4">
      <c r="A2185" s="47" t="s">
        <v>51</v>
      </c>
      <c r="B2185" s="47" t="s">
        <v>163</v>
      </c>
      <c r="C2185" s="47">
        <v>2019</v>
      </c>
      <c r="D2185" s="93">
        <v>167.0721494977291</v>
      </c>
    </row>
    <row r="2186" spans="1:4">
      <c r="A2186" s="47" t="s">
        <v>51</v>
      </c>
      <c r="B2186" s="47" t="s">
        <v>163</v>
      </c>
      <c r="C2186" s="47">
        <v>2020</v>
      </c>
      <c r="D2186" s="93">
        <v>147.38893550564646</v>
      </c>
    </row>
    <row r="2187" spans="1:4">
      <c r="A2187" s="47" t="s">
        <v>51</v>
      </c>
      <c r="B2187" s="47" t="s">
        <v>163</v>
      </c>
      <c r="C2187" s="47">
        <v>2021</v>
      </c>
      <c r="D2187" s="93">
        <v>123.13027733300885</v>
      </c>
    </row>
    <row r="2188" spans="1:4">
      <c r="A2188" s="47" t="s">
        <v>51</v>
      </c>
      <c r="B2188" s="47" t="s">
        <v>163</v>
      </c>
      <c r="C2188" s="47">
        <v>2022</v>
      </c>
      <c r="D2188" s="93">
        <v>199.12008579403459</v>
      </c>
    </row>
    <row r="2189" spans="1:4">
      <c r="A2189" s="47" t="s">
        <v>50</v>
      </c>
      <c r="B2189" s="47" t="s">
        <v>163</v>
      </c>
      <c r="C2189" s="47">
        <v>2014</v>
      </c>
      <c r="D2189" s="47">
        <v>330.75988482096363</v>
      </c>
    </row>
    <row r="2190" spans="1:4">
      <c r="A2190" s="47" t="s">
        <v>50</v>
      </c>
      <c r="B2190" s="47" t="s">
        <v>163</v>
      </c>
      <c r="C2190" s="47">
        <v>2015</v>
      </c>
      <c r="D2190" s="107">
        <v>230.02211654838547</v>
      </c>
    </row>
    <row r="2191" spans="1:4">
      <c r="A2191" s="47" t="s">
        <v>50</v>
      </c>
      <c r="B2191" s="47" t="s">
        <v>163</v>
      </c>
      <c r="C2191" s="47">
        <v>2016</v>
      </c>
      <c r="D2191" s="93">
        <v>278.55646711238865</v>
      </c>
    </row>
    <row r="2192" spans="1:4">
      <c r="A2192" s="47" t="s">
        <v>50</v>
      </c>
      <c r="B2192" s="47" t="s">
        <v>163</v>
      </c>
      <c r="C2192" s="47">
        <v>2017</v>
      </c>
      <c r="D2192" s="93">
        <v>380.31334439816874</v>
      </c>
    </row>
    <row r="2193" spans="1:4">
      <c r="A2193" s="47" t="s">
        <v>50</v>
      </c>
      <c r="B2193" s="47" t="s">
        <v>163</v>
      </c>
      <c r="C2193" s="47">
        <v>2018</v>
      </c>
      <c r="D2193" s="93">
        <v>219.48412010859039</v>
      </c>
    </row>
    <row r="2194" spans="1:4">
      <c r="A2194" s="47" t="s">
        <v>50</v>
      </c>
      <c r="B2194" s="47" t="s">
        <v>163</v>
      </c>
      <c r="C2194" s="47">
        <v>2019</v>
      </c>
      <c r="D2194" s="93">
        <v>184.44972627528225</v>
      </c>
    </row>
    <row r="2195" spans="1:4">
      <c r="A2195" s="47" t="s">
        <v>50</v>
      </c>
      <c r="B2195" s="47" t="s">
        <v>163</v>
      </c>
      <c r="C2195" s="47">
        <v>2020</v>
      </c>
      <c r="D2195" s="93">
        <v>161.23440113629229</v>
      </c>
    </row>
    <row r="2196" spans="1:4">
      <c r="A2196" s="47" t="s">
        <v>50</v>
      </c>
      <c r="B2196" s="47" t="s">
        <v>163</v>
      </c>
      <c r="C2196" s="47">
        <v>2021</v>
      </c>
      <c r="D2196" s="93">
        <v>122.7414887346924</v>
      </c>
    </row>
    <row r="2197" spans="1:4">
      <c r="A2197" s="47" t="s">
        <v>50</v>
      </c>
      <c r="B2197" s="47" t="s">
        <v>163</v>
      </c>
      <c r="C2197" s="47">
        <v>2022</v>
      </c>
      <c r="D2197" s="47">
        <v>253.70150447203793</v>
      </c>
    </row>
    <row r="2198" spans="1:4">
      <c r="A2198" s="47" t="s">
        <v>52</v>
      </c>
      <c r="B2198" s="47" t="s">
        <v>163</v>
      </c>
      <c r="C2198" s="47">
        <v>2014</v>
      </c>
      <c r="D2198" s="139">
        <v>516.88507169289346</v>
      </c>
    </row>
    <row r="2199" spans="1:4">
      <c r="A2199" s="47" t="s">
        <v>52</v>
      </c>
      <c r="B2199" s="47" t="s">
        <v>163</v>
      </c>
      <c r="C2199" s="47">
        <v>2015</v>
      </c>
      <c r="D2199" s="139">
        <v>406.83053265441782</v>
      </c>
    </row>
    <row r="2200" spans="1:4">
      <c r="A2200" s="47" t="s">
        <v>52</v>
      </c>
      <c r="B2200" s="47" t="s">
        <v>163</v>
      </c>
      <c r="C2200" s="47">
        <v>2016</v>
      </c>
      <c r="D2200" s="139">
        <v>383.75203497298423</v>
      </c>
    </row>
    <row r="2201" spans="1:4">
      <c r="A2201" s="47" t="s">
        <v>52</v>
      </c>
      <c r="B2201" s="47" t="s">
        <v>163</v>
      </c>
      <c r="C2201" s="47">
        <v>2017</v>
      </c>
      <c r="D2201" s="139">
        <v>311.33648488041496</v>
      </c>
    </row>
    <row r="2202" spans="1:4">
      <c r="A2202" s="47" t="s">
        <v>52</v>
      </c>
      <c r="B2202" s="47" t="s">
        <v>163</v>
      </c>
      <c r="C2202" s="47">
        <v>2018</v>
      </c>
      <c r="D2202" s="140">
        <v>376.99623236388607</v>
      </c>
    </row>
    <row r="2203" spans="1:4">
      <c r="A2203" s="47" t="s">
        <v>52</v>
      </c>
      <c r="B2203" s="47" t="s">
        <v>163</v>
      </c>
      <c r="C2203" s="47">
        <v>2019</v>
      </c>
      <c r="D2203" s="108">
        <v>327.86420055233594</v>
      </c>
    </row>
    <row r="2204" spans="1:4">
      <c r="A2204" s="47" t="s">
        <v>52</v>
      </c>
      <c r="B2204" s="47" t="s">
        <v>163</v>
      </c>
      <c r="C2204" s="47">
        <v>2020</v>
      </c>
      <c r="D2204" s="108">
        <v>269.00795676486075</v>
      </c>
    </row>
    <row r="2205" spans="1:4">
      <c r="A2205" s="47" t="s">
        <v>52</v>
      </c>
      <c r="B2205" s="47" t="s">
        <v>163</v>
      </c>
      <c r="C2205" s="47">
        <v>2021</v>
      </c>
      <c r="D2205" s="107">
        <v>179.02897175648337</v>
      </c>
    </row>
    <row r="2206" spans="1:4">
      <c r="A2206" s="47" t="s">
        <v>52</v>
      </c>
      <c r="B2206" s="47" t="s">
        <v>163</v>
      </c>
      <c r="C2206" s="47">
        <v>2022</v>
      </c>
      <c r="D2206" s="109">
        <v>325.20012018836849</v>
      </c>
    </row>
    <row r="2207" spans="1:4">
      <c r="A2207" s="47" t="s">
        <v>49</v>
      </c>
      <c r="B2207" s="47" t="s">
        <v>163</v>
      </c>
      <c r="C2207" s="47">
        <v>2014</v>
      </c>
      <c r="D2207" s="47">
        <v>177.3968111824413</v>
      </c>
    </row>
    <row r="2208" spans="1:4">
      <c r="A2208" s="47" t="s">
        <v>49</v>
      </c>
      <c r="B2208" s="47" t="s">
        <v>163</v>
      </c>
      <c r="C2208" s="47">
        <v>2015</v>
      </c>
      <c r="D2208" s="109">
        <v>140.54835334808513</v>
      </c>
    </row>
    <row r="2209" spans="1:4">
      <c r="A2209" s="47" t="s">
        <v>49</v>
      </c>
      <c r="B2209" s="47" t="s">
        <v>163</v>
      </c>
      <c r="C2209" s="47">
        <v>2016</v>
      </c>
      <c r="D2209" s="100">
        <v>105.97425630085398</v>
      </c>
    </row>
    <row r="2210" spans="1:4">
      <c r="A2210" s="47" t="s">
        <v>49</v>
      </c>
      <c r="B2210" s="47" t="s">
        <v>163</v>
      </c>
      <c r="C2210" s="47">
        <v>2017</v>
      </c>
      <c r="D2210" s="100">
        <v>90.636080599135525</v>
      </c>
    </row>
    <row r="2211" spans="1:4">
      <c r="A2211" s="47" t="s">
        <v>49</v>
      </c>
      <c r="B2211" s="47" t="s">
        <v>163</v>
      </c>
      <c r="C2211" s="47">
        <v>2018</v>
      </c>
      <c r="D2211" s="100">
        <v>100.7982424964213</v>
      </c>
    </row>
    <row r="2212" spans="1:4">
      <c r="A2212" s="47" t="s">
        <v>49</v>
      </c>
      <c r="B2212" s="47" t="s">
        <v>163</v>
      </c>
      <c r="C2212" s="47">
        <v>2019</v>
      </c>
      <c r="D2212" s="93">
        <v>111.50739235186417</v>
      </c>
    </row>
    <row r="2213" spans="1:4">
      <c r="A2213" s="47" t="s">
        <v>49</v>
      </c>
      <c r="B2213" s="47" t="s">
        <v>163</v>
      </c>
      <c r="C2213" s="47">
        <v>2020</v>
      </c>
      <c r="D2213" s="93">
        <v>103.6541417186808</v>
      </c>
    </row>
    <row r="2214" spans="1:4">
      <c r="A2214" s="47" t="s">
        <v>49</v>
      </c>
      <c r="B2214" s="47" t="s">
        <v>163</v>
      </c>
      <c r="C2214" s="47">
        <v>2021</v>
      </c>
      <c r="D2214" s="93">
        <v>91.413720648653566</v>
      </c>
    </row>
    <row r="2215" spans="1:4">
      <c r="A2215" s="47" t="s">
        <v>49</v>
      </c>
      <c r="B2215" s="47" t="s">
        <v>163</v>
      </c>
      <c r="C2215" s="47">
        <v>2022</v>
      </c>
      <c r="D2215" s="47">
        <v>134.82878456119133</v>
      </c>
    </row>
    <row r="2216" spans="1:4">
      <c r="A2216" s="47" t="s">
        <v>33</v>
      </c>
      <c r="B2216" s="47" t="s">
        <v>142</v>
      </c>
      <c r="C2216" s="47">
        <v>2014</v>
      </c>
      <c r="D2216" s="109">
        <v>1093.6536150706445</v>
      </c>
    </row>
    <row r="2217" spans="1:4">
      <c r="A2217" s="47" t="s">
        <v>33</v>
      </c>
      <c r="B2217" s="47" t="s">
        <v>142</v>
      </c>
      <c r="C2217" s="47">
        <v>2015</v>
      </c>
      <c r="D2217" s="93">
        <v>816.76438852409638</v>
      </c>
    </row>
    <row r="2218" spans="1:4">
      <c r="A2218" s="47" t="s">
        <v>33</v>
      </c>
      <c r="B2218" s="47" t="s">
        <v>142</v>
      </c>
      <c r="C2218" s="47">
        <v>2016</v>
      </c>
      <c r="D2218" s="93">
        <v>418.86134812414753</v>
      </c>
    </row>
    <row r="2219" spans="1:4">
      <c r="A2219" s="47" t="s">
        <v>33</v>
      </c>
      <c r="B2219" s="47" t="s">
        <v>142</v>
      </c>
      <c r="C2219" s="47">
        <v>2017</v>
      </c>
      <c r="D2219" s="93">
        <v>444.49433984264721</v>
      </c>
    </row>
    <row r="2220" spans="1:4">
      <c r="A2220" s="47" t="s">
        <v>33</v>
      </c>
      <c r="B2220" s="47" t="s">
        <v>142</v>
      </c>
      <c r="C2220" s="47">
        <v>2018</v>
      </c>
      <c r="D2220" s="93">
        <v>528.36819303786274</v>
      </c>
    </row>
    <row r="2221" spans="1:4">
      <c r="A2221" s="47" t="s">
        <v>33</v>
      </c>
      <c r="B2221" s="47" t="s">
        <v>142</v>
      </c>
      <c r="C2221" s="47">
        <v>2019</v>
      </c>
      <c r="D2221" s="93">
        <v>565.18517133679461</v>
      </c>
    </row>
    <row r="2222" spans="1:4">
      <c r="A2222" s="47" t="s">
        <v>33</v>
      </c>
      <c r="B2222" s="47" t="s">
        <v>142</v>
      </c>
      <c r="C2222" s="47">
        <v>2020</v>
      </c>
      <c r="D2222" s="93">
        <v>493.20998061080155</v>
      </c>
    </row>
    <row r="2223" spans="1:4">
      <c r="A2223" s="47" t="s">
        <v>33</v>
      </c>
      <c r="B2223" s="47" t="s">
        <v>142</v>
      </c>
      <c r="C2223" s="47">
        <v>2021</v>
      </c>
      <c r="D2223" s="47">
        <v>394.31352871864573</v>
      </c>
    </row>
    <row r="2224" spans="1:4">
      <c r="A2224" s="47" t="s">
        <v>33</v>
      </c>
      <c r="B2224" s="47" t="s">
        <v>142</v>
      </c>
      <c r="C2224" s="47">
        <v>2022</v>
      </c>
      <c r="D2224" s="109">
        <v>667.03593663453262</v>
      </c>
    </row>
    <row r="2225" spans="1:4">
      <c r="A2225" s="47" t="s">
        <v>34</v>
      </c>
      <c r="B2225" s="47" t="s">
        <v>142</v>
      </c>
      <c r="C2225" s="47">
        <v>2014</v>
      </c>
      <c r="D2225" s="93">
        <v>423.45859902252658</v>
      </c>
    </row>
    <row r="2226" spans="1:4">
      <c r="A2226" s="47" t="s">
        <v>34</v>
      </c>
      <c r="B2226" s="47" t="s">
        <v>142</v>
      </c>
      <c r="C2226" s="47">
        <v>2015</v>
      </c>
      <c r="D2226" s="93">
        <v>533.11452029265786</v>
      </c>
    </row>
    <row r="2227" spans="1:4">
      <c r="A2227" s="47" t="s">
        <v>34</v>
      </c>
      <c r="B2227" s="47" t="s">
        <v>142</v>
      </c>
      <c r="C2227" s="47">
        <v>2016</v>
      </c>
      <c r="D2227" s="93">
        <v>279.58373578583922</v>
      </c>
    </row>
    <row r="2228" spans="1:4">
      <c r="A2228" s="47" t="s">
        <v>34</v>
      </c>
      <c r="B2228" s="47" t="s">
        <v>142</v>
      </c>
      <c r="C2228" s="47">
        <v>2017</v>
      </c>
      <c r="D2228" s="93">
        <v>355.63660794927262</v>
      </c>
    </row>
    <row r="2229" spans="1:4">
      <c r="A2229" s="47" t="s">
        <v>34</v>
      </c>
      <c r="B2229" s="47" t="s">
        <v>142</v>
      </c>
      <c r="C2229" s="47">
        <v>2018</v>
      </c>
      <c r="D2229" s="93">
        <v>414.49110526804935</v>
      </c>
    </row>
    <row r="2230" spans="1:4">
      <c r="A2230" s="47" t="s">
        <v>34</v>
      </c>
      <c r="B2230" s="47" t="s">
        <v>142</v>
      </c>
      <c r="C2230" s="47">
        <v>2019</v>
      </c>
      <c r="D2230" s="93">
        <v>446.18520594012153</v>
      </c>
    </row>
    <row r="2231" spans="1:4">
      <c r="A2231" s="47" t="s">
        <v>34</v>
      </c>
      <c r="B2231" s="47" t="s">
        <v>142</v>
      </c>
      <c r="C2231" s="47">
        <v>2020</v>
      </c>
      <c r="D2231" s="47">
        <v>417.23237087726528</v>
      </c>
    </row>
    <row r="2232" spans="1:4">
      <c r="A2232" s="47" t="s">
        <v>34</v>
      </c>
      <c r="B2232" s="47" t="s">
        <v>142</v>
      </c>
      <c r="C2232" s="47">
        <v>2021</v>
      </c>
      <c r="D2232" s="109">
        <v>373.25623931528526</v>
      </c>
    </row>
    <row r="2233" spans="1:4">
      <c r="A2233" s="47" t="s">
        <v>34</v>
      </c>
      <c r="B2233" s="47" t="s">
        <v>142</v>
      </c>
      <c r="C2233" s="47">
        <v>2022</v>
      </c>
      <c r="D2233" s="100">
        <v>186.95028020231885</v>
      </c>
    </row>
    <row r="2234" spans="1:4">
      <c r="A2234" s="47" t="s">
        <v>35</v>
      </c>
      <c r="B2234" s="47" t="s">
        <v>142</v>
      </c>
      <c r="C2234" s="47">
        <v>2014</v>
      </c>
      <c r="D2234" s="100">
        <v>480.44170965784468</v>
      </c>
    </row>
    <row r="2235" spans="1:4">
      <c r="A2235" s="47" t="s">
        <v>35</v>
      </c>
      <c r="B2235" s="47" t="s">
        <v>142</v>
      </c>
      <c r="C2235" s="47">
        <v>2015</v>
      </c>
      <c r="D2235" s="100">
        <v>570.00246934855522</v>
      </c>
    </row>
    <row r="2236" spans="1:4">
      <c r="A2236" s="47" t="s">
        <v>35</v>
      </c>
      <c r="B2236" s="47" t="s">
        <v>142</v>
      </c>
      <c r="C2236" s="47">
        <v>2016</v>
      </c>
      <c r="D2236" s="93">
        <v>407.06179300745447</v>
      </c>
    </row>
    <row r="2237" spans="1:4">
      <c r="A2237" s="47" t="s">
        <v>35</v>
      </c>
      <c r="B2237" s="47" t="s">
        <v>142</v>
      </c>
      <c r="C2237" s="47">
        <v>2017</v>
      </c>
      <c r="D2237" s="93">
        <v>379.10189212352964</v>
      </c>
    </row>
    <row r="2238" spans="1:4">
      <c r="A2238" s="47" t="s">
        <v>35</v>
      </c>
      <c r="B2238" s="47" t="s">
        <v>142</v>
      </c>
      <c r="C2238" s="47">
        <v>2018</v>
      </c>
      <c r="D2238" s="93">
        <v>439.96011921520045</v>
      </c>
    </row>
    <row r="2239" spans="1:4">
      <c r="A2239" s="47" t="s">
        <v>35</v>
      </c>
      <c r="B2239" s="47" t="s">
        <v>142</v>
      </c>
      <c r="C2239" s="47">
        <v>2019</v>
      </c>
      <c r="D2239" s="47">
        <v>432.72199522662356</v>
      </c>
    </row>
    <row r="2240" spans="1:4">
      <c r="A2240" s="47" t="s">
        <v>35</v>
      </c>
      <c r="B2240" s="47" t="s">
        <v>142</v>
      </c>
      <c r="C2240" s="47">
        <v>2020</v>
      </c>
      <c r="D2240" s="107">
        <v>350.32396912510973</v>
      </c>
    </row>
    <row r="2241" spans="1:4">
      <c r="A2241" s="47" t="s">
        <v>35</v>
      </c>
      <c r="B2241" s="47" t="s">
        <v>142</v>
      </c>
      <c r="C2241" s="47">
        <v>2021</v>
      </c>
      <c r="D2241" s="104">
        <v>334.05066981005666</v>
      </c>
    </row>
    <row r="2242" spans="1:4">
      <c r="A2242" s="47" t="s">
        <v>35</v>
      </c>
      <c r="B2242" s="47" t="s">
        <v>142</v>
      </c>
      <c r="C2242" s="47">
        <v>2022</v>
      </c>
      <c r="D2242" s="104">
        <v>368.33487138221238</v>
      </c>
    </row>
    <row r="2243" spans="1:4">
      <c r="A2243" s="47" t="s">
        <v>36</v>
      </c>
      <c r="B2243" s="47" t="s">
        <v>142</v>
      </c>
      <c r="C2243" s="47">
        <v>2014</v>
      </c>
      <c r="D2243" s="93">
        <v>640.01050436265314</v>
      </c>
    </row>
    <row r="2244" spans="1:4">
      <c r="A2244" s="47" t="s">
        <v>36</v>
      </c>
      <c r="B2244" s="47" t="s">
        <v>142</v>
      </c>
      <c r="C2244" s="47">
        <v>2015</v>
      </c>
      <c r="D2244" s="93">
        <v>578.27396224947756</v>
      </c>
    </row>
    <row r="2245" spans="1:4">
      <c r="A2245" s="47" t="s">
        <v>36</v>
      </c>
      <c r="B2245" s="47" t="s">
        <v>142</v>
      </c>
      <c r="C2245" s="47">
        <v>2016</v>
      </c>
      <c r="D2245" s="93">
        <v>388.69563698444597</v>
      </c>
    </row>
    <row r="2246" spans="1:4">
      <c r="A2246" s="47" t="s">
        <v>36</v>
      </c>
      <c r="B2246" s="47" t="s">
        <v>142</v>
      </c>
      <c r="C2246" s="47">
        <v>2017</v>
      </c>
      <c r="D2246" s="93">
        <v>385.41574780909093</v>
      </c>
    </row>
    <row r="2247" spans="1:4">
      <c r="A2247" s="47" t="s">
        <v>36</v>
      </c>
      <c r="B2247" s="47" t="s">
        <v>142</v>
      </c>
      <c r="C2247" s="47">
        <v>2018</v>
      </c>
      <c r="D2247" s="47">
        <v>483.12541696025539</v>
      </c>
    </row>
    <row r="2248" spans="1:4">
      <c r="A2248" s="47" t="s">
        <v>36</v>
      </c>
      <c r="B2248" s="47" t="s">
        <v>142</v>
      </c>
      <c r="C2248" s="47">
        <v>2019</v>
      </c>
      <c r="D2248" s="107">
        <v>474.04698817650001</v>
      </c>
    </row>
    <row r="2249" spans="1:4">
      <c r="A2249" s="47" t="s">
        <v>36</v>
      </c>
      <c r="B2249" s="47" t="s">
        <v>142</v>
      </c>
      <c r="C2249" s="47">
        <v>2020</v>
      </c>
      <c r="D2249" s="104">
        <v>404.23148029233784</v>
      </c>
    </row>
    <row r="2250" spans="1:4">
      <c r="A2250" s="47" t="s">
        <v>36</v>
      </c>
      <c r="B2250" s="47" t="s">
        <v>142</v>
      </c>
      <c r="C2250" s="47">
        <v>2021</v>
      </c>
      <c r="D2250" s="104">
        <v>254.20728440501875</v>
      </c>
    </row>
    <row r="2251" spans="1:4">
      <c r="A2251" s="47" t="s">
        <v>36</v>
      </c>
      <c r="B2251" s="47" t="s">
        <v>142</v>
      </c>
      <c r="C2251" s="47">
        <v>2022</v>
      </c>
      <c r="D2251" s="93">
        <v>381.26021907303573</v>
      </c>
    </row>
    <row r="2252" spans="1:4">
      <c r="A2252" s="47" t="s">
        <v>37</v>
      </c>
      <c r="B2252" s="47" t="s">
        <v>142</v>
      </c>
      <c r="C2252" s="47">
        <v>2014</v>
      </c>
      <c r="D2252" s="93">
        <v>696.05937727255696</v>
      </c>
    </row>
    <row r="2253" spans="1:4">
      <c r="A2253" s="47" t="s">
        <v>37</v>
      </c>
      <c r="B2253" s="47" t="s">
        <v>142</v>
      </c>
      <c r="C2253" s="47">
        <v>2015</v>
      </c>
      <c r="D2253" s="93">
        <v>731.55058265980199</v>
      </c>
    </row>
    <row r="2254" spans="1:4">
      <c r="A2254" s="47" t="s">
        <v>37</v>
      </c>
      <c r="B2254" s="47" t="s">
        <v>142</v>
      </c>
      <c r="C2254" s="47">
        <v>2016</v>
      </c>
      <c r="D2254" s="93">
        <v>742.16329328594202</v>
      </c>
    </row>
    <row r="2255" spans="1:4">
      <c r="A2255" s="47" t="s">
        <v>37</v>
      </c>
      <c r="B2255" s="47" t="s">
        <v>142</v>
      </c>
      <c r="C2255" s="47">
        <v>2017</v>
      </c>
      <c r="D2255" s="47">
        <v>657.67735923251303</v>
      </c>
    </row>
    <row r="2256" spans="1:4">
      <c r="A2256" s="47" t="s">
        <v>37</v>
      </c>
      <c r="B2256" s="47" t="s">
        <v>142</v>
      </c>
      <c r="C2256" s="47">
        <v>2018</v>
      </c>
      <c r="D2256" s="107">
        <v>639.66124364133532</v>
      </c>
    </row>
    <row r="2257" spans="1:4">
      <c r="A2257" s="47" t="s">
        <v>37</v>
      </c>
      <c r="B2257" s="47" t="s">
        <v>142</v>
      </c>
      <c r="C2257" s="47">
        <v>2019</v>
      </c>
      <c r="D2257" s="104">
        <v>552.90001621269334</v>
      </c>
    </row>
    <row r="2258" spans="1:4">
      <c r="A2258" s="47" t="s">
        <v>37</v>
      </c>
      <c r="B2258" s="47" t="s">
        <v>142</v>
      </c>
      <c r="C2258" s="47">
        <v>2020</v>
      </c>
      <c r="D2258" s="104">
        <v>530.30092592557139</v>
      </c>
    </row>
    <row r="2259" spans="1:4">
      <c r="A2259" s="47" t="s">
        <v>37</v>
      </c>
      <c r="B2259" s="47" t="s">
        <v>142</v>
      </c>
      <c r="C2259" s="47">
        <v>2021</v>
      </c>
      <c r="D2259" s="93">
        <v>309.73844370231518</v>
      </c>
    </row>
    <row r="2260" spans="1:4">
      <c r="A2260" s="47" t="s">
        <v>37</v>
      </c>
      <c r="B2260" s="47" t="s">
        <v>142</v>
      </c>
      <c r="C2260" s="47">
        <v>2022</v>
      </c>
      <c r="D2260" s="93">
        <v>483.23086940143907</v>
      </c>
    </row>
    <row r="2261" spans="1:4">
      <c r="A2261" s="47" t="s">
        <v>38</v>
      </c>
      <c r="B2261" s="47" t="s">
        <v>142</v>
      </c>
      <c r="C2261" s="47">
        <v>2014</v>
      </c>
      <c r="D2261" s="93">
        <v>1356.2922408070049</v>
      </c>
    </row>
    <row r="2262" spans="1:4">
      <c r="A2262" s="47" t="s">
        <v>38</v>
      </c>
      <c r="B2262" s="47" t="s">
        <v>142</v>
      </c>
      <c r="C2262" s="47">
        <v>2015</v>
      </c>
      <c r="D2262" s="93">
        <v>1390.9887953674377</v>
      </c>
    </row>
    <row r="2263" spans="1:4">
      <c r="A2263" s="47" t="s">
        <v>38</v>
      </c>
      <c r="B2263" s="47" t="s">
        <v>142</v>
      </c>
      <c r="C2263" s="47">
        <v>2016</v>
      </c>
      <c r="D2263" s="47">
        <v>1053.229986288889</v>
      </c>
    </row>
    <row r="2264" spans="1:4">
      <c r="A2264" s="47" t="s">
        <v>38</v>
      </c>
      <c r="B2264" s="47" t="s">
        <v>142</v>
      </c>
      <c r="C2264" s="47">
        <v>2017</v>
      </c>
      <c r="D2264" s="107">
        <v>1201.7719223883275</v>
      </c>
    </row>
    <row r="2265" spans="1:4">
      <c r="A2265" s="47" t="s">
        <v>38</v>
      </c>
      <c r="B2265" s="47" t="s">
        <v>142</v>
      </c>
      <c r="C2265" s="47">
        <v>2018</v>
      </c>
      <c r="D2265" s="93">
        <v>971.09020144512931</v>
      </c>
    </row>
    <row r="2266" spans="1:4">
      <c r="A2266" s="47" t="s">
        <v>38</v>
      </c>
      <c r="B2266" s="47" t="s">
        <v>142</v>
      </c>
      <c r="C2266" s="47">
        <v>2019</v>
      </c>
      <c r="D2266" s="93">
        <v>966.33384561337505</v>
      </c>
    </row>
    <row r="2267" spans="1:4">
      <c r="A2267" s="47" t="s">
        <v>38</v>
      </c>
      <c r="B2267" s="47" t="s">
        <v>142</v>
      </c>
      <c r="C2267" s="47">
        <v>2020</v>
      </c>
      <c r="D2267" s="93">
        <v>923.65868075124206</v>
      </c>
    </row>
    <row r="2268" spans="1:4">
      <c r="A2268" s="47" t="s">
        <v>38</v>
      </c>
      <c r="B2268" s="47" t="s">
        <v>142</v>
      </c>
      <c r="C2268" s="47">
        <v>2021</v>
      </c>
      <c r="D2268" s="93">
        <v>458.82663836994095</v>
      </c>
    </row>
    <row r="2269" spans="1:4">
      <c r="A2269" s="47" t="s">
        <v>38</v>
      </c>
      <c r="B2269" s="47" t="s">
        <v>142</v>
      </c>
      <c r="C2269" s="47">
        <v>2022</v>
      </c>
      <c r="D2269" s="93">
        <v>888.36781779471289</v>
      </c>
    </row>
    <row r="2270" spans="1:4">
      <c r="A2270" s="47" t="s">
        <v>39</v>
      </c>
      <c r="B2270" s="47" t="s">
        <v>142</v>
      </c>
      <c r="C2270" s="47">
        <v>2014</v>
      </c>
      <c r="D2270" s="93">
        <v>916.68829434330348</v>
      </c>
    </row>
    <row r="2271" spans="1:4">
      <c r="A2271" s="47" t="s">
        <v>39</v>
      </c>
      <c r="B2271" s="47" t="s">
        <v>142</v>
      </c>
      <c r="C2271" s="47">
        <v>2015</v>
      </c>
      <c r="D2271" s="47">
        <v>1038.3614053581268</v>
      </c>
    </row>
    <row r="2272" spans="1:4">
      <c r="A2272" s="47" t="s">
        <v>39</v>
      </c>
      <c r="B2272" s="47" t="s">
        <v>142</v>
      </c>
      <c r="C2272" s="47">
        <v>2016</v>
      </c>
      <c r="D2272" s="107">
        <v>410.48771433558483</v>
      </c>
    </row>
    <row r="2273" spans="1:4">
      <c r="A2273" s="47" t="s">
        <v>39</v>
      </c>
      <c r="B2273" s="47" t="s">
        <v>142</v>
      </c>
      <c r="C2273" s="47">
        <v>2017</v>
      </c>
      <c r="D2273" s="104">
        <v>462.63112353777507</v>
      </c>
    </row>
    <row r="2274" spans="1:4">
      <c r="A2274" s="47" t="s">
        <v>39</v>
      </c>
      <c r="B2274" s="47" t="s">
        <v>142</v>
      </c>
      <c r="C2274" s="47">
        <v>2018</v>
      </c>
      <c r="D2274" s="104">
        <v>520.22932815507738</v>
      </c>
    </row>
    <row r="2275" spans="1:4">
      <c r="A2275" s="47" t="s">
        <v>39</v>
      </c>
      <c r="B2275" s="47" t="s">
        <v>142</v>
      </c>
      <c r="C2275" s="47">
        <v>2019</v>
      </c>
      <c r="D2275" s="93">
        <v>463.8768848763869</v>
      </c>
    </row>
    <row r="2276" spans="1:4">
      <c r="A2276" s="47" t="s">
        <v>39</v>
      </c>
      <c r="B2276" s="47" t="s">
        <v>142</v>
      </c>
      <c r="C2276" s="47">
        <v>2020</v>
      </c>
      <c r="D2276" s="93">
        <v>478.17679170713177</v>
      </c>
    </row>
    <row r="2277" spans="1:4">
      <c r="A2277" s="47" t="s">
        <v>39</v>
      </c>
      <c r="B2277" s="47" t="s">
        <v>142</v>
      </c>
      <c r="C2277" s="47">
        <v>2021</v>
      </c>
      <c r="D2277" s="93">
        <v>398.53069451701555</v>
      </c>
    </row>
    <row r="2278" spans="1:4">
      <c r="A2278" s="47" t="s">
        <v>39</v>
      </c>
      <c r="B2278" s="47" t="s">
        <v>142</v>
      </c>
      <c r="C2278" s="47">
        <v>2022</v>
      </c>
      <c r="D2278" s="93">
        <v>639.03795459789444</v>
      </c>
    </row>
    <row r="2279" spans="1:4">
      <c r="A2279" s="47" t="s">
        <v>40</v>
      </c>
      <c r="B2279" s="47" t="s">
        <v>142</v>
      </c>
      <c r="C2279" s="47">
        <v>2014</v>
      </c>
      <c r="D2279" s="47">
        <v>708.42915112169203</v>
      </c>
    </row>
    <row r="2280" spans="1:4">
      <c r="A2280" s="47" t="s">
        <v>40</v>
      </c>
      <c r="B2280" s="47" t="s">
        <v>142</v>
      </c>
      <c r="C2280" s="47">
        <v>2015</v>
      </c>
      <c r="D2280" s="109">
        <v>433.60569596733887</v>
      </c>
    </row>
    <row r="2281" spans="1:4">
      <c r="A2281" s="47" t="s">
        <v>40</v>
      </c>
      <c r="B2281" s="47" t="s">
        <v>142</v>
      </c>
      <c r="C2281" s="47">
        <v>2016</v>
      </c>
      <c r="D2281" s="28">
        <v>392.17554889453265</v>
      </c>
    </row>
    <row r="2282" spans="1:4">
      <c r="A2282" s="47" t="s">
        <v>40</v>
      </c>
      <c r="B2282" s="47" t="s">
        <v>142</v>
      </c>
      <c r="C2282" s="47">
        <v>2017</v>
      </c>
      <c r="D2282" s="28">
        <v>370.65125641086416</v>
      </c>
    </row>
    <row r="2283" spans="1:4">
      <c r="A2283" s="47" t="s">
        <v>40</v>
      </c>
      <c r="B2283" s="47" t="s">
        <v>142</v>
      </c>
      <c r="C2283" s="47">
        <v>2018</v>
      </c>
      <c r="D2283" s="28">
        <v>285.51753599343027</v>
      </c>
    </row>
    <row r="2284" spans="1:4">
      <c r="A2284" s="47" t="s">
        <v>40</v>
      </c>
      <c r="B2284" s="47" t="s">
        <v>142</v>
      </c>
      <c r="C2284" s="47">
        <v>2019</v>
      </c>
      <c r="D2284" s="28">
        <v>385.97354097106609</v>
      </c>
    </row>
    <row r="2285" spans="1:4">
      <c r="A2285" s="47" t="s">
        <v>40</v>
      </c>
      <c r="B2285" s="47" t="s">
        <v>142</v>
      </c>
      <c r="C2285" s="47">
        <v>2020</v>
      </c>
      <c r="D2285" s="28">
        <v>260.09718754904696</v>
      </c>
    </row>
    <row r="2286" spans="1:4">
      <c r="A2286" s="47" t="s">
        <v>40</v>
      </c>
      <c r="B2286" s="47" t="s">
        <v>142</v>
      </c>
      <c r="C2286" s="47">
        <v>2021</v>
      </c>
      <c r="D2286" s="28">
        <v>111.53903198716016</v>
      </c>
    </row>
    <row r="2287" spans="1:4">
      <c r="A2287" s="47" t="s">
        <v>40</v>
      </c>
      <c r="B2287" s="47" t="s">
        <v>142</v>
      </c>
      <c r="C2287" s="47">
        <v>2022</v>
      </c>
      <c r="D2287" s="47">
        <v>226.79100623808839</v>
      </c>
    </row>
    <row r="2288" spans="1:4">
      <c r="A2288" s="47" t="s">
        <v>41</v>
      </c>
      <c r="B2288" s="47" t="s">
        <v>142</v>
      </c>
      <c r="C2288" s="47">
        <v>2014</v>
      </c>
      <c r="D2288" s="109">
        <v>332.58249297221386</v>
      </c>
    </row>
    <row r="2289" spans="1:4">
      <c r="A2289" s="47" t="s">
        <v>41</v>
      </c>
      <c r="B2289" s="47" t="s">
        <v>142</v>
      </c>
      <c r="C2289" s="47">
        <v>2015</v>
      </c>
      <c r="D2289" s="28">
        <v>392.07585855020966</v>
      </c>
    </row>
    <row r="2290" spans="1:4">
      <c r="A2290" s="47" t="s">
        <v>41</v>
      </c>
      <c r="B2290" s="47" t="s">
        <v>142</v>
      </c>
      <c r="C2290" s="47">
        <v>2016</v>
      </c>
      <c r="D2290" s="28">
        <v>287.2341678501694</v>
      </c>
    </row>
    <row r="2291" spans="1:4">
      <c r="A2291" s="47" t="s">
        <v>41</v>
      </c>
      <c r="B2291" s="47" t="s">
        <v>142</v>
      </c>
      <c r="C2291" s="47">
        <v>2017</v>
      </c>
      <c r="D2291" s="28">
        <v>339.83543028321935</v>
      </c>
    </row>
    <row r="2292" spans="1:4">
      <c r="A2292" s="47" t="s">
        <v>41</v>
      </c>
      <c r="B2292" s="47" t="s">
        <v>142</v>
      </c>
      <c r="C2292" s="47">
        <v>2018</v>
      </c>
      <c r="D2292" s="28">
        <v>341.48451033414943</v>
      </c>
    </row>
    <row r="2293" spans="1:4">
      <c r="A2293" s="47" t="s">
        <v>41</v>
      </c>
      <c r="B2293" s="47" t="s">
        <v>142</v>
      </c>
      <c r="C2293" s="47">
        <v>2019</v>
      </c>
      <c r="D2293" s="28">
        <v>298.77830367205826</v>
      </c>
    </row>
    <row r="2294" spans="1:4">
      <c r="A2294" s="47" t="s">
        <v>41</v>
      </c>
      <c r="B2294" s="47" t="s">
        <v>142</v>
      </c>
      <c r="C2294" s="47">
        <v>2020</v>
      </c>
      <c r="D2294" s="28">
        <v>328.77156219134031</v>
      </c>
    </row>
    <row r="2295" spans="1:4">
      <c r="A2295" s="47" t="s">
        <v>41</v>
      </c>
      <c r="B2295" s="47" t="s">
        <v>142</v>
      </c>
      <c r="C2295" s="47">
        <v>2021</v>
      </c>
      <c r="D2295" s="47">
        <v>330.40279954909016</v>
      </c>
    </row>
    <row r="2296" spans="1:4">
      <c r="A2296" s="47" t="s">
        <v>41</v>
      </c>
      <c r="B2296" s="47" t="s">
        <v>142</v>
      </c>
      <c r="C2296" s="47">
        <v>2022</v>
      </c>
      <c r="D2296" s="109">
        <v>264.68166626022099</v>
      </c>
    </row>
    <row r="2297" spans="1:4">
      <c r="A2297" s="47" t="s">
        <v>111</v>
      </c>
      <c r="B2297" s="47" t="s">
        <v>142</v>
      </c>
      <c r="C2297" s="47">
        <v>2020</v>
      </c>
      <c r="D2297" s="28">
        <v>526.87770167062911</v>
      </c>
    </row>
    <row r="2298" spans="1:4">
      <c r="A2298" s="47" t="s">
        <v>111</v>
      </c>
      <c r="B2298" s="47" t="s">
        <v>142</v>
      </c>
      <c r="C2298" s="47">
        <v>2021</v>
      </c>
      <c r="D2298" s="28">
        <v>438.29816274891414</v>
      </c>
    </row>
    <row r="2299" spans="1:4">
      <c r="A2299" s="47" t="s">
        <v>111</v>
      </c>
      <c r="B2299" s="47" t="s">
        <v>142</v>
      </c>
      <c r="C2299" s="47">
        <v>2022</v>
      </c>
      <c r="D2299" s="28">
        <v>837.93495560594317</v>
      </c>
    </row>
    <row r="2300" spans="1:4">
      <c r="A2300" s="47" t="s">
        <v>42</v>
      </c>
      <c r="B2300" s="47" t="s">
        <v>142</v>
      </c>
      <c r="C2300" s="47">
        <v>2014</v>
      </c>
      <c r="D2300" s="28">
        <v>407.02205623372305</v>
      </c>
    </row>
    <row r="2301" spans="1:4">
      <c r="A2301" s="47" t="s">
        <v>42</v>
      </c>
      <c r="B2301" s="47" t="s">
        <v>142</v>
      </c>
      <c r="C2301" s="47">
        <v>2015</v>
      </c>
      <c r="D2301" s="28">
        <v>475.11514535734062</v>
      </c>
    </row>
    <row r="2302" spans="1:4">
      <c r="A2302" s="47" t="s">
        <v>42</v>
      </c>
      <c r="B2302" s="47" t="s">
        <v>142</v>
      </c>
      <c r="C2302" s="47">
        <v>2016</v>
      </c>
      <c r="D2302" s="28">
        <v>379.03803150978621</v>
      </c>
    </row>
    <row r="2303" spans="1:4">
      <c r="A2303" s="47" t="s">
        <v>42</v>
      </c>
      <c r="B2303" s="47" t="s">
        <v>142</v>
      </c>
      <c r="C2303" s="47">
        <v>2017</v>
      </c>
      <c r="D2303" s="47">
        <v>314.35514453548961</v>
      </c>
    </row>
    <row r="2304" spans="1:4">
      <c r="A2304" s="47" t="s">
        <v>42</v>
      </c>
      <c r="B2304" s="47" t="s">
        <v>142</v>
      </c>
      <c r="C2304" s="47">
        <v>2018</v>
      </c>
      <c r="D2304" s="109">
        <v>326.69164022652092</v>
      </c>
    </row>
    <row r="2305" spans="1:4">
      <c r="A2305" s="47" t="s">
        <v>42</v>
      </c>
      <c r="B2305" s="47" t="s">
        <v>142</v>
      </c>
      <c r="C2305" s="47">
        <v>2019</v>
      </c>
      <c r="D2305" s="28">
        <v>327.22654131146663</v>
      </c>
    </row>
    <row r="2306" spans="1:4">
      <c r="A2306" s="47" t="s">
        <v>42</v>
      </c>
      <c r="B2306" s="47" t="s">
        <v>142</v>
      </c>
      <c r="C2306" s="47">
        <v>2020</v>
      </c>
      <c r="D2306" s="28">
        <v>342.63283013377509</v>
      </c>
    </row>
    <row r="2307" spans="1:4">
      <c r="A2307" s="47" t="s">
        <v>42</v>
      </c>
      <c r="B2307" s="47" t="s">
        <v>142</v>
      </c>
      <c r="C2307" s="47">
        <v>2021</v>
      </c>
      <c r="D2307" s="28">
        <v>302.6461797791016</v>
      </c>
    </row>
    <row r="2308" spans="1:4">
      <c r="A2308" s="47" t="s">
        <v>42</v>
      </c>
      <c r="B2308" s="47" t="s">
        <v>142</v>
      </c>
      <c r="C2308" s="47">
        <v>2022</v>
      </c>
      <c r="D2308" s="28">
        <v>284.77185280006512</v>
      </c>
    </row>
    <row r="2309" spans="1:4">
      <c r="A2309" s="47" t="s">
        <v>43</v>
      </c>
      <c r="B2309" s="47" t="s">
        <v>142</v>
      </c>
      <c r="C2309" s="47">
        <v>2014</v>
      </c>
      <c r="D2309" s="28">
        <v>556.99215299286959</v>
      </c>
    </row>
    <row r="2310" spans="1:4">
      <c r="A2310" s="47" t="s">
        <v>43</v>
      </c>
      <c r="B2310" s="47" t="s">
        <v>142</v>
      </c>
      <c r="C2310" s="47">
        <v>2015</v>
      </c>
      <c r="D2310" s="28">
        <v>550.3322217977551</v>
      </c>
    </row>
    <row r="2311" spans="1:4">
      <c r="A2311" s="47" t="s">
        <v>43</v>
      </c>
      <c r="B2311" s="47" t="s">
        <v>142</v>
      </c>
      <c r="C2311" s="47">
        <v>2016</v>
      </c>
      <c r="D2311" s="47">
        <v>367.69864670767163</v>
      </c>
    </row>
    <row r="2312" spans="1:4">
      <c r="A2312" s="47" t="s">
        <v>43</v>
      </c>
      <c r="B2312" s="47" t="s">
        <v>142</v>
      </c>
      <c r="C2312" s="47">
        <v>2017</v>
      </c>
      <c r="D2312" s="109">
        <v>299.38503410965609</v>
      </c>
    </row>
    <row r="2313" spans="1:4">
      <c r="A2313" s="47" t="s">
        <v>43</v>
      </c>
      <c r="B2313" s="47" t="s">
        <v>142</v>
      </c>
      <c r="C2313" s="47">
        <v>2018</v>
      </c>
      <c r="D2313" s="28">
        <v>326.03526654892443</v>
      </c>
    </row>
    <row r="2314" spans="1:4">
      <c r="A2314" s="47" t="s">
        <v>43</v>
      </c>
      <c r="B2314" s="47" t="s">
        <v>142</v>
      </c>
      <c r="C2314" s="47">
        <v>2019</v>
      </c>
      <c r="D2314" s="28">
        <v>309.98846606822303</v>
      </c>
    </row>
    <row r="2315" spans="1:4">
      <c r="A2315" s="47" t="s">
        <v>43</v>
      </c>
      <c r="B2315" s="47" t="s">
        <v>142</v>
      </c>
      <c r="C2315" s="47">
        <v>2020</v>
      </c>
      <c r="D2315" s="28">
        <v>349.8566361718681</v>
      </c>
    </row>
    <row r="2316" spans="1:4">
      <c r="A2316" s="47" t="s">
        <v>43</v>
      </c>
      <c r="B2316" s="47" t="s">
        <v>142</v>
      </c>
      <c r="C2316" s="47">
        <v>2021</v>
      </c>
      <c r="D2316" s="28">
        <v>264.39735489992631</v>
      </c>
    </row>
    <row r="2317" spans="1:4">
      <c r="A2317" s="47" t="s">
        <v>43</v>
      </c>
      <c r="B2317" s="47" t="s">
        <v>142</v>
      </c>
      <c r="C2317" s="47">
        <v>2022</v>
      </c>
      <c r="D2317" s="28">
        <v>332.45606601364034</v>
      </c>
    </row>
    <row r="2318" spans="1:4">
      <c r="A2318" s="47" t="s">
        <v>44</v>
      </c>
      <c r="B2318" s="47" t="s">
        <v>142</v>
      </c>
      <c r="C2318" s="47">
        <v>2014</v>
      </c>
      <c r="D2318" s="28">
        <v>554.55205623686311</v>
      </c>
    </row>
    <row r="2319" spans="1:4">
      <c r="A2319" s="47" t="s">
        <v>44</v>
      </c>
      <c r="B2319" s="47" t="s">
        <v>142</v>
      </c>
      <c r="C2319" s="47">
        <v>2015</v>
      </c>
      <c r="D2319" s="47">
        <v>553.81442946789525</v>
      </c>
    </row>
    <row r="2320" spans="1:4">
      <c r="A2320" s="47" t="s">
        <v>44</v>
      </c>
      <c r="B2320" s="47" t="s">
        <v>142</v>
      </c>
      <c r="C2320" s="47">
        <v>2016</v>
      </c>
      <c r="D2320" s="109">
        <v>605.17180866841227</v>
      </c>
    </row>
    <row r="2321" spans="1:4">
      <c r="A2321" s="47" t="s">
        <v>44</v>
      </c>
      <c r="B2321" s="47" t="s">
        <v>142</v>
      </c>
      <c r="C2321" s="47">
        <v>2017</v>
      </c>
      <c r="D2321" s="28">
        <v>505.89719476806255</v>
      </c>
    </row>
    <row r="2322" spans="1:4">
      <c r="A2322" s="47" t="s">
        <v>44</v>
      </c>
      <c r="B2322" s="47" t="s">
        <v>142</v>
      </c>
      <c r="C2322" s="47">
        <v>2018</v>
      </c>
      <c r="D2322" s="28">
        <v>334.54872782324418</v>
      </c>
    </row>
    <row r="2323" spans="1:4">
      <c r="A2323" s="47" t="s">
        <v>44</v>
      </c>
      <c r="B2323" s="47" t="s">
        <v>142</v>
      </c>
      <c r="C2323" s="47">
        <v>2019</v>
      </c>
      <c r="D2323" s="28">
        <v>268.07380743596821</v>
      </c>
    </row>
    <row r="2324" spans="1:4">
      <c r="A2324" s="47" t="s">
        <v>44</v>
      </c>
      <c r="B2324" s="47" t="s">
        <v>142</v>
      </c>
      <c r="C2324" s="47">
        <v>2020</v>
      </c>
      <c r="D2324" s="28">
        <v>391.24395388724952</v>
      </c>
    </row>
    <row r="2325" spans="1:4">
      <c r="A2325" s="47" t="s">
        <v>44</v>
      </c>
      <c r="B2325" s="47" t="s">
        <v>142</v>
      </c>
      <c r="C2325" s="47">
        <v>2021</v>
      </c>
      <c r="D2325" s="28">
        <v>267.33676363000603</v>
      </c>
    </row>
    <row r="2326" spans="1:4">
      <c r="A2326" s="47" t="s">
        <v>44</v>
      </c>
      <c r="B2326" s="47" t="s">
        <v>142</v>
      </c>
      <c r="C2326" s="47">
        <v>2022</v>
      </c>
      <c r="D2326" s="28">
        <v>447.18638442936282</v>
      </c>
    </row>
    <row r="2327" spans="1:4">
      <c r="A2327" s="47" t="s">
        <v>45</v>
      </c>
      <c r="B2327" s="47" t="s">
        <v>142</v>
      </c>
      <c r="C2327" s="47">
        <v>2014</v>
      </c>
      <c r="D2327" s="47">
        <v>291.89338388962477</v>
      </c>
    </row>
    <row r="2328" spans="1:4">
      <c r="A2328" s="47" t="s">
        <v>45</v>
      </c>
      <c r="B2328" s="47" t="s">
        <v>142</v>
      </c>
      <c r="C2328" s="47">
        <v>2015</v>
      </c>
      <c r="D2328" s="109">
        <v>336.00822332832627</v>
      </c>
    </row>
    <row r="2329" spans="1:4">
      <c r="A2329" s="47" t="s">
        <v>45</v>
      </c>
      <c r="B2329" s="47" t="s">
        <v>142</v>
      </c>
      <c r="C2329" s="47">
        <v>2016</v>
      </c>
      <c r="D2329" s="28">
        <v>215.32109648619453</v>
      </c>
    </row>
    <row r="2330" spans="1:4">
      <c r="A2330" s="47" t="s">
        <v>45</v>
      </c>
      <c r="B2330" s="47" t="s">
        <v>142</v>
      </c>
      <c r="C2330" s="47">
        <v>2017</v>
      </c>
      <c r="D2330" s="28">
        <v>246.53156700142614</v>
      </c>
    </row>
    <row r="2331" spans="1:4">
      <c r="A2331" s="47" t="s">
        <v>45</v>
      </c>
      <c r="B2331" s="47" t="s">
        <v>142</v>
      </c>
      <c r="C2331" s="47">
        <v>2018</v>
      </c>
      <c r="D2331" s="28">
        <v>289.26359747815479</v>
      </c>
    </row>
    <row r="2332" spans="1:4">
      <c r="A2332" s="47" t="s">
        <v>45</v>
      </c>
      <c r="B2332" s="47" t="s">
        <v>142</v>
      </c>
      <c r="C2332" s="47">
        <v>2019</v>
      </c>
      <c r="D2332" s="28">
        <v>291.64578458251651</v>
      </c>
    </row>
    <row r="2333" spans="1:4">
      <c r="A2333" s="47" t="s">
        <v>45</v>
      </c>
      <c r="B2333" s="47" t="s">
        <v>142</v>
      </c>
      <c r="C2333" s="47">
        <v>2020</v>
      </c>
      <c r="D2333" s="28">
        <v>302.77914383290437</v>
      </c>
    </row>
    <row r="2334" spans="1:4">
      <c r="A2334" s="47" t="s">
        <v>45</v>
      </c>
      <c r="B2334" s="47" t="s">
        <v>142</v>
      </c>
      <c r="C2334" s="47">
        <v>2021</v>
      </c>
      <c r="D2334" s="28">
        <v>243.51475911992438</v>
      </c>
    </row>
    <row r="2335" spans="1:4">
      <c r="A2335" s="47" t="s">
        <v>45</v>
      </c>
      <c r="B2335" s="47" t="s">
        <v>142</v>
      </c>
      <c r="C2335" s="47">
        <v>2022</v>
      </c>
      <c r="D2335" s="47">
        <v>189.22617719934942</v>
      </c>
    </row>
    <row r="2336" spans="1:4">
      <c r="A2336" s="47" t="s">
        <v>33</v>
      </c>
      <c r="B2336" s="47" t="s">
        <v>141</v>
      </c>
      <c r="C2336" s="47">
        <v>2014</v>
      </c>
      <c r="D2336" s="107">
        <v>1086.0192468094326</v>
      </c>
    </row>
    <row r="2337" spans="1:4">
      <c r="A2337" s="47" t="s">
        <v>33</v>
      </c>
      <c r="B2337" s="47" t="s">
        <v>141</v>
      </c>
      <c r="C2337" s="47">
        <v>2015</v>
      </c>
      <c r="D2337" s="28">
        <v>848.25616679847701</v>
      </c>
    </row>
    <row r="2338" spans="1:4">
      <c r="A2338" s="47" t="s">
        <v>33</v>
      </c>
      <c r="B2338" s="47" t="s">
        <v>141</v>
      </c>
      <c r="C2338" s="47">
        <v>2016</v>
      </c>
      <c r="D2338" s="28">
        <v>445.74119297440939</v>
      </c>
    </row>
    <row r="2339" spans="1:4">
      <c r="A2339" s="47" t="s">
        <v>33</v>
      </c>
      <c r="B2339" s="47" t="s">
        <v>141</v>
      </c>
      <c r="C2339" s="47">
        <v>2017</v>
      </c>
      <c r="D2339" s="28">
        <v>496.969059738363</v>
      </c>
    </row>
    <row r="2340" spans="1:4">
      <c r="A2340" s="47" t="s">
        <v>33</v>
      </c>
      <c r="B2340" s="47" t="s">
        <v>141</v>
      </c>
      <c r="C2340" s="47">
        <v>2018</v>
      </c>
      <c r="D2340" s="28">
        <v>578.86943012437769</v>
      </c>
    </row>
    <row r="2341" spans="1:4">
      <c r="A2341" s="47" t="s">
        <v>33</v>
      </c>
      <c r="B2341" s="47" t="s">
        <v>141</v>
      </c>
      <c r="C2341" s="47">
        <v>2019</v>
      </c>
      <c r="D2341" s="28">
        <v>633.66788607103013</v>
      </c>
    </row>
    <row r="2342" spans="1:4">
      <c r="A2342" s="47" t="s">
        <v>33</v>
      </c>
      <c r="B2342" s="47" t="s">
        <v>141</v>
      </c>
      <c r="C2342" s="47">
        <v>2020</v>
      </c>
      <c r="D2342" s="28">
        <v>492.69595562683867</v>
      </c>
    </row>
    <row r="2343" spans="1:4">
      <c r="A2343" s="47" t="s">
        <v>33</v>
      </c>
      <c r="B2343" s="47" t="s">
        <v>141</v>
      </c>
      <c r="C2343" s="47">
        <v>2021</v>
      </c>
      <c r="D2343" s="47">
        <v>370.11528871864573</v>
      </c>
    </row>
    <row r="2344" spans="1:4">
      <c r="A2344" s="47" t="s">
        <v>33</v>
      </c>
      <c r="B2344" s="47" t="s">
        <v>141</v>
      </c>
      <c r="C2344" s="47">
        <v>2022</v>
      </c>
      <c r="D2344" s="109">
        <v>624.76947021823503</v>
      </c>
    </row>
    <row r="2345" spans="1:4">
      <c r="A2345" s="47" t="s">
        <v>34</v>
      </c>
      <c r="B2345" s="47" t="s">
        <v>141</v>
      </c>
      <c r="C2345" s="47">
        <v>2014</v>
      </c>
      <c r="D2345" s="28">
        <v>404.53252660174513</v>
      </c>
    </row>
    <row r="2346" spans="1:4">
      <c r="A2346" s="47" t="s">
        <v>34</v>
      </c>
      <c r="B2346" s="47" t="s">
        <v>141</v>
      </c>
      <c r="C2346" s="47">
        <v>2015</v>
      </c>
      <c r="D2346" s="28">
        <v>558.78895799632335</v>
      </c>
    </row>
    <row r="2347" spans="1:4">
      <c r="A2347" s="47" t="s">
        <v>34</v>
      </c>
      <c r="B2347" s="47" t="s">
        <v>141</v>
      </c>
      <c r="C2347" s="47">
        <v>2016</v>
      </c>
      <c r="D2347" s="28">
        <v>278.76109485285696</v>
      </c>
    </row>
    <row r="2348" spans="1:4">
      <c r="A2348" s="47" t="s">
        <v>34</v>
      </c>
      <c r="B2348" s="47" t="s">
        <v>141</v>
      </c>
      <c r="C2348" s="47">
        <v>2017</v>
      </c>
      <c r="D2348" s="28">
        <v>354.0295670566224</v>
      </c>
    </row>
    <row r="2349" spans="1:4">
      <c r="A2349" s="47" t="s">
        <v>34</v>
      </c>
      <c r="B2349" s="47" t="s">
        <v>141</v>
      </c>
      <c r="C2349" s="47">
        <v>2018</v>
      </c>
      <c r="D2349" s="28">
        <v>408.51904982533483</v>
      </c>
    </row>
    <row r="2350" spans="1:4">
      <c r="A2350" s="47" t="s">
        <v>34</v>
      </c>
      <c r="B2350" s="47" t="s">
        <v>141</v>
      </c>
      <c r="C2350" s="47">
        <v>2019</v>
      </c>
      <c r="D2350" s="28">
        <v>432.77027229161484</v>
      </c>
    </row>
    <row r="2351" spans="1:4">
      <c r="A2351" s="47" t="s">
        <v>34</v>
      </c>
      <c r="B2351" s="47" t="s">
        <v>141</v>
      </c>
      <c r="C2351" s="47">
        <v>2020</v>
      </c>
      <c r="D2351" s="47">
        <v>430.43959340722444</v>
      </c>
    </row>
    <row r="2352" spans="1:4">
      <c r="A2352" s="47" t="s">
        <v>34</v>
      </c>
      <c r="B2352" s="47" t="s">
        <v>141</v>
      </c>
      <c r="C2352" s="47">
        <v>2021</v>
      </c>
      <c r="D2352" s="109">
        <v>379.45879420345346</v>
      </c>
    </row>
    <row r="2353" spans="1:4">
      <c r="A2353" s="47" t="s">
        <v>34</v>
      </c>
      <c r="B2353" s="47" t="s">
        <v>141</v>
      </c>
      <c r="C2353" s="47">
        <v>2022</v>
      </c>
      <c r="D2353" s="47">
        <v>187.40086612408555</v>
      </c>
    </row>
    <row r="2354" spans="1:4">
      <c r="A2354" s="47" t="s">
        <v>35</v>
      </c>
      <c r="B2354" s="47" t="s">
        <v>141</v>
      </c>
      <c r="C2354" s="47">
        <v>2014</v>
      </c>
      <c r="D2354" s="109">
        <v>480.44170965784468</v>
      </c>
    </row>
    <row r="2355" spans="1:4">
      <c r="A2355" s="47" t="s">
        <v>35</v>
      </c>
      <c r="B2355" s="47" t="s">
        <v>141</v>
      </c>
      <c r="C2355" s="47">
        <v>2015</v>
      </c>
      <c r="D2355" s="28">
        <v>570.00246934855522</v>
      </c>
    </row>
    <row r="2356" spans="1:4">
      <c r="A2356" s="47" t="s">
        <v>35</v>
      </c>
      <c r="B2356" s="47" t="s">
        <v>141</v>
      </c>
      <c r="C2356" s="47">
        <v>2016</v>
      </c>
      <c r="D2356" s="28">
        <v>407.06179300745447</v>
      </c>
    </row>
    <row r="2357" spans="1:4">
      <c r="A2357" s="47" t="s">
        <v>35</v>
      </c>
      <c r="B2357" s="47" t="s">
        <v>141</v>
      </c>
      <c r="C2357" s="47">
        <v>2017</v>
      </c>
      <c r="D2357" s="28">
        <v>379.10189212352964</v>
      </c>
    </row>
    <row r="2358" spans="1:4">
      <c r="A2358" s="47" t="s">
        <v>35</v>
      </c>
      <c r="B2358" s="47" t="s">
        <v>141</v>
      </c>
      <c r="C2358" s="47">
        <v>2018</v>
      </c>
      <c r="D2358" s="28">
        <v>455.19587413896795</v>
      </c>
    </row>
    <row r="2359" spans="1:4">
      <c r="A2359" s="47" t="s">
        <v>35</v>
      </c>
      <c r="B2359" s="47" t="s">
        <v>141</v>
      </c>
      <c r="C2359" s="47">
        <v>2019</v>
      </c>
      <c r="D2359" s="28">
        <v>427.01734638045866</v>
      </c>
    </row>
    <row r="2360" spans="1:4">
      <c r="A2360" s="47" t="s">
        <v>35</v>
      </c>
      <c r="B2360" s="47" t="s">
        <v>141</v>
      </c>
      <c r="C2360" s="47">
        <v>2020</v>
      </c>
      <c r="D2360" s="28">
        <v>343.31108103977459</v>
      </c>
    </row>
    <row r="2361" spans="1:4">
      <c r="A2361" s="47" t="s">
        <v>35</v>
      </c>
      <c r="B2361" s="47" t="s">
        <v>141</v>
      </c>
      <c r="C2361" s="47">
        <v>2021</v>
      </c>
      <c r="D2361" s="47">
        <v>327.80442758993667</v>
      </c>
    </row>
    <row r="2362" spans="1:4">
      <c r="A2362" s="47" t="s">
        <v>35</v>
      </c>
      <c r="B2362" s="47" t="s">
        <v>141</v>
      </c>
      <c r="C2362" s="47">
        <v>2022</v>
      </c>
      <c r="D2362" s="109">
        <v>368.33487138221238</v>
      </c>
    </row>
    <row r="2363" spans="1:4">
      <c r="A2363" s="47" t="s">
        <v>36</v>
      </c>
      <c r="B2363" s="47" t="s">
        <v>141</v>
      </c>
      <c r="C2363" s="47">
        <v>2014</v>
      </c>
      <c r="D2363" s="28">
        <v>628.60026765098337</v>
      </c>
    </row>
    <row r="2364" spans="1:4">
      <c r="A2364" s="47" t="s">
        <v>36</v>
      </c>
      <c r="B2364" s="47" t="s">
        <v>141</v>
      </c>
      <c r="C2364" s="47">
        <v>2015</v>
      </c>
      <c r="D2364" s="28">
        <v>590.78069206883572</v>
      </c>
    </row>
    <row r="2365" spans="1:4">
      <c r="A2365" s="47" t="s">
        <v>36</v>
      </c>
      <c r="B2365" s="47" t="s">
        <v>141</v>
      </c>
      <c r="C2365" s="47">
        <v>2016</v>
      </c>
      <c r="D2365" s="28">
        <v>386.81932085982857</v>
      </c>
    </row>
    <row r="2366" spans="1:4">
      <c r="A2366" s="47" t="s">
        <v>36</v>
      </c>
      <c r="B2366" s="47" t="s">
        <v>141</v>
      </c>
      <c r="C2366" s="47">
        <v>2017</v>
      </c>
      <c r="D2366" s="28">
        <v>383.67538141801026</v>
      </c>
    </row>
    <row r="2367" spans="1:4">
      <c r="A2367" s="47" t="s">
        <v>36</v>
      </c>
      <c r="B2367" s="47" t="s">
        <v>141</v>
      </c>
      <c r="C2367" s="47">
        <v>2018</v>
      </c>
      <c r="D2367" s="28">
        <v>480.76571302698665</v>
      </c>
    </row>
    <row r="2368" spans="1:4">
      <c r="A2368" s="47" t="s">
        <v>36</v>
      </c>
      <c r="B2368" s="47" t="s">
        <v>141</v>
      </c>
      <c r="C2368" s="47">
        <v>2019</v>
      </c>
      <c r="D2368" s="28">
        <v>464.81251260448539</v>
      </c>
    </row>
    <row r="2369" spans="1:4">
      <c r="A2369" s="47" t="s">
        <v>36</v>
      </c>
      <c r="B2369" s="47" t="s">
        <v>141</v>
      </c>
      <c r="C2369" s="47">
        <v>2020</v>
      </c>
      <c r="D2369" s="47">
        <v>389.04363178745888</v>
      </c>
    </row>
    <row r="2370" spans="1:4">
      <c r="A2370" s="47" t="s">
        <v>36</v>
      </c>
      <c r="B2370" s="47" t="s">
        <v>141</v>
      </c>
      <c r="C2370" s="47">
        <v>2021</v>
      </c>
      <c r="D2370" s="109">
        <v>262.9516361638033</v>
      </c>
    </row>
    <row r="2371" spans="1:4">
      <c r="A2371" s="47" t="s">
        <v>36</v>
      </c>
      <c r="B2371" s="47" t="s">
        <v>141</v>
      </c>
      <c r="C2371" s="47">
        <v>2022</v>
      </c>
      <c r="D2371" s="28">
        <v>377.82070316156342</v>
      </c>
    </row>
    <row r="2372" spans="1:4">
      <c r="A2372" s="47" t="s">
        <v>37</v>
      </c>
      <c r="B2372" s="47" t="s">
        <v>141</v>
      </c>
      <c r="C2372" s="47">
        <v>2014</v>
      </c>
      <c r="D2372" s="28">
        <v>688.06738619614441</v>
      </c>
    </row>
    <row r="2373" spans="1:4">
      <c r="A2373" s="47" t="s">
        <v>37</v>
      </c>
      <c r="B2373" s="47" t="s">
        <v>141</v>
      </c>
      <c r="C2373" s="47">
        <v>2015</v>
      </c>
      <c r="D2373" s="28">
        <v>744.60515306385184</v>
      </c>
    </row>
    <row r="2374" spans="1:4">
      <c r="A2374" s="47" t="s">
        <v>37</v>
      </c>
      <c r="B2374" s="47" t="s">
        <v>141</v>
      </c>
      <c r="C2374" s="47">
        <v>2016</v>
      </c>
      <c r="D2374" s="28">
        <v>767.57928439384727</v>
      </c>
    </row>
    <row r="2375" spans="1:4">
      <c r="A2375" s="47" t="s">
        <v>37</v>
      </c>
      <c r="B2375" s="47" t="s">
        <v>141</v>
      </c>
      <c r="C2375" s="47">
        <v>2017</v>
      </c>
      <c r="D2375" s="28">
        <v>672.10321426153803</v>
      </c>
    </row>
    <row r="2376" spans="1:4">
      <c r="A2376" s="47" t="s">
        <v>37</v>
      </c>
      <c r="B2376" s="47" t="s">
        <v>141</v>
      </c>
      <c r="C2376" s="47">
        <v>2018</v>
      </c>
      <c r="D2376" s="28">
        <v>624.4701752639279</v>
      </c>
    </row>
    <row r="2377" spans="1:4">
      <c r="A2377" s="47" t="s">
        <v>37</v>
      </c>
      <c r="B2377" s="47" t="s">
        <v>141</v>
      </c>
      <c r="C2377" s="47">
        <v>2019</v>
      </c>
      <c r="D2377" s="47">
        <v>540.76953250294434</v>
      </c>
    </row>
    <row r="2378" spans="1:4">
      <c r="A2378" s="47" t="s">
        <v>37</v>
      </c>
      <c r="B2378" s="47" t="s">
        <v>141</v>
      </c>
      <c r="C2378" s="47">
        <v>2020</v>
      </c>
      <c r="D2378" s="109">
        <v>527.36567003351399</v>
      </c>
    </row>
    <row r="2379" spans="1:4">
      <c r="A2379" s="47" t="s">
        <v>37</v>
      </c>
      <c r="B2379" s="47" t="s">
        <v>141</v>
      </c>
      <c r="C2379" s="47">
        <v>2021</v>
      </c>
      <c r="D2379" s="28">
        <v>318.94470141508469</v>
      </c>
    </row>
    <row r="2380" spans="1:4">
      <c r="A2380" s="47" t="s">
        <v>37</v>
      </c>
      <c r="B2380" s="47" t="s">
        <v>141</v>
      </c>
      <c r="C2380" s="47">
        <v>2022</v>
      </c>
      <c r="D2380" s="28">
        <v>500.12185578389631</v>
      </c>
    </row>
    <row r="2381" spans="1:4">
      <c r="A2381" s="47" t="s">
        <v>38</v>
      </c>
      <c r="B2381" s="47" t="s">
        <v>141</v>
      </c>
      <c r="C2381" s="47">
        <v>2014</v>
      </c>
      <c r="D2381" s="28">
        <v>1368.7045883187814</v>
      </c>
    </row>
    <row r="2382" spans="1:4">
      <c r="A2382" s="47" t="s">
        <v>38</v>
      </c>
      <c r="B2382" s="47" t="s">
        <v>141</v>
      </c>
      <c r="C2382" s="47">
        <v>2015</v>
      </c>
      <c r="D2382" s="28">
        <v>1388.4052263946799</v>
      </c>
    </row>
    <row r="2383" spans="1:4">
      <c r="A2383" s="47" t="s">
        <v>38</v>
      </c>
      <c r="B2383" s="47" t="s">
        <v>141</v>
      </c>
      <c r="C2383" s="47">
        <v>2016</v>
      </c>
      <c r="D2383" s="28">
        <v>1084.6216858128098</v>
      </c>
    </row>
    <row r="2384" spans="1:4">
      <c r="A2384" s="47" t="s">
        <v>38</v>
      </c>
      <c r="B2384" s="47" t="s">
        <v>141</v>
      </c>
      <c r="C2384" s="47">
        <v>2017</v>
      </c>
      <c r="D2384" s="28">
        <v>1224.874086874119</v>
      </c>
    </row>
    <row r="2385" spans="1:4">
      <c r="A2385" s="47" t="s">
        <v>38</v>
      </c>
      <c r="B2385" s="47" t="s">
        <v>141</v>
      </c>
      <c r="C2385" s="47">
        <v>2018</v>
      </c>
      <c r="D2385" s="47">
        <v>941.96474441071473</v>
      </c>
    </row>
    <row r="2386" spans="1:4">
      <c r="A2386" s="47" t="s">
        <v>38</v>
      </c>
      <c r="B2386" s="47" t="s">
        <v>141</v>
      </c>
      <c r="C2386" s="47">
        <v>2019</v>
      </c>
      <c r="D2386" s="109">
        <v>962.48797324563554</v>
      </c>
    </row>
    <row r="2387" spans="1:4">
      <c r="A2387" s="47" t="s">
        <v>38</v>
      </c>
      <c r="B2387" s="47" t="s">
        <v>141</v>
      </c>
      <c r="C2387" s="47">
        <v>2020</v>
      </c>
      <c r="D2387" s="93">
        <v>925.08306345550125</v>
      </c>
    </row>
    <row r="2388" spans="1:4">
      <c r="A2388" s="47" t="s">
        <v>38</v>
      </c>
      <c r="B2388" s="47" t="s">
        <v>141</v>
      </c>
      <c r="C2388" s="47">
        <v>2021</v>
      </c>
      <c r="D2388" s="93">
        <v>481.98632005992698</v>
      </c>
    </row>
    <row r="2389" spans="1:4">
      <c r="A2389" s="47" t="s">
        <v>38</v>
      </c>
      <c r="B2389" s="47" t="s">
        <v>141</v>
      </c>
      <c r="C2389" s="47">
        <v>2022</v>
      </c>
      <c r="D2389" s="93">
        <v>907.27290922832503</v>
      </c>
    </row>
    <row r="2390" spans="1:4">
      <c r="A2390" s="47" t="s">
        <v>39</v>
      </c>
      <c r="B2390" s="47" t="s">
        <v>141</v>
      </c>
      <c r="C2390" s="47">
        <v>2014</v>
      </c>
      <c r="D2390" s="93">
        <v>907.61302394035954</v>
      </c>
    </row>
    <row r="2391" spans="1:4">
      <c r="A2391" s="47" t="s">
        <v>39</v>
      </c>
      <c r="B2391" s="47" t="s">
        <v>141</v>
      </c>
      <c r="C2391" s="47">
        <v>2015</v>
      </c>
      <c r="D2391" s="93">
        <v>1008.2284976714667</v>
      </c>
    </row>
    <row r="2392" spans="1:4">
      <c r="A2392" s="47" t="s">
        <v>39</v>
      </c>
      <c r="B2392" s="47" t="s">
        <v>141</v>
      </c>
      <c r="C2392" s="47">
        <v>2016</v>
      </c>
      <c r="D2392" s="93">
        <v>428.09594000737638</v>
      </c>
    </row>
    <row r="2393" spans="1:4">
      <c r="A2393" s="47" t="s">
        <v>39</v>
      </c>
      <c r="B2393" s="47" t="s">
        <v>141</v>
      </c>
      <c r="C2393" s="47">
        <v>2017</v>
      </c>
      <c r="D2393" s="47">
        <v>476.67818877320337</v>
      </c>
    </row>
    <row r="2394" spans="1:4">
      <c r="A2394" s="47" t="s">
        <v>39</v>
      </c>
      <c r="B2394" s="47" t="s">
        <v>141</v>
      </c>
      <c r="C2394" s="47">
        <v>2018</v>
      </c>
      <c r="D2394" s="109">
        <v>495.45817750507945</v>
      </c>
    </row>
    <row r="2395" spans="1:4">
      <c r="A2395" s="47" t="s">
        <v>39</v>
      </c>
      <c r="B2395" s="47" t="s">
        <v>141</v>
      </c>
      <c r="C2395" s="47">
        <v>2019</v>
      </c>
      <c r="D2395" s="94">
        <v>459.07886248943015</v>
      </c>
    </row>
    <row r="2396" spans="1:4">
      <c r="A2396" s="47" t="s">
        <v>39</v>
      </c>
      <c r="B2396" s="47" t="s">
        <v>141</v>
      </c>
      <c r="C2396" s="47">
        <v>2020</v>
      </c>
      <c r="D2396" s="94">
        <v>468.0731325680191</v>
      </c>
    </row>
    <row r="2397" spans="1:4">
      <c r="A2397" s="47" t="s">
        <v>39</v>
      </c>
      <c r="B2397" s="47" t="s">
        <v>141</v>
      </c>
      <c r="C2397" s="47">
        <v>2021</v>
      </c>
      <c r="D2397" s="94">
        <v>389.20593653266013</v>
      </c>
    </row>
    <row r="2398" spans="1:4">
      <c r="A2398" s="47" t="s">
        <v>39</v>
      </c>
      <c r="B2398" s="47" t="s">
        <v>141</v>
      </c>
      <c r="C2398" s="47">
        <v>2022</v>
      </c>
      <c r="D2398" s="94">
        <v>650.34076930555284</v>
      </c>
    </row>
    <row r="2399" spans="1:4">
      <c r="A2399" s="47" t="s">
        <v>40</v>
      </c>
      <c r="B2399" s="47" t="s">
        <v>141</v>
      </c>
      <c r="C2399" s="47">
        <v>2014</v>
      </c>
      <c r="D2399" s="94">
        <v>364.04929239703051</v>
      </c>
    </row>
    <row r="2400" spans="1:4">
      <c r="A2400" s="47" t="s">
        <v>40</v>
      </c>
      <c r="B2400" s="47" t="s">
        <v>141</v>
      </c>
      <c r="C2400" s="47">
        <v>2015</v>
      </c>
      <c r="D2400" s="94">
        <v>440.96232557694231</v>
      </c>
    </row>
    <row r="2401" spans="1:4">
      <c r="A2401" s="47" t="s">
        <v>40</v>
      </c>
      <c r="B2401" s="47" t="s">
        <v>141</v>
      </c>
      <c r="C2401" s="47">
        <v>2016</v>
      </c>
      <c r="D2401" s="47">
        <v>435.24757971258657</v>
      </c>
    </row>
    <row r="2402" spans="1:4">
      <c r="A2402" s="47" t="s">
        <v>40</v>
      </c>
      <c r="B2402" s="47" t="s">
        <v>141</v>
      </c>
      <c r="C2402" s="47">
        <v>2017</v>
      </c>
      <c r="D2402" s="109">
        <v>444.12699355877419</v>
      </c>
    </row>
    <row r="2403" spans="1:4">
      <c r="A2403" s="47" t="s">
        <v>40</v>
      </c>
      <c r="B2403" s="47" t="s">
        <v>141</v>
      </c>
      <c r="C2403" s="47">
        <v>2018</v>
      </c>
      <c r="D2403" s="94">
        <v>449.58175904251027</v>
      </c>
    </row>
    <row r="2404" spans="1:4">
      <c r="A2404" s="47" t="s">
        <v>40</v>
      </c>
      <c r="B2404" s="47" t="s">
        <v>141</v>
      </c>
      <c r="C2404" s="47">
        <v>2019</v>
      </c>
      <c r="D2404" s="94">
        <v>494.67140572002165</v>
      </c>
    </row>
    <row r="2405" spans="1:4">
      <c r="A2405" s="47" t="s">
        <v>40</v>
      </c>
      <c r="B2405" s="47" t="s">
        <v>141</v>
      </c>
      <c r="C2405" s="47">
        <v>2020</v>
      </c>
      <c r="D2405" s="94">
        <v>278.85410542568115</v>
      </c>
    </row>
    <row r="2406" spans="1:4">
      <c r="A2406" s="47" t="s">
        <v>40</v>
      </c>
      <c r="B2406" s="47" t="s">
        <v>141</v>
      </c>
      <c r="C2406" s="47">
        <v>2021</v>
      </c>
      <c r="D2406" s="94">
        <v>-36.579791843976842</v>
      </c>
    </row>
    <row r="2407" spans="1:4">
      <c r="A2407" s="47" t="s">
        <v>40</v>
      </c>
      <c r="B2407" s="47" t="s">
        <v>141</v>
      </c>
      <c r="C2407" s="47">
        <v>2022</v>
      </c>
      <c r="D2407" s="94">
        <v>894.75096383141749</v>
      </c>
    </row>
    <row r="2408" spans="1:4">
      <c r="A2408" s="47" t="s">
        <v>41</v>
      </c>
      <c r="B2408" s="47" t="s">
        <v>141</v>
      </c>
      <c r="C2408" s="47">
        <v>2014</v>
      </c>
      <c r="D2408" s="94">
        <v>311.48262165918862</v>
      </c>
    </row>
    <row r="2409" spans="1:4">
      <c r="A2409" s="47" t="s">
        <v>41</v>
      </c>
      <c r="B2409" s="47" t="s">
        <v>141</v>
      </c>
      <c r="C2409" s="47">
        <v>2015</v>
      </c>
      <c r="D2409" s="47">
        <v>399.45033228447556</v>
      </c>
    </row>
    <row r="2410" spans="1:4">
      <c r="A2410" s="47" t="s">
        <v>41</v>
      </c>
      <c r="B2410" s="47" t="s">
        <v>141</v>
      </c>
      <c r="C2410" s="47">
        <v>2016</v>
      </c>
      <c r="D2410" s="109">
        <v>299.83107441676407</v>
      </c>
    </row>
    <row r="2411" spans="1:4">
      <c r="A2411" s="47" t="s">
        <v>41</v>
      </c>
      <c r="B2411" s="47" t="s">
        <v>141</v>
      </c>
      <c r="C2411" s="47">
        <v>2017</v>
      </c>
      <c r="D2411" s="93">
        <v>346.39751173432558</v>
      </c>
    </row>
    <row r="2412" spans="1:4">
      <c r="A2412" s="47" t="s">
        <v>41</v>
      </c>
      <c r="B2412" s="47" t="s">
        <v>141</v>
      </c>
      <c r="C2412" s="47">
        <v>2018</v>
      </c>
      <c r="D2412" s="93">
        <v>349.23115320957476</v>
      </c>
    </row>
    <row r="2413" spans="1:4">
      <c r="A2413" s="47" t="s">
        <v>41</v>
      </c>
      <c r="B2413" s="47" t="s">
        <v>141</v>
      </c>
      <c r="C2413" s="47">
        <v>2019</v>
      </c>
      <c r="D2413" s="93">
        <v>264.23120997258269</v>
      </c>
    </row>
    <row r="2414" spans="1:4">
      <c r="A2414" s="47" t="s">
        <v>41</v>
      </c>
      <c r="B2414" s="47" t="s">
        <v>141</v>
      </c>
      <c r="C2414" s="47">
        <v>2020</v>
      </c>
      <c r="D2414" s="93">
        <v>307.96326951103555</v>
      </c>
    </row>
    <row r="2415" spans="1:4">
      <c r="A2415" s="47" t="s">
        <v>41</v>
      </c>
      <c r="B2415" s="47" t="s">
        <v>141</v>
      </c>
      <c r="C2415" s="47">
        <v>2021</v>
      </c>
      <c r="D2415" s="93">
        <v>315.75148003837387</v>
      </c>
    </row>
    <row r="2416" spans="1:4">
      <c r="A2416" s="47" t="s">
        <v>41</v>
      </c>
      <c r="B2416" s="47" t="s">
        <v>141</v>
      </c>
      <c r="C2416" s="47">
        <v>2022</v>
      </c>
      <c r="D2416" s="93">
        <v>264.68166626022099</v>
      </c>
    </row>
    <row r="2417" spans="1:4">
      <c r="A2417" s="47" t="s">
        <v>111</v>
      </c>
      <c r="B2417" s="47" t="s">
        <v>141</v>
      </c>
      <c r="C2417" s="47">
        <v>2020</v>
      </c>
      <c r="D2417" s="47">
        <v>526.87770167062911</v>
      </c>
    </row>
    <row r="2418" spans="1:4">
      <c r="A2418" s="47" t="s">
        <v>111</v>
      </c>
      <c r="B2418" s="47" t="s">
        <v>141</v>
      </c>
      <c r="C2418" s="47">
        <v>2021</v>
      </c>
      <c r="D2418" s="109">
        <v>438.29816274891414</v>
      </c>
    </row>
    <row r="2419" spans="1:4">
      <c r="A2419" s="47" t="s">
        <v>111</v>
      </c>
      <c r="B2419" s="47" t="s">
        <v>141</v>
      </c>
      <c r="C2419" s="47">
        <v>2022</v>
      </c>
      <c r="D2419" s="93">
        <v>837.93495560594317</v>
      </c>
    </row>
    <row r="2420" spans="1:4">
      <c r="A2420" s="47" t="s">
        <v>42</v>
      </c>
      <c r="B2420" s="47" t="s">
        <v>141</v>
      </c>
      <c r="C2420" s="47">
        <v>2014</v>
      </c>
      <c r="D2420" s="93">
        <v>407.02205558536821</v>
      </c>
    </row>
    <row r="2421" spans="1:4">
      <c r="A2421" s="47" t="s">
        <v>42</v>
      </c>
      <c r="B2421" s="47" t="s">
        <v>141</v>
      </c>
      <c r="C2421" s="47">
        <v>2015</v>
      </c>
      <c r="D2421" s="93">
        <v>475.11514535734062</v>
      </c>
    </row>
    <row r="2422" spans="1:4">
      <c r="A2422" s="47" t="s">
        <v>42</v>
      </c>
      <c r="B2422" s="47" t="s">
        <v>141</v>
      </c>
      <c r="C2422" s="47">
        <v>2016</v>
      </c>
      <c r="D2422" s="93">
        <v>379.03803147126257</v>
      </c>
    </row>
    <row r="2423" spans="1:4">
      <c r="A2423" s="47" t="s">
        <v>42</v>
      </c>
      <c r="B2423" s="47" t="s">
        <v>141</v>
      </c>
      <c r="C2423" s="47">
        <v>2017</v>
      </c>
      <c r="D2423" s="93">
        <v>314.35514453548961</v>
      </c>
    </row>
    <row r="2424" spans="1:4">
      <c r="A2424" s="47" t="s">
        <v>42</v>
      </c>
      <c r="B2424" s="47" t="s">
        <v>141</v>
      </c>
      <c r="C2424" s="47">
        <v>2018</v>
      </c>
      <c r="D2424" s="93">
        <v>333.08847379960628</v>
      </c>
    </row>
    <row r="2425" spans="1:4">
      <c r="A2425" s="47" t="s">
        <v>42</v>
      </c>
      <c r="B2425" s="47" t="s">
        <v>141</v>
      </c>
      <c r="C2425" s="47">
        <v>2019</v>
      </c>
      <c r="D2425" s="47">
        <v>321.32230148878972</v>
      </c>
    </row>
    <row r="2426" spans="1:4">
      <c r="A2426" s="47" t="s">
        <v>42</v>
      </c>
      <c r="B2426" s="47" t="s">
        <v>141</v>
      </c>
      <c r="C2426" s="47">
        <v>2020</v>
      </c>
      <c r="D2426" s="109">
        <v>338.55990661526693</v>
      </c>
    </row>
    <row r="2427" spans="1:4">
      <c r="A2427" s="47" t="s">
        <v>42</v>
      </c>
      <c r="B2427" s="47" t="s">
        <v>141</v>
      </c>
      <c r="C2427" s="47">
        <v>2021</v>
      </c>
      <c r="D2427" s="93">
        <v>307.32369572673036</v>
      </c>
    </row>
    <row r="2428" spans="1:4">
      <c r="A2428" s="47" t="s">
        <v>42</v>
      </c>
      <c r="B2428" s="47" t="s">
        <v>141</v>
      </c>
      <c r="C2428" s="47">
        <v>2022</v>
      </c>
      <c r="D2428" s="93">
        <v>284.77185280006512</v>
      </c>
    </row>
    <row r="2429" spans="1:4">
      <c r="A2429" s="47" t="s">
        <v>43</v>
      </c>
      <c r="B2429" s="47" t="s">
        <v>141</v>
      </c>
      <c r="C2429" s="47">
        <v>2014</v>
      </c>
      <c r="D2429" s="93">
        <v>557.00146047326473</v>
      </c>
    </row>
    <row r="2430" spans="1:4">
      <c r="A2430" s="47" t="s">
        <v>43</v>
      </c>
      <c r="B2430" s="47" t="s">
        <v>141</v>
      </c>
      <c r="C2430" s="47">
        <v>2015</v>
      </c>
      <c r="D2430" s="93">
        <v>550.33245764598314</v>
      </c>
    </row>
    <row r="2431" spans="1:4">
      <c r="A2431" s="47" t="s">
        <v>43</v>
      </c>
      <c r="B2431" s="47" t="s">
        <v>141</v>
      </c>
      <c r="C2431" s="47">
        <v>2016</v>
      </c>
      <c r="D2431" s="93">
        <v>367.69864670767163</v>
      </c>
    </row>
    <row r="2432" spans="1:4">
      <c r="A2432" s="47" t="s">
        <v>43</v>
      </c>
      <c r="B2432" s="47" t="s">
        <v>141</v>
      </c>
      <c r="C2432" s="47">
        <v>2017</v>
      </c>
      <c r="D2432" s="93">
        <v>299.38503410965609</v>
      </c>
    </row>
    <row r="2433" spans="1:4">
      <c r="A2433" s="47" t="s">
        <v>43</v>
      </c>
      <c r="B2433" s="47" t="s">
        <v>141</v>
      </c>
      <c r="C2433" s="47">
        <v>2018</v>
      </c>
      <c r="D2433" s="47">
        <v>326.03526654892443</v>
      </c>
    </row>
    <row r="2434" spans="1:4">
      <c r="A2434" s="47" t="s">
        <v>43</v>
      </c>
      <c r="B2434" s="47" t="s">
        <v>141</v>
      </c>
      <c r="C2434" s="47">
        <v>2019</v>
      </c>
      <c r="D2434" s="109">
        <v>309.98846606822303</v>
      </c>
    </row>
    <row r="2435" spans="1:4">
      <c r="A2435" s="47" t="s">
        <v>43</v>
      </c>
      <c r="B2435" s="47" t="s">
        <v>141</v>
      </c>
      <c r="C2435" s="47">
        <v>2020</v>
      </c>
      <c r="D2435" s="93">
        <v>349.85663617186793</v>
      </c>
    </row>
    <row r="2436" spans="1:4">
      <c r="A2436" s="47" t="s">
        <v>43</v>
      </c>
      <c r="B2436" s="47" t="s">
        <v>141</v>
      </c>
      <c r="C2436" s="47">
        <v>2021</v>
      </c>
      <c r="D2436" s="93">
        <v>264.39735489992631</v>
      </c>
    </row>
    <row r="2437" spans="1:4">
      <c r="A2437" s="47" t="s">
        <v>43</v>
      </c>
      <c r="B2437" s="47" t="s">
        <v>141</v>
      </c>
      <c r="C2437" s="47">
        <v>2022</v>
      </c>
      <c r="D2437" s="93">
        <v>333.87062271435599</v>
      </c>
    </row>
    <row r="2438" spans="1:4">
      <c r="A2438" s="47" t="s">
        <v>44</v>
      </c>
      <c r="B2438" s="47" t="s">
        <v>141</v>
      </c>
      <c r="C2438" s="47">
        <v>2014</v>
      </c>
      <c r="D2438" s="93">
        <v>551.44538058782859</v>
      </c>
    </row>
    <row r="2439" spans="1:4">
      <c r="A2439" s="47" t="s">
        <v>44</v>
      </c>
      <c r="B2439" s="47" t="s">
        <v>141</v>
      </c>
      <c r="C2439" s="47">
        <v>2015</v>
      </c>
      <c r="D2439" s="93">
        <v>586.74461535917976</v>
      </c>
    </row>
    <row r="2440" spans="1:4">
      <c r="A2440" s="47" t="s">
        <v>44</v>
      </c>
      <c r="B2440" s="47" t="s">
        <v>141</v>
      </c>
      <c r="C2440" s="47">
        <v>2016</v>
      </c>
      <c r="D2440" s="93">
        <v>630.10109591903745</v>
      </c>
    </row>
    <row r="2441" spans="1:4">
      <c r="A2441" s="47" t="s">
        <v>44</v>
      </c>
      <c r="B2441" s="47" t="s">
        <v>141</v>
      </c>
      <c r="C2441" s="47">
        <v>2017</v>
      </c>
      <c r="D2441" s="47">
        <v>514.32866974749675</v>
      </c>
    </row>
    <row r="2442" spans="1:4">
      <c r="A2442" s="47" t="s">
        <v>44</v>
      </c>
      <c r="B2442" s="47" t="s">
        <v>141</v>
      </c>
      <c r="C2442" s="47">
        <v>2018</v>
      </c>
      <c r="D2442" s="107">
        <v>336.38646494377542</v>
      </c>
    </row>
    <row r="2443" spans="1:4">
      <c r="A2443" s="47" t="s">
        <v>44</v>
      </c>
      <c r="B2443" s="47" t="s">
        <v>141</v>
      </c>
      <c r="C2443" s="47">
        <v>2019</v>
      </c>
      <c r="D2443" s="93">
        <v>254.25145133540553</v>
      </c>
    </row>
    <row r="2444" spans="1:4">
      <c r="A2444" s="47" t="s">
        <v>44</v>
      </c>
      <c r="B2444" s="47" t="s">
        <v>141</v>
      </c>
      <c r="C2444" s="47">
        <v>2020</v>
      </c>
      <c r="D2444" s="93">
        <v>385.34938180162032</v>
      </c>
    </row>
    <row r="2445" spans="1:4">
      <c r="A2445" s="47" t="s">
        <v>44</v>
      </c>
      <c r="B2445" s="47" t="s">
        <v>141</v>
      </c>
      <c r="C2445" s="47">
        <v>2021</v>
      </c>
      <c r="D2445" s="93">
        <v>260.9272312443149</v>
      </c>
    </row>
    <row r="2446" spans="1:4">
      <c r="A2446" s="47" t="s">
        <v>44</v>
      </c>
      <c r="B2446" s="47" t="s">
        <v>141</v>
      </c>
      <c r="C2446" s="47">
        <v>2022</v>
      </c>
      <c r="D2446" s="93">
        <v>447.09639338155404</v>
      </c>
    </row>
    <row r="2447" spans="1:4">
      <c r="A2447" s="47" t="s">
        <v>45</v>
      </c>
      <c r="B2447" s="47" t="s">
        <v>141</v>
      </c>
      <c r="C2447" s="47">
        <v>2014</v>
      </c>
      <c r="D2447" s="93">
        <v>291.89115590050864</v>
      </c>
    </row>
    <row r="2448" spans="1:4">
      <c r="A2448" s="47" t="s">
        <v>45</v>
      </c>
      <c r="B2448" s="47" t="s">
        <v>141</v>
      </c>
      <c r="C2448" s="47">
        <v>2015</v>
      </c>
      <c r="D2448" s="93">
        <v>336.00822332832627</v>
      </c>
    </row>
    <row r="2449" spans="1:4">
      <c r="A2449" s="47" t="s">
        <v>45</v>
      </c>
      <c r="B2449" s="47" t="s">
        <v>141</v>
      </c>
      <c r="C2449" s="47">
        <v>2016</v>
      </c>
      <c r="D2449" s="47">
        <v>215.32157128525773</v>
      </c>
    </row>
    <row r="2450" spans="1:4">
      <c r="A2450" s="47" t="s">
        <v>45</v>
      </c>
      <c r="B2450" s="47" t="s">
        <v>141</v>
      </c>
      <c r="C2450" s="47">
        <v>2017</v>
      </c>
      <c r="D2450" s="109">
        <v>246.53156700142614</v>
      </c>
    </row>
    <row r="2451" spans="1:4">
      <c r="A2451" s="47" t="s">
        <v>45</v>
      </c>
      <c r="B2451" s="47" t="s">
        <v>141</v>
      </c>
      <c r="C2451" s="47">
        <v>2018</v>
      </c>
      <c r="D2451" s="93">
        <v>276.64370825031853</v>
      </c>
    </row>
    <row r="2452" spans="1:4">
      <c r="A2452" s="47" t="s">
        <v>45</v>
      </c>
      <c r="B2452" s="47" t="s">
        <v>141</v>
      </c>
      <c r="C2452" s="47">
        <v>2019</v>
      </c>
      <c r="D2452" s="93">
        <v>271.08117329097615</v>
      </c>
    </row>
    <row r="2453" spans="1:4">
      <c r="A2453" s="47" t="s">
        <v>45</v>
      </c>
      <c r="B2453" s="47" t="s">
        <v>141</v>
      </c>
      <c r="C2453" s="47">
        <v>2020</v>
      </c>
      <c r="D2453" s="93">
        <v>298.73699277464209</v>
      </c>
    </row>
    <row r="2454" spans="1:4">
      <c r="A2454" s="47" t="s">
        <v>45</v>
      </c>
      <c r="B2454" s="47" t="s">
        <v>141</v>
      </c>
      <c r="C2454" s="47">
        <v>2021</v>
      </c>
      <c r="D2454" s="93">
        <v>236.89423528104675</v>
      </c>
    </row>
    <row r="2455" spans="1:4">
      <c r="A2455" s="47" t="s">
        <v>45</v>
      </c>
      <c r="B2455" s="47" t="s">
        <v>141</v>
      </c>
      <c r="C2455" s="47">
        <v>2022</v>
      </c>
      <c r="D2455" s="93">
        <v>189.22617719934942</v>
      </c>
    </row>
    <row r="2456" spans="1:4">
      <c r="A2456" s="47" t="s">
        <v>53</v>
      </c>
      <c r="B2456" s="47" t="s">
        <v>162</v>
      </c>
      <c r="C2456" s="47">
        <v>2014</v>
      </c>
      <c r="D2456" s="93">
        <v>123.6449022054602</v>
      </c>
    </row>
    <row r="2457" spans="1:4">
      <c r="A2457" s="47" t="s">
        <v>53</v>
      </c>
      <c r="B2457" s="47" t="s">
        <v>162</v>
      </c>
      <c r="C2457" s="47">
        <v>2015</v>
      </c>
      <c r="D2457" s="47">
        <v>109.72939639873414</v>
      </c>
    </row>
    <row r="2458" spans="1:4">
      <c r="A2458" s="47" t="s">
        <v>53</v>
      </c>
      <c r="B2458" s="47" t="s">
        <v>162</v>
      </c>
      <c r="C2458" s="47">
        <v>2016</v>
      </c>
      <c r="D2458" s="109">
        <v>93.712027633168816</v>
      </c>
    </row>
    <row r="2459" spans="1:4">
      <c r="A2459" s="47" t="s">
        <v>53</v>
      </c>
      <c r="B2459" s="47" t="s">
        <v>162</v>
      </c>
      <c r="C2459" s="47">
        <v>2017</v>
      </c>
      <c r="D2459" s="47">
        <v>87.1210522071665</v>
      </c>
    </row>
    <row r="2460" spans="1:4">
      <c r="A2460" s="47" t="s">
        <v>53</v>
      </c>
      <c r="B2460" s="47" t="s">
        <v>162</v>
      </c>
      <c r="C2460" s="47">
        <v>2018</v>
      </c>
      <c r="D2460" s="109">
        <v>86.891753304486116</v>
      </c>
    </row>
    <row r="2461" spans="1:4">
      <c r="A2461" s="47" t="s">
        <v>53</v>
      </c>
      <c r="B2461" s="47" t="s">
        <v>162</v>
      </c>
      <c r="C2461" s="47">
        <v>2019</v>
      </c>
      <c r="D2461" s="93">
        <v>89.880180052470081</v>
      </c>
    </row>
    <row r="2462" spans="1:4">
      <c r="A2462" s="47" t="s">
        <v>53</v>
      </c>
      <c r="B2462" s="47" t="s">
        <v>162</v>
      </c>
      <c r="C2462" s="47">
        <v>2020</v>
      </c>
      <c r="D2462" s="93">
        <v>86.516144549758508</v>
      </c>
    </row>
    <row r="2463" spans="1:4">
      <c r="A2463" s="47" t="s">
        <v>53</v>
      </c>
      <c r="B2463" s="47" t="s">
        <v>162</v>
      </c>
      <c r="C2463" s="47">
        <v>2021</v>
      </c>
      <c r="D2463" s="93">
        <v>74.277066295034516</v>
      </c>
    </row>
    <row r="2464" spans="1:4">
      <c r="A2464" s="47" t="s">
        <v>53</v>
      </c>
      <c r="B2464" s="47" t="s">
        <v>162</v>
      </c>
      <c r="C2464" s="47">
        <v>2022</v>
      </c>
      <c r="D2464" s="93">
        <v>96.103866403321646</v>
      </c>
    </row>
    <row r="2465" spans="1:4">
      <c r="A2465" s="47" t="s">
        <v>51</v>
      </c>
      <c r="B2465" s="47" t="s">
        <v>162</v>
      </c>
      <c r="C2465" s="47">
        <v>2014</v>
      </c>
      <c r="D2465" s="93">
        <v>223.01205893400279</v>
      </c>
    </row>
    <row r="2466" spans="1:4">
      <c r="A2466" s="47" t="s">
        <v>51</v>
      </c>
      <c r="B2466" s="47" t="s">
        <v>162</v>
      </c>
      <c r="C2466" s="47">
        <v>2015</v>
      </c>
      <c r="D2466" s="93">
        <v>187.53025802587499</v>
      </c>
    </row>
    <row r="2467" spans="1:4">
      <c r="A2467" s="47" t="s">
        <v>51</v>
      </c>
      <c r="B2467" s="47" t="s">
        <v>162</v>
      </c>
      <c r="C2467" s="47">
        <v>2016</v>
      </c>
      <c r="D2467" s="47">
        <v>195.68552500273572</v>
      </c>
    </row>
    <row r="2468" spans="1:4">
      <c r="A2468" s="47" t="s">
        <v>51</v>
      </c>
      <c r="B2468" s="47" t="s">
        <v>162</v>
      </c>
      <c r="C2468" s="47">
        <v>2017</v>
      </c>
      <c r="D2468" s="109">
        <v>214.34249938702155</v>
      </c>
    </row>
    <row r="2469" spans="1:4">
      <c r="A2469" s="47" t="s">
        <v>51</v>
      </c>
      <c r="B2469" s="47" t="s">
        <v>162</v>
      </c>
      <c r="C2469" s="47">
        <v>2018</v>
      </c>
      <c r="D2469" s="93">
        <v>222.71180411731225</v>
      </c>
    </row>
    <row r="2470" spans="1:4">
      <c r="A2470" s="47" t="s">
        <v>51</v>
      </c>
      <c r="B2470" s="47" t="s">
        <v>162</v>
      </c>
      <c r="C2470" s="47">
        <v>2019</v>
      </c>
      <c r="D2470" s="93">
        <v>173.08407955877919</v>
      </c>
    </row>
    <row r="2471" spans="1:4">
      <c r="A2471" s="47" t="s">
        <v>51</v>
      </c>
      <c r="B2471" s="47" t="s">
        <v>162</v>
      </c>
      <c r="C2471" s="47">
        <v>2020</v>
      </c>
      <c r="D2471" s="93">
        <v>153.02151835002002</v>
      </c>
    </row>
    <row r="2472" spans="1:4">
      <c r="A2472" s="47" t="s">
        <v>51</v>
      </c>
      <c r="B2472" s="47" t="s">
        <v>162</v>
      </c>
      <c r="C2472" s="47">
        <v>2021</v>
      </c>
      <c r="D2472" s="93">
        <v>123.8944545748099</v>
      </c>
    </row>
    <row r="2473" spans="1:4">
      <c r="A2473" s="47" t="s">
        <v>51</v>
      </c>
      <c r="B2473" s="47" t="s">
        <v>162</v>
      </c>
      <c r="C2473" s="47">
        <v>2022</v>
      </c>
      <c r="D2473" s="93">
        <v>207.14210931515512</v>
      </c>
    </row>
    <row r="2474" spans="1:4">
      <c r="A2474" s="47" t="s">
        <v>50</v>
      </c>
      <c r="B2474" s="47" t="s">
        <v>162</v>
      </c>
      <c r="C2474" s="47">
        <v>2014</v>
      </c>
      <c r="D2474" s="93">
        <v>340.30248589390504</v>
      </c>
    </row>
    <row r="2475" spans="1:4">
      <c r="A2475" s="47" t="s">
        <v>50</v>
      </c>
      <c r="B2475" s="47" t="s">
        <v>162</v>
      </c>
      <c r="C2475" s="47">
        <v>2015</v>
      </c>
      <c r="D2475" s="47">
        <v>238.53691055533167</v>
      </c>
    </row>
    <row r="2476" spans="1:4">
      <c r="A2476" s="47" t="s">
        <v>50</v>
      </c>
      <c r="B2476" s="47" t="s">
        <v>162</v>
      </c>
      <c r="C2476" s="47">
        <v>2016</v>
      </c>
      <c r="D2476" s="109">
        <v>281.62811700293037</v>
      </c>
    </row>
    <row r="2477" spans="1:4">
      <c r="A2477" s="47" t="s">
        <v>50</v>
      </c>
      <c r="B2477" s="47" t="s">
        <v>162</v>
      </c>
      <c r="C2477" s="47">
        <v>2017</v>
      </c>
      <c r="D2477" s="93">
        <v>390.18514054429909</v>
      </c>
    </row>
    <row r="2478" spans="1:4">
      <c r="A2478" s="47" t="s">
        <v>50</v>
      </c>
      <c r="B2478" s="47" t="s">
        <v>162</v>
      </c>
      <c r="C2478" s="47">
        <v>2018</v>
      </c>
      <c r="D2478" s="93">
        <v>230.22088456583992</v>
      </c>
    </row>
    <row r="2479" spans="1:4">
      <c r="A2479" s="47" t="s">
        <v>50</v>
      </c>
      <c r="B2479" s="47" t="s">
        <v>162</v>
      </c>
      <c r="C2479" s="47">
        <v>2019</v>
      </c>
      <c r="D2479" s="93">
        <v>189.81599725362489</v>
      </c>
    </row>
    <row r="2480" spans="1:4">
      <c r="A2480" s="47" t="s">
        <v>50</v>
      </c>
      <c r="B2480" s="47" t="s">
        <v>162</v>
      </c>
      <c r="C2480" s="47">
        <v>2020</v>
      </c>
      <c r="D2480" s="93">
        <v>161.72713680490008</v>
      </c>
    </row>
    <row r="2481" spans="1:4">
      <c r="A2481" s="47" t="s">
        <v>50</v>
      </c>
      <c r="B2481" s="47" t="s">
        <v>162</v>
      </c>
      <c r="C2481" s="47">
        <v>2021</v>
      </c>
      <c r="D2481" s="93">
        <v>123.14618820872377</v>
      </c>
    </row>
    <row r="2482" spans="1:4">
      <c r="A2482" s="47" t="s">
        <v>50</v>
      </c>
      <c r="B2482" s="47" t="s">
        <v>162</v>
      </c>
      <c r="C2482" s="47">
        <v>2022</v>
      </c>
      <c r="D2482" s="93">
        <v>253.89357371344877</v>
      </c>
    </row>
    <row r="2483" spans="1:4">
      <c r="A2483" s="47" t="s">
        <v>52</v>
      </c>
      <c r="B2483" s="47" t="s">
        <v>162</v>
      </c>
      <c r="C2483" s="47">
        <v>2014</v>
      </c>
      <c r="D2483" s="141">
        <v>519.44880429601949</v>
      </c>
    </row>
    <row r="2484" spans="1:4">
      <c r="A2484" s="47" t="s">
        <v>52</v>
      </c>
      <c r="B2484" s="47" t="s">
        <v>162</v>
      </c>
      <c r="C2484" s="47">
        <v>2015</v>
      </c>
      <c r="D2484" s="139">
        <v>455.76099754482618</v>
      </c>
    </row>
    <row r="2485" spans="1:4">
      <c r="A2485" s="47" t="s">
        <v>52</v>
      </c>
      <c r="B2485" s="47" t="s">
        <v>162</v>
      </c>
      <c r="C2485" s="47">
        <v>2016</v>
      </c>
      <c r="D2485" s="140">
        <v>425.20941593662729</v>
      </c>
    </row>
    <row r="2486" spans="1:4">
      <c r="A2486" s="47" t="s">
        <v>52</v>
      </c>
      <c r="B2486" s="47" t="s">
        <v>162</v>
      </c>
      <c r="C2486" s="47">
        <v>2017</v>
      </c>
      <c r="D2486" s="140">
        <v>355.85667714132256</v>
      </c>
    </row>
    <row r="2487" spans="1:4">
      <c r="A2487" s="47" t="s">
        <v>52</v>
      </c>
      <c r="B2487" s="47" t="s">
        <v>162</v>
      </c>
      <c r="C2487" s="47">
        <v>2018</v>
      </c>
      <c r="D2487" s="140">
        <v>402.75229837551728</v>
      </c>
    </row>
    <row r="2488" spans="1:4">
      <c r="A2488" s="47" t="s">
        <v>52</v>
      </c>
      <c r="B2488" s="47" t="s">
        <v>162</v>
      </c>
      <c r="C2488" s="47">
        <v>2019</v>
      </c>
      <c r="D2488" s="108">
        <v>338.46138930248537</v>
      </c>
    </row>
    <row r="2489" spans="1:4">
      <c r="A2489" s="47" t="s">
        <v>52</v>
      </c>
      <c r="B2489" s="47" t="s">
        <v>162</v>
      </c>
      <c r="C2489" s="47">
        <v>2020</v>
      </c>
      <c r="D2489" s="108">
        <v>344.07929877404803</v>
      </c>
    </row>
    <row r="2490" spans="1:4">
      <c r="A2490" s="47" t="s">
        <v>52</v>
      </c>
      <c r="B2490" s="47" t="s">
        <v>162</v>
      </c>
      <c r="C2490" s="47">
        <v>2021</v>
      </c>
      <c r="D2490" s="108">
        <v>221.13366127350466</v>
      </c>
    </row>
    <row r="2491" spans="1:4">
      <c r="A2491" s="47" t="s">
        <v>52</v>
      </c>
      <c r="B2491" s="47" t="s">
        <v>162</v>
      </c>
      <c r="C2491" s="47">
        <v>2022</v>
      </c>
      <c r="D2491" s="107">
        <v>368.19847954399006</v>
      </c>
    </row>
    <row r="2492" spans="1:4">
      <c r="A2492" s="47" t="s">
        <v>49</v>
      </c>
      <c r="B2492" s="47" t="s">
        <v>162</v>
      </c>
      <c r="C2492" s="47">
        <v>2014</v>
      </c>
      <c r="D2492" s="107">
        <v>178.98861893335177</v>
      </c>
    </row>
    <row r="2493" spans="1:4">
      <c r="A2493" s="47" t="s">
        <v>49</v>
      </c>
      <c r="B2493" s="47" t="s">
        <v>162</v>
      </c>
      <c r="C2493" s="47">
        <v>2015</v>
      </c>
      <c r="D2493" s="93">
        <v>148.80368672256122</v>
      </c>
    </row>
    <row r="2494" spans="1:4">
      <c r="A2494" s="47" t="s">
        <v>49</v>
      </c>
      <c r="B2494" s="47" t="s">
        <v>162</v>
      </c>
      <c r="C2494" s="47">
        <v>2016</v>
      </c>
      <c r="D2494" s="93">
        <v>112.94632491021416</v>
      </c>
    </row>
    <row r="2495" spans="1:4">
      <c r="A2495" s="47" t="s">
        <v>49</v>
      </c>
      <c r="B2495" s="47" t="s">
        <v>162</v>
      </c>
      <c r="C2495" s="47">
        <v>2017</v>
      </c>
      <c r="D2495" s="93">
        <v>98.090762613690302</v>
      </c>
    </row>
    <row r="2496" spans="1:4">
      <c r="A2496" s="47" t="s">
        <v>49</v>
      </c>
      <c r="B2496" s="47" t="s">
        <v>162</v>
      </c>
      <c r="C2496" s="47">
        <v>2018</v>
      </c>
      <c r="D2496" s="93">
        <v>108.16485547517195</v>
      </c>
    </row>
    <row r="2497" spans="1:4">
      <c r="A2497" s="47" t="s">
        <v>49</v>
      </c>
      <c r="B2497" s="47" t="s">
        <v>162</v>
      </c>
      <c r="C2497" s="47">
        <v>2019</v>
      </c>
      <c r="D2497" s="93">
        <v>116.78868306108441</v>
      </c>
    </row>
    <row r="2498" spans="1:4">
      <c r="A2498" s="47" t="s">
        <v>49</v>
      </c>
      <c r="B2498" s="47" t="s">
        <v>162</v>
      </c>
      <c r="C2498" s="47">
        <v>2020</v>
      </c>
      <c r="D2498" s="93">
        <v>112.58054458793941</v>
      </c>
    </row>
    <row r="2499" spans="1:4">
      <c r="A2499" s="47" t="s">
        <v>49</v>
      </c>
      <c r="B2499" s="47" t="s">
        <v>162</v>
      </c>
      <c r="C2499" s="47">
        <v>2021</v>
      </c>
      <c r="D2499" s="47">
        <v>96.18210254447709</v>
      </c>
    </row>
    <row r="2500" spans="1:4">
      <c r="A2500" s="47" t="s">
        <v>49</v>
      </c>
      <c r="B2500" s="47" t="s">
        <v>162</v>
      </c>
      <c r="C2500" s="47">
        <v>2022</v>
      </c>
      <c r="D2500" s="107">
        <v>139.99196366160427</v>
      </c>
    </row>
    <row r="2501" spans="1:4">
      <c r="A2501" s="47" t="s">
        <v>33</v>
      </c>
      <c r="B2501" s="47" t="s">
        <v>150</v>
      </c>
      <c r="C2501" s="47">
        <v>2014</v>
      </c>
      <c r="D2501" s="93">
        <v>1095.8882565424362</v>
      </c>
    </row>
    <row r="2502" spans="1:4">
      <c r="A2502" s="47" t="s">
        <v>33</v>
      </c>
      <c r="B2502" s="47" t="s">
        <v>150</v>
      </c>
      <c r="C2502" s="47">
        <v>2015</v>
      </c>
      <c r="D2502" s="93">
        <v>869.05166093978391</v>
      </c>
    </row>
    <row r="2503" spans="1:4">
      <c r="A2503" s="47" t="s">
        <v>33</v>
      </c>
      <c r="B2503" s="47" t="s">
        <v>150</v>
      </c>
      <c r="C2503" s="47">
        <v>2016</v>
      </c>
      <c r="D2503" s="93">
        <v>467.69880577858055</v>
      </c>
    </row>
    <row r="2504" spans="1:4">
      <c r="A2504" s="47" t="s">
        <v>33</v>
      </c>
      <c r="B2504" s="47" t="s">
        <v>150</v>
      </c>
      <c r="C2504" s="47">
        <v>2017</v>
      </c>
      <c r="D2504" s="93">
        <v>481.85939420090722</v>
      </c>
    </row>
    <row r="2505" spans="1:4">
      <c r="A2505" s="47" t="s">
        <v>33</v>
      </c>
      <c r="B2505" s="47" t="s">
        <v>150</v>
      </c>
      <c r="C2505" s="47">
        <v>2018</v>
      </c>
      <c r="D2505" s="93">
        <v>560.88730876878526</v>
      </c>
    </row>
    <row r="2506" spans="1:4">
      <c r="A2506" s="47" t="s">
        <v>33</v>
      </c>
      <c r="B2506" s="47" t="s">
        <v>150</v>
      </c>
      <c r="C2506" s="47">
        <v>2019</v>
      </c>
      <c r="D2506" s="93">
        <v>567.99099848931246</v>
      </c>
    </row>
    <row r="2507" spans="1:4">
      <c r="A2507" s="47" t="s">
        <v>33</v>
      </c>
      <c r="B2507" s="47" t="s">
        <v>150</v>
      </c>
      <c r="C2507" s="47">
        <v>2020</v>
      </c>
      <c r="D2507" s="47">
        <v>511.90388025486084</v>
      </c>
    </row>
    <row r="2508" spans="1:4">
      <c r="A2508" s="47" t="s">
        <v>33</v>
      </c>
      <c r="B2508" s="47" t="s">
        <v>150</v>
      </c>
      <c r="C2508" s="47">
        <v>2021</v>
      </c>
      <c r="D2508" s="107">
        <v>411.54597252562002</v>
      </c>
    </row>
    <row r="2509" spans="1:4">
      <c r="A2509" s="47" t="s">
        <v>33</v>
      </c>
      <c r="B2509" s="47" t="s">
        <v>150</v>
      </c>
      <c r="C2509" s="47">
        <v>2022</v>
      </c>
      <c r="D2509" s="93">
        <v>666.79108658965549</v>
      </c>
    </row>
    <row r="2510" spans="1:4">
      <c r="A2510" s="47" t="s">
        <v>34</v>
      </c>
      <c r="B2510" s="47" t="s">
        <v>150</v>
      </c>
      <c r="C2510" s="47">
        <v>2014</v>
      </c>
      <c r="D2510" s="93">
        <v>464.42991887658007</v>
      </c>
    </row>
    <row r="2511" spans="1:4">
      <c r="A2511" s="47" t="s">
        <v>34</v>
      </c>
      <c r="B2511" s="47" t="s">
        <v>150</v>
      </c>
      <c r="C2511" s="47">
        <v>2015</v>
      </c>
      <c r="D2511" s="93">
        <v>558.60477064218446</v>
      </c>
    </row>
    <row r="2512" spans="1:4">
      <c r="A2512" s="47" t="s">
        <v>34</v>
      </c>
      <c r="B2512" s="47" t="s">
        <v>150</v>
      </c>
      <c r="C2512" s="47">
        <v>2016</v>
      </c>
      <c r="D2512" s="93">
        <v>312.56876669310662</v>
      </c>
    </row>
    <row r="2513" spans="1:4">
      <c r="A2513" s="47" t="s">
        <v>34</v>
      </c>
      <c r="B2513" s="47" t="s">
        <v>150</v>
      </c>
      <c r="C2513" s="47">
        <v>2017</v>
      </c>
      <c r="D2513" s="93">
        <v>420.0947432975405</v>
      </c>
    </row>
    <row r="2514" spans="1:4">
      <c r="A2514" s="47" t="s">
        <v>34</v>
      </c>
      <c r="B2514" s="47" t="s">
        <v>150</v>
      </c>
      <c r="C2514" s="47">
        <v>2018</v>
      </c>
      <c r="D2514" s="93">
        <v>417.7669880108981</v>
      </c>
    </row>
    <row r="2515" spans="1:4">
      <c r="A2515" s="47" t="s">
        <v>34</v>
      </c>
      <c r="B2515" s="47" t="s">
        <v>150</v>
      </c>
      <c r="C2515" s="47">
        <v>2019</v>
      </c>
      <c r="D2515" s="47">
        <v>463.89846994932503</v>
      </c>
    </row>
    <row r="2516" spans="1:4">
      <c r="A2516" s="47" t="s">
        <v>34</v>
      </c>
      <c r="B2516" s="47" t="s">
        <v>150</v>
      </c>
      <c r="C2516" s="47">
        <v>2020</v>
      </c>
      <c r="D2516" s="107">
        <v>427.15689146412495</v>
      </c>
    </row>
    <row r="2517" spans="1:4">
      <c r="A2517" s="47" t="s">
        <v>34</v>
      </c>
      <c r="B2517" s="47" t="s">
        <v>150</v>
      </c>
      <c r="C2517" s="47">
        <v>2021</v>
      </c>
      <c r="D2517" s="93">
        <v>378.24635040526584</v>
      </c>
    </row>
    <row r="2518" spans="1:4">
      <c r="A2518" s="47" t="s">
        <v>34</v>
      </c>
      <c r="B2518" s="47" t="s">
        <v>150</v>
      </c>
      <c r="C2518" s="47">
        <v>2022</v>
      </c>
      <c r="D2518" s="93">
        <v>227.3514875850357</v>
      </c>
    </row>
    <row r="2519" spans="1:4">
      <c r="A2519" s="47" t="s">
        <v>35</v>
      </c>
      <c r="B2519" s="47" t="s">
        <v>150</v>
      </c>
      <c r="C2519" s="47">
        <v>2014</v>
      </c>
      <c r="D2519" s="93">
        <v>459.20785826690184</v>
      </c>
    </row>
    <row r="2520" spans="1:4">
      <c r="A2520" s="47" t="s">
        <v>35</v>
      </c>
      <c r="B2520" s="47" t="s">
        <v>150</v>
      </c>
      <c r="C2520" s="47">
        <v>2015</v>
      </c>
      <c r="D2520" s="93">
        <v>551.57981122591411</v>
      </c>
    </row>
    <row r="2521" spans="1:4">
      <c r="A2521" s="47" t="s">
        <v>35</v>
      </c>
      <c r="B2521" s="47" t="s">
        <v>150</v>
      </c>
      <c r="C2521" s="47">
        <v>2016</v>
      </c>
      <c r="D2521" s="93">
        <v>394.19270907937664</v>
      </c>
    </row>
    <row r="2522" spans="1:4">
      <c r="A2522" s="47" t="s">
        <v>35</v>
      </c>
      <c r="B2522" s="47" t="s">
        <v>150</v>
      </c>
      <c r="C2522" s="47">
        <v>2017</v>
      </c>
      <c r="D2522" s="93">
        <v>370.95006983380114</v>
      </c>
    </row>
    <row r="2523" spans="1:4">
      <c r="A2523" s="47" t="s">
        <v>35</v>
      </c>
      <c r="B2523" s="47" t="s">
        <v>150</v>
      </c>
      <c r="C2523" s="47">
        <v>2018</v>
      </c>
      <c r="D2523" s="47">
        <v>447.0007349238262</v>
      </c>
    </row>
    <row r="2524" spans="1:4">
      <c r="A2524" s="47" t="s">
        <v>35</v>
      </c>
      <c r="B2524" s="47" t="s">
        <v>150</v>
      </c>
      <c r="C2524" s="47">
        <v>2019</v>
      </c>
      <c r="D2524" s="107">
        <v>431.85343300186042</v>
      </c>
    </row>
    <row r="2525" spans="1:4">
      <c r="A2525" s="47" t="s">
        <v>35</v>
      </c>
      <c r="B2525" s="47" t="s">
        <v>150</v>
      </c>
      <c r="C2525" s="47">
        <v>2020</v>
      </c>
      <c r="D2525" s="93">
        <v>361.70134230881303</v>
      </c>
    </row>
    <row r="2526" spans="1:4">
      <c r="A2526" s="47" t="s">
        <v>35</v>
      </c>
      <c r="B2526" s="47" t="s">
        <v>150</v>
      </c>
      <c r="C2526" s="47">
        <v>2021</v>
      </c>
      <c r="D2526" s="93">
        <v>340.0589422399097</v>
      </c>
    </row>
    <row r="2527" spans="1:4">
      <c r="A2527" s="47" t="s">
        <v>35</v>
      </c>
      <c r="B2527" s="47" t="s">
        <v>150</v>
      </c>
      <c r="C2527" s="47">
        <v>2022</v>
      </c>
      <c r="D2527" s="93">
        <v>417.30625614293444</v>
      </c>
    </row>
    <row r="2528" spans="1:4">
      <c r="A2528" s="47" t="s">
        <v>36</v>
      </c>
      <c r="B2528" s="47" t="s">
        <v>150</v>
      </c>
      <c r="C2528" s="47">
        <v>2014</v>
      </c>
      <c r="D2528" s="93">
        <v>647.78199390271277</v>
      </c>
    </row>
    <row r="2529" spans="1:4">
      <c r="A2529" s="47" t="s">
        <v>36</v>
      </c>
      <c r="B2529" s="47" t="s">
        <v>150</v>
      </c>
      <c r="C2529" s="47">
        <v>2015</v>
      </c>
      <c r="D2529" s="93">
        <v>669.21909423131842</v>
      </c>
    </row>
    <row r="2530" spans="1:4">
      <c r="A2530" s="47" t="s">
        <v>36</v>
      </c>
      <c r="B2530" s="47" t="s">
        <v>150</v>
      </c>
      <c r="C2530" s="47">
        <v>2016</v>
      </c>
      <c r="D2530" s="93">
        <v>408.86199896345335</v>
      </c>
    </row>
    <row r="2531" spans="1:4">
      <c r="A2531" s="47" t="s">
        <v>36</v>
      </c>
      <c r="B2531" s="47" t="s">
        <v>150</v>
      </c>
      <c r="C2531" s="47">
        <v>2017</v>
      </c>
      <c r="D2531" s="47">
        <v>412.04301409334715</v>
      </c>
    </row>
    <row r="2532" spans="1:4">
      <c r="A2532" s="47" t="s">
        <v>36</v>
      </c>
      <c r="B2532" s="47" t="s">
        <v>150</v>
      </c>
      <c r="C2532" s="47">
        <v>2018</v>
      </c>
      <c r="D2532" s="109">
        <v>458.9074746073814</v>
      </c>
    </row>
    <row r="2533" spans="1:4">
      <c r="A2533" s="47" t="s">
        <v>36</v>
      </c>
      <c r="B2533" s="47" t="s">
        <v>150</v>
      </c>
      <c r="C2533" s="47">
        <v>2019</v>
      </c>
      <c r="D2533" s="28">
        <v>474.04698817650001</v>
      </c>
    </row>
    <row r="2534" spans="1:4">
      <c r="A2534" s="47" t="s">
        <v>36</v>
      </c>
      <c r="B2534" s="47" t="s">
        <v>150</v>
      </c>
      <c r="C2534" s="47">
        <v>2020</v>
      </c>
      <c r="D2534" s="28">
        <v>442.08469778384926</v>
      </c>
    </row>
    <row r="2535" spans="1:4">
      <c r="A2535" s="47" t="s">
        <v>36</v>
      </c>
      <c r="B2535" s="47" t="s">
        <v>150</v>
      </c>
      <c r="C2535" s="47">
        <v>2021</v>
      </c>
      <c r="D2535" s="28">
        <v>357.09452517536431</v>
      </c>
    </row>
    <row r="2536" spans="1:4">
      <c r="A2536" s="47" t="s">
        <v>36</v>
      </c>
      <c r="B2536" s="47" t="s">
        <v>150</v>
      </c>
      <c r="C2536" s="47">
        <v>2022</v>
      </c>
      <c r="D2536" s="28">
        <v>471.06615474341595</v>
      </c>
    </row>
    <row r="2537" spans="1:4">
      <c r="A2537" s="47" t="s">
        <v>37</v>
      </c>
      <c r="B2537" s="47" t="s">
        <v>150</v>
      </c>
      <c r="C2537" s="47">
        <v>2014</v>
      </c>
      <c r="D2537" s="28">
        <v>696.30614464870564</v>
      </c>
    </row>
    <row r="2538" spans="1:4">
      <c r="A2538" s="47" t="s">
        <v>37</v>
      </c>
      <c r="B2538" s="47" t="s">
        <v>150</v>
      </c>
      <c r="C2538" s="47">
        <v>2015</v>
      </c>
      <c r="D2538" s="28">
        <v>756.35716249511938</v>
      </c>
    </row>
    <row r="2539" spans="1:4">
      <c r="A2539" s="47" t="s">
        <v>37</v>
      </c>
      <c r="B2539" s="47" t="s">
        <v>150</v>
      </c>
      <c r="C2539" s="47">
        <v>2016</v>
      </c>
      <c r="D2539" s="47">
        <v>751.79603948555609</v>
      </c>
    </row>
    <row r="2540" spans="1:4">
      <c r="A2540" s="47" t="s">
        <v>37</v>
      </c>
      <c r="B2540" s="47" t="s">
        <v>150</v>
      </c>
      <c r="C2540" s="47">
        <v>2017</v>
      </c>
      <c r="D2540" s="109">
        <v>703.30002785524323</v>
      </c>
    </row>
    <row r="2541" spans="1:4">
      <c r="A2541" s="47" t="s">
        <v>37</v>
      </c>
      <c r="B2541" s="47" t="s">
        <v>150</v>
      </c>
      <c r="C2541" s="47">
        <v>2018</v>
      </c>
      <c r="D2541" s="28">
        <v>658.85148866566271</v>
      </c>
    </row>
    <row r="2542" spans="1:4">
      <c r="A2542" s="47" t="s">
        <v>37</v>
      </c>
      <c r="B2542" s="47" t="s">
        <v>150</v>
      </c>
      <c r="C2542" s="47">
        <v>2019</v>
      </c>
      <c r="D2542" s="28">
        <v>571.6029484342256</v>
      </c>
    </row>
    <row r="2543" spans="1:4">
      <c r="A2543" s="47" t="s">
        <v>37</v>
      </c>
      <c r="B2543" s="47" t="s">
        <v>150</v>
      </c>
      <c r="C2543" s="47">
        <v>2020</v>
      </c>
      <c r="D2543" s="28">
        <v>548.20356750167468</v>
      </c>
    </row>
    <row r="2544" spans="1:4">
      <c r="A2544" s="47" t="s">
        <v>37</v>
      </c>
      <c r="B2544" s="47" t="s">
        <v>150</v>
      </c>
      <c r="C2544" s="47">
        <v>2021</v>
      </c>
      <c r="D2544" s="28">
        <v>317.33284420468874</v>
      </c>
    </row>
    <row r="2545" spans="1:4">
      <c r="A2545" s="47" t="s">
        <v>37</v>
      </c>
      <c r="B2545" s="47" t="s">
        <v>150</v>
      </c>
      <c r="C2545" s="47">
        <v>2022</v>
      </c>
      <c r="D2545" s="28">
        <v>537.74581917904254</v>
      </c>
    </row>
    <row r="2546" spans="1:4">
      <c r="A2546" s="47" t="s">
        <v>38</v>
      </c>
      <c r="B2546" s="47" t="s">
        <v>150</v>
      </c>
      <c r="C2546" s="47">
        <v>2014</v>
      </c>
      <c r="D2546" s="28">
        <v>1358.9991345145033</v>
      </c>
    </row>
    <row r="2547" spans="1:4">
      <c r="A2547" s="47" t="s">
        <v>38</v>
      </c>
      <c r="B2547" s="47" t="s">
        <v>150</v>
      </c>
      <c r="C2547" s="47">
        <v>2015</v>
      </c>
      <c r="D2547" s="47">
        <v>1436.7133888048675</v>
      </c>
    </row>
    <row r="2548" spans="1:4">
      <c r="A2548" s="47" t="s">
        <v>38</v>
      </c>
      <c r="B2548" s="47" t="s">
        <v>150</v>
      </c>
      <c r="C2548" s="47">
        <v>2016</v>
      </c>
      <c r="D2548" s="109">
        <v>1137.0375203718345</v>
      </c>
    </row>
    <row r="2549" spans="1:4">
      <c r="A2549" s="47" t="s">
        <v>38</v>
      </c>
      <c r="B2549" s="47" t="s">
        <v>150</v>
      </c>
      <c r="C2549" s="47">
        <v>2017</v>
      </c>
      <c r="D2549" s="28">
        <v>1301.8613612369129</v>
      </c>
    </row>
    <row r="2550" spans="1:4">
      <c r="A2550" s="47" t="s">
        <v>38</v>
      </c>
      <c r="B2550" s="47" t="s">
        <v>150</v>
      </c>
      <c r="C2550" s="47">
        <v>2018</v>
      </c>
      <c r="D2550" s="28">
        <v>1106.619301596171</v>
      </c>
    </row>
    <row r="2551" spans="1:4">
      <c r="A2551" s="47" t="s">
        <v>38</v>
      </c>
      <c r="B2551" s="47" t="s">
        <v>150</v>
      </c>
      <c r="C2551" s="47">
        <v>2019</v>
      </c>
      <c r="D2551" s="28">
        <v>981.66559642735319</v>
      </c>
    </row>
    <row r="2552" spans="1:4">
      <c r="A2552" s="47" t="s">
        <v>38</v>
      </c>
      <c r="B2552" s="47" t="s">
        <v>150</v>
      </c>
      <c r="C2552" s="47">
        <v>2020</v>
      </c>
      <c r="D2552" s="28">
        <v>959.63065268164939</v>
      </c>
    </row>
    <row r="2553" spans="1:4">
      <c r="A2553" s="47" t="s">
        <v>38</v>
      </c>
      <c r="B2553" s="47" t="s">
        <v>150</v>
      </c>
      <c r="C2553" s="47">
        <v>2021</v>
      </c>
      <c r="D2553" s="28">
        <v>560.34222870934116</v>
      </c>
    </row>
    <row r="2554" spans="1:4">
      <c r="A2554" s="47" t="s">
        <v>38</v>
      </c>
      <c r="B2554" s="47" t="s">
        <v>150</v>
      </c>
      <c r="C2554" s="47">
        <v>2022</v>
      </c>
      <c r="D2554" s="28">
        <v>930.19693628265463</v>
      </c>
    </row>
    <row r="2555" spans="1:4">
      <c r="A2555" s="47" t="s">
        <v>39</v>
      </c>
      <c r="B2555" s="47" t="s">
        <v>150</v>
      </c>
      <c r="C2555" s="47">
        <v>2014</v>
      </c>
      <c r="D2555" s="47">
        <v>917.39503767591634</v>
      </c>
    </row>
    <row r="2556" spans="1:4">
      <c r="A2556" s="47" t="s">
        <v>39</v>
      </c>
      <c r="B2556" s="47" t="s">
        <v>150</v>
      </c>
      <c r="C2556" s="47">
        <v>2015</v>
      </c>
      <c r="D2556" s="109">
        <v>1039.0576674172407</v>
      </c>
    </row>
    <row r="2557" spans="1:4">
      <c r="A2557" s="47" t="s">
        <v>39</v>
      </c>
      <c r="B2557" s="47" t="s">
        <v>150</v>
      </c>
      <c r="C2557" s="47">
        <v>2016</v>
      </c>
      <c r="D2557" s="28">
        <v>411.20872470035664</v>
      </c>
    </row>
    <row r="2558" spans="1:4">
      <c r="A2558" s="47" t="s">
        <v>39</v>
      </c>
      <c r="B2558" s="47" t="s">
        <v>150</v>
      </c>
      <c r="C2558" s="47">
        <v>2017</v>
      </c>
      <c r="D2558" s="28">
        <v>463.35302194480789</v>
      </c>
    </row>
    <row r="2559" spans="1:4">
      <c r="A2559" s="47" t="s">
        <v>39</v>
      </c>
      <c r="B2559" s="47" t="s">
        <v>150</v>
      </c>
      <c r="C2559" s="47">
        <v>2018</v>
      </c>
      <c r="D2559" s="28">
        <v>524.39679162701486</v>
      </c>
    </row>
    <row r="2560" spans="1:4">
      <c r="A2560" s="47" t="s">
        <v>39</v>
      </c>
      <c r="B2560" s="47" t="s">
        <v>150</v>
      </c>
      <c r="C2560" s="47">
        <v>2019</v>
      </c>
      <c r="D2560" s="28">
        <v>453.12724053124396</v>
      </c>
    </row>
    <row r="2561" spans="1:4">
      <c r="A2561" s="47" t="s">
        <v>39</v>
      </c>
      <c r="B2561" s="47" t="s">
        <v>150</v>
      </c>
      <c r="C2561" s="47">
        <v>2020</v>
      </c>
      <c r="D2561" s="28">
        <v>494.42284619950772</v>
      </c>
    </row>
    <row r="2562" spans="1:4">
      <c r="A2562" s="47" t="s">
        <v>39</v>
      </c>
      <c r="B2562" s="47" t="s">
        <v>150</v>
      </c>
      <c r="C2562" s="47">
        <v>2021</v>
      </c>
      <c r="D2562" s="28">
        <v>396.87848072212381</v>
      </c>
    </row>
    <row r="2563" spans="1:4">
      <c r="A2563" s="47" t="s">
        <v>39</v>
      </c>
      <c r="B2563" s="47" t="s">
        <v>150</v>
      </c>
      <c r="C2563" s="47">
        <v>2022</v>
      </c>
      <c r="D2563" s="47">
        <v>635.10591020095922</v>
      </c>
    </row>
    <row r="2564" spans="1:4">
      <c r="A2564" s="47" t="s">
        <v>40</v>
      </c>
      <c r="B2564" s="47" t="s">
        <v>150</v>
      </c>
      <c r="C2564" s="47">
        <v>2014</v>
      </c>
      <c r="D2564" s="109">
        <v>708.42915112169203</v>
      </c>
    </row>
    <row r="2565" spans="1:4">
      <c r="A2565" s="47" t="s">
        <v>40</v>
      </c>
      <c r="B2565" s="47" t="s">
        <v>150</v>
      </c>
      <c r="C2565" s="47">
        <v>2015</v>
      </c>
      <c r="D2565" s="28">
        <v>433.60569596733887</v>
      </c>
    </row>
    <row r="2566" spans="1:4">
      <c r="A2566" s="47" t="s">
        <v>40</v>
      </c>
      <c r="B2566" s="47" t="s">
        <v>150</v>
      </c>
      <c r="C2566" s="47">
        <v>2016</v>
      </c>
      <c r="D2566" s="28">
        <v>392.17554889453265</v>
      </c>
    </row>
    <row r="2567" spans="1:4">
      <c r="A2567" s="47" t="s">
        <v>40</v>
      </c>
      <c r="B2567" s="47" t="s">
        <v>150</v>
      </c>
      <c r="C2567" s="47">
        <v>2017</v>
      </c>
      <c r="D2567" s="28">
        <v>370.65125641086416</v>
      </c>
    </row>
    <row r="2568" spans="1:4">
      <c r="A2568" s="47" t="s">
        <v>40</v>
      </c>
      <c r="B2568" s="47" t="s">
        <v>150</v>
      </c>
      <c r="C2568" s="47">
        <v>2018</v>
      </c>
      <c r="D2568" s="28">
        <v>284.04191705937887</v>
      </c>
    </row>
    <row r="2569" spans="1:4">
      <c r="A2569" s="47" t="s">
        <v>40</v>
      </c>
      <c r="B2569" s="47" t="s">
        <v>150</v>
      </c>
      <c r="C2569" s="47">
        <v>2019</v>
      </c>
      <c r="D2569" s="28">
        <v>381.37115021558941</v>
      </c>
    </row>
    <row r="2570" spans="1:4">
      <c r="A2570" s="47" t="s">
        <v>40</v>
      </c>
      <c r="B2570" s="47" t="s">
        <v>150</v>
      </c>
      <c r="C2570" s="47">
        <v>2020</v>
      </c>
      <c r="D2570" s="28">
        <v>265.28146448801056</v>
      </c>
    </row>
    <row r="2571" spans="1:4">
      <c r="A2571" s="47" t="s">
        <v>40</v>
      </c>
      <c r="B2571" s="47" t="s">
        <v>150</v>
      </c>
      <c r="C2571" s="47">
        <v>2021</v>
      </c>
      <c r="D2571" s="47">
        <v>101.62523456735292</v>
      </c>
    </row>
    <row r="2572" spans="1:4">
      <c r="A2572" s="47" t="s">
        <v>40</v>
      </c>
      <c r="B2572" s="47" t="s">
        <v>150</v>
      </c>
      <c r="C2572" s="47">
        <v>2022</v>
      </c>
      <c r="D2572" s="109">
        <v>226.79100623808839</v>
      </c>
    </row>
    <row r="2573" spans="1:4">
      <c r="A2573" s="47" t="s">
        <v>41</v>
      </c>
      <c r="B2573" s="47" t="s">
        <v>150</v>
      </c>
      <c r="C2573" s="47">
        <v>2014</v>
      </c>
      <c r="D2573" s="28">
        <v>400.03675436172296</v>
      </c>
    </row>
    <row r="2574" spans="1:4">
      <c r="A2574" s="47" t="s">
        <v>41</v>
      </c>
      <c r="B2574" s="47" t="s">
        <v>150</v>
      </c>
      <c r="C2574" s="47">
        <v>2015</v>
      </c>
      <c r="D2574" s="28">
        <v>441.07270217584608</v>
      </c>
    </row>
    <row r="2575" spans="1:4">
      <c r="A2575" s="47" t="s">
        <v>41</v>
      </c>
      <c r="B2575" s="47" t="s">
        <v>150</v>
      </c>
      <c r="C2575" s="47">
        <v>2016</v>
      </c>
      <c r="D2575" s="28">
        <v>333.01141353300221</v>
      </c>
    </row>
    <row r="2576" spans="1:4">
      <c r="A2576" s="47" t="s">
        <v>41</v>
      </c>
      <c r="B2576" s="47" t="s">
        <v>150</v>
      </c>
      <c r="C2576" s="47">
        <v>2017</v>
      </c>
      <c r="D2576" s="28">
        <v>368.84461048917166</v>
      </c>
    </row>
    <row r="2577" spans="1:4">
      <c r="A2577" s="47" t="s">
        <v>41</v>
      </c>
      <c r="B2577" s="47" t="s">
        <v>150</v>
      </c>
      <c r="C2577" s="47">
        <v>2018</v>
      </c>
      <c r="D2577" s="28">
        <v>331.20578396316529</v>
      </c>
    </row>
    <row r="2578" spans="1:4">
      <c r="A2578" s="47" t="s">
        <v>41</v>
      </c>
      <c r="B2578" s="47" t="s">
        <v>150</v>
      </c>
      <c r="C2578" s="47">
        <v>2019</v>
      </c>
      <c r="D2578" s="28">
        <v>321.54220414025258</v>
      </c>
    </row>
    <row r="2579" spans="1:4">
      <c r="A2579" s="47" t="s">
        <v>41</v>
      </c>
      <c r="B2579" s="47" t="s">
        <v>150</v>
      </c>
      <c r="C2579" s="47">
        <v>2020</v>
      </c>
      <c r="D2579" s="47">
        <v>349.38003338790833</v>
      </c>
    </row>
    <row r="2580" spans="1:4">
      <c r="A2580" s="47" t="s">
        <v>41</v>
      </c>
      <c r="B2580" s="47" t="s">
        <v>150</v>
      </c>
      <c r="C2580" s="47">
        <v>2021</v>
      </c>
      <c r="D2580" s="109">
        <v>340.74317354463267</v>
      </c>
    </row>
    <row r="2581" spans="1:4">
      <c r="A2581" s="47" t="s">
        <v>41</v>
      </c>
      <c r="B2581" s="47" t="s">
        <v>150</v>
      </c>
      <c r="C2581" s="47">
        <v>2022</v>
      </c>
      <c r="D2581" s="28">
        <v>305.51855137094122</v>
      </c>
    </row>
    <row r="2582" spans="1:4">
      <c r="A2582" s="47" t="s">
        <v>111</v>
      </c>
      <c r="B2582" s="47" t="s">
        <v>150</v>
      </c>
      <c r="C2582" s="47">
        <v>2020</v>
      </c>
      <c r="D2582" s="28">
        <v>526.87770167062911</v>
      </c>
    </row>
    <row r="2583" spans="1:4">
      <c r="A2583" s="47" t="s">
        <v>111</v>
      </c>
      <c r="B2583" s="47" t="s">
        <v>150</v>
      </c>
      <c r="C2583" s="47">
        <v>2021</v>
      </c>
      <c r="D2583" s="28">
        <v>438.29816274891414</v>
      </c>
    </row>
    <row r="2584" spans="1:4">
      <c r="A2584" s="47" t="s">
        <v>111</v>
      </c>
      <c r="B2584" s="47" t="s">
        <v>150</v>
      </c>
      <c r="C2584" s="47">
        <v>2022</v>
      </c>
      <c r="D2584" s="28">
        <v>837.93495560594317</v>
      </c>
    </row>
    <row r="2585" spans="1:4">
      <c r="A2585" s="47" t="s">
        <v>42</v>
      </c>
      <c r="B2585" s="47" t="s">
        <v>150</v>
      </c>
      <c r="C2585" s="47">
        <v>2014</v>
      </c>
      <c r="D2585" s="28">
        <v>427.50874577364254</v>
      </c>
    </row>
    <row r="2586" spans="1:4">
      <c r="A2586" s="47" t="s">
        <v>42</v>
      </c>
      <c r="B2586" s="47" t="s">
        <v>150</v>
      </c>
      <c r="C2586" s="47">
        <v>2015</v>
      </c>
      <c r="D2586" s="28">
        <v>480.08446245063448</v>
      </c>
    </row>
    <row r="2587" spans="1:4">
      <c r="A2587" s="47" t="s">
        <v>42</v>
      </c>
      <c r="B2587" s="47" t="s">
        <v>150</v>
      </c>
      <c r="C2587" s="47">
        <v>2016</v>
      </c>
      <c r="D2587" s="47">
        <v>370.87906743696107</v>
      </c>
    </row>
    <row r="2588" spans="1:4">
      <c r="A2588" s="47" t="s">
        <v>42</v>
      </c>
      <c r="B2588" s="47" t="s">
        <v>150</v>
      </c>
      <c r="C2588" s="47">
        <v>2017</v>
      </c>
      <c r="D2588" s="107">
        <v>348.45478033989082</v>
      </c>
    </row>
    <row r="2589" spans="1:4">
      <c r="A2589" s="47" t="s">
        <v>42</v>
      </c>
      <c r="B2589" s="47" t="s">
        <v>150</v>
      </c>
      <c r="C2589" s="47">
        <v>2018</v>
      </c>
      <c r="D2589" s="28">
        <v>350.41039092997079</v>
      </c>
    </row>
    <row r="2590" spans="1:4">
      <c r="A2590" s="47" t="s">
        <v>42</v>
      </c>
      <c r="B2590" s="47" t="s">
        <v>150</v>
      </c>
      <c r="C2590" s="47">
        <v>2019</v>
      </c>
      <c r="D2590" s="28">
        <v>354.13524508886735</v>
      </c>
    </row>
    <row r="2591" spans="1:4">
      <c r="A2591" s="47" t="s">
        <v>42</v>
      </c>
      <c r="B2591" s="47" t="s">
        <v>150</v>
      </c>
      <c r="C2591" s="47">
        <v>2020</v>
      </c>
      <c r="D2591" s="28">
        <v>369.05240241737516</v>
      </c>
    </row>
    <row r="2592" spans="1:4">
      <c r="A2592" s="47" t="s">
        <v>42</v>
      </c>
      <c r="B2592" s="47" t="s">
        <v>150</v>
      </c>
      <c r="C2592" s="47">
        <v>2021</v>
      </c>
      <c r="D2592" s="28">
        <v>316.07554367258729</v>
      </c>
    </row>
    <row r="2593" spans="1:4">
      <c r="A2593" s="47" t="s">
        <v>42</v>
      </c>
      <c r="B2593" s="47" t="s">
        <v>150</v>
      </c>
      <c r="C2593" s="47">
        <v>2022</v>
      </c>
      <c r="D2593" s="28">
        <v>322.08726781084556</v>
      </c>
    </row>
    <row r="2594" spans="1:4">
      <c r="A2594" s="47" t="s">
        <v>43</v>
      </c>
      <c r="B2594" s="47" t="s">
        <v>150</v>
      </c>
      <c r="C2594" s="47">
        <v>2014</v>
      </c>
      <c r="D2594" s="28">
        <v>580.21447976904597</v>
      </c>
    </row>
    <row r="2595" spans="1:4">
      <c r="A2595" s="47" t="s">
        <v>43</v>
      </c>
      <c r="B2595" s="47" t="s">
        <v>150</v>
      </c>
      <c r="C2595" s="47">
        <v>2015</v>
      </c>
      <c r="D2595" s="47">
        <v>566.96128780832498</v>
      </c>
    </row>
    <row r="2596" spans="1:4">
      <c r="A2596" s="47" t="s">
        <v>43</v>
      </c>
      <c r="B2596" s="47" t="s">
        <v>150</v>
      </c>
      <c r="C2596" s="47">
        <v>2016</v>
      </c>
      <c r="D2596" s="109">
        <v>367.81710937799284</v>
      </c>
    </row>
    <row r="2597" spans="1:4">
      <c r="A2597" s="47" t="s">
        <v>43</v>
      </c>
      <c r="B2597" s="47" t="s">
        <v>150</v>
      </c>
      <c r="C2597" s="47">
        <v>2017</v>
      </c>
      <c r="D2597" s="28">
        <v>313.12730155390494</v>
      </c>
    </row>
    <row r="2598" spans="1:4">
      <c r="A2598" s="47" t="s">
        <v>43</v>
      </c>
      <c r="B2598" s="47" t="s">
        <v>150</v>
      </c>
      <c r="C2598" s="47">
        <v>2018</v>
      </c>
      <c r="D2598" s="28">
        <v>354.57396045078451</v>
      </c>
    </row>
    <row r="2599" spans="1:4">
      <c r="A2599" s="47" t="s">
        <v>43</v>
      </c>
      <c r="B2599" s="47" t="s">
        <v>150</v>
      </c>
      <c r="C2599" s="47">
        <v>2019</v>
      </c>
      <c r="D2599" s="28">
        <v>341.27041123101782</v>
      </c>
    </row>
    <row r="2600" spans="1:4">
      <c r="A2600" s="47" t="s">
        <v>43</v>
      </c>
      <c r="B2600" s="47" t="s">
        <v>150</v>
      </c>
      <c r="C2600" s="47">
        <v>2020</v>
      </c>
      <c r="D2600" s="28">
        <v>388.69687890530844</v>
      </c>
    </row>
    <row r="2601" spans="1:4">
      <c r="A2601" s="47" t="s">
        <v>43</v>
      </c>
      <c r="B2601" s="47" t="s">
        <v>150</v>
      </c>
      <c r="C2601" s="47">
        <v>2021</v>
      </c>
      <c r="D2601" s="28">
        <v>300.21604765879158</v>
      </c>
    </row>
    <row r="2602" spans="1:4">
      <c r="A2602" s="47" t="s">
        <v>43</v>
      </c>
      <c r="B2602" s="47" t="s">
        <v>150</v>
      </c>
      <c r="C2602" s="47">
        <v>2022</v>
      </c>
      <c r="D2602" s="28">
        <v>379.73129495937854</v>
      </c>
    </row>
    <row r="2603" spans="1:4">
      <c r="A2603" s="47" t="s">
        <v>44</v>
      </c>
      <c r="B2603" s="47" t="s">
        <v>150</v>
      </c>
      <c r="C2603" s="47">
        <v>2014</v>
      </c>
      <c r="D2603" s="47">
        <v>554.55205623686311</v>
      </c>
    </row>
    <row r="2604" spans="1:4">
      <c r="A2604" s="47" t="s">
        <v>44</v>
      </c>
      <c r="B2604" s="47" t="s">
        <v>150</v>
      </c>
      <c r="C2604" s="47">
        <v>2015</v>
      </c>
      <c r="D2604" s="109">
        <v>553.81442946789525</v>
      </c>
    </row>
    <row r="2605" spans="1:4">
      <c r="A2605" s="47" t="s">
        <v>44</v>
      </c>
      <c r="B2605" s="47" t="s">
        <v>150</v>
      </c>
      <c r="C2605" s="47">
        <v>2016</v>
      </c>
      <c r="D2605" s="47">
        <v>596.19931594521472</v>
      </c>
    </row>
    <row r="2606" spans="1:4">
      <c r="A2606" s="47" t="s">
        <v>44</v>
      </c>
      <c r="B2606" s="47" t="s">
        <v>150</v>
      </c>
      <c r="C2606" s="47">
        <v>2017</v>
      </c>
      <c r="D2606" s="109">
        <v>534.74465127811925</v>
      </c>
    </row>
    <row r="2607" spans="1:4">
      <c r="A2607" s="47" t="s">
        <v>44</v>
      </c>
      <c r="B2607" s="47" t="s">
        <v>150</v>
      </c>
      <c r="C2607" s="47">
        <v>2018</v>
      </c>
      <c r="D2607" s="28">
        <v>383.84393083037907</v>
      </c>
    </row>
    <row r="2608" spans="1:4">
      <c r="A2608" s="47" t="s">
        <v>44</v>
      </c>
      <c r="B2608" s="47" t="s">
        <v>150</v>
      </c>
      <c r="C2608" s="47">
        <v>2019</v>
      </c>
      <c r="D2608" s="28">
        <v>316.90648577424219</v>
      </c>
    </row>
    <row r="2609" spans="1:4">
      <c r="A2609" s="47" t="s">
        <v>44</v>
      </c>
      <c r="B2609" s="47" t="s">
        <v>150</v>
      </c>
      <c r="C2609" s="47">
        <v>2020</v>
      </c>
      <c r="D2609" s="28">
        <v>323.78393055501095</v>
      </c>
    </row>
    <row r="2610" spans="1:4">
      <c r="A2610" s="47" t="s">
        <v>44</v>
      </c>
      <c r="B2610" s="47" t="s">
        <v>150</v>
      </c>
      <c r="C2610" s="47">
        <v>2021</v>
      </c>
      <c r="D2610" s="28">
        <v>196.32062110114495</v>
      </c>
    </row>
    <row r="2611" spans="1:4">
      <c r="A2611" s="47" t="s">
        <v>44</v>
      </c>
      <c r="B2611" s="47" t="s">
        <v>150</v>
      </c>
      <c r="C2611" s="47">
        <v>2022</v>
      </c>
      <c r="D2611" s="28">
        <v>387.18681493149381</v>
      </c>
    </row>
    <row r="2612" spans="1:4">
      <c r="A2612" s="47" t="s">
        <v>45</v>
      </c>
      <c r="B2612" s="47" t="s">
        <v>150</v>
      </c>
      <c r="C2612" s="47">
        <v>2014</v>
      </c>
      <c r="D2612" s="28">
        <v>263.36823579327671</v>
      </c>
    </row>
    <row r="2613" spans="1:4">
      <c r="A2613" s="47" t="s">
        <v>45</v>
      </c>
      <c r="B2613" s="47" t="s">
        <v>150</v>
      </c>
      <c r="C2613" s="47">
        <v>2015</v>
      </c>
      <c r="D2613" s="47">
        <v>300.73383201269661</v>
      </c>
    </row>
    <row r="2614" spans="1:4">
      <c r="A2614" s="47" t="s">
        <v>45</v>
      </c>
      <c r="B2614" s="47" t="s">
        <v>150</v>
      </c>
      <c r="C2614" s="47">
        <v>2016</v>
      </c>
      <c r="D2614" s="109">
        <v>195.36568152308416</v>
      </c>
    </row>
    <row r="2615" spans="1:4">
      <c r="A2615" s="47" t="s">
        <v>45</v>
      </c>
      <c r="B2615" s="47" t="s">
        <v>150</v>
      </c>
      <c r="C2615" s="47">
        <v>2017</v>
      </c>
      <c r="D2615" s="28">
        <v>256.84177624180569</v>
      </c>
    </row>
    <row r="2616" spans="1:4">
      <c r="A2616" s="47" t="s">
        <v>45</v>
      </c>
      <c r="B2616" s="47" t="s">
        <v>150</v>
      </c>
      <c r="C2616" s="47">
        <v>2018</v>
      </c>
      <c r="D2616" s="28">
        <v>314.78130463427306</v>
      </c>
    </row>
    <row r="2617" spans="1:4">
      <c r="A2617" s="47" t="s">
        <v>45</v>
      </c>
      <c r="B2617" s="47" t="s">
        <v>150</v>
      </c>
      <c r="C2617" s="47">
        <v>2019</v>
      </c>
      <c r="D2617" s="28">
        <v>327.20626147515026</v>
      </c>
    </row>
    <row r="2618" spans="1:4">
      <c r="A2618" s="47" t="s">
        <v>45</v>
      </c>
      <c r="B2618" s="47" t="s">
        <v>150</v>
      </c>
      <c r="C2618" s="47">
        <v>2020</v>
      </c>
      <c r="D2618" s="28">
        <v>341.83829900316977</v>
      </c>
    </row>
    <row r="2619" spans="1:4">
      <c r="A2619" s="47" t="s">
        <v>45</v>
      </c>
      <c r="B2619" s="47" t="s">
        <v>150</v>
      </c>
      <c r="C2619" s="47">
        <v>2021</v>
      </c>
      <c r="D2619" s="28">
        <v>263.71635319527968</v>
      </c>
    </row>
    <row r="2620" spans="1:4">
      <c r="A2620" s="47" t="s">
        <v>45</v>
      </c>
      <c r="B2620" s="47" t="s">
        <v>150</v>
      </c>
      <c r="C2620" s="47">
        <v>2022</v>
      </c>
      <c r="D2620" s="28">
        <v>225.57276131298292</v>
      </c>
    </row>
    <row r="2621" spans="1:4">
      <c r="A2621" s="47" t="s">
        <v>33</v>
      </c>
      <c r="B2621" s="47" t="s">
        <v>140</v>
      </c>
      <c r="C2621" s="47">
        <v>2014</v>
      </c>
      <c r="D2621" s="47">
        <v>1088.2538882812244</v>
      </c>
    </row>
    <row r="2622" spans="1:4">
      <c r="A2622" s="47" t="s">
        <v>33</v>
      </c>
      <c r="B2622" s="47" t="s">
        <v>140</v>
      </c>
      <c r="C2622" s="47">
        <v>2015</v>
      </c>
      <c r="D2622" s="109">
        <v>900.54343921416455</v>
      </c>
    </row>
    <row r="2623" spans="1:4">
      <c r="A2623" s="47" t="s">
        <v>33</v>
      </c>
      <c r="B2623" s="47" t="s">
        <v>140</v>
      </c>
      <c r="C2623" s="47">
        <v>2016</v>
      </c>
      <c r="D2623" s="28">
        <v>494.57865062884258</v>
      </c>
    </row>
    <row r="2624" spans="1:4">
      <c r="A2624" s="47" t="s">
        <v>33</v>
      </c>
      <c r="B2624" s="47" t="s">
        <v>140</v>
      </c>
      <c r="C2624" s="47">
        <v>2017</v>
      </c>
      <c r="D2624" s="28">
        <v>534.33411409662301</v>
      </c>
    </row>
    <row r="2625" spans="1:4">
      <c r="A2625" s="47" t="s">
        <v>33</v>
      </c>
      <c r="B2625" s="47" t="s">
        <v>140</v>
      </c>
      <c r="C2625" s="47">
        <v>2018</v>
      </c>
      <c r="D2625" s="28">
        <v>611.38854585530009</v>
      </c>
    </row>
    <row r="2626" spans="1:4">
      <c r="A2626" s="47" t="s">
        <v>33</v>
      </c>
      <c r="B2626" s="47" t="s">
        <v>140</v>
      </c>
      <c r="C2626" s="47">
        <v>2019</v>
      </c>
      <c r="D2626" s="28">
        <v>636.47371322354809</v>
      </c>
    </row>
    <row r="2627" spans="1:4">
      <c r="A2627" s="47" t="s">
        <v>33</v>
      </c>
      <c r="B2627" s="47" t="s">
        <v>140</v>
      </c>
      <c r="C2627" s="47">
        <v>2020</v>
      </c>
      <c r="D2627" s="28">
        <v>511.38985527089818</v>
      </c>
    </row>
    <row r="2628" spans="1:4">
      <c r="A2628" s="47" t="s">
        <v>33</v>
      </c>
      <c r="B2628" s="47" t="s">
        <v>140</v>
      </c>
      <c r="C2628" s="47">
        <v>2021</v>
      </c>
      <c r="D2628" s="28">
        <v>387.34773252562007</v>
      </c>
    </row>
    <row r="2629" spans="1:4">
      <c r="A2629" s="47" t="s">
        <v>33</v>
      </c>
      <c r="B2629" s="47" t="s">
        <v>140</v>
      </c>
      <c r="C2629" s="47">
        <v>2022</v>
      </c>
      <c r="D2629" s="47">
        <v>624.5246201733579</v>
      </c>
    </row>
    <row r="2630" spans="1:4">
      <c r="A2630" s="47" t="s">
        <v>34</v>
      </c>
      <c r="B2630" s="47" t="s">
        <v>140</v>
      </c>
      <c r="C2630" s="47">
        <v>2014</v>
      </c>
      <c r="D2630" s="109">
        <v>445.50384645579862</v>
      </c>
    </row>
    <row r="2631" spans="1:4">
      <c r="A2631" s="47" t="s">
        <v>34</v>
      </c>
      <c r="B2631" s="47" t="s">
        <v>140</v>
      </c>
      <c r="C2631" s="47">
        <v>2015</v>
      </c>
      <c r="D2631" s="28">
        <v>584.27920834584995</v>
      </c>
    </row>
    <row r="2632" spans="1:4">
      <c r="A2632" s="47" t="s">
        <v>34</v>
      </c>
      <c r="B2632" s="47" t="s">
        <v>140</v>
      </c>
      <c r="C2632" s="47">
        <v>2016</v>
      </c>
      <c r="D2632" s="28">
        <v>311.74612576012436</v>
      </c>
    </row>
    <row r="2633" spans="1:4">
      <c r="A2633" s="47" t="s">
        <v>34</v>
      </c>
      <c r="B2633" s="47" t="s">
        <v>140</v>
      </c>
      <c r="C2633" s="47">
        <v>2017</v>
      </c>
      <c r="D2633" s="28">
        <v>418.4877024048904</v>
      </c>
    </row>
    <row r="2634" spans="1:4">
      <c r="A2634" s="47" t="s">
        <v>34</v>
      </c>
      <c r="B2634" s="47" t="s">
        <v>140</v>
      </c>
      <c r="C2634" s="47">
        <v>2018</v>
      </c>
      <c r="D2634" s="28">
        <v>411.79493256818358</v>
      </c>
    </row>
    <row r="2635" spans="1:4">
      <c r="A2635" s="47" t="s">
        <v>34</v>
      </c>
      <c r="B2635" s="47" t="s">
        <v>140</v>
      </c>
      <c r="C2635" s="47">
        <v>2019</v>
      </c>
      <c r="D2635" s="28">
        <v>450.48353630081834</v>
      </c>
    </row>
    <row r="2636" spans="1:4">
      <c r="A2636" s="47" t="s">
        <v>34</v>
      </c>
      <c r="B2636" s="47" t="s">
        <v>140</v>
      </c>
      <c r="C2636" s="47">
        <v>2020</v>
      </c>
      <c r="D2636" s="28">
        <v>440.36411399408411</v>
      </c>
    </row>
    <row r="2637" spans="1:4">
      <c r="A2637" s="47" t="s">
        <v>34</v>
      </c>
      <c r="B2637" s="47" t="s">
        <v>140</v>
      </c>
      <c r="C2637" s="47">
        <v>2021</v>
      </c>
      <c r="D2637" s="47">
        <v>384.44890529343405</v>
      </c>
    </row>
    <row r="2638" spans="1:4">
      <c r="A2638" s="47" t="s">
        <v>34</v>
      </c>
      <c r="B2638" s="47" t="s">
        <v>140</v>
      </c>
      <c r="C2638" s="47">
        <v>2022</v>
      </c>
      <c r="D2638" s="109">
        <v>227.8020735068024</v>
      </c>
    </row>
    <row r="2639" spans="1:4">
      <c r="A2639" s="47" t="s">
        <v>35</v>
      </c>
      <c r="B2639" s="47" t="s">
        <v>140</v>
      </c>
      <c r="C2639" s="47">
        <v>2014</v>
      </c>
      <c r="D2639" s="93">
        <v>459.20785826690184</v>
      </c>
    </row>
    <row r="2640" spans="1:4">
      <c r="A2640" s="47" t="s">
        <v>35</v>
      </c>
      <c r="B2640" s="47" t="s">
        <v>140</v>
      </c>
      <c r="C2640" s="47">
        <v>2015</v>
      </c>
      <c r="D2640" s="93">
        <v>551.57981122591411</v>
      </c>
    </row>
    <row r="2641" spans="1:4">
      <c r="A2641" s="47" t="s">
        <v>35</v>
      </c>
      <c r="B2641" s="47" t="s">
        <v>140</v>
      </c>
      <c r="C2641" s="47">
        <v>2016</v>
      </c>
      <c r="D2641" s="93">
        <v>394.19270907937664</v>
      </c>
    </row>
    <row r="2642" spans="1:4">
      <c r="A2642" s="47" t="s">
        <v>35</v>
      </c>
      <c r="B2642" s="47" t="s">
        <v>140</v>
      </c>
      <c r="C2642" s="47">
        <v>2017</v>
      </c>
      <c r="D2642" s="93">
        <v>370.95006983380114</v>
      </c>
    </row>
    <row r="2643" spans="1:4">
      <c r="A2643" s="47" t="s">
        <v>35</v>
      </c>
      <c r="B2643" s="47" t="s">
        <v>140</v>
      </c>
      <c r="C2643" s="47">
        <v>2018</v>
      </c>
      <c r="D2643" s="93">
        <v>462.23648984759353</v>
      </c>
    </row>
    <row r="2644" spans="1:4">
      <c r="A2644" s="47" t="s">
        <v>35</v>
      </c>
      <c r="B2644" s="47" t="s">
        <v>140</v>
      </c>
      <c r="C2644" s="47">
        <v>2019</v>
      </c>
      <c r="D2644" s="93">
        <v>426.14878415569575</v>
      </c>
    </row>
    <row r="2645" spans="1:4">
      <c r="A2645" s="47" t="s">
        <v>35</v>
      </c>
      <c r="B2645" s="47" t="s">
        <v>140</v>
      </c>
      <c r="C2645" s="47">
        <v>2020</v>
      </c>
      <c r="D2645" s="47">
        <v>354.68845422347789</v>
      </c>
    </row>
    <row r="2646" spans="1:4">
      <c r="A2646" s="47" t="s">
        <v>35</v>
      </c>
      <c r="B2646" s="47" t="s">
        <v>140</v>
      </c>
      <c r="C2646" s="47">
        <v>2021</v>
      </c>
      <c r="D2646" s="109">
        <v>333.8127000197897</v>
      </c>
    </row>
    <row r="2647" spans="1:4">
      <c r="A2647" s="47" t="s">
        <v>35</v>
      </c>
      <c r="B2647" s="47" t="s">
        <v>140</v>
      </c>
      <c r="C2647" s="47">
        <v>2022</v>
      </c>
      <c r="D2647" s="100">
        <v>417.30625614293444</v>
      </c>
    </row>
    <row r="2648" spans="1:4">
      <c r="A2648" s="47" t="s">
        <v>36</v>
      </c>
      <c r="B2648" s="47" t="s">
        <v>140</v>
      </c>
      <c r="C2648" s="47">
        <v>2014</v>
      </c>
      <c r="D2648" s="100">
        <v>636.371757191043</v>
      </c>
    </row>
    <row r="2649" spans="1:4">
      <c r="A2649" s="47" t="s">
        <v>36</v>
      </c>
      <c r="B2649" s="47" t="s">
        <v>140</v>
      </c>
      <c r="C2649" s="47">
        <v>2015</v>
      </c>
      <c r="D2649" s="100">
        <v>681.72582405067669</v>
      </c>
    </row>
    <row r="2650" spans="1:4">
      <c r="A2650" s="47" t="s">
        <v>36</v>
      </c>
      <c r="B2650" s="47" t="s">
        <v>140</v>
      </c>
      <c r="C2650" s="47">
        <v>2016</v>
      </c>
      <c r="D2650" s="94">
        <v>406.985682838836</v>
      </c>
    </row>
    <row r="2651" spans="1:4">
      <c r="A2651" s="47" t="s">
        <v>36</v>
      </c>
      <c r="B2651" s="47" t="s">
        <v>140</v>
      </c>
      <c r="C2651" s="47">
        <v>2017</v>
      </c>
      <c r="D2651" s="94">
        <v>410.30264770226671</v>
      </c>
    </row>
    <row r="2652" spans="1:4">
      <c r="A2652" s="47" t="s">
        <v>36</v>
      </c>
      <c r="B2652" s="47" t="s">
        <v>140</v>
      </c>
      <c r="C2652" s="47">
        <v>2018</v>
      </c>
      <c r="D2652" s="94">
        <v>456.5477706741126</v>
      </c>
    </row>
    <row r="2653" spans="1:4">
      <c r="A2653" s="47" t="s">
        <v>36</v>
      </c>
      <c r="B2653" s="47" t="s">
        <v>140</v>
      </c>
      <c r="C2653" s="47">
        <v>2019</v>
      </c>
      <c r="D2653" s="47">
        <v>464.81251260448539</v>
      </c>
    </row>
    <row r="2654" spans="1:4">
      <c r="A2654" s="47" t="s">
        <v>36</v>
      </c>
      <c r="B2654" s="47" t="s">
        <v>140</v>
      </c>
      <c r="C2654" s="47">
        <v>2020</v>
      </c>
      <c r="D2654" s="109">
        <v>426.89684927897031</v>
      </c>
    </row>
    <row r="2655" spans="1:4">
      <c r="A2655" s="47" t="s">
        <v>36</v>
      </c>
      <c r="B2655" s="47" t="s">
        <v>140</v>
      </c>
      <c r="C2655" s="47">
        <v>2021</v>
      </c>
      <c r="D2655" s="100">
        <v>365.8388769341488</v>
      </c>
    </row>
    <row r="2656" spans="1:4">
      <c r="A2656" s="47" t="s">
        <v>36</v>
      </c>
      <c r="B2656" s="47" t="s">
        <v>140</v>
      </c>
      <c r="C2656" s="47">
        <v>2022</v>
      </c>
      <c r="D2656" s="100">
        <v>467.62663883194364</v>
      </c>
    </row>
    <row r="2657" spans="1:4">
      <c r="A2657" s="47" t="s">
        <v>37</v>
      </c>
      <c r="B2657" s="47" t="s">
        <v>140</v>
      </c>
      <c r="C2657" s="47">
        <v>2014</v>
      </c>
      <c r="D2657" s="100">
        <v>688.31415357229321</v>
      </c>
    </row>
    <row r="2658" spans="1:4">
      <c r="A2658" s="47" t="s">
        <v>37</v>
      </c>
      <c r="B2658" s="47" t="s">
        <v>140</v>
      </c>
      <c r="C2658" s="47">
        <v>2015</v>
      </c>
      <c r="D2658" s="94">
        <v>769.41173289916924</v>
      </c>
    </row>
    <row r="2659" spans="1:4">
      <c r="A2659" s="47" t="s">
        <v>37</v>
      </c>
      <c r="B2659" s="47" t="s">
        <v>140</v>
      </c>
      <c r="C2659" s="47">
        <v>2016</v>
      </c>
      <c r="D2659" s="94">
        <v>777.21203059346135</v>
      </c>
    </row>
    <row r="2660" spans="1:4">
      <c r="A2660" s="47" t="s">
        <v>37</v>
      </c>
      <c r="B2660" s="47" t="s">
        <v>140</v>
      </c>
      <c r="C2660" s="47">
        <v>2017</v>
      </c>
      <c r="D2660" s="94">
        <v>717.72588288426823</v>
      </c>
    </row>
    <row r="2661" spans="1:4">
      <c r="A2661" s="47" t="s">
        <v>37</v>
      </c>
      <c r="B2661" s="47" t="s">
        <v>140</v>
      </c>
      <c r="C2661" s="47">
        <v>2018</v>
      </c>
      <c r="D2661" s="47">
        <v>643.66042028825518</v>
      </c>
    </row>
    <row r="2662" spans="1:4">
      <c r="A2662" s="47" t="s">
        <v>37</v>
      </c>
      <c r="B2662" s="47" t="s">
        <v>140</v>
      </c>
      <c r="C2662" s="47">
        <v>2019</v>
      </c>
      <c r="D2662" s="109">
        <v>559.47246472447648</v>
      </c>
    </row>
    <row r="2663" spans="1:4">
      <c r="A2663" s="47" t="s">
        <v>37</v>
      </c>
      <c r="B2663" s="47" t="s">
        <v>140</v>
      </c>
      <c r="C2663" s="47">
        <v>2020</v>
      </c>
      <c r="D2663" s="93">
        <v>545.2683116096174</v>
      </c>
    </row>
    <row r="2664" spans="1:4">
      <c r="A2664" s="47" t="s">
        <v>37</v>
      </c>
      <c r="B2664" s="47" t="s">
        <v>140</v>
      </c>
      <c r="C2664" s="47">
        <v>2021</v>
      </c>
      <c r="D2664" s="93">
        <v>326.53910191745825</v>
      </c>
    </row>
    <row r="2665" spans="1:4">
      <c r="A2665" s="47" t="s">
        <v>37</v>
      </c>
      <c r="B2665" s="47" t="s">
        <v>140</v>
      </c>
      <c r="C2665" s="47">
        <v>2022</v>
      </c>
      <c r="D2665" s="93">
        <v>554.63680556149984</v>
      </c>
    </row>
    <row r="2666" spans="1:4">
      <c r="A2666" s="47" t="s">
        <v>38</v>
      </c>
      <c r="B2666" s="47" t="s">
        <v>140</v>
      </c>
      <c r="C2666" s="47">
        <v>2014</v>
      </c>
      <c r="D2666" s="93">
        <v>1371.4114820262801</v>
      </c>
    </row>
    <row r="2667" spans="1:4">
      <c r="A2667" s="47" t="s">
        <v>38</v>
      </c>
      <c r="B2667" s="47" t="s">
        <v>140</v>
      </c>
      <c r="C2667" s="47">
        <v>2015</v>
      </c>
      <c r="D2667" s="93">
        <v>1434.1298198321097</v>
      </c>
    </row>
    <row r="2668" spans="1:4">
      <c r="A2668" s="47" t="s">
        <v>38</v>
      </c>
      <c r="B2668" s="47" t="s">
        <v>140</v>
      </c>
      <c r="C2668" s="47">
        <v>2016</v>
      </c>
      <c r="D2668" s="93">
        <v>1168.429219895756</v>
      </c>
    </row>
    <row r="2669" spans="1:4">
      <c r="A2669" s="47" t="s">
        <v>38</v>
      </c>
      <c r="B2669" s="47" t="s">
        <v>140</v>
      </c>
      <c r="C2669" s="47">
        <v>2017</v>
      </c>
      <c r="D2669" s="47">
        <v>1324.9635257227044</v>
      </c>
    </row>
    <row r="2670" spans="1:4">
      <c r="A2670" s="47" t="s">
        <v>38</v>
      </c>
      <c r="B2670" s="47" t="s">
        <v>140</v>
      </c>
      <c r="C2670" s="47">
        <v>2018</v>
      </c>
      <c r="D2670" s="109">
        <v>1077.4938445617565</v>
      </c>
    </row>
    <row r="2671" spans="1:4">
      <c r="A2671" s="47" t="s">
        <v>38</v>
      </c>
      <c r="B2671" s="47" t="s">
        <v>140</v>
      </c>
      <c r="C2671" s="47">
        <v>2019</v>
      </c>
      <c r="D2671" s="93">
        <v>977.81972405961369</v>
      </c>
    </row>
    <row r="2672" spans="1:4">
      <c r="A2672" s="47" t="s">
        <v>38</v>
      </c>
      <c r="B2672" s="47" t="s">
        <v>140</v>
      </c>
      <c r="C2672" s="47">
        <v>2020</v>
      </c>
      <c r="D2672" s="93">
        <v>961.05503538590858</v>
      </c>
    </row>
    <row r="2673" spans="1:4">
      <c r="A2673" s="47" t="s">
        <v>38</v>
      </c>
      <c r="B2673" s="47" t="s">
        <v>140</v>
      </c>
      <c r="C2673" s="47">
        <v>2021</v>
      </c>
      <c r="D2673" s="93">
        <v>583.50191039932724</v>
      </c>
    </row>
    <row r="2674" spans="1:4">
      <c r="A2674" s="47" t="s">
        <v>38</v>
      </c>
      <c r="B2674" s="47" t="s">
        <v>140</v>
      </c>
      <c r="C2674" s="47">
        <v>2022</v>
      </c>
      <c r="D2674" s="93">
        <v>949.10202771626689</v>
      </c>
    </row>
    <row r="2675" spans="1:4">
      <c r="A2675" s="47" t="s">
        <v>39</v>
      </c>
      <c r="B2675" s="47" t="s">
        <v>140</v>
      </c>
      <c r="C2675" s="47">
        <v>2014</v>
      </c>
      <c r="D2675" s="93">
        <v>908.3197672729724</v>
      </c>
    </row>
    <row r="2676" spans="1:4">
      <c r="A2676" s="47" t="s">
        <v>39</v>
      </c>
      <c r="B2676" s="47" t="s">
        <v>140</v>
      </c>
      <c r="C2676" s="47">
        <v>2015</v>
      </c>
      <c r="D2676" s="93">
        <v>1008.9247597305806</v>
      </c>
    </row>
    <row r="2677" spans="1:4">
      <c r="A2677" s="47" t="s">
        <v>39</v>
      </c>
      <c r="B2677" s="47" t="s">
        <v>140</v>
      </c>
      <c r="C2677" s="47">
        <v>2016</v>
      </c>
      <c r="D2677" s="47">
        <v>428.81695037214803</v>
      </c>
    </row>
    <row r="2678" spans="1:4">
      <c r="A2678" s="47" t="s">
        <v>39</v>
      </c>
      <c r="B2678" s="47" t="s">
        <v>140</v>
      </c>
      <c r="C2678" s="47">
        <v>2017</v>
      </c>
      <c r="D2678" s="109">
        <v>477.4000871802362</v>
      </c>
    </row>
    <row r="2679" spans="1:4">
      <c r="A2679" s="47" t="s">
        <v>39</v>
      </c>
      <c r="B2679" s="47" t="s">
        <v>140</v>
      </c>
      <c r="C2679" s="47">
        <v>2018</v>
      </c>
      <c r="D2679" s="93">
        <v>499.62564097701693</v>
      </c>
    </row>
    <row r="2680" spans="1:4">
      <c r="A2680" s="47" t="s">
        <v>39</v>
      </c>
      <c r="B2680" s="47" t="s">
        <v>140</v>
      </c>
      <c r="C2680" s="47">
        <v>2019</v>
      </c>
      <c r="D2680" s="93">
        <v>448.32921814428727</v>
      </c>
    </row>
    <row r="2681" spans="1:4">
      <c r="A2681" s="47" t="s">
        <v>39</v>
      </c>
      <c r="B2681" s="47" t="s">
        <v>140</v>
      </c>
      <c r="C2681" s="47">
        <v>2020</v>
      </c>
      <c r="D2681" s="93">
        <v>484.31918706039488</v>
      </c>
    </row>
    <row r="2682" spans="1:4">
      <c r="A2682" s="47" t="s">
        <v>39</v>
      </c>
      <c r="B2682" s="47" t="s">
        <v>140</v>
      </c>
      <c r="C2682" s="47">
        <v>2021</v>
      </c>
      <c r="D2682" s="93">
        <v>387.5537227377684</v>
      </c>
    </row>
    <row r="2683" spans="1:4">
      <c r="A2683" s="47" t="s">
        <v>39</v>
      </c>
      <c r="B2683" s="47" t="s">
        <v>140</v>
      </c>
      <c r="C2683" s="47">
        <v>2022</v>
      </c>
      <c r="D2683" s="93">
        <v>646.40872490861761</v>
      </c>
    </row>
    <row r="2684" spans="1:4">
      <c r="A2684" s="47" t="s">
        <v>40</v>
      </c>
      <c r="B2684" s="47" t="s">
        <v>140</v>
      </c>
      <c r="C2684" s="47">
        <v>2014</v>
      </c>
      <c r="D2684" s="93">
        <v>364.04929239703051</v>
      </c>
    </row>
    <row r="2685" spans="1:4">
      <c r="A2685" s="47" t="s">
        <v>40</v>
      </c>
      <c r="B2685" s="47" t="s">
        <v>140</v>
      </c>
      <c r="C2685" s="47">
        <v>2015</v>
      </c>
      <c r="D2685" s="47">
        <v>440.96232557694231</v>
      </c>
    </row>
    <row r="2686" spans="1:4">
      <c r="A2686" s="47" t="s">
        <v>40</v>
      </c>
      <c r="B2686" s="47" t="s">
        <v>140</v>
      </c>
      <c r="C2686" s="47">
        <v>2016</v>
      </c>
      <c r="D2686" s="109">
        <v>435.24757971258657</v>
      </c>
    </row>
    <row r="2687" spans="1:4">
      <c r="A2687" s="47" t="s">
        <v>40</v>
      </c>
      <c r="B2687" s="47" t="s">
        <v>140</v>
      </c>
      <c r="C2687" s="47">
        <v>2017</v>
      </c>
      <c r="D2687" s="93">
        <v>444.12699355877419</v>
      </c>
    </row>
    <row r="2688" spans="1:4">
      <c r="A2688" s="47" t="s">
        <v>40</v>
      </c>
      <c r="B2688" s="47" t="s">
        <v>140</v>
      </c>
      <c r="C2688" s="47">
        <v>2018</v>
      </c>
      <c r="D2688" s="93">
        <v>448.10614010845887</v>
      </c>
    </row>
    <row r="2689" spans="1:4">
      <c r="A2689" s="47" t="s">
        <v>40</v>
      </c>
      <c r="B2689" s="47" t="s">
        <v>140</v>
      </c>
      <c r="C2689" s="47">
        <v>2019</v>
      </c>
      <c r="D2689" s="93">
        <v>490.06901496454498</v>
      </c>
    </row>
    <row r="2690" spans="1:4">
      <c r="A2690" s="47" t="s">
        <v>40</v>
      </c>
      <c r="B2690" s="47" t="s">
        <v>140</v>
      </c>
      <c r="C2690" s="47">
        <v>2020</v>
      </c>
      <c r="D2690" s="93">
        <v>284.03838236464475</v>
      </c>
    </row>
    <row r="2691" spans="1:4">
      <c r="A2691" s="47" t="s">
        <v>40</v>
      </c>
      <c r="B2691" s="47" t="s">
        <v>140</v>
      </c>
      <c r="C2691" s="47">
        <v>2021</v>
      </c>
      <c r="D2691" s="93">
        <v>-46.493589263783932</v>
      </c>
    </row>
    <row r="2692" spans="1:4">
      <c r="A2692" s="47" t="s">
        <v>40</v>
      </c>
      <c r="B2692" s="47" t="s">
        <v>140</v>
      </c>
      <c r="C2692" s="47">
        <v>2022</v>
      </c>
      <c r="D2692" s="93">
        <v>894.75096383141749</v>
      </c>
    </row>
    <row r="2693" spans="1:4">
      <c r="A2693" s="47" t="s">
        <v>41</v>
      </c>
      <c r="B2693" s="47" t="s">
        <v>140</v>
      </c>
      <c r="C2693" s="47">
        <v>2014</v>
      </c>
      <c r="D2693" s="47">
        <v>378.93688304869778</v>
      </c>
    </row>
    <row r="2694" spans="1:4">
      <c r="A2694" s="47" t="s">
        <v>41</v>
      </c>
      <c r="B2694" s="47" t="s">
        <v>140</v>
      </c>
      <c r="C2694" s="47">
        <v>2015</v>
      </c>
      <c r="D2694" s="107">
        <v>448.44717591011204</v>
      </c>
    </row>
    <row r="2695" spans="1:4">
      <c r="A2695" s="47" t="s">
        <v>41</v>
      </c>
      <c r="B2695" s="47" t="s">
        <v>140</v>
      </c>
      <c r="C2695" s="47">
        <v>2016</v>
      </c>
      <c r="D2695" s="93">
        <v>345.60832009959711</v>
      </c>
    </row>
    <row r="2696" spans="1:4">
      <c r="A2696" s="47" t="s">
        <v>41</v>
      </c>
      <c r="B2696" s="47" t="s">
        <v>140</v>
      </c>
      <c r="C2696" s="47">
        <v>2017</v>
      </c>
      <c r="D2696" s="93">
        <v>375.40669194027782</v>
      </c>
    </row>
    <row r="2697" spans="1:4">
      <c r="A2697" s="47" t="s">
        <v>41</v>
      </c>
      <c r="B2697" s="47" t="s">
        <v>140</v>
      </c>
      <c r="C2697" s="47">
        <v>2018</v>
      </c>
      <c r="D2697" s="93">
        <v>338.95242683859055</v>
      </c>
    </row>
    <row r="2698" spans="1:4">
      <c r="A2698" s="47" t="s">
        <v>41</v>
      </c>
      <c r="B2698" s="47" t="s">
        <v>140</v>
      </c>
      <c r="C2698" s="47">
        <v>2019</v>
      </c>
      <c r="D2698" s="93">
        <v>286.99511044077695</v>
      </c>
    </row>
    <row r="2699" spans="1:4">
      <c r="A2699" s="47" t="s">
        <v>41</v>
      </c>
      <c r="B2699" s="47" t="s">
        <v>140</v>
      </c>
      <c r="C2699" s="47">
        <v>2020</v>
      </c>
      <c r="D2699" s="93">
        <v>328.57174070760351</v>
      </c>
    </row>
    <row r="2700" spans="1:4">
      <c r="A2700" s="47" t="s">
        <v>41</v>
      </c>
      <c r="B2700" s="47" t="s">
        <v>140</v>
      </c>
      <c r="C2700" s="47">
        <v>2021</v>
      </c>
      <c r="D2700" s="93">
        <v>326.09185403391626</v>
      </c>
    </row>
    <row r="2701" spans="1:4">
      <c r="A2701" s="47" t="s">
        <v>41</v>
      </c>
      <c r="B2701" s="47" t="s">
        <v>140</v>
      </c>
      <c r="C2701" s="47">
        <v>2022</v>
      </c>
      <c r="D2701" s="47">
        <v>305.51855137094122</v>
      </c>
    </row>
    <row r="2702" spans="1:4">
      <c r="A2702" s="47" t="s">
        <v>111</v>
      </c>
      <c r="B2702" s="47" t="s">
        <v>140</v>
      </c>
      <c r="C2702" s="47">
        <v>2020</v>
      </c>
      <c r="D2702" s="109">
        <v>526.87770167062911</v>
      </c>
    </row>
    <row r="2703" spans="1:4">
      <c r="A2703" s="47" t="s">
        <v>111</v>
      </c>
      <c r="B2703" s="47" t="s">
        <v>140</v>
      </c>
      <c r="C2703" s="47">
        <v>2021</v>
      </c>
      <c r="D2703" s="100">
        <v>438.29816274891414</v>
      </c>
    </row>
    <row r="2704" spans="1:4">
      <c r="A2704" s="47" t="s">
        <v>111</v>
      </c>
      <c r="B2704" s="47" t="s">
        <v>140</v>
      </c>
      <c r="C2704" s="47">
        <v>2022</v>
      </c>
      <c r="D2704" s="100">
        <v>837.93495560594317</v>
      </c>
    </row>
    <row r="2705" spans="1:4">
      <c r="A2705" s="47" t="s">
        <v>42</v>
      </c>
      <c r="B2705" s="47" t="s">
        <v>140</v>
      </c>
      <c r="C2705" s="47">
        <v>2014</v>
      </c>
      <c r="D2705" s="100">
        <v>427.5087451252877</v>
      </c>
    </row>
    <row r="2706" spans="1:4">
      <c r="A2706" s="47" t="s">
        <v>42</v>
      </c>
      <c r="B2706" s="47" t="s">
        <v>140</v>
      </c>
      <c r="C2706" s="47">
        <v>2015</v>
      </c>
      <c r="D2706" s="93">
        <v>480.08446245063448</v>
      </c>
    </row>
    <row r="2707" spans="1:4">
      <c r="A2707" s="47" t="s">
        <v>42</v>
      </c>
      <c r="B2707" s="47" t="s">
        <v>140</v>
      </c>
      <c r="C2707" s="47">
        <v>2016</v>
      </c>
      <c r="D2707" s="93">
        <v>370.87906739843743</v>
      </c>
    </row>
    <row r="2708" spans="1:4">
      <c r="A2708" s="47" t="s">
        <v>42</v>
      </c>
      <c r="B2708" s="47" t="s">
        <v>140</v>
      </c>
      <c r="C2708" s="47">
        <v>2017</v>
      </c>
      <c r="D2708" s="93">
        <v>348.45478033989082</v>
      </c>
    </row>
    <row r="2709" spans="1:4">
      <c r="A2709" s="47" t="s">
        <v>42</v>
      </c>
      <c r="B2709" s="47" t="s">
        <v>140</v>
      </c>
      <c r="C2709" s="47">
        <v>2018</v>
      </c>
      <c r="D2709" s="47">
        <v>356.80722450305615</v>
      </c>
    </row>
    <row r="2710" spans="1:4">
      <c r="A2710" s="47" t="s">
        <v>42</v>
      </c>
      <c r="B2710" s="47" t="s">
        <v>140</v>
      </c>
      <c r="C2710" s="47">
        <v>2019</v>
      </c>
      <c r="D2710" s="109">
        <v>348.23100526619032</v>
      </c>
    </row>
    <row r="2711" spans="1:4">
      <c r="A2711" s="47" t="s">
        <v>42</v>
      </c>
      <c r="B2711" s="47" t="s">
        <v>140</v>
      </c>
      <c r="C2711" s="47">
        <v>2020</v>
      </c>
      <c r="D2711" s="47">
        <v>364.979478898867</v>
      </c>
    </row>
    <row r="2712" spans="1:4">
      <c r="A2712" s="47" t="s">
        <v>42</v>
      </c>
      <c r="B2712" s="47" t="s">
        <v>140</v>
      </c>
      <c r="C2712" s="47">
        <v>2021</v>
      </c>
      <c r="D2712" s="109">
        <v>320.75305962021605</v>
      </c>
    </row>
    <row r="2713" spans="1:4">
      <c r="A2713" s="47" t="s">
        <v>42</v>
      </c>
      <c r="B2713" s="47" t="s">
        <v>140</v>
      </c>
      <c r="C2713" s="47">
        <v>2022</v>
      </c>
      <c r="D2713" s="100">
        <v>322.08726781084556</v>
      </c>
    </row>
    <row r="2714" spans="1:4">
      <c r="A2714" s="47" t="s">
        <v>43</v>
      </c>
      <c r="B2714" s="47" t="s">
        <v>140</v>
      </c>
      <c r="C2714" s="47">
        <v>2014</v>
      </c>
      <c r="D2714" s="100">
        <v>580.2237872494411</v>
      </c>
    </row>
    <row r="2715" spans="1:4">
      <c r="A2715" s="47" t="s">
        <v>43</v>
      </c>
      <c r="B2715" s="47" t="s">
        <v>140</v>
      </c>
      <c r="C2715" s="47">
        <v>2015</v>
      </c>
      <c r="D2715" s="100">
        <v>566.96152365655303</v>
      </c>
    </row>
    <row r="2716" spans="1:4">
      <c r="A2716" s="47" t="s">
        <v>43</v>
      </c>
      <c r="B2716" s="47" t="s">
        <v>140</v>
      </c>
      <c r="C2716" s="47">
        <v>2016</v>
      </c>
      <c r="D2716" s="93">
        <v>367.81710937799284</v>
      </c>
    </row>
    <row r="2717" spans="1:4">
      <c r="A2717" s="47" t="s">
        <v>43</v>
      </c>
      <c r="B2717" s="47" t="s">
        <v>140</v>
      </c>
      <c r="C2717" s="47">
        <v>2017</v>
      </c>
      <c r="D2717" s="93">
        <v>313.12730155390494</v>
      </c>
    </row>
    <row r="2718" spans="1:4">
      <c r="A2718" s="47" t="s">
        <v>43</v>
      </c>
      <c r="B2718" s="47" t="s">
        <v>140</v>
      </c>
      <c r="C2718" s="47">
        <v>2018</v>
      </c>
      <c r="D2718" s="93">
        <v>354.57396045078451</v>
      </c>
    </row>
    <row r="2719" spans="1:4">
      <c r="A2719" s="47" t="s">
        <v>43</v>
      </c>
      <c r="B2719" s="47" t="s">
        <v>140</v>
      </c>
      <c r="C2719" s="47">
        <v>2019</v>
      </c>
      <c r="D2719" s="47">
        <v>341.27041123101782</v>
      </c>
    </row>
    <row r="2720" spans="1:4">
      <c r="A2720" s="47" t="s">
        <v>43</v>
      </c>
      <c r="B2720" s="47" t="s">
        <v>140</v>
      </c>
      <c r="C2720" s="47">
        <v>2020</v>
      </c>
      <c r="D2720" s="109">
        <v>388.69687890530844</v>
      </c>
    </row>
    <row r="2721" spans="1:4">
      <c r="A2721" s="47" t="s">
        <v>43</v>
      </c>
      <c r="B2721" s="47" t="s">
        <v>140</v>
      </c>
      <c r="C2721" s="47">
        <v>2021</v>
      </c>
      <c r="D2721" s="93">
        <v>300.21604765879147</v>
      </c>
    </row>
    <row r="2722" spans="1:4">
      <c r="A2722" s="47" t="s">
        <v>43</v>
      </c>
      <c r="B2722" s="47" t="s">
        <v>140</v>
      </c>
      <c r="C2722" s="47">
        <v>2022</v>
      </c>
      <c r="D2722" s="93">
        <v>381.14585166009419</v>
      </c>
    </row>
    <row r="2723" spans="1:4">
      <c r="A2723" s="47" t="s">
        <v>44</v>
      </c>
      <c r="B2723" s="47" t="s">
        <v>140</v>
      </c>
      <c r="C2723" s="47">
        <v>2014</v>
      </c>
      <c r="D2723" s="93">
        <v>551.44538058782859</v>
      </c>
    </row>
    <row r="2724" spans="1:4">
      <c r="A2724" s="47" t="s">
        <v>44</v>
      </c>
      <c r="B2724" s="47" t="s">
        <v>140</v>
      </c>
      <c r="C2724" s="47">
        <v>2015</v>
      </c>
      <c r="D2724" s="93">
        <v>586.74461535917976</v>
      </c>
    </row>
    <row r="2725" spans="1:4">
      <c r="A2725" s="47" t="s">
        <v>44</v>
      </c>
      <c r="B2725" s="47" t="s">
        <v>140</v>
      </c>
      <c r="C2725" s="47">
        <v>2016</v>
      </c>
      <c r="D2725" s="93">
        <v>621.12860319583979</v>
      </c>
    </row>
    <row r="2726" spans="1:4">
      <c r="A2726" s="47" t="s">
        <v>44</v>
      </c>
      <c r="B2726" s="47" t="s">
        <v>140</v>
      </c>
      <c r="C2726" s="47">
        <v>2017</v>
      </c>
      <c r="D2726" s="93">
        <v>543.17612625755339</v>
      </c>
    </row>
    <row r="2727" spans="1:4">
      <c r="A2727" s="47" t="s">
        <v>44</v>
      </c>
      <c r="B2727" s="47" t="s">
        <v>140</v>
      </c>
      <c r="C2727" s="47">
        <v>2018</v>
      </c>
      <c r="D2727" s="47">
        <v>385.68166795091025</v>
      </c>
    </row>
    <row r="2728" spans="1:4">
      <c r="A2728" s="47" t="s">
        <v>44</v>
      </c>
      <c r="B2728" s="47" t="s">
        <v>140</v>
      </c>
      <c r="C2728" s="47">
        <v>2019</v>
      </c>
      <c r="D2728" s="109">
        <v>303.08412967367951</v>
      </c>
    </row>
    <row r="2729" spans="1:4">
      <c r="A2729" s="47" t="s">
        <v>44</v>
      </c>
      <c r="B2729" s="47" t="s">
        <v>140</v>
      </c>
      <c r="C2729" s="47">
        <v>2020</v>
      </c>
      <c r="D2729" s="93">
        <v>317.88935846938176</v>
      </c>
    </row>
    <row r="2730" spans="1:4">
      <c r="A2730" s="47" t="s">
        <v>44</v>
      </c>
      <c r="B2730" s="47" t="s">
        <v>140</v>
      </c>
      <c r="C2730" s="47">
        <v>2021</v>
      </c>
      <c r="D2730" s="93">
        <v>189.91108871545384</v>
      </c>
    </row>
    <row r="2731" spans="1:4">
      <c r="A2731" s="47" t="s">
        <v>44</v>
      </c>
      <c r="B2731" s="47" t="s">
        <v>140</v>
      </c>
      <c r="C2731" s="47">
        <v>2022</v>
      </c>
      <c r="D2731" s="93">
        <v>387.09682388368503</v>
      </c>
    </row>
    <row r="2732" spans="1:4">
      <c r="A2732" s="47" t="s">
        <v>45</v>
      </c>
      <c r="B2732" s="47" t="s">
        <v>140</v>
      </c>
      <c r="C2732" s="47">
        <v>2014</v>
      </c>
      <c r="D2732" s="93">
        <v>263.36600780416057</v>
      </c>
    </row>
    <row r="2733" spans="1:4">
      <c r="A2733" s="47" t="s">
        <v>45</v>
      </c>
      <c r="B2733" s="47" t="s">
        <v>140</v>
      </c>
      <c r="C2733" s="47">
        <v>2015</v>
      </c>
      <c r="D2733" s="93">
        <v>300.73383201269655</v>
      </c>
    </row>
    <row r="2734" spans="1:4">
      <c r="A2734" s="47" t="s">
        <v>45</v>
      </c>
      <c r="B2734" s="47" t="s">
        <v>140</v>
      </c>
      <c r="C2734" s="47">
        <v>2016</v>
      </c>
      <c r="D2734" s="93">
        <v>195.36615632214733</v>
      </c>
    </row>
    <row r="2735" spans="1:4">
      <c r="A2735" s="47" t="s">
        <v>45</v>
      </c>
      <c r="B2735" s="47" t="s">
        <v>140</v>
      </c>
      <c r="C2735" s="47">
        <v>2017</v>
      </c>
      <c r="D2735" s="47">
        <v>256.84177624180569</v>
      </c>
    </row>
    <row r="2736" spans="1:4">
      <c r="A2736" s="47" t="s">
        <v>45</v>
      </c>
      <c r="B2736" s="47" t="s">
        <v>140</v>
      </c>
      <c r="C2736" s="47">
        <v>2018</v>
      </c>
      <c r="D2736" s="109">
        <v>302.16141540643679</v>
      </c>
    </row>
    <row r="2737" spans="1:4">
      <c r="A2737" s="47" t="s">
        <v>45</v>
      </c>
      <c r="B2737" s="47" t="s">
        <v>140</v>
      </c>
      <c r="C2737" s="47">
        <v>2019</v>
      </c>
      <c r="D2737" s="100">
        <v>306.64165018360995</v>
      </c>
    </row>
    <row r="2738" spans="1:4">
      <c r="A2738" s="47" t="s">
        <v>45</v>
      </c>
      <c r="B2738" s="47" t="s">
        <v>140</v>
      </c>
      <c r="C2738" s="47">
        <v>2020</v>
      </c>
      <c r="D2738" s="100">
        <v>337.79614794490749</v>
      </c>
    </row>
    <row r="2739" spans="1:4">
      <c r="A2739" s="47" t="s">
        <v>45</v>
      </c>
      <c r="B2739" s="47" t="s">
        <v>140</v>
      </c>
      <c r="C2739" s="47">
        <v>2021</v>
      </c>
      <c r="D2739" s="100">
        <v>257.09582935640196</v>
      </c>
    </row>
    <row r="2740" spans="1:4">
      <c r="A2740" s="47" t="s">
        <v>45</v>
      </c>
      <c r="B2740" s="47" t="s">
        <v>140</v>
      </c>
      <c r="C2740" s="47">
        <v>2022</v>
      </c>
      <c r="D2740" s="93">
        <v>225.57276131298292</v>
      </c>
    </row>
    <row r="2741" spans="1:4">
      <c r="A2741" s="47" t="s">
        <v>53</v>
      </c>
      <c r="B2741" s="47" t="s">
        <v>155</v>
      </c>
      <c r="C2741" s="47">
        <v>2014</v>
      </c>
      <c r="D2741" s="93">
        <v>0.1265493176777405</v>
      </c>
    </row>
    <row r="2742" spans="1:4">
      <c r="A2742" s="47" t="s">
        <v>53</v>
      </c>
      <c r="B2742" s="47" t="s">
        <v>155</v>
      </c>
      <c r="C2742" s="47">
        <v>2015</v>
      </c>
      <c r="D2742" s="93">
        <v>9.6838330677858867E-2</v>
      </c>
    </row>
    <row r="2743" spans="1:4">
      <c r="A2743" s="47" t="s">
        <v>53</v>
      </c>
      <c r="B2743" s="47" t="s">
        <v>155</v>
      </c>
      <c r="C2743" s="47">
        <v>2016</v>
      </c>
      <c r="D2743" s="47">
        <v>7.936326410205552E-2</v>
      </c>
    </row>
    <row r="2744" spans="1:4">
      <c r="A2744" s="47" t="s">
        <v>53</v>
      </c>
      <c r="B2744" s="47" t="s">
        <v>155</v>
      </c>
      <c r="C2744" s="47">
        <v>2017</v>
      </c>
      <c r="D2744" s="107">
        <v>7.5889646862670496E-2</v>
      </c>
    </row>
    <row r="2745" spans="1:4">
      <c r="A2745" s="47" t="s">
        <v>53</v>
      </c>
      <c r="B2745" s="47" t="s">
        <v>155</v>
      </c>
      <c r="C2745" s="47">
        <v>2018</v>
      </c>
      <c r="D2745" s="47">
        <v>7.6149039339629271E-2</v>
      </c>
    </row>
    <row r="2746" spans="1:4">
      <c r="A2746" s="47" t="s">
        <v>53</v>
      </c>
      <c r="B2746" s="47" t="s">
        <v>155</v>
      </c>
      <c r="C2746" s="47">
        <v>2019</v>
      </c>
      <c r="D2746" s="47">
        <v>8.1045383305196519E-2</v>
      </c>
    </row>
    <row r="2747" spans="1:4">
      <c r="A2747" s="47" t="s">
        <v>53</v>
      </c>
      <c r="B2747" s="47" t="s">
        <v>155</v>
      </c>
      <c r="C2747" s="47">
        <v>2020</v>
      </c>
      <c r="D2747" s="47">
        <v>7.6711005415153424E-2</v>
      </c>
    </row>
    <row r="2748" spans="1:4">
      <c r="A2748" s="47" t="s">
        <v>53</v>
      </c>
      <c r="B2748" s="47" t="s">
        <v>155</v>
      </c>
      <c r="C2748" s="47">
        <v>2021</v>
      </c>
      <c r="D2748" s="47">
        <v>6.5272020511760093E-2</v>
      </c>
    </row>
    <row r="2749" spans="1:4">
      <c r="A2749" s="47" t="s">
        <v>53</v>
      </c>
      <c r="B2749" s="47" t="s">
        <v>155</v>
      </c>
      <c r="C2749" s="47">
        <v>2022</v>
      </c>
      <c r="D2749" s="47">
        <v>8.6729064144617798E-2</v>
      </c>
    </row>
    <row r="2750" spans="1:4">
      <c r="A2750" s="47" t="s">
        <v>51</v>
      </c>
      <c r="B2750" s="47" t="s">
        <v>155</v>
      </c>
      <c r="C2750" s="47">
        <v>2014</v>
      </c>
      <c r="D2750" s="47">
        <v>9.2874686800652029E-2</v>
      </c>
    </row>
    <row r="2751" spans="1:4">
      <c r="A2751" s="47" t="s">
        <v>51</v>
      </c>
      <c r="B2751" s="47" t="s">
        <v>155</v>
      </c>
      <c r="C2751" s="47">
        <v>2015</v>
      </c>
      <c r="D2751" s="47">
        <v>7.335531201407966E-2</v>
      </c>
    </row>
    <row r="2752" spans="1:4">
      <c r="A2752" s="47" t="s">
        <v>51</v>
      </c>
      <c r="B2752" s="47" t="s">
        <v>155</v>
      </c>
      <c r="C2752" s="47">
        <v>2016</v>
      </c>
      <c r="D2752" s="107">
        <v>7.2300289591750749E-2</v>
      </c>
    </row>
    <row r="2753" spans="1:4">
      <c r="A2753" s="47" t="s">
        <v>51</v>
      </c>
      <c r="B2753" s="47" t="s">
        <v>155</v>
      </c>
      <c r="C2753" s="47">
        <v>2017</v>
      </c>
      <c r="D2753" s="47">
        <v>7.9236712094014006E-2</v>
      </c>
    </row>
    <row r="2754" spans="1:4">
      <c r="A2754" s="47" t="s">
        <v>51</v>
      </c>
      <c r="B2754" s="47" t="s">
        <v>155</v>
      </c>
      <c r="C2754" s="47">
        <v>2018</v>
      </c>
      <c r="D2754" s="47">
        <v>7.7844099234181854E-2</v>
      </c>
    </row>
    <row r="2755" spans="1:4">
      <c r="A2755" s="47" t="s">
        <v>51</v>
      </c>
      <c r="B2755" s="47" t="s">
        <v>155</v>
      </c>
      <c r="C2755" s="47">
        <v>2019</v>
      </c>
      <c r="D2755" s="47">
        <v>5.8864446073619882E-2</v>
      </c>
    </row>
    <row r="2756" spans="1:4">
      <c r="A2756" s="47" t="s">
        <v>51</v>
      </c>
      <c r="B2756" s="47" t="s">
        <v>155</v>
      </c>
      <c r="C2756" s="47">
        <v>2020</v>
      </c>
      <c r="D2756" s="47">
        <v>5.0415040680843098E-2</v>
      </c>
    </row>
    <row r="2757" spans="1:4">
      <c r="A2757" s="47" t="s">
        <v>51</v>
      </c>
      <c r="B2757" s="47" t="s">
        <v>155</v>
      </c>
      <c r="C2757" s="47">
        <v>2021</v>
      </c>
      <c r="D2757" s="47">
        <v>4.0740180074046103E-2</v>
      </c>
    </row>
    <row r="2758" spans="1:4">
      <c r="A2758" s="47" t="s">
        <v>51</v>
      </c>
      <c r="B2758" s="47" t="s">
        <v>155</v>
      </c>
      <c r="C2758" s="47">
        <v>2022</v>
      </c>
      <c r="D2758" s="47">
        <v>6.3731564630471374E-2</v>
      </c>
    </row>
    <row r="2759" spans="1:4">
      <c r="A2759" s="47" t="s">
        <v>50</v>
      </c>
      <c r="B2759" s="47" t="s">
        <v>155</v>
      </c>
      <c r="C2759" s="47">
        <v>2014</v>
      </c>
      <c r="D2759" s="47">
        <v>9.8407860825306878E-2</v>
      </c>
    </row>
    <row r="2760" spans="1:4">
      <c r="A2760" s="47" t="s">
        <v>50</v>
      </c>
      <c r="B2760" s="47" t="s">
        <v>155</v>
      </c>
      <c r="C2760" s="47">
        <v>2015</v>
      </c>
      <c r="D2760" s="107">
        <v>6.6978898847708052E-2</v>
      </c>
    </row>
    <row r="2761" spans="1:4">
      <c r="A2761" s="47" t="s">
        <v>50</v>
      </c>
      <c r="B2761" s="47" t="s">
        <v>155</v>
      </c>
      <c r="C2761" s="47">
        <v>2016</v>
      </c>
      <c r="D2761" s="47">
        <v>8.1612479990434125E-2</v>
      </c>
    </row>
    <row r="2762" spans="1:4">
      <c r="A2762" s="47" t="s">
        <v>50</v>
      </c>
      <c r="B2762" s="47" t="s">
        <v>155</v>
      </c>
      <c r="C2762" s="47">
        <v>2017</v>
      </c>
      <c r="D2762" s="47">
        <v>0.11354229791636983</v>
      </c>
    </row>
    <row r="2763" spans="1:4">
      <c r="A2763" s="47" t="s">
        <v>50</v>
      </c>
      <c r="B2763" s="47" t="s">
        <v>155</v>
      </c>
      <c r="C2763" s="47">
        <v>2018</v>
      </c>
      <c r="D2763" s="47">
        <v>6.7026317328884324E-2</v>
      </c>
    </row>
    <row r="2764" spans="1:4">
      <c r="A2764" s="47" t="s">
        <v>50</v>
      </c>
      <c r="B2764" s="47" t="s">
        <v>155</v>
      </c>
      <c r="C2764" s="47">
        <v>2019</v>
      </c>
      <c r="D2764" s="47">
        <v>5.7089664772570416E-2</v>
      </c>
    </row>
    <row r="2765" spans="1:4">
      <c r="A2765" s="47" t="s">
        <v>50</v>
      </c>
      <c r="B2765" s="47" t="s">
        <v>155</v>
      </c>
      <c r="C2765" s="47">
        <v>2020</v>
      </c>
      <c r="D2765" s="47">
        <v>5.0626428886833608E-2</v>
      </c>
    </row>
    <row r="2766" spans="1:4">
      <c r="A2766" s="47" t="s">
        <v>50</v>
      </c>
      <c r="B2766" s="47" t="s">
        <v>155</v>
      </c>
      <c r="C2766" s="47">
        <v>2021</v>
      </c>
      <c r="D2766" s="47">
        <v>3.9006571558637008E-2</v>
      </c>
    </row>
    <row r="2767" spans="1:4">
      <c r="A2767" s="47" t="s">
        <v>50</v>
      </c>
      <c r="B2767" s="47" t="s">
        <v>155</v>
      </c>
      <c r="C2767" s="47">
        <v>2022</v>
      </c>
      <c r="D2767" s="47">
        <v>8.2406775511260175E-2</v>
      </c>
    </row>
    <row r="2768" spans="1:4">
      <c r="A2768" s="47" t="s">
        <v>52</v>
      </c>
      <c r="B2768" s="47" t="s">
        <v>155</v>
      </c>
      <c r="C2768" s="47">
        <v>2014</v>
      </c>
      <c r="D2768" s="141">
        <v>0.10872943363661335</v>
      </c>
    </row>
    <row r="2769" spans="1:4">
      <c r="A2769" s="47" t="s">
        <v>52</v>
      </c>
      <c r="B2769" s="47" t="s">
        <v>155</v>
      </c>
      <c r="C2769" s="47">
        <v>2015</v>
      </c>
      <c r="D2769" s="141">
        <v>8.167822876067371E-2</v>
      </c>
    </row>
    <row r="2770" spans="1:4">
      <c r="A2770" s="47" t="s">
        <v>52</v>
      </c>
      <c r="B2770" s="47" t="s">
        <v>155</v>
      </c>
      <c r="C2770" s="47">
        <v>2016</v>
      </c>
      <c r="D2770" s="141">
        <v>7.782969716544226E-2</v>
      </c>
    </row>
    <row r="2771" spans="1:4">
      <c r="A2771" s="47" t="s">
        <v>52</v>
      </c>
      <c r="B2771" s="47" t="s">
        <v>155</v>
      </c>
      <c r="C2771" s="47">
        <v>2017</v>
      </c>
      <c r="D2771" s="141">
        <v>6.4021173093134348E-2</v>
      </c>
    </row>
    <row r="2772" spans="1:4">
      <c r="A2772" s="47" t="s">
        <v>52</v>
      </c>
      <c r="B2772" s="47" t="s">
        <v>155</v>
      </c>
      <c r="C2772" s="47">
        <v>2018</v>
      </c>
      <c r="D2772" s="141">
        <v>7.6430504223739079E-2</v>
      </c>
    </row>
    <row r="2773" spans="1:4">
      <c r="A2773" s="47" t="s">
        <v>52</v>
      </c>
      <c r="B2773" s="47" t="s">
        <v>155</v>
      </c>
      <c r="C2773" s="47">
        <v>2019</v>
      </c>
      <c r="D2773" s="107">
        <v>6.6162753387266765E-2</v>
      </c>
    </row>
    <row r="2774" spans="1:4">
      <c r="A2774" s="47" t="s">
        <v>52</v>
      </c>
      <c r="B2774" s="47" t="s">
        <v>155</v>
      </c>
      <c r="C2774" s="47">
        <v>2020</v>
      </c>
      <c r="D2774" s="107">
        <v>5.4284014453267602E-2</v>
      </c>
    </row>
    <row r="2775" spans="1:4">
      <c r="A2775" s="47" t="s">
        <v>52</v>
      </c>
      <c r="B2775" s="47" t="s">
        <v>155</v>
      </c>
      <c r="C2775" s="47">
        <v>2021</v>
      </c>
      <c r="D2775" s="107">
        <v>3.5865443814399864E-2</v>
      </c>
    </row>
    <row r="2776" spans="1:4">
      <c r="A2776" s="47" t="s">
        <v>52</v>
      </c>
      <c r="B2776" s="47" t="s">
        <v>155</v>
      </c>
      <c r="C2776" s="47">
        <v>2022</v>
      </c>
      <c r="D2776" s="107">
        <v>6.5880247305283718E-2</v>
      </c>
    </row>
    <row r="2777" spans="1:4">
      <c r="A2777" s="47" t="s">
        <v>49</v>
      </c>
      <c r="B2777" s="47" t="s">
        <v>155</v>
      </c>
      <c r="C2777" s="47">
        <v>2014</v>
      </c>
      <c r="D2777" s="47">
        <v>0.11389969691687545</v>
      </c>
    </row>
    <row r="2778" spans="1:4">
      <c r="A2778" s="47" t="s">
        <v>49</v>
      </c>
      <c r="B2778" s="47" t="s">
        <v>155</v>
      </c>
      <c r="C2778" s="47">
        <v>2015</v>
      </c>
      <c r="D2778" s="47">
        <v>8.4899188433100653E-2</v>
      </c>
    </row>
    <row r="2779" spans="1:4">
      <c r="A2779" s="47" t="s">
        <v>49</v>
      </c>
      <c r="B2779" s="47" t="s">
        <v>155</v>
      </c>
      <c r="C2779" s="47">
        <v>2016</v>
      </c>
      <c r="D2779" s="47">
        <v>6.383554020124689E-2</v>
      </c>
    </row>
    <row r="2780" spans="1:4">
      <c r="A2780" s="47" t="s">
        <v>49</v>
      </c>
      <c r="B2780" s="47" t="s">
        <v>155</v>
      </c>
      <c r="C2780" s="47">
        <v>2017</v>
      </c>
      <c r="D2780" s="47">
        <v>5.4510203403903029E-2</v>
      </c>
    </row>
    <row r="2781" spans="1:4">
      <c r="A2781" s="47" t="s">
        <v>49</v>
      </c>
      <c r="B2781" s="47" t="s">
        <v>155</v>
      </c>
      <c r="C2781" s="47">
        <v>2018</v>
      </c>
      <c r="D2781" s="47">
        <v>6.15011326598136E-2</v>
      </c>
    </row>
    <row r="2782" spans="1:4">
      <c r="A2782" s="47" t="s">
        <v>49</v>
      </c>
      <c r="B2782" s="47" t="s">
        <v>155</v>
      </c>
      <c r="C2782" s="47">
        <v>2019</v>
      </c>
      <c r="D2782" s="47">
        <v>6.7988121761850942E-2</v>
      </c>
    </row>
    <row r="2783" spans="1:4">
      <c r="A2783" s="47" t="s">
        <v>49</v>
      </c>
      <c r="B2783" s="47" t="s">
        <v>155</v>
      </c>
      <c r="C2783" s="47">
        <v>2020</v>
      </c>
      <c r="D2783" s="47">
        <v>6.3156074959977465E-2</v>
      </c>
    </row>
    <row r="2784" spans="1:4">
      <c r="A2784" s="47" t="s">
        <v>49</v>
      </c>
      <c r="B2784" s="47" t="s">
        <v>155</v>
      </c>
      <c r="C2784" s="47">
        <v>2021</v>
      </c>
      <c r="D2784" s="109">
        <v>5.4764368299205557E-2</v>
      </c>
    </row>
    <row r="2785" spans="1:4">
      <c r="A2785" s="47" t="s">
        <v>49</v>
      </c>
      <c r="B2785" s="47" t="s">
        <v>155</v>
      </c>
      <c r="C2785" s="47">
        <v>2022</v>
      </c>
      <c r="D2785" s="100">
        <v>7.5661197543311201E-2</v>
      </c>
    </row>
    <row r="2786" spans="1:4">
      <c r="A2786" s="47" t="s">
        <v>33</v>
      </c>
      <c r="B2786" s="47" t="s">
        <v>127</v>
      </c>
      <c r="C2786" s="47">
        <v>2014</v>
      </c>
      <c r="D2786" s="100">
        <v>0.13070543026489589</v>
      </c>
    </row>
    <row r="2787" spans="1:4">
      <c r="A2787" s="47" t="s">
        <v>33</v>
      </c>
      <c r="B2787" s="47" t="s">
        <v>127</v>
      </c>
      <c r="C2787" s="47">
        <v>2015</v>
      </c>
      <c r="D2787" s="100">
        <v>9.5054483338585724E-2</v>
      </c>
    </row>
    <row r="2788" spans="1:4">
      <c r="A2788" s="47" t="s">
        <v>33</v>
      </c>
      <c r="B2788" s="47" t="s">
        <v>127</v>
      </c>
      <c r="C2788" s="47">
        <v>2016</v>
      </c>
      <c r="D2788" s="100">
        <v>4.814687926662204E-2</v>
      </c>
    </row>
    <row r="2789" spans="1:4">
      <c r="A2789" s="47" t="s">
        <v>33</v>
      </c>
      <c r="B2789" s="47" t="s">
        <v>127</v>
      </c>
      <c r="C2789" s="47">
        <v>2017</v>
      </c>
      <c r="D2789" s="100">
        <v>5.1637649611339091E-2</v>
      </c>
    </row>
    <row r="2790" spans="1:4">
      <c r="A2790" s="47" t="s">
        <v>33</v>
      </c>
      <c r="B2790" s="47" t="s">
        <v>127</v>
      </c>
      <c r="C2790" s="47">
        <v>2018</v>
      </c>
      <c r="D2790" s="100">
        <v>6.1727696961448246E-2</v>
      </c>
    </row>
    <row r="2791" spans="1:4">
      <c r="A2791" s="47" t="s">
        <v>33</v>
      </c>
      <c r="B2791" s="47" t="s">
        <v>127</v>
      </c>
      <c r="C2791" s="47">
        <v>2019</v>
      </c>
      <c r="D2791" s="47">
        <v>6.5209349568553857E-2</v>
      </c>
    </row>
    <row r="2792" spans="1:4">
      <c r="A2792" s="47" t="s">
        <v>33</v>
      </c>
      <c r="B2792" s="47" t="s">
        <v>127</v>
      </c>
      <c r="C2792" s="47">
        <v>2020</v>
      </c>
      <c r="D2792" s="109">
        <v>5.5404820200307077E-2</v>
      </c>
    </row>
    <row r="2793" spans="1:4">
      <c r="A2793" s="47" t="s">
        <v>33</v>
      </c>
      <c r="B2793" s="47" t="s">
        <v>127</v>
      </c>
      <c r="C2793" s="47">
        <v>2021</v>
      </c>
      <c r="D2793" s="100">
        <v>4.3593345986471563E-2</v>
      </c>
    </row>
    <row r="2794" spans="1:4">
      <c r="A2794" s="47" t="s">
        <v>33</v>
      </c>
      <c r="B2794" s="47" t="s">
        <v>127</v>
      </c>
      <c r="C2794" s="47">
        <v>2022</v>
      </c>
      <c r="D2794" s="100">
        <v>7.4166283384712789E-2</v>
      </c>
    </row>
    <row r="2795" spans="1:4">
      <c r="A2795" s="47" t="s">
        <v>34</v>
      </c>
      <c r="B2795" s="47" t="s">
        <v>127</v>
      </c>
      <c r="C2795" s="47">
        <v>2014</v>
      </c>
      <c r="D2795" s="100">
        <v>9.9322635683511865E-2</v>
      </c>
    </row>
    <row r="2796" spans="1:4">
      <c r="A2796" s="47" t="s">
        <v>34</v>
      </c>
      <c r="B2796" s="47" t="s">
        <v>127</v>
      </c>
      <c r="C2796" s="47">
        <v>2015</v>
      </c>
      <c r="D2796" s="100">
        <v>0.11436347722851438</v>
      </c>
    </row>
    <row r="2797" spans="1:4">
      <c r="A2797" s="47" t="s">
        <v>34</v>
      </c>
      <c r="B2797" s="47" t="s">
        <v>127</v>
      </c>
      <c r="C2797" s="47">
        <v>2016</v>
      </c>
      <c r="D2797" s="100">
        <v>5.6460382069780414E-2</v>
      </c>
    </row>
    <row r="2798" spans="1:4">
      <c r="A2798" s="47" t="s">
        <v>34</v>
      </c>
      <c r="B2798" s="47" t="s">
        <v>127</v>
      </c>
      <c r="C2798" s="47">
        <v>2017</v>
      </c>
      <c r="D2798" s="100">
        <v>6.9799798730368276E-2</v>
      </c>
    </row>
    <row r="2799" spans="1:4">
      <c r="A2799" s="47" t="s">
        <v>34</v>
      </c>
      <c r="B2799" s="47" t="s">
        <v>127</v>
      </c>
      <c r="C2799" s="47">
        <v>2018</v>
      </c>
      <c r="D2799" s="47">
        <v>7.867517832047162E-2</v>
      </c>
    </row>
    <row r="2800" spans="1:4">
      <c r="A2800" s="47" t="s">
        <v>34</v>
      </c>
      <c r="B2800" s="47" t="s">
        <v>127</v>
      </c>
      <c r="C2800" s="47">
        <v>2019</v>
      </c>
      <c r="D2800" s="109">
        <v>8.0963889365971473E-2</v>
      </c>
    </row>
    <row r="2801" spans="1:4">
      <c r="A2801" s="47" t="s">
        <v>34</v>
      </c>
      <c r="B2801" s="47" t="s">
        <v>127</v>
      </c>
      <c r="C2801" s="47">
        <v>2020</v>
      </c>
      <c r="D2801" s="100">
        <v>7.2898243514300826E-2</v>
      </c>
    </row>
    <row r="2802" spans="1:4">
      <c r="A2802" s="47" t="s">
        <v>34</v>
      </c>
      <c r="B2802" s="47" t="s">
        <v>127</v>
      </c>
      <c r="C2802" s="47">
        <v>2021</v>
      </c>
      <c r="D2802" s="100">
        <v>6.3496238029124533E-2</v>
      </c>
    </row>
    <row r="2803" spans="1:4">
      <c r="A2803" s="47" t="s">
        <v>34</v>
      </c>
      <c r="B2803" s="47" t="s">
        <v>127</v>
      </c>
      <c r="C2803" s="47">
        <v>2022</v>
      </c>
      <c r="D2803" s="100">
        <v>3.1245481285925743E-2</v>
      </c>
    </row>
    <row r="2804" spans="1:4">
      <c r="A2804" s="47" t="s">
        <v>35</v>
      </c>
      <c r="B2804" s="47" t="s">
        <v>127</v>
      </c>
      <c r="C2804" s="47">
        <v>2014</v>
      </c>
      <c r="D2804" s="100">
        <v>9.8021506579009973E-2</v>
      </c>
    </row>
    <row r="2805" spans="1:4">
      <c r="A2805" s="47" t="s">
        <v>35</v>
      </c>
      <c r="B2805" s="47" t="s">
        <v>127</v>
      </c>
      <c r="C2805" s="47">
        <v>2015</v>
      </c>
      <c r="D2805" s="100">
        <v>0.10983845947674394</v>
      </c>
    </row>
    <row r="2806" spans="1:4">
      <c r="A2806" s="47" t="s">
        <v>35</v>
      </c>
      <c r="B2806" s="47" t="s">
        <v>127</v>
      </c>
      <c r="C2806" s="47">
        <v>2016</v>
      </c>
      <c r="D2806" s="100">
        <v>7.5593177352839658E-2</v>
      </c>
    </row>
    <row r="2807" spans="1:4">
      <c r="A2807" s="47" t="s">
        <v>35</v>
      </c>
      <c r="B2807" s="47" t="s">
        <v>127</v>
      </c>
      <c r="C2807" s="47">
        <v>2017</v>
      </c>
      <c r="D2807" s="47">
        <v>6.8810165205973467E-2</v>
      </c>
    </row>
    <row r="2808" spans="1:4">
      <c r="A2808" s="47" t="s">
        <v>35</v>
      </c>
      <c r="B2808" s="47" t="s">
        <v>127</v>
      </c>
      <c r="C2808" s="47">
        <v>2018</v>
      </c>
      <c r="D2808" s="109">
        <v>7.997105888215035E-2</v>
      </c>
    </row>
    <row r="2809" spans="1:4">
      <c r="A2809" s="47" t="s">
        <v>35</v>
      </c>
      <c r="B2809" s="47" t="s">
        <v>127</v>
      </c>
      <c r="C2809" s="47">
        <v>2019</v>
      </c>
      <c r="D2809" s="100">
        <v>7.7869927956597251E-2</v>
      </c>
    </row>
    <row r="2810" spans="1:4">
      <c r="A2810" s="47" t="s">
        <v>35</v>
      </c>
      <c r="B2810" s="47" t="s">
        <v>127</v>
      </c>
      <c r="C2810" s="47">
        <v>2020</v>
      </c>
      <c r="D2810" s="100">
        <v>6.1738691526907793E-2</v>
      </c>
    </row>
    <row r="2811" spans="1:4">
      <c r="A2811" s="47" t="s">
        <v>35</v>
      </c>
      <c r="B2811" s="47" t="s">
        <v>127</v>
      </c>
      <c r="C2811" s="47">
        <v>2021</v>
      </c>
      <c r="D2811" s="100">
        <v>5.746011944169372E-2</v>
      </c>
    </row>
    <row r="2812" spans="1:4">
      <c r="A2812" s="47" t="s">
        <v>35</v>
      </c>
      <c r="B2812" s="47" t="s">
        <v>127</v>
      </c>
      <c r="C2812" s="47">
        <v>2022</v>
      </c>
      <c r="D2812" s="100">
        <v>6.2254230405701376E-2</v>
      </c>
    </row>
    <row r="2813" spans="1:4">
      <c r="A2813" s="47" t="s">
        <v>36</v>
      </c>
      <c r="B2813" s="47" t="s">
        <v>127</v>
      </c>
      <c r="C2813" s="47">
        <v>2014</v>
      </c>
      <c r="D2813" s="100">
        <v>0.11125205486589484</v>
      </c>
    </row>
    <row r="2814" spans="1:4">
      <c r="A2814" s="47" t="s">
        <v>36</v>
      </c>
      <c r="B2814" s="47" t="s">
        <v>127</v>
      </c>
      <c r="C2814" s="47">
        <v>2015</v>
      </c>
      <c r="D2814" s="100">
        <v>9.9857632738545823E-2</v>
      </c>
    </row>
    <row r="2815" spans="1:4">
      <c r="A2815" s="47" t="s">
        <v>36</v>
      </c>
      <c r="B2815" s="47" t="s">
        <v>127</v>
      </c>
      <c r="C2815" s="47">
        <v>2016</v>
      </c>
      <c r="D2815" s="47">
        <v>6.477035983807003E-2</v>
      </c>
    </row>
    <row r="2816" spans="1:4">
      <c r="A2816" s="47" t="s">
        <v>36</v>
      </c>
      <c r="B2816" s="47" t="s">
        <v>127</v>
      </c>
      <c r="C2816" s="47">
        <v>2017</v>
      </c>
      <c r="D2816" s="109">
        <v>6.4299573122406653E-2</v>
      </c>
    </row>
    <row r="2817" spans="1:4">
      <c r="A2817" s="47" t="s">
        <v>36</v>
      </c>
      <c r="B2817" s="47" t="s">
        <v>127</v>
      </c>
      <c r="C2817" s="47">
        <v>2018</v>
      </c>
      <c r="D2817" s="100">
        <v>8.1555413226643322E-2</v>
      </c>
    </row>
    <row r="2818" spans="1:4">
      <c r="A2818" s="47" t="s">
        <v>36</v>
      </c>
      <c r="B2818" s="47" t="s">
        <v>127</v>
      </c>
      <c r="C2818" s="47">
        <v>2019</v>
      </c>
      <c r="D2818" s="100">
        <v>7.8373737233417812E-2</v>
      </c>
    </row>
    <row r="2819" spans="1:4">
      <c r="A2819" s="47" t="s">
        <v>36</v>
      </c>
      <c r="B2819" s="47" t="s">
        <v>127</v>
      </c>
      <c r="C2819" s="47">
        <v>2020</v>
      </c>
      <c r="D2819" s="100">
        <v>6.5265775034844389E-2</v>
      </c>
    </row>
    <row r="2820" spans="1:4">
      <c r="A2820" s="47" t="s">
        <v>36</v>
      </c>
      <c r="B2820" s="47" t="s">
        <v>127</v>
      </c>
      <c r="C2820" s="47">
        <v>2021</v>
      </c>
      <c r="D2820" s="100">
        <v>4.0331756777815336E-2</v>
      </c>
    </row>
    <row r="2821" spans="1:4">
      <c r="A2821" s="47" t="s">
        <v>36</v>
      </c>
      <c r="B2821" s="47" t="s">
        <v>127</v>
      </c>
      <c r="C2821" s="47">
        <v>2022</v>
      </c>
      <c r="D2821" s="100">
        <v>6.0520768110081537E-2</v>
      </c>
    </row>
    <row r="2822" spans="1:4">
      <c r="A2822" s="47" t="s">
        <v>37</v>
      </c>
      <c r="B2822" s="47" t="s">
        <v>127</v>
      </c>
      <c r="C2822" s="47">
        <v>2014</v>
      </c>
      <c r="D2822" s="100">
        <v>9.016896155824651E-2</v>
      </c>
    </row>
    <row r="2823" spans="1:4">
      <c r="A2823" s="47" t="s">
        <v>37</v>
      </c>
      <c r="B2823" s="47" t="s">
        <v>127</v>
      </c>
      <c r="C2823" s="47">
        <v>2015</v>
      </c>
      <c r="D2823" s="47">
        <v>9.1167412740152373E-2</v>
      </c>
    </row>
    <row r="2824" spans="1:4">
      <c r="A2824" s="47" t="s">
        <v>37</v>
      </c>
      <c r="B2824" s="47" t="s">
        <v>127</v>
      </c>
      <c r="C2824" s="47">
        <v>2016</v>
      </c>
      <c r="D2824" s="109">
        <v>9.309619898490612E-2</v>
      </c>
    </row>
    <row r="2825" spans="1:4">
      <c r="A2825" s="47" t="s">
        <v>37</v>
      </c>
      <c r="B2825" s="47" t="s">
        <v>127</v>
      </c>
      <c r="C2825" s="47">
        <v>2017</v>
      </c>
      <c r="D2825" s="100">
        <v>8.115954012393882E-2</v>
      </c>
    </row>
    <row r="2826" spans="1:4">
      <c r="A2826" s="47" t="s">
        <v>37</v>
      </c>
      <c r="B2826" s="47" t="s">
        <v>127</v>
      </c>
      <c r="C2826" s="47">
        <v>2018</v>
      </c>
      <c r="D2826" s="100">
        <v>7.8275375719046775E-2</v>
      </c>
    </row>
    <row r="2827" spans="1:4">
      <c r="A2827" s="47" t="s">
        <v>37</v>
      </c>
      <c r="B2827" s="47" t="s">
        <v>127</v>
      </c>
      <c r="C2827" s="47">
        <v>2019</v>
      </c>
      <c r="D2827" s="100">
        <v>6.7198784103338266E-2</v>
      </c>
    </row>
    <row r="2828" spans="1:4">
      <c r="A2828" s="47" t="s">
        <v>37</v>
      </c>
      <c r="B2828" s="47" t="s">
        <v>127</v>
      </c>
      <c r="C2828" s="47">
        <v>2020</v>
      </c>
      <c r="D2828" s="100">
        <v>6.4083528441650592E-2</v>
      </c>
    </row>
    <row r="2829" spans="1:4">
      <c r="A2829" s="47" t="s">
        <v>37</v>
      </c>
      <c r="B2829" s="47" t="s">
        <v>127</v>
      </c>
      <c r="C2829" s="47">
        <v>2021</v>
      </c>
      <c r="D2829" s="100">
        <v>3.6817153861202434E-2</v>
      </c>
    </row>
    <row r="2830" spans="1:4">
      <c r="A2830" s="47" t="s">
        <v>37</v>
      </c>
      <c r="B2830" s="47" t="s">
        <v>127</v>
      </c>
      <c r="C2830" s="47">
        <v>2022</v>
      </c>
      <c r="D2830" s="100">
        <v>5.7752959395288302E-2</v>
      </c>
    </row>
    <row r="2831" spans="1:4">
      <c r="A2831" s="47" t="s">
        <v>38</v>
      </c>
      <c r="B2831" s="47" t="s">
        <v>127</v>
      </c>
      <c r="C2831" s="47">
        <v>2014</v>
      </c>
      <c r="D2831" s="47">
        <v>0.10233866282520587</v>
      </c>
    </row>
    <row r="2832" spans="1:4">
      <c r="A2832" s="47" t="s">
        <v>38</v>
      </c>
      <c r="B2832" s="47" t="s">
        <v>127</v>
      </c>
      <c r="C2832" s="47">
        <v>2015</v>
      </c>
      <c r="D2832" s="109">
        <v>9.9325585367040392E-2</v>
      </c>
    </row>
    <row r="2833" spans="1:4">
      <c r="A2833" s="47" t="s">
        <v>38</v>
      </c>
      <c r="B2833" s="47" t="s">
        <v>127</v>
      </c>
      <c r="C2833" s="47">
        <v>2016</v>
      </c>
      <c r="D2833" s="100">
        <v>7.4029694282605765E-2</v>
      </c>
    </row>
    <row r="2834" spans="1:4">
      <c r="A2834" s="47" t="s">
        <v>38</v>
      </c>
      <c r="B2834" s="47" t="s">
        <v>127</v>
      </c>
      <c r="C2834" s="47">
        <v>2017</v>
      </c>
      <c r="D2834" s="100">
        <v>8.202956228408273E-2</v>
      </c>
    </row>
    <row r="2835" spans="1:4">
      <c r="A2835" s="47" t="s">
        <v>38</v>
      </c>
      <c r="B2835" s="47" t="s">
        <v>127</v>
      </c>
      <c r="C2835" s="47">
        <v>2018</v>
      </c>
      <c r="D2835" s="100">
        <v>6.5358005597417598E-2</v>
      </c>
    </row>
    <row r="2836" spans="1:4">
      <c r="A2836" s="47" t="s">
        <v>38</v>
      </c>
      <c r="B2836" s="47" t="s">
        <v>127</v>
      </c>
      <c r="C2836" s="47">
        <v>2019</v>
      </c>
      <c r="D2836" s="100">
        <v>6.3803222128424833E-2</v>
      </c>
    </row>
    <row r="2837" spans="1:4">
      <c r="A2837" s="47" t="s">
        <v>38</v>
      </c>
      <c r="B2837" s="47" t="s">
        <v>127</v>
      </c>
      <c r="C2837" s="47">
        <v>2020</v>
      </c>
      <c r="D2837" s="100">
        <v>5.9894523840420461E-2</v>
      </c>
    </row>
    <row r="2838" spans="1:4">
      <c r="A2838" s="47" t="s">
        <v>38</v>
      </c>
      <c r="B2838" s="47" t="s">
        <v>127</v>
      </c>
      <c r="C2838" s="47">
        <v>2021</v>
      </c>
      <c r="D2838" s="100">
        <v>2.8915560973264743E-2</v>
      </c>
    </row>
    <row r="2839" spans="1:4">
      <c r="A2839" s="47" t="s">
        <v>38</v>
      </c>
      <c r="B2839" s="47" t="s">
        <v>127</v>
      </c>
      <c r="C2839" s="47">
        <v>2022</v>
      </c>
      <c r="D2839" s="47">
        <v>5.4797698487903862E-2</v>
      </c>
    </row>
    <row r="2840" spans="1:4">
      <c r="A2840" s="47" t="s">
        <v>39</v>
      </c>
      <c r="B2840" s="47" t="s">
        <v>127</v>
      </c>
      <c r="C2840" s="47">
        <v>2014</v>
      </c>
      <c r="D2840" s="107">
        <v>0.11963148010540056</v>
      </c>
    </row>
    <row r="2841" spans="1:4">
      <c r="A2841" s="47" t="s">
        <v>39</v>
      </c>
      <c r="B2841" s="47" t="s">
        <v>127</v>
      </c>
      <c r="C2841" s="47">
        <v>2015</v>
      </c>
      <c r="D2841" s="100">
        <v>0.13208896293594005</v>
      </c>
    </row>
    <row r="2842" spans="1:4">
      <c r="A2842" s="47" t="s">
        <v>39</v>
      </c>
      <c r="B2842" s="47" t="s">
        <v>127</v>
      </c>
      <c r="C2842" s="47">
        <v>2016</v>
      </c>
      <c r="D2842" s="100">
        <v>5.0113021271804885E-2</v>
      </c>
    </row>
    <row r="2843" spans="1:4">
      <c r="A2843" s="47" t="s">
        <v>39</v>
      </c>
      <c r="B2843" s="47" t="s">
        <v>127</v>
      </c>
      <c r="C2843" s="47">
        <v>2017</v>
      </c>
      <c r="D2843" s="100">
        <v>5.5467753242159808E-2</v>
      </c>
    </row>
    <row r="2844" spans="1:4">
      <c r="A2844" s="47" t="s">
        <v>39</v>
      </c>
      <c r="B2844" s="47" t="s">
        <v>127</v>
      </c>
      <c r="C2844" s="47">
        <v>2018</v>
      </c>
      <c r="D2844" s="100">
        <v>6.1573276937180732E-2</v>
      </c>
    </row>
    <row r="2845" spans="1:4">
      <c r="A2845" s="47" t="s">
        <v>39</v>
      </c>
      <c r="B2845" s="47" t="s">
        <v>127</v>
      </c>
      <c r="C2845" s="47">
        <v>2019</v>
      </c>
      <c r="D2845" s="100">
        <v>5.3938252659105457E-2</v>
      </c>
    </row>
    <row r="2846" spans="1:4">
      <c r="A2846" s="47" t="s">
        <v>39</v>
      </c>
      <c r="B2846" s="47" t="s">
        <v>127</v>
      </c>
      <c r="C2846" s="47">
        <v>2020</v>
      </c>
      <c r="D2846" s="100">
        <v>5.403386611858492E-2</v>
      </c>
    </row>
    <row r="2847" spans="1:4">
      <c r="A2847" s="47" t="s">
        <v>39</v>
      </c>
      <c r="B2847" s="47" t="s">
        <v>127</v>
      </c>
      <c r="C2847" s="47">
        <v>2021</v>
      </c>
      <c r="D2847" s="47">
        <v>4.365410676835741E-2</v>
      </c>
    </row>
    <row r="2848" spans="1:4">
      <c r="A2848" s="47" t="s">
        <v>39</v>
      </c>
      <c r="B2848" s="47" t="s">
        <v>127</v>
      </c>
      <c r="C2848" s="47">
        <v>2022</v>
      </c>
      <c r="D2848" s="109">
        <v>6.9571744658260243E-2</v>
      </c>
    </row>
    <row r="2849" spans="1:4">
      <c r="A2849" s="47" t="s">
        <v>40</v>
      </c>
      <c r="B2849" s="47" t="s">
        <v>127</v>
      </c>
      <c r="C2849" s="47">
        <v>2014</v>
      </c>
      <c r="D2849" s="100">
        <v>0.15861411996987501</v>
      </c>
    </row>
    <row r="2850" spans="1:4">
      <c r="A2850" s="47" t="s">
        <v>40</v>
      </c>
      <c r="B2850" s="47" t="s">
        <v>127</v>
      </c>
      <c r="C2850" s="47">
        <v>2015</v>
      </c>
      <c r="D2850" s="100">
        <v>9.2974601935615298E-2</v>
      </c>
    </row>
    <row r="2851" spans="1:4">
      <c r="A2851" s="47" t="s">
        <v>40</v>
      </c>
      <c r="B2851" s="47" t="s">
        <v>127</v>
      </c>
      <c r="C2851" s="47">
        <v>2016</v>
      </c>
      <c r="D2851" s="100">
        <v>8.155728682848043E-2</v>
      </c>
    </row>
    <row r="2852" spans="1:4">
      <c r="A2852" s="47" t="s">
        <v>40</v>
      </c>
      <c r="B2852" s="47" t="s">
        <v>127</v>
      </c>
      <c r="C2852" s="47">
        <v>2017</v>
      </c>
      <c r="D2852" s="100">
        <v>7.7843276574785236E-2</v>
      </c>
    </row>
    <row r="2853" spans="1:4">
      <c r="A2853" s="47" t="s">
        <v>40</v>
      </c>
      <c r="B2853" s="47" t="s">
        <v>127</v>
      </c>
      <c r="C2853" s="47">
        <v>2018</v>
      </c>
      <c r="D2853" s="100">
        <v>6.1662356368040419E-2</v>
      </c>
    </row>
    <row r="2854" spans="1:4">
      <c r="A2854" s="47" t="s">
        <v>40</v>
      </c>
      <c r="B2854" s="47" t="s">
        <v>127</v>
      </c>
      <c r="C2854" s="47">
        <v>2019</v>
      </c>
      <c r="D2854" s="100">
        <v>8.117899672134038E-2</v>
      </c>
    </row>
    <row r="2855" spans="1:4">
      <c r="A2855" s="47" t="s">
        <v>40</v>
      </c>
      <c r="B2855" s="47" t="s">
        <v>127</v>
      </c>
      <c r="C2855" s="47">
        <v>2020</v>
      </c>
      <c r="D2855" s="47">
        <v>5.5379683687169411E-2</v>
      </c>
    </row>
    <row r="2856" spans="1:4">
      <c r="A2856" s="47" t="s">
        <v>40</v>
      </c>
      <c r="B2856" s="47" t="s">
        <v>127</v>
      </c>
      <c r="C2856" s="47">
        <v>2021</v>
      </c>
      <c r="D2856" s="107">
        <v>2.3924705249474477E-2</v>
      </c>
    </row>
    <row r="2857" spans="1:4">
      <c r="A2857" s="47" t="s">
        <v>40</v>
      </c>
      <c r="B2857" s="47" t="s">
        <v>127</v>
      </c>
      <c r="C2857" s="47">
        <v>2022</v>
      </c>
      <c r="D2857" s="47">
        <v>5.014499627364534E-2</v>
      </c>
    </row>
    <row r="2858" spans="1:4">
      <c r="A2858" s="47" t="s">
        <v>41</v>
      </c>
      <c r="B2858" s="47" t="s">
        <v>127</v>
      </c>
      <c r="C2858" s="47">
        <v>2014</v>
      </c>
      <c r="D2858" s="109">
        <v>0.10249710134059195</v>
      </c>
    </row>
    <row r="2859" spans="1:4">
      <c r="A2859" s="47" t="s">
        <v>41</v>
      </c>
      <c r="B2859" s="47" t="s">
        <v>127</v>
      </c>
      <c r="C2859" s="47">
        <v>2015</v>
      </c>
      <c r="D2859" s="100">
        <v>0.11296466747795519</v>
      </c>
    </row>
    <row r="2860" spans="1:4">
      <c r="A2860" s="47" t="s">
        <v>41</v>
      </c>
      <c r="B2860" s="47" t="s">
        <v>127</v>
      </c>
      <c r="C2860" s="47">
        <v>2016</v>
      </c>
      <c r="D2860" s="100">
        <v>7.9235339180496273E-2</v>
      </c>
    </row>
    <row r="2861" spans="1:4">
      <c r="A2861" s="47" t="s">
        <v>41</v>
      </c>
      <c r="B2861" s="47" t="s">
        <v>127</v>
      </c>
      <c r="C2861" s="47">
        <v>2017</v>
      </c>
      <c r="D2861" s="100">
        <v>9.1900278698767296E-2</v>
      </c>
    </row>
    <row r="2862" spans="1:4">
      <c r="A2862" s="47" t="s">
        <v>41</v>
      </c>
      <c r="B2862" s="47" t="s">
        <v>127</v>
      </c>
      <c r="C2862" s="47">
        <v>2018</v>
      </c>
      <c r="D2862" s="100">
        <v>8.9409806243330961E-2</v>
      </c>
    </row>
    <row r="2863" spans="1:4">
      <c r="A2863" s="47" t="s">
        <v>41</v>
      </c>
      <c r="B2863" s="47" t="s">
        <v>127</v>
      </c>
      <c r="C2863" s="47">
        <v>2019</v>
      </c>
      <c r="D2863" s="100">
        <v>7.5902727534212663E-2</v>
      </c>
    </row>
    <row r="2864" spans="1:4">
      <c r="A2864" s="47" t="s">
        <v>41</v>
      </c>
      <c r="B2864" s="47" t="s">
        <v>127</v>
      </c>
      <c r="C2864" s="47">
        <v>2020</v>
      </c>
      <c r="D2864" s="100">
        <v>8.2702609942844979E-2</v>
      </c>
    </row>
    <row r="2865" spans="1:4">
      <c r="A2865" s="47" t="s">
        <v>41</v>
      </c>
      <c r="B2865" s="47" t="s">
        <v>127</v>
      </c>
      <c r="C2865" s="47">
        <v>2021</v>
      </c>
      <c r="D2865" s="47">
        <v>8.15471852624335E-2</v>
      </c>
    </row>
    <row r="2866" spans="1:4">
      <c r="A2866" s="47" t="s">
        <v>41</v>
      </c>
      <c r="B2866" s="47" t="s">
        <v>127</v>
      </c>
      <c r="C2866" s="47">
        <v>2022</v>
      </c>
      <c r="D2866" s="109">
        <v>6.4123168177095319E-2</v>
      </c>
    </row>
    <row r="2867" spans="1:4">
      <c r="A2867" s="47" t="s">
        <v>111</v>
      </c>
      <c r="B2867" s="47" t="s">
        <v>127</v>
      </c>
      <c r="C2867" s="47">
        <v>2020</v>
      </c>
      <c r="D2867" s="100">
        <v>4.7105290614760681E-2</v>
      </c>
    </row>
    <row r="2868" spans="1:4">
      <c r="A2868" s="47" t="s">
        <v>111</v>
      </c>
      <c r="B2868" s="47" t="s">
        <v>127</v>
      </c>
      <c r="C2868" s="47">
        <v>2021</v>
      </c>
      <c r="D2868" s="100">
        <v>3.7076250261647653E-2</v>
      </c>
    </row>
    <row r="2869" spans="1:4">
      <c r="A2869" s="47" t="s">
        <v>111</v>
      </c>
      <c r="B2869" s="47" t="s">
        <v>127</v>
      </c>
      <c r="C2869" s="47">
        <v>2022</v>
      </c>
      <c r="D2869" s="100">
        <v>6.9683956662938654E-2</v>
      </c>
    </row>
    <row r="2870" spans="1:4">
      <c r="A2870" s="47" t="s">
        <v>42</v>
      </c>
      <c r="B2870" s="47" t="s">
        <v>127</v>
      </c>
      <c r="C2870" s="47">
        <v>2014</v>
      </c>
      <c r="D2870" s="100">
        <v>0.10859654271165353</v>
      </c>
    </row>
    <row r="2871" spans="1:4">
      <c r="A2871" s="47" t="s">
        <v>42</v>
      </c>
      <c r="B2871" s="47" t="s">
        <v>127</v>
      </c>
      <c r="C2871" s="47">
        <v>2015</v>
      </c>
      <c r="D2871" s="100">
        <v>0.11805156271210601</v>
      </c>
    </row>
    <row r="2872" spans="1:4">
      <c r="A2872" s="47" t="s">
        <v>42</v>
      </c>
      <c r="B2872" s="47" t="s">
        <v>127</v>
      </c>
      <c r="C2872" s="47">
        <v>2016</v>
      </c>
      <c r="D2872" s="100">
        <v>8.9256884076393525E-2</v>
      </c>
    </row>
    <row r="2873" spans="1:4">
      <c r="A2873" s="47" t="s">
        <v>42</v>
      </c>
      <c r="B2873" s="47" t="s">
        <v>127</v>
      </c>
      <c r="C2873" s="47">
        <v>2017</v>
      </c>
      <c r="D2873" s="47">
        <v>7.2274291768501239E-2</v>
      </c>
    </row>
    <row r="2874" spans="1:4">
      <c r="A2874" s="47" t="s">
        <v>42</v>
      </c>
      <c r="B2874" s="47" t="s">
        <v>127</v>
      </c>
      <c r="C2874" s="47">
        <v>2018</v>
      </c>
      <c r="D2874" s="109">
        <v>7.2716453209346901E-2</v>
      </c>
    </row>
    <row r="2875" spans="1:4">
      <c r="A2875" s="47" t="s">
        <v>42</v>
      </c>
      <c r="B2875" s="47" t="s">
        <v>127</v>
      </c>
      <c r="C2875" s="47">
        <v>2019</v>
      </c>
      <c r="D2875" s="100">
        <v>7.0084062753349982E-2</v>
      </c>
    </row>
    <row r="2876" spans="1:4">
      <c r="A2876" s="47" t="s">
        <v>42</v>
      </c>
      <c r="B2876" s="47" t="s">
        <v>127</v>
      </c>
      <c r="C2876" s="47">
        <v>2020</v>
      </c>
      <c r="D2876" s="100">
        <v>7.1081951522525499E-2</v>
      </c>
    </row>
    <row r="2877" spans="1:4">
      <c r="A2877" s="47" t="s">
        <v>42</v>
      </c>
      <c r="B2877" s="47" t="s">
        <v>127</v>
      </c>
      <c r="C2877" s="47">
        <v>2021</v>
      </c>
      <c r="D2877" s="100">
        <v>6.0011260833410289E-2</v>
      </c>
    </row>
    <row r="2878" spans="1:4">
      <c r="A2878" s="47" t="s">
        <v>42</v>
      </c>
      <c r="B2878" s="47" t="s">
        <v>127</v>
      </c>
      <c r="C2878" s="47">
        <v>2022</v>
      </c>
      <c r="D2878" s="100">
        <v>5.5513933851452771E-2</v>
      </c>
    </row>
    <row r="2879" spans="1:4">
      <c r="A2879" s="47" t="s">
        <v>43</v>
      </c>
      <c r="B2879" s="47" t="s">
        <v>127</v>
      </c>
      <c r="C2879" s="47">
        <v>2014</v>
      </c>
      <c r="D2879" s="100">
        <v>0.1354722135153919</v>
      </c>
    </row>
    <row r="2880" spans="1:4">
      <c r="A2880" s="47" t="s">
        <v>43</v>
      </c>
      <c r="B2880" s="47" t="s">
        <v>127</v>
      </c>
      <c r="C2880" s="47">
        <v>2015</v>
      </c>
      <c r="D2880" s="100">
        <v>0.12789717655613705</v>
      </c>
    </row>
    <row r="2881" spans="1:4">
      <c r="A2881" s="47" t="s">
        <v>43</v>
      </c>
      <c r="B2881" s="47" t="s">
        <v>127</v>
      </c>
      <c r="C2881" s="47">
        <v>2016</v>
      </c>
      <c r="D2881" s="47">
        <v>8.3560965756831126E-2</v>
      </c>
    </row>
    <row r="2882" spans="1:4">
      <c r="A2882" s="47" t="s">
        <v>43</v>
      </c>
      <c r="B2882" s="47" t="s">
        <v>127</v>
      </c>
      <c r="C2882" s="47">
        <v>2017</v>
      </c>
      <c r="D2882" s="109">
        <v>6.7684306028824137E-2</v>
      </c>
    </row>
    <row r="2883" spans="1:4">
      <c r="A2883" s="47" t="s">
        <v>43</v>
      </c>
      <c r="B2883" s="47" t="s">
        <v>127</v>
      </c>
      <c r="C2883" s="47">
        <v>2018</v>
      </c>
      <c r="D2883" s="100">
        <v>7.4165479822177055E-2</v>
      </c>
    </row>
    <row r="2884" spans="1:4">
      <c r="A2884" s="47" t="s">
        <v>43</v>
      </c>
      <c r="B2884" s="47" t="s">
        <v>127</v>
      </c>
      <c r="C2884" s="47">
        <v>2019</v>
      </c>
      <c r="D2884" s="100">
        <v>6.837676557116508E-2</v>
      </c>
    </row>
    <row r="2885" spans="1:4">
      <c r="A2885" s="47" t="s">
        <v>43</v>
      </c>
      <c r="B2885" s="47" t="s">
        <v>127</v>
      </c>
      <c r="C2885" s="47">
        <v>2020</v>
      </c>
      <c r="D2885" s="100">
        <v>7.5140949666968701E-2</v>
      </c>
    </row>
    <row r="2886" spans="1:4">
      <c r="A2886" s="47" t="s">
        <v>43</v>
      </c>
      <c r="B2886" s="47" t="s">
        <v>127</v>
      </c>
      <c r="C2886" s="47">
        <v>2021</v>
      </c>
      <c r="D2886" s="100">
        <v>5.5431112165070934E-2</v>
      </c>
    </row>
    <row r="2887" spans="1:4">
      <c r="A2887" s="47" t="s">
        <v>43</v>
      </c>
      <c r="B2887" s="47" t="s">
        <v>127</v>
      </c>
      <c r="C2887" s="47">
        <v>2022</v>
      </c>
      <c r="D2887" s="100">
        <v>6.9585223986670358E-2</v>
      </c>
    </row>
    <row r="2888" spans="1:4">
      <c r="A2888" s="47" t="s">
        <v>44</v>
      </c>
      <c r="B2888" s="47" t="s">
        <v>127</v>
      </c>
      <c r="C2888" s="47">
        <v>2014</v>
      </c>
      <c r="D2888" s="100">
        <v>0.10470956666492494</v>
      </c>
    </row>
    <row r="2889" spans="1:4">
      <c r="A2889" s="47" t="s">
        <v>44</v>
      </c>
      <c r="B2889" s="47" t="s">
        <v>127</v>
      </c>
      <c r="C2889" s="47">
        <v>2015</v>
      </c>
      <c r="D2889" s="47">
        <v>0.10183875857384385</v>
      </c>
    </row>
    <row r="2890" spans="1:4">
      <c r="A2890" s="47" t="s">
        <v>44</v>
      </c>
      <c r="B2890" s="47" t="s">
        <v>127</v>
      </c>
      <c r="C2890" s="47">
        <v>2016</v>
      </c>
      <c r="D2890" s="109">
        <v>0.11089686816950184</v>
      </c>
    </row>
    <row r="2891" spans="1:4">
      <c r="A2891" s="47" t="s">
        <v>44</v>
      </c>
      <c r="B2891" s="47" t="s">
        <v>127</v>
      </c>
      <c r="C2891" s="47">
        <v>2017</v>
      </c>
      <c r="D2891" s="100">
        <v>9.1123622734439497E-2</v>
      </c>
    </row>
    <row r="2892" spans="1:4">
      <c r="A2892" s="47" t="s">
        <v>44</v>
      </c>
      <c r="B2892" s="47" t="s">
        <v>127</v>
      </c>
      <c r="C2892" s="47">
        <v>2018</v>
      </c>
      <c r="D2892" s="100">
        <v>5.9230911564798212E-2</v>
      </c>
    </row>
    <row r="2893" spans="1:4">
      <c r="A2893" s="47" t="s">
        <v>44</v>
      </c>
      <c r="B2893" s="47" t="s">
        <v>127</v>
      </c>
      <c r="C2893" s="47">
        <v>2019</v>
      </c>
      <c r="D2893" s="100">
        <v>4.4831322784230902E-2</v>
      </c>
    </row>
    <row r="2894" spans="1:4">
      <c r="A2894" s="47" t="s">
        <v>44</v>
      </c>
      <c r="B2894" s="47" t="s">
        <v>127</v>
      </c>
      <c r="C2894" s="47">
        <v>2020</v>
      </c>
      <c r="D2894" s="100">
        <v>6.4408410297053853E-2</v>
      </c>
    </row>
    <row r="2895" spans="1:4">
      <c r="A2895" s="47" t="s">
        <v>44</v>
      </c>
      <c r="B2895" s="47" t="s">
        <v>127</v>
      </c>
      <c r="C2895" s="47">
        <v>2021</v>
      </c>
      <c r="D2895" s="100">
        <v>4.327785681128965E-2</v>
      </c>
    </row>
    <row r="2896" spans="1:4">
      <c r="A2896" s="47" t="s">
        <v>44</v>
      </c>
      <c r="B2896" s="47" t="s">
        <v>127</v>
      </c>
      <c r="C2896" s="47">
        <v>2022</v>
      </c>
      <c r="D2896" s="100">
        <v>7.0767320067975023E-2</v>
      </c>
    </row>
    <row r="2897" spans="1:4">
      <c r="A2897" s="47" t="s">
        <v>45</v>
      </c>
      <c r="B2897" s="47" t="s">
        <v>127</v>
      </c>
      <c r="C2897" s="47">
        <v>2014</v>
      </c>
      <c r="D2897" s="47">
        <v>0.1067728137763318</v>
      </c>
    </row>
    <row r="2898" spans="1:4">
      <c r="A2898" s="47" t="s">
        <v>45</v>
      </c>
      <c r="B2898" s="47" t="s">
        <v>127</v>
      </c>
      <c r="C2898" s="47">
        <v>2015</v>
      </c>
      <c r="D2898" s="109">
        <v>0.11547347037846434</v>
      </c>
    </row>
    <row r="2899" spans="1:4">
      <c r="A2899" s="47" t="s">
        <v>45</v>
      </c>
      <c r="B2899" s="47" t="s">
        <v>127</v>
      </c>
      <c r="C2899" s="47">
        <v>2016</v>
      </c>
      <c r="D2899" s="100">
        <v>6.8967165347461612E-2</v>
      </c>
    </row>
    <row r="2900" spans="1:4">
      <c r="A2900" s="47" t="s">
        <v>45</v>
      </c>
      <c r="B2900" s="47" t="s">
        <v>127</v>
      </c>
      <c r="C2900" s="47">
        <v>2017</v>
      </c>
      <c r="D2900" s="100">
        <v>7.7096423847386492E-2</v>
      </c>
    </row>
    <row r="2901" spans="1:4">
      <c r="A2901" s="47" t="s">
        <v>45</v>
      </c>
      <c r="B2901" s="47" t="s">
        <v>127</v>
      </c>
      <c r="C2901" s="47">
        <v>2018</v>
      </c>
      <c r="D2901" s="100">
        <v>8.9234027479337022E-2</v>
      </c>
    </row>
    <row r="2902" spans="1:4">
      <c r="A2902" s="47" t="s">
        <v>45</v>
      </c>
      <c r="B2902" s="47" t="s">
        <v>127</v>
      </c>
      <c r="C2902" s="47">
        <v>2019</v>
      </c>
      <c r="D2902" s="100">
        <v>8.9744071723086627E-2</v>
      </c>
    </row>
    <row r="2903" spans="1:4">
      <c r="A2903" s="47" t="s">
        <v>45</v>
      </c>
      <c r="B2903" s="47" t="s">
        <v>127</v>
      </c>
      <c r="C2903" s="47">
        <v>2020</v>
      </c>
      <c r="D2903" s="100">
        <v>9.2499936272925382E-2</v>
      </c>
    </row>
    <row r="2904" spans="1:4">
      <c r="A2904" s="47" t="s">
        <v>45</v>
      </c>
      <c r="B2904" s="47" t="s">
        <v>127</v>
      </c>
      <c r="C2904" s="47">
        <v>2021</v>
      </c>
      <c r="D2904" s="100">
        <v>7.2733004233096796E-2</v>
      </c>
    </row>
    <row r="2905" spans="1:4">
      <c r="A2905" s="47" t="s">
        <v>45</v>
      </c>
      <c r="B2905" s="47" t="s">
        <v>127</v>
      </c>
      <c r="C2905" s="47">
        <v>2022</v>
      </c>
      <c r="D2905" s="47">
        <v>5.5904351631498123E-2</v>
      </c>
    </row>
    <row r="2906" spans="1:4">
      <c r="A2906" s="47" t="s">
        <v>33</v>
      </c>
      <c r="B2906" s="47" t="s">
        <v>126</v>
      </c>
      <c r="C2906" s="47">
        <v>2014</v>
      </c>
      <c r="D2906" s="109">
        <v>0.1297930267628804</v>
      </c>
    </row>
    <row r="2907" spans="1:4">
      <c r="A2907" s="47" t="s">
        <v>33</v>
      </c>
      <c r="B2907" s="47" t="s">
        <v>126</v>
      </c>
      <c r="C2907" s="47">
        <v>2015</v>
      </c>
      <c r="D2907" s="100">
        <v>9.8719475048978142E-2</v>
      </c>
    </row>
    <row r="2908" spans="1:4">
      <c r="A2908" s="47" t="s">
        <v>33</v>
      </c>
      <c r="B2908" s="47" t="s">
        <v>126</v>
      </c>
      <c r="C2908" s="47">
        <v>2016</v>
      </c>
      <c r="D2908" s="100">
        <v>5.1236638325334483E-2</v>
      </c>
    </row>
    <row r="2909" spans="1:4">
      <c r="A2909" s="47" t="s">
        <v>33</v>
      </c>
      <c r="B2909" s="47" t="s">
        <v>126</v>
      </c>
      <c r="C2909" s="47">
        <v>2017</v>
      </c>
      <c r="D2909" s="100">
        <v>5.7733725436258189E-2</v>
      </c>
    </row>
    <row r="2910" spans="1:4">
      <c r="A2910" s="47" t="s">
        <v>33</v>
      </c>
      <c r="B2910" s="47" t="s">
        <v>126</v>
      </c>
      <c r="C2910" s="47">
        <v>2018</v>
      </c>
      <c r="D2910" s="100">
        <v>6.7627607478641813E-2</v>
      </c>
    </row>
    <row r="2911" spans="1:4">
      <c r="A2911" s="47" t="s">
        <v>33</v>
      </c>
      <c r="B2911" s="47" t="s">
        <v>126</v>
      </c>
      <c r="C2911" s="47">
        <v>2019</v>
      </c>
      <c r="D2911" s="100">
        <v>7.3110677329765048E-2</v>
      </c>
    </row>
    <row r="2912" spans="1:4">
      <c r="A2912" s="47" t="s">
        <v>33</v>
      </c>
      <c r="B2912" s="47" t="s">
        <v>126</v>
      </c>
      <c r="C2912" s="47">
        <v>2020</v>
      </c>
      <c r="D2912" s="100">
        <v>5.534707712345438E-2</v>
      </c>
    </row>
    <row r="2913" spans="1:4">
      <c r="A2913" s="47" t="s">
        <v>33</v>
      </c>
      <c r="B2913" s="47" t="s">
        <v>126</v>
      </c>
      <c r="C2913" s="47">
        <v>2021</v>
      </c>
      <c r="D2913" s="47">
        <v>4.0918108715228038E-2</v>
      </c>
    </row>
    <row r="2914" spans="1:4">
      <c r="A2914" s="47" t="s">
        <v>33</v>
      </c>
      <c r="B2914" s="47" t="s">
        <v>126</v>
      </c>
      <c r="C2914" s="47">
        <v>2022</v>
      </c>
      <c r="D2914" s="109">
        <v>6.9466766381599515E-2</v>
      </c>
    </row>
    <row r="2915" spans="1:4">
      <c r="A2915" s="47" t="s">
        <v>34</v>
      </c>
      <c r="B2915" s="47" t="s">
        <v>126</v>
      </c>
      <c r="C2915" s="47">
        <v>2014</v>
      </c>
      <c r="D2915" s="100">
        <v>9.4883506568391354E-2</v>
      </c>
    </row>
    <row r="2916" spans="1:4">
      <c r="A2916" s="47" t="s">
        <v>34</v>
      </c>
      <c r="B2916" s="47" t="s">
        <v>126</v>
      </c>
      <c r="C2916" s="47">
        <v>2015</v>
      </c>
      <c r="D2916" s="100">
        <v>0.11987114558102183</v>
      </c>
    </row>
    <row r="2917" spans="1:4">
      <c r="A2917" s="47" t="s">
        <v>34</v>
      </c>
      <c r="B2917" s="47" t="s">
        <v>126</v>
      </c>
      <c r="C2917" s="47">
        <v>2016</v>
      </c>
      <c r="D2917" s="100">
        <v>5.6294254303972183E-2</v>
      </c>
    </row>
    <row r="2918" spans="1:4">
      <c r="A2918" s="47" t="s">
        <v>34</v>
      </c>
      <c r="B2918" s="47" t="s">
        <v>126</v>
      </c>
      <c r="C2918" s="47">
        <v>2017</v>
      </c>
      <c r="D2918" s="100">
        <v>6.9484389325511806E-2</v>
      </c>
    </row>
    <row r="2919" spans="1:4">
      <c r="A2919" s="47" t="s">
        <v>34</v>
      </c>
      <c r="B2919" s="47" t="s">
        <v>126</v>
      </c>
      <c r="C2919" s="47">
        <v>2018</v>
      </c>
      <c r="D2919" s="100">
        <v>7.7541613520350147E-2</v>
      </c>
    </row>
    <row r="2920" spans="1:4">
      <c r="A2920" s="47" t="s">
        <v>34</v>
      </c>
      <c r="B2920" s="47" t="s">
        <v>126</v>
      </c>
      <c r="C2920" s="47">
        <v>2019</v>
      </c>
      <c r="D2920" s="100">
        <v>7.8529641907046754E-2</v>
      </c>
    </row>
    <row r="2921" spans="1:4">
      <c r="A2921" s="47" t="s">
        <v>34</v>
      </c>
      <c r="B2921" s="47" t="s">
        <v>126</v>
      </c>
      <c r="C2921" s="47">
        <v>2020</v>
      </c>
      <c r="D2921" s="47">
        <v>7.5205790558438818E-2</v>
      </c>
    </row>
    <row r="2922" spans="1:4">
      <c r="A2922" s="47" t="s">
        <v>34</v>
      </c>
      <c r="B2922" s="47" t="s">
        <v>126</v>
      </c>
      <c r="C2922" s="47">
        <v>2021</v>
      </c>
      <c r="D2922" s="109">
        <v>6.4551381547395814E-2</v>
      </c>
    </row>
    <row r="2923" spans="1:4">
      <c r="A2923" s="47" t="s">
        <v>34</v>
      </c>
      <c r="B2923" s="47" t="s">
        <v>126</v>
      </c>
      <c r="C2923" s="47">
        <v>2022</v>
      </c>
      <c r="D2923" s="100">
        <v>3.1320788870225838E-2</v>
      </c>
    </row>
    <row r="2924" spans="1:4">
      <c r="A2924" s="47" t="s">
        <v>35</v>
      </c>
      <c r="B2924" s="47" t="s">
        <v>126</v>
      </c>
      <c r="C2924" s="47">
        <v>2014</v>
      </c>
      <c r="D2924" s="100">
        <v>9.8021506579009973E-2</v>
      </c>
    </row>
    <row r="2925" spans="1:4">
      <c r="A2925" s="47" t="s">
        <v>35</v>
      </c>
      <c r="B2925" s="47" t="s">
        <v>126</v>
      </c>
      <c r="C2925" s="47">
        <v>2015</v>
      </c>
      <c r="D2925" s="100">
        <v>0.10983845947674394</v>
      </c>
    </row>
    <row r="2926" spans="1:4">
      <c r="A2926" s="47" t="s">
        <v>35</v>
      </c>
      <c r="B2926" s="47" t="s">
        <v>126</v>
      </c>
      <c r="C2926" s="47">
        <v>2016</v>
      </c>
      <c r="D2926" s="100">
        <v>7.5593177352839658E-2</v>
      </c>
    </row>
    <row r="2927" spans="1:4">
      <c r="A2927" s="47" t="s">
        <v>35</v>
      </c>
      <c r="B2927" s="47" t="s">
        <v>126</v>
      </c>
      <c r="C2927" s="47">
        <v>2017</v>
      </c>
      <c r="D2927" s="100">
        <v>6.8810165205973467E-2</v>
      </c>
    </row>
    <row r="2928" spans="1:4">
      <c r="A2928" s="47" t="s">
        <v>35</v>
      </c>
      <c r="B2928" s="47" t="s">
        <v>126</v>
      </c>
      <c r="C2928" s="47">
        <v>2018</v>
      </c>
      <c r="D2928" s="100">
        <v>8.2740445017184666E-2</v>
      </c>
    </row>
    <row r="2929" spans="1:4">
      <c r="A2929" s="47" t="s">
        <v>35</v>
      </c>
      <c r="B2929" s="47" t="s">
        <v>126</v>
      </c>
      <c r="C2929" s="47">
        <v>2019</v>
      </c>
      <c r="D2929" s="47">
        <v>7.6843355238850608E-2</v>
      </c>
    </row>
    <row r="2930" spans="1:4">
      <c r="A2930" s="47" t="s">
        <v>35</v>
      </c>
      <c r="B2930" s="47" t="s">
        <v>126</v>
      </c>
      <c r="C2930" s="47">
        <v>2020</v>
      </c>
      <c r="D2930" s="109">
        <v>6.0502788270574773E-2</v>
      </c>
    </row>
    <row r="2931" spans="1:4">
      <c r="A2931" s="47" t="s">
        <v>35</v>
      </c>
      <c r="B2931" s="47" t="s">
        <v>126</v>
      </c>
      <c r="C2931" s="47">
        <v>2021</v>
      </c>
      <c r="D2931" s="100">
        <v>5.6385702125799929E-2</v>
      </c>
    </row>
    <row r="2932" spans="1:4">
      <c r="A2932" s="47" t="s">
        <v>35</v>
      </c>
      <c r="B2932" s="47" t="s">
        <v>126</v>
      </c>
      <c r="C2932" s="47">
        <v>2022</v>
      </c>
      <c r="D2932" s="100">
        <v>6.2254230405701376E-2</v>
      </c>
    </row>
    <row r="2933" spans="1:4">
      <c r="A2933" s="47" t="s">
        <v>36</v>
      </c>
      <c r="B2933" s="47" t="s">
        <v>126</v>
      </c>
      <c r="C2933" s="47">
        <v>2014</v>
      </c>
      <c r="D2933" s="100">
        <v>0.10926863073140558</v>
      </c>
    </row>
    <row r="2934" spans="1:4">
      <c r="A2934" s="47" t="s">
        <v>36</v>
      </c>
      <c r="B2934" s="47" t="s">
        <v>126</v>
      </c>
      <c r="C2934" s="47">
        <v>2015</v>
      </c>
      <c r="D2934" s="100">
        <v>0.10201732263397793</v>
      </c>
    </row>
    <row r="2935" spans="1:4">
      <c r="A2935" s="47" t="s">
        <v>36</v>
      </c>
      <c r="B2935" s="47" t="s">
        <v>126</v>
      </c>
      <c r="C2935" s="47">
        <v>2016</v>
      </c>
      <c r="D2935" s="100">
        <v>6.4457699599575244E-2</v>
      </c>
    </row>
    <row r="2936" spans="1:4">
      <c r="A2936" s="47" t="s">
        <v>36</v>
      </c>
      <c r="B2936" s="47" t="s">
        <v>126</v>
      </c>
      <c r="C2936" s="47">
        <v>2017</v>
      </c>
      <c r="D2936" s="100">
        <v>6.4009224799435438E-2</v>
      </c>
    </row>
    <row r="2937" spans="1:4">
      <c r="A2937" s="47" t="s">
        <v>36</v>
      </c>
      <c r="B2937" s="47" t="s">
        <v>126</v>
      </c>
      <c r="C2937" s="47">
        <v>2018</v>
      </c>
      <c r="D2937" s="47">
        <v>8.1157076433308967E-2</v>
      </c>
    </row>
    <row r="2938" spans="1:4">
      <c r="A2938" s="47" t="s">
        <v>36</v>
      </c>
      <c r="B2938" s="47" t="s">
        <v>126</v>
      </c>
      <c r="C2938" s="47">
        <v>2019</v>
      </c>
      <c r="D2938" s="109">
        <v>7.6847010178883665E-2</v>
      </c>
    </row>
    <row r="2939" spans="1:4">
      <c r="A2939" s="47" t="s">
        <v>36</v>
      </c>
      <c r="B2939" s="47" t="s">
        <v>126</v>
      </c>
      <c r="C2939" s="47">
        <v>2020</v>
      </c>
      <c r="D2939" s="100">
        <v>6.2813599110629226E-2</v>
      </c>
    </row>
    <row r="2940" spans="1:4">
      <c r="A2940" s="47" t="s">
        <v>36</v>
      </c>
      <c r="B2940" s="47" t="s">
        <v>126</v>
      </c>
      <c r="C2940" s="47">
        <v>2021</v>
      </c>
      <c r="D2940" s="100">
        <v>4.1719109107786562E-2</v>
      </c>
    </row>
    <row r="2941" spans="1:4">
      <c r="A2941" s="47" t="s">
        <v>36</v>
      </c>
      <c r="B2941" s="47" t="s">
        <v>126</v>
      </c>
      <c r="C2941" s="47">
        <v>2022</v>
      </c>
      <c r="D2941" s="100">
        <v>5.9974783676155392E-2</v>
      </c>
    </row>
    <row r="2942" spans="1:4">
      <c r="A2942" s="47" t="s">
        <v>37</v>
      </c>
      <c r="B2942" s="47" t="s">
        <v>126</v>
      </c>
      <c r="C2942" s="47">
        <v>2014</v>
      </c>
      <c r="D2942" s="100">
        <v>8.9133662617275983E-2</v>
      </c>
    </row>
    <row r="2943" spans="1:4">
      <c r="A2943" s="47" t="s">
        <v>37</v>
      </c>
      <c r="B2943" s="47" t="s">
        <v>126</v>
      </c>
      <c r="C2943" s="47">
        <v>2015</v>
      </c>
      <c r="D2943" s="100">
        <v>9.2794301483572122E-2</v>
      </c>
    </row>
    <row r="2944" spans="1:4">
      <c r="A2944" s="47" t="s">
        <v>37</v>
      </c>
      <c r="B2944" s="47" t="s">
        <v>126</v>
      </c>
      <c r="C2944" s="47">
        <v>2016</v>
      </c>
      <c r="D2944" s="100">
        <v>9.6284354727699667E-2</v>
      </c>
    </row>
    <row r="2945" spans="1:4">
      <c r="A2945" s="47" t="s">
        <v>37</v>
      </c>
      <c r="B2945" s="47" t="s">
        <v>126</v>
      </c>
      <c r="C2945" s="47">
        <v>2017</v>
      </c>
      <c r="D2945" s="47">
        <v>8.2939737881417591E-2</v>
      </c>
    </row>
    <row r="2946" spans="1:4">
      <c r="A2946" s="47" t="s">
        <v>37</v>
      </c>
      <c r="B2946" s="47" t="s">
        <v>126</v>
      </c>
      <c r="C2946" s="47">
        <v>2018</v>
      </c>
      <c r="D2946" s="107">
        <v>7.6416443985045962E-2</v>
      </c>
    </row>
    <row r="2947" spans="1:4">
      <c r="A2947" s="47" t="s">
        <v>37</v>
      </c>
      <c r="B2947" s="47" t="s">
        <v>126</v>
      </c>
      <c r="C2947" s="47">
        <v>2019</v>
      </c>
      <c r="D2947" s="100">
        <v>6.5724460117124267E-2</v>
      </c>
    </row>
    <row r="2948" spans="1:4">
      <c r="A2948" s="47" t="s">
        <v>37</v>
      </c>
      <c r="B2948" s="47" t="s">
        <v>126</v>
      </c>
      <c r="C2948" s="47">
        <v>2020</v>
      </c>
      <c r="D2948" s="100">
        <v>6.3728821245705447E-2</v>
      </c>
    </row>
    <row r="2949" spans="1:4">
      <c r="A2949" s="47" t="s">
        <v>37</v>
      </c>
      <c r="B2949" s="47" t="s">
        <v>126</v>
      </c>
      <c r="C2949" s="47">
        <v>2021</v>
      </c>
      <c r="D2949" s="100">
        <v>3.7911458470748012E-2</v>
      </c>
    </row>
    <row r="2950" spans="1:4">
      <c r="A2950" s="47" t="s">
        <v>37</v>
      </c>
      <c r="B2950" s="47" t="s">
        <v>126</v>
      </c>
      <c r="C2950" s="47">
        <v>2022</v>
      </c>
      <c r="D2950" s="100">
        <v>5.9771672421425774E-2</v>
      </c>
    </row>
    <row r="2951" spans="1:4">
      <c r="A2951" s="47" t="s">
        <v>38</v>
      </c>
      <c r="B2951" s="47" t="s">
        <v>126</v>
      </c>
      <c r="C2951" s="47">
        <v>2014</v>
      </c>
      <c r="D2951" s="100">
        <v>0.10327523313701505</v>
      </c>
    </row>
    <row r="2952" spans="1:4">
      <c r="A2952" s="47" t="s">
        <v>38</v>
      </c>
      <c r="B2952" s="47" t="s">
        <v>126</v>
      </c>
      <c r="C2952" s="47">
        <v>2015</v>
      </c>
      <c r="D2952" s="100">
        <v>9.9141101853291086E-2</v>
      </c>
    </row>
    <row r="2953" spans="1:4">
      <c r="A2953" s="47" t="s">
        <v>38</v>
      </c>
      <c r="B2953" s="47" t="s">
        <v>126</v>
      </c>
      <c r="C2953" s="47">
        <v>2016</v>
      </c>
      <c r="D2953" s="47">
        <v>7.6236161957302095E-2</v>
      </c>
    </row>
    <row r="2954" spans="1:4">
      <c r="A2954" s="47" t="s">
        <v>38</v>
      </c>
      <c r="B2954" s="47" t="s">
        <v>126</v>
      </c>
      <c r="C2954" s="47">
        <v>2017</v>
      </c>
      <c r="D2954" s="109">
        <v>8.3606450881062291E-2</v>
      </c>
    </row>
    <row r="2955" spans="1:4">
      <c r="A2955" s="47" t="s">
        <v>38</v>
      </c>
      <c r="B2955" s="47" t="s">
        <v>126</v>
      </c>
      <c r="C2955" s="47">
        <v>2018</v>
      </c>
      <c r="D2955" s="100">
        <v>6.3397753314931582E-2</v>
      </c>
    </row>
    <row r="2956" spans="1:4">
      <c r="A2956" s="47" t="s">
        <v>38</v>
      </c>
      <c r="B2956" s="47" t="s">
        <v>126</v>
      </c>
      <c r="C2956" s="47">
        <v>2019</v>
      </c>
      <c r="D2956" s="100">
        <v>6.3549294306202375E-2</v>
      </c>
    </row>
    <row r="2957" spans="1:4">
      <c r="A2957" s="47" t="s">
        <v>38</v>
      </c>
      <c r="B2957" s="47" t="s">
        <v>126</v>
      </c>
      <c r="C2957" s="47">
        <v>2020</v>
      </c>
      <c r="D2957" s="100">
        <v>5.9986887746716178E-2</v>
      </c>
    </row>
    <row r="2958" spans="1:4">
      <c r="A2958" s="47" t="s">
        <v>38</v>
      </c>
      <c r="B2958" s="47" t="s">
        <v>126</v>
      </c>
      <c r="C2958" s="47">
        <v>2021</v>
      </c>
      <c r="D2958" s="100">
        <v>3.0375099570254947E-2</v>
      </c>
    </row>
    <row r="2959" spans="1:4">
      <c r="A2959" s="47" t="s">
        <v>38</v>
      </c>
      <c r="B2959" s="47" t="s">
        <v>126</v>
      </c>
      <c r="C2959" s="47">
        <v>2022</v>
      </c>
      <c r="D2959" s="100">
        <v>5.5963832018986734E-2</v>
      </c>
    </row>
    <row r="2960" spans="1:4">
      <c r="A2960" s="47" t="s">
        <v>39</v>
      </c>
      <c r="B2960" s="47" t="s">
        <v>126</v>
      </c>
      <c r="C2960" s="47">
        <v>2014</v>
      </c>
      <c r="D2960" s="100">
        <v>0.11844712110642515</v>
      </c>
    </row>
    <row r="2961" spans="1:4">
      <c r="A2961" s="47" t="s">
        <v>39</v>
      </c>
      <c r="B2961" s="47" t="s">
        <v>126</v>
      </c>
      <c r="C2961" s="47">
        <v>2015</v>
      </c>
      <c r="D2961" s="47">
        <v>0.12825578452037426</v>
      </c>
    </row>
    <row r="2962" spans="1:4">
      <c r="A2962" s="47" t="s">
        <v>39</v>
      </c>
      <c r="B2962" s="47" t="s">
        <v>126</v>
      </c>
      <c r="C2962" s="47">
        <v>2016</v>
      </c>
      <c r="D2962" s="107">
        <v>5.2262662678436225E-2</v>
      </c>
    </row>
    <row r="2963" spans="1:4">
      <c r="A2963" s="47" t="s">
        <v>39</v>
      </c>
      <c r="B2963" s="47" t="s">
        <v>126</v>
      </c>
      <c r="C2963" s="47">
        <v>2017</v>
      </c>
      <c r="D2963" s="47">
        <v>5.7151944185252802E-2</v>
      </c>
    </row>
    <row r="2964" spans="1:4">
      <c r="A2964" s="47" t="s">
        <v>39</v>
      </c>
      <c r="B2964" s="47" t="s">
        <v>126</v>
      </c>
      <c r="C2964" s="47">
        <v>2018</v>
      </c>
      <c r="D2964" s="109">
        <v>5.8641414321064858E-2</v>
      </c>
    </row>
    <row r="2965" spans="1:4">
      <c r="A2965" s="47" t="s">
        <v>39</v>
      </c>
      <c r="B2965" s="47" t="s">
        <v>126</v>
      </c>
      <c r="C2965" s="47">
        <v>2019</v>
      </c>
      <c r="D2965" s="100">
        <v>5.3380352595081622E-2</v>
      </c>
    </row>
    <row r="2966" spans="1:4">
      <c r="A2966" s="47" t="s">
        <v>39</v>
      </c>
      <c r="B2966" s="47" t="s">
        <v>126</v>
      </c>
      <c r="C2966" s="47">
        <v>2020</v>
      </c>
      <c r="D2966" s="100">
        <v>5.2892154988520283E-2</v>
      </c>
    </row>
    <row r="2967" spans="1:4">
      <c r="A2967" s="47" t="s">
        <v>39</v>
      </c>
      <c r="B2967" s="47" t="s">
        <v>126</v>
      </c>
      <c r="C2967" s="47">
        <v>2021</v>
      </c>
      <c r="D2967" s="100">
        <v>4.2632694901621596E-2</v>
      </c>
    </row>
    <row r="2968" spans="1:4">
      <c r="A2968" s="47" t="s">
        <v>39</v>
      </c>
      <c r="B2968" s="47" t="s">
        <v>126</v>
      </c>
      <c r="C2968" s="47">
        <v>2022</v>
      </c>
      <c r="D2968" s="100">
        <v>7.0802276480514265E-2</v>
      </c>
    </row>
    <row r="2969" spans="1:4">
      <c r="A2969" s="47" t="s">
        <v>40</v>
      </c>
      <c r="B2969" s="47" t="s">
        <v>126</v>
      </c>
      <c r="C2969" s="47">
        <v>2014</v>
      </c>
      <c r="D2969" s="100">
        <v>8.1509009119377279E-2</v>
      </c>
    </row>
    <row r="2970" spans="1:4">
      <c r="A2970" s="47" t="s">
        <v>40</v>
      </c>
      <c r="B2970" s="47" t="s">
        <v>126</v>
      </c>
      <c r="C2970" s="47">
        <v>2015</v>
      </c>
      <c r="D2970" s="100">
        <v>9.4552025193431907E-2</v>
      </c>
    </row>
    <row r="2971" spans="1:4">
      <c r="A2971" s="47" t="s">
        <v>40</v>
      </c>
      <c r="B2971" s="47" t="s">
        <v>126</v>
      </c>
      <c r="C2971" s="47">
        <v>2016</v>
      </c>
      <c r="D2971" s="47">
        <v>9.0514596843383671E-2</v>
      </c>
    </row>
    <row r="2972" spans="1:4">
      <c r="A2972" s="47" t="s">
        <v>40</v>
      </c>
      <c r="B2972" s="47" t="s">
        <v>126</v>
      </c>
      <c r="C2972" s="47">
        <v>2017</v>
      </c>
      <c r="D2972" s="109">
        <v>9.3274472421052274E-2</v>
      </c>
    </row>
    <row r="2973" spans="1:4">
      <c r="A2973" s="47" t="s">
        <v>40</v>
      </c>
      <c r="B2973" s="47" t="s">
        <v>126</v>
      </c>
      <c r="C2973" s="47">
        <v>2018</v>
      </c>
      <c r="D2973" s="100">
        <v>9.7094809067305873E-2</v>
      </c>
    </row>
    <row r="2974" spans="1:4">
      <c r="A2974" s="47" t="s">
        <v>40</v>
      </c>
      <c r="B2974" s="47" t="s">
        <v>126</v>
      </c>
      <c r="C2974" s="47">
        <v>2019</v>
      </c>
      <c r="D2974" s="100">
        <v>0.10404062496630248</v>
      </c>
    </row>
    <row r="2975" spans="1:4">
      <c r="A2975" s="47" t="s">
        <v>40</v>
      </c>
      <c r="B2975" s="47" t="s">
        <v>126</v>
      </c>
      <c r="C2975" s="47">
        <v>2020</v>
      </c>
      <c r="D2975" s="100">
        <v>5.9373391534388399E-2</v>
      </c>
    </row>
    <row r="2976" spans="1:4">
      <c r="A2976" s="47" t="s">
        <v>40</v>
      </c>
      <c r="B2976" s="47" t="s">
        <v>126</v>
      </c>
      <c r="C2976" s="47">
        <v>2021</v>
      </c>
      <c r="D2976" s="100">
        <v>-7.8462285566098574E-3</v>
      </c>
    </row>
    <row r="2977" spans="1:4">
      <c r="A2977" s="47" t="s">
        <v>40</v>
      </c>
      <c r="B2977" s="47" t="s">
        <v>126</v>
      </c>
      <c r="C2977" s="47">
        <v>2022</v>
      </c>
      <c r="D2977" s="100">
        <v>0.19783537491810721</v>
      </c>
    </row>
    <row r="2978" spans="1:4">
      <c r="A2978" s="47" t="s">
        <v>41</v>
      </c>
      <c r="B2978" s="47" t="s">
        <v>126</v>
      </c>
      <c r="C2978" s="47">
        <v>2014</v>
      </c>
      <c r="D2978" s="100">
        <v>9.5994426984773479E-2</v>
      </c>
    </row>
    <row r="2979" spans="1:4">
      <c r="A2979" s="47" t="s">
        <v>41</v>
      </c>
      <c r="B2979" s="47" t="s">
        <v>126</v>
      </c>
      <c r="C2979" s="47">
        <v>2015</v>
      </c>
      <c r="D2979" s="47">
        <v>0.11508939654517364</v>
      </c>
    </row>
    <row r="2980" spans="1:4">
      <c r="A2980" s="47" t="s">
        <v>41</v>
      </c>
      <c r="B2980" s="47" t="s">
        <v>126</v>
      </c>
      <c r="C2980" s="47">
        <v>2016</v>
      </c>
      <c r="D2980" s="109">
        <v>8.2710274533416409E-2</v>
      </c>
    </row>
    <row r="2981" spans="1:4">
      <c r="A2981" s="47" t="s">
        <v>41</v>
      </c>
      <c r="B2981" s="47" t="s">
        <v>126</v>
      </c>
      <c r="C2981" s="47">
        <v>2017</v>
      </c>
      <c r="D2981" s="100">
        <v>9.367483502945384E-2</v>
      </c>
    </row>
    <row r="2982" spans="1:4">
      <c r="A2982" s="47" t="s">
        <v>41</v>
      </c>
      <c r="B2982" s="47" t="s">
        <v>126</v>
      </c>
      <c r="C2982" s="47">
        <v>2018</v>
      </c>
      <c r="D2982" s="100">
        <v>9.1438085177125969E-2</v>
      </c>
    </row>
    <row r="2983" spans="1:4">
      <c r="A2983" s="47" t="s">
        <v>41</v>
      </c>
      <c r="B2983" s="47" t="s">
        <v>126</v>
      </c>
      <c r="C2983" s="47">
        <v>2019</v>
      </c>
      <c r="D2983" s="100">
        <v>6.7126258132176084E-2</v>
      </c>
    </row>
    <row r="2984" spans="1:4">
      <c r="A2984" s="47" t="s">
        <v>41</v>
      </c>
      <c r="B2984" s="47" t="s">
        <v>126</v>
      </c>
      <c r="C2984" s="47">
        <v>2020</v>
      </c>
      <c r="D2984" s="100">
        <v>7.7468276104341441E-2</v>
      </c>
    </row>
    <row r="2985" spans="1:4">
      <c r="A2985" s="47" t="s">
        <v>41</v>
      </c>
      <c r="B2985" s="47" t="s">
        <v>126</v>
      </c>
      <c r="C2985" s="47">
        <v>2021</v>
      </c>
      <c r="D2985" s="100">
        <v>7.7931072238845225E-2</v>
      </c>
    </row>
    <row r="2986" spans="1:4">
      <c r="A2986" s="47" t="s">
        <v>41</v>
      </c>
      <c r="B2986" s="47" t="s">
        <v>126</v>
      </c>
      <c r="C2986" s="47">
        <v>2022</v>
      </c>
      <c r="D2986" s="100">
        <v>6.4123168177095319E-2</v>
      </c>
    </row>
    <row r="2987" spans="1:4">
      <c r="A2987" s="47" t="s">
        <v>111</v>
      </c>
      <c r="B2987" s="47" t="s">
        <v>126</v>
      </c>
      <c r="C2987" s="47">
        <v>2020</v>
      </c>
      <c r="D2987" s="47">
        <v>4.7105290614760681E-2</v>
      </c>
    </row>
    <row r="2988" spans="1:4">
      <c r="A2988" s="47" t="s">
        <v>111</v>
      </c>
      <c r="B2988" s="47" t="s">
        <v>126</v>
      </c>
      <c r="C2988" s="47">
        <v>2021</v>
      </c>
      <c r="D2988" s="109">
        <v>3.7076250261647653E-2</v>
      </c>
    </row>
    <row r="2989" spans="1:4">
      <c r="A2989" s="47" t="s">
        <v>111</v>
      </c>
      <c r="B2989" s="47" t="s">
        <v>126</v>
      </c>
      <c r="C2989" s="47">
        <v>2022</v>
      </c>
      <c r="D2989" s="100">
        <v>6.9683956662938654E-2</v>
      </c>
    </row>
    <row r="2990" spans="1:4">
      <c r="A2990" s="47" t="s">
        <v>42</v>
      </c>
      <c r="B2990" s="47" t="s">
        <v>126</v>
      </c>
      <c r="C2990" s="47">
        <v>2014</v>
      </c>
      <c r="D2990" s="100">
        <v>0.10859654253866759</v>
      </c>
    </row>
    <row r="2991" spans="1:4">
      <c r="A2991" s="47" t="s">
        <v>42</v>
      </c>
      <c r="B2991" s="47" t="s">
        <v>126</v>
      </c>
      <c r="C2991" s="47">
        <v>2015</v>
      </c>
      <c r="D2991" s="100">
        <v>0.11805156271210601</v>
      </c>
    </row>
    <row r="2992" spans="1:4">
      <c r="A2992" s="47" t="s">
        <v>42</v>
      </c>
      <c r="B2992" s="47" t="s">
        <v>126</v>
      </c>
      <c r="C2992" s="47">
        <v>2016</v>
      </c>
      <c r="D2992" s="100">
        <v>8.9256884067321879E-2</v>
      </c>
    </row>
    <row r="2993" spans="1:4">
      <c r="A2993" s="47" t="s">
        <v>42</v>
      </c>
      <c r="B2993" s="47" t="s">
        <v>126</v>
      </c>
      <c r="C2993" s="47">
        <v>2017</v>
      </c>
      <c r="D2993" s="100">
        <v>7.2274291768501239E-2</v>
      </c>
    </row>
    <row r="2994" spans="1:4">
      <c r="A2994" s="47" t="s">
        <v>42</v>
      </c>
      <c r="B2994" s="47" t="s">
        <v>126</v>
      </c>
      <c r="C2994" s="47">
        <v>2018</v>
      </c>
      <c r="D2994" s="100">
        <v>7.4140288385792522E-2</v>
      </c>
    </row>
    <row r="2995" spans="1:4">
      <c r="A2995" s="47" t="s">
        <v>42</v>
      </c>
      <c r="B2995" s="47" t="s">
        <v>126</v>
      </c>
      <c r="C2995" s="47">
        <v>2019</v>
      </c>
      <c r="D2995" s="47">
        <v>6.8819516446730386E-2</v>
      </c>
    </row>
    <row r="2996" spans="1:4">
      <c r="A2996" s="47" t="s">
        <v>42</v>
      </c>
      <c r="B2996" s="47" t="s">
        <v>126</v>
      </c>
      <c r="C2996" s="47">
        <v>2020</v>
      </c>
      <c r="D2996" s="107">
        <v>7.0236990600408042E-2</v>
      </c>
    </row>
    <row r="2997" spans="1:4">
      <c r="A2997" s="47" t="s">
        <v>42</v>
      </c>
      <c r="B2997" s="47" t="s">
        <v>126</v>
      </c>
      <c r="C2997" s="47">
        <v>2021</v>
      </c>
      <c r="D2997" s="47">
        <v>6.0938758513342905E-2</v>
      </c>
    </row>
    <row r="2998" spans="1:4">
      <c r="A2998" s="47" t="s">
        <v>42</v>
      </c>
      <c r="B2998" s="47" t="s">
        <v>126</v>
      </c>
      <c r="C2998" s="47">
        <v>2022</v>
      </c>
      <c r="D2998" s="47">
        <v>5.5513933851452771E-2</v>
      </c>
    </row>
    <row r="2999" spans="1:4">
      <c r="A2999" s="47" t="s">
        <v>43</v>
      </c>
      <c r="B2999" s="47" t="s">
        <v>126</v>
      </c>
      <c r="C2999" s="47">
        <v>2014</v>
      </c>
      <c r="D2999" s="47">
        <v>0.13547447729050005</v>
      </c>
    </row>
    <row r="3000" spans="1:4">
      <c r="A3000" s="47" t="s">
        <v>43</v>
      </c>
      <c r="B3000" s="47" t="s">
        <v>126</v>
      </c>
      <c r="C3000" s="47">
        <v>2015</v>
      </c>
      <c r="D3000" s="47">
        <v>0.12789723136725162</v>
      </c>
    </row>
    <row r="3001" spans="1:4">
      <c r="A3001" s="47" t="s">
        <v>43</v>
      </c>
      <c r="B3001" s="47" t="s">
        <v>126</v>
      </c>
      <c r="C3001" s="47">
        <v>2016</v>
      </c>
      <c r="D3001" s="47">
        <v>8.3560965756831126E-2</v>
      </c>
    </row>
    <row r="3002" spans="1:4">
      <c r="A3002" s="47" t="s">
        <v>43</v>
      </c>
      <c r="B3002" s="47" t="s">
        <v>126</v>
      </c>
      <c r="C3002" s="47">
        <v>2017</v>
      </c>
      <c r="D3002" s="47">
        <v>6.7684306028824137E-2</v>
      </c>
    </row>
    <row r="3003" spans="1:4">
      <c r="A3003" s="47" t="s">
        <v>43</v>
      </c>
      <c r="B3003" s="47" t="s">
        <v>126</v>
      </c>
      <c r="C3003" s="47">
        <v>2018</v>
      </c>
      <c r="D3003" s="47">
        <v>7.4165479822177055E-2</v>
      </c>
    </row>
    <row r="3004" spans="1:4">
      <c r="A3004" s="47" t="s">
        <v>43</v>
      </c>
      <c r="B3004" s="47" t="s">
        <v>126</v>
      </c>
      <c r="C3004" s="47">
        <v>2019</v>
      </c>
      <c r="D3004" s="107">
        <v>6.837676557116508E-2</v>
      </c>
    </row>
    <row r="3005" spans="1:4">
      <c r="A3005" s="47" t="s">
        <v>43</v>
      </c>
      <c r="B3005" s="47" t="s">
        <v>126</v>
      </c>
      <c r="C3005" s="47">
        <v>2020</v>
      </c>
      <c r="D3005" s="47">
        <v>7.5140949666968673E-2</v>
      </c>
    </row>
    <row r="3006" spans="1:4">
      <c r="A3006" s="47" t="s">
        <v>43</v>
      </c>
      <c r="B3006" s="47" t="s">
        <v>126</v>
      </c>
      <c r="C3006" s="47">
        <v>2021</v>
      </c>
      <c r="D3006" s="47">
        <v>5.5431112165070934E-2</v>
      </c>
    </row>
    <row r="3007" spans="1:4">
      <c r="A3007" s="47" t="s">
        <v>43</v>
      </c>
      <c r="B3007" s="47" t="s">
        <v>126</v>
      </c>
      <c r="C3007" s="47">
        <v>2022</v>
      </c>
      <c r="D3007" s="47">
        <v>6.988129993451335E-2</v>
      </c>
    </row>
    <row r="3008" spans="1:4">
      <c r="A3008" s="47" t="s">
        <v>44</v>
      </c>
      <c r="B3008" s="47" t="s">
        <v>126</v>
      </c>
      <c r="C3008" s="47">
        <v>2014</v>
      </c>
      <c r="D3008" s="47">
        <v>0.10412296950543314</v>
      </c>
    </row>
    <row r="3009" spans="1:4">
      <c r="A3009" s="47" t="s">
        <v>44</v>
      </c>
      <c r="B3009" s="47" t="s">
        <v>126</v>
      </c>
      <c r="C3009" s="47">
        <v>2015</v>
      </c>
      <c r="D3009" s="47">
        <v>0.10789416101974333</v>
      </c>
    </row>
    <row r="3010" spans="1:4">
      <c r="A3010" s="47" t="s">
        <v>44</v>
      </c>
      <c r="B3010" s="47" t="s">
        <v>126</v>
      </c>
      <c r="C3010" s="47">
        <v>2016</v>
      </c>
      <c r="D3010" s="47">
        <v>0.11546512439392057</v>
      </c>
    </row>
    <row r="3011" spans="1:4">
      <c r="A3011" s="47" t="s">
        <v>44</v>
      </c>
      <c r="B3011" s="47" t="s">
        <v>126</v>
      </c>
      <c r="C3011" s="47">
        <v>2017</v>
      </c>
      <c r="D3011" s="47">
        <v>9.2642323674208632E-2</v>
      </c>
    </row>
    <row r="3012" spans="1:4">
      <c r="A3012" s="47" t="s">
        <v>44</v>
      </c>
      <c r="B3012" s="47" t="s">
        <v>126</v>
      </c>
      <c r="C3012" s="47">
        <v>2018</v>
      </c>
      <c r="D3012" s="107">
        <v>5.9556277754572041E-2</v>
      </c>
    </row>
    <row r="3013" spans="1:4">
      <c r="A3013" s="47" t="s">
        <v>44</v>
      </c>
      <c r="B3013" s="47" t="s">
        <v>126</v>
      </c>
      <c r="C3013" s="47">
        <v>2019</v>
      </c>
      <c r="D3013" s="47">
        <v>4.25197410824978E-2</v>
      </c>
    </row>
    <row r="3014" spans="1:4">
      <c r="A3014" s="47" t="s">
        <v>44</v>
      </c>
      <c r="B3014" s="47" t="s">
        <v>126</v>
      </c>
      <c r="C3014" s="47">
        <v>2020</v>
      </c>
      <c r="D3014" s="47">
        <v>6.3438018259951143E-2</v>
      </c>
    </row>
    <row r="3015" spans="1:4">
      <c r="A3015" s="47" t="s">
        <v>44</v>
      </c>
      <c r="B3015" s="47" t="s">
        <v>126</v>
      </c>
      <c r="C3015" s="47">
        <v>2021</v>
      </c>
      <c r="D3015" s="47">
        <v>4.2240248586185331E-2</v>
      </c>
    </row>
    <row r="3016" spans="1:4">
      <c r="A3016" s="47" t="s">
        <v>44</v>
      </c>
      <c r="B3016" s="47" t="s">
        <v>126</v>
      </c>
      <c r="C3016" s="47">
        <v>2022</v>
      </c>
      <c r="D3016" s="47">
        <v>7.0753078969620326E-2</v>
      </c>
    </row>
    <row r="3017" spans="1:4">
      <c r="A3017" s="47" t="s">
        <v>45</v>
      </c>
      <c r="B3017" s="47" t="s">
        <v>126</v>
      </c>
      <c r="C3017" s="47">
        <v>2014</v>
      </c>
      <c r="D3017" s="47">
        <v>0.10677199879154584</v>
      </c>
    </row>
    <row r="3018" spans="1:4">
      <c r="A3018" s="47" t="s">
        <v>45</v>
      </c>
      <c r="B3018" s="47" t="s">
        <v>126</v>
      </c>
      <c r="C3018" s="47">
        <v>2015</v>
      </c>
      <c r="D3018" s="47">
        <v>0.11547347037846434</v>
      </c>
    </row>
    <row r="3019" spans="1:4">
      <c r="A3019" s="47" t="s">
        <v>45</v>
      </c>
      <c r="B3019" s="47" t="s">
        <v>126</v>
      </c>
      <c r="C3019" s="47">
        <v>2016</v>
      </c>
      <c r="D3019" s="47">
        <v>6.8967317425200542E-2</v>
      </c>
    </row>
    <row r="3020" spans="1:4">
      <c r="A3020" s="47" t="s">
        <v>45</v>
      </c>
      <c r="B3020" s="47" t="s">
        <v>126</v>
      </c>
      <c r="C3020" s="47">
        <v>2017</v>
      </c>
      <c r="D3020" s="107">
        <v>7.7096423847386492E-2</v>
      </c>
    </row>
    <row r="3021" spans="1:4">
      <c r="A3021" s="47" t="s">
        <v>45</v>
      </c>
      <c r="B3021" s="47" t="s">
        <v>126</v>
      </c>
      <c r="C3021" s="47">
        <v>2018</v>
      </c>
      <c r="D3021" s="47">
        <v>8.5340957103525295E-2</v>
      </c>
    </row>
    <row r="3022" spans="1:4">
      <c r="A3022" s="47" t="s">
        <v>45</v>
      </c>
      <c r="B3022" s="47" t="s">
        <v>126</v>
      </c>
      <c r="C3022" s="47">
        <v>2019</v>
      </c>
      <c r="D3022" s="47">
        <v>8.341601197297828E-2</v>
      </c>
    </row>
    <row r="3023" spans="1:4">
      <c r="A3023" s="47" t="s">
        <v>45</v>
      </c>
      <c r="B3023" s="47" t="s">
        <v>126</v>
      </c>
      <c r="C3023" s="47">
        <v>2020</v>
      </c>
      <c r="D3023" s="47">
        <v>9.1265047004921038E-2</v>
      </c>
    </row>
    <row r="3024" spans="1:4">
      <c r="A3024" s="47" t="s">
        <v>45</v>
      </c>
      <c r="B3024" s="47" t="s">
        <v>126</v>
      </c>
      <c r="C3024" s="47">
        <v>2021</v>
      </c>
      <c r="D3024" s="47">
        <v>7.0755585738469684E-2</v>
      </c>
    </row>
    <row r="3025" spans="1:4">
      <c r="A3025" s="47" t="s">
        <v>45</v>
      </c>
      <c r="B3025" s="47" t="s">
        <v>126</v>
      </c>
      <c r="C3025" s="47">
        <v>2022</v>
      </c>
      <c r="D3025" s="47">
        <v>5.5904351631498123E-2</v>
      </c>
    </row>
    <row r="3026" spans="1:4">
      <c r="A3026" s="47" t="s">
        <v>53</v>
      </c>
      <c r="B3026" s="47" t="s">
        <v>154</v>
      </c>
      <c r="C3026" s="47">
        <v>2014</v>
      </c>
      <c r="D3026" s="47">
        <v>0.13178613258231947</v>
      </c>
    </row>
    <row r="3027" spans="1:4">
      <c r="A3027" s="47" t="s">
        <v>53</v>
      </c>
      <c r="B3027" s="47" t="s">
        <v>154</v>
      </c>
      <c r="C3027" s="47">
        <v>2015</v>
      </c>
      <c r="D3027" s="47">
        <v>0.10518269696577626</v>
      </c>
    </row>
    <row r="3028" spans="1:4">
      <c r="A3028" s="47" t="s">
        <v>53</v>
      </c>
      <c r="B3028" s="47" t="s">
        <v>154</v>
      </c>
      <c r="C3028" s="47">
        <v>2016</v>
      </c>
      <c r="D3028" s="107">
        <v>8.8873980854672227E-2</v>
      </c>
    </row>
    <row r="3029" spans="1:4">
      <c r="A3029" s="47" t="s">
        <v>53</v>
      </c>
      <c r="B3029" s="47" t="s">
        <v>154</v>
      </c>
      <c r="C3029" s="47">
        <v>2017</v>
      </c>
      <c r="D3029" s="47">
        <v>8.2885524194059756E-2</v>
      </c>
    </row>
    <row r="3030" spans="1:4">
      <c r="A3030" s="47" t="s">
        <v>53</v>
      </c>
      <c r="B3030" s="47" t="s">
        <v>154</v>
      </c>
      <c r="C3030" s="47">
        <v>2018</v>
      </c>
      <c r="D3030" s="47">
        <v>7.9219640024384932E-2</v>
      </c>
    </row>
    <row r="3031" spans="1:4">
      <c r="A3031" s="47" t="s">
        <v>53</v>
      </c>
      <c r="B3031" s="47" t="s">
        <v>154</v>
      </c>
      <c r="C3031" s="47">
        <v>2019</v>
      </c>
      <c r="D3031" s="47">
        <v>8.3017129654493219E-2</v>
      </c>
    </row>
    <row r="3032" spans="1:4">
      <c r="A3032" s="47" t="s">
        <v>53</v>
      </c>
      <c r="B3032" s="47" t="s">
        <v>154</v>
      </c>
      <c r="C3032" s="47">
        <v>2020</v>
      </c>
      <c r="D3032" s="47">
        <v>8.0404730314576567E-2</v>
      </c>
    </row>
    <row r="3033" spans="1:4">
      <c r="A3033" s="47" t="s">
        <v>53</v>
      </c>
      <c r="B3033" s="47" t="s">
        <v>154</v>
      </c>
      <c r="C3033" s="47">
        <v>2021</v>
      </c>
      <c r="D3033" s="47">
        <v>6.9006198003593366E-2</v>
      </c>
    </row>
    <row r="3034" spans="1:4">
      <c r="A3034" s="47" t="s">
        <v>53</v>
      </c>
      <c r="B3034" s="47" t="s">
        <v>154</v>
      </c>
      <c r="C3034" s="47">
        <v>2022</v>
      </c>
      <c r="D3034" s="47">
        <v>9.1225313990799944E-2</v>
      </c>
    </row>
    <row r="3035" spans="1:4">
      <c r="A3035" s="47" t="s">
        <v>51</v>
      </c>
      <c r="B3035" s="47" t="s">
        <v>154</v>
      </c>
      <c r="C3035" s="47">
        <v>2014</v>
      </c>
      <c r="D3035" s="47">
        <v>9.1796875422801558E-2</v>
      </c>
    </row>
    <row r="3036" spans="1:4">
      <c r="A3036" s="47" t="s">
        <v>51</v>
      </c>
      <c r="B3036" s="47" t="s">
        <v>154</v>
      </c>
      <c r="C3036" s="47">
        <v>2015</v>
      </c>
      <c r="D3036" s="109">
        <v>7.3203360834723091E-2</v>
      </c>
    </row>
    <row r="3037" spans="1:4">
      <c r="A3037" s="47" t="s">
        <v>51</v>
      </c>
      <c r="B3037" s="47" t="s">
        <v>154</v>
      </c>
      <c r="C3037" s="47">
        <v>2016</v>
      </c>
      <c r="D3037" s="100">
        <v>7.4940349415617336E-2</v>
      </c>
    </row>
    <row r="3038" spans="1:4">
      <c r="A3038" s="47" t="s">
        <v>51</v>
      </c>
      <c r="B3038" s="47" t="s">
        <v>154</v>
      </c>
      <c r="C3038" s="47">
        <v>2017</v>
      </c>
      <c r="D3038" s="100">
        <v>8.0547507226060189E-2</v>
      </c>
    </row>
    <row r="3039" spans="1:4">
      <c r="A3039" s="47" t="s">
        <v>51</v>
      </c>
      <c r="B3039" s="47" t="s">
        <v>154</v>
      </c>
      <c r="C3039" s="47">
        <v>2018</v>
      </c>
      <c r="D3039" s="100">
        <v>8.1694813855523518E-2</v>
      </c>
    </row>
    <row r="3040" spans="1:4">
      <c r="A3040" s="47" t="s">
        <v>51</v>
      </c>
      <c r="B3040" s="47" t="s">
        <v>154</v>
      </c>
      <c r="C3040" s="47">
        <v>2019</v>
      </c>
      <c r="D3040" s="100">
        <v>6.0982626356455509E-2</v>
      </c>
    </row>
    <row r="3041" spans="1:4">
      <c r="A3041" s="47" t="s">
        <v>51</v>
      </c>
      <c r="B3041" s="47" t="s">
        <v>154</v>
      </c>
      <c r="C3041" s="47">
        <v>2020</v>
      </c>
      <c r="D3041" s="100">
        <v>5.2341690685221702E-2</v>
      </c>
    </row>
    <row r="3042" spans="1:4">
      <c r="A3042" s="47" t="s">
        <v>51</v>
      </c>
      <c r="B3042" s="47" t="s">
        <v>154</v>
      </c>
      <c r="C3042" s="47">
        <v>2021</v>
      </c>
      <c r="D3042" s="100">
        <v>4.0993023802768196E-2</v>
      </c>
    </row>
    <row r="3043" spans="1:4">
      <c r="A3043" s="47" t="s">
        <v>51</v>
      </c>
      <c r="B3043" s="47" t="s">
        <v>154</v>
      </c>
      <c r="C3043" s="47">
        <v>2022</v>
      </c>
      <c r="D3043" s="47">
        <v>6.6299141419446275E-2</v>
      </c>
    </row>
    <row r="3044" spans="1:4">
      <c r="A3044" s="47" t="s">
        <v>50</v>
      </c>
      <c r="B3044" s="47" t="s">
        <v>154</v>
      </c>
      <c r="C3044" s="47">
        <v>2014</v>
      </c>
      <c r="D3044" s="109">
        <v>0.10124698068654925</v>
      </c>
    </row>
    <row r="3045" spans="1:4">
      <c r="A3045" s="47" t="s">
        <v>50</v>
      </c>
      <c r="B3045" s="47" t="s">
        <v>154</v>
      </c>
      <c r="C3045" s="47">
        <v>2015</v>
      </c>
      <c r="D3045" s="100">
        <v>6.9458275766146035E-2</v>
      </c>
    </row>
    <row r="3046" spans="1:4">
      <c r="A3046" s="47" t="s">
        <v>50</v>
      </c>
      <c r="B3046" s="47" t="s">
        <v>154</v>
      </c>
      <c r="C3046" s="47">
        <v>2016</v>
      </c>
      <c r="D3046" s="100">
        <v>8.2512423071376184E-2</v>
      </c>
    </row>
    <row r="3047" spans="1:4">
      <c r="A3047" s="47" t="s">
        <v>50</v>
      </c>
      <c r="B3047" s="47" t="s">
        <v>154</v>
      </c>
      <c r="C3047" s="47">
        <v>2017</v>
      </c>
      <c r="D3047" s="100">
        <v>0.11648951613919432</v>
      </c>
    </row>
    <row r="3048" spans="1:4">
      <c r="A3048" s="47" t="s">
        <v>50</v>
      </c>
      <c r="B3048" s="47" t="s">
        <v>154</v>
      </c>
      <c r="C3048" s="47">
        <v>2018</v>
      </c>
      <c r="D3048" s="100">
        <v>7.0305123017610438E-2</v>
      </c>
    </row>
    <row r="3049" spans="1:4">
      <c r="A3049" s="47" t="s">
        <v>50</v>
      </c>
      <c r="B3049" s="47" t="s">
        <v>154</v>
      </c>
      <c r="C3049" s="47">
        <v>2019</v>
      </c>
      <c r="D3049" s="100">
        <v>5.8750597631723217E-2</v>
      </c>
    </row>
    <row r="3050" spans="1:4">
      <c r="A3050" s="47" t="s">
        <v>50</v>
      </c>
      <c r="B3050" s="47" t="s">
        <v>154</v>
      </c>
      <c r="C3050" s="47">
        <v>2020</v>
      </c>
      <c r="D3050" s="100">
        <v>5.0781144301850364E-2</v>
      </c>
    </row>
    <row r="3051" spans="1:4">
      <c r="A3051" s="47" t="s">
        <v>50</v>
      </c>
      <c r="B3051" s="47" t="s">
        <v>154</v>
      </c>
      <c r="C3051" s="47">
        <v>2021</v>
      </c>
      <c r="D3051" s="47">
        <v>3.9135182830638687E-2</v>
      </c>
    </row>
    <row r="3052" spans="1:4">
      <c r="A3052" s="47" t="s">
        <v>50</v>
      </c>
      <c r="B3052" s="47" t="s">
        <v>154</v>
      </c>
      <c r="C3052" s="47">
        <v>2022</v>
      </c>
      <c r="D3052" s="109">
        <v>8.246916302800944E-2</v>
      </c>
    </row>
    <row r="3053" spans="1:4">
      <c r="A3053" s="47" t="s">
        <v>52</v>
      </c>
      <c r="B3053" s="47" t="s">
        <v>154</v>
      </c>
      <c r="C3053" s="47">
        <v>2014</v>
      </c>
      <c r="D3053" s="139">
        <v>0.10926872797726948</v>
      </c>
    </row>
    <row r="3054" spans="1:4">
      <c r="A3054" s="47" t="s">
        <v>52</v>
      </c>
      <c r="B3054" s="47" t="s">
        <v>154</v>
      </c>
      <c r="C3054" s="47">
        <v>2015</v>
      </c>
      <c r="D3054" s="139">
        <v>9.1501861413338353E-2</v>
      </c>
    </row>
    <row r="3055" spans="1:4">
      <c r="A3055" s="47" t="s">
        <v>52</v>
      </c>
      <c r="B3055" s="47" t="s">
        <v>154</v>
      </c>
      <c r="C3055" s="47">
        <v>2016</v>
      </c>
      <c r="D3055" s="139">
        <v>8.6237770899565552E-2</v>
      </c>
    </row>
    <row r="3056" spans="1:4">
      <c r="A3056" s="47" t="s">
        <v>52</v>
      </c>
      <c r="B3056" s="47" t="s">
        <v>154</v>
      </c>
      <c r="C3056" s="47">
        <v>2017</v>
      </c>
      <c r="D3056" s="139">
        <v>7.3176010618745804E-2</v>
      </c>
    </row>
    <row r="3057" spans="1:4">
      <c r="A3057" s="47" t="s">
        <v>52</v>
      </c>
      <c r="B3057" s="47" t="s">
        <v>154</v>
      </c>
      <c r="C3057" s="47">
        <v>2018</v>
      </c>
      <c r="D3057" s="139">
        <v>8.1652172089609926E-2</v>
      </c>
    </row>
    <row r="3058" spans="1:4">
      <c r="A3058" s="47" t="s">
        <v>52</v>
      </c>
      <c r="B3058" s="47" t="s">
        <v>154</v>
      </c>
      <c r="C3058" s="47">
        <v>2019</v>
      </c>
      <c r="D3058" s="109">
        <v>6.830125824596521E-2</v>
      </c>
    </row>
    <row r="3059" spans="1:4">
      <c r="A3059" s="47" t="s">
        <v>52</v>
      </c>
      <c r="B3059" s="47" t="s">
        <v>154</v>
      </c>
      <c r="C3059" s="47">
        <v>2020</v>
      </c>
      <c r="D3059" s="107">
        <v>6.9432911399148714E-2</v>
      </c>
    </row>
    <row r="3060" spans="1:4">
      <c r="A3060" s="47" t="s">
        <v>52</v>
      </c>
      <c r="B3060" s="47" t="s">
        <v>154</v>
      </c>
      <c r="C3060" s="47">
        <v>2021</v>
      </c>
      <c r="D3060" s="109">
        <v>4.4300410297084765E-2</v>
      </c>
    </row>
    <row r="3061" spans="1:4">
      <c r="A3061" s="47" t="s">
        <v>52</v>
      </c>
      <c r="B3061" s="47" t="s">
        <v>154</v>
      </c>
      <c r="C3061" s="47">
        <v>2022</v>
      </c>
      <c r="D3061" s="109">
        <v>7.4591014528951935E-2</v>
      </c>
    </row>
    <row r="3062" spans="1:4">
      <c r="A3062" s="47" t="s">
        <v>49</v>
      </c>
      <c r="B3062" s="47" t="s">
        <v>154</v>
      </c>
      <c r="C3062" s="47">
        <v>2014</v>
      </c>
      <c r="D3062" s="100">
        <v>0.11492173569632212</v>
      </c>
    </row>
    <row r="3063" spans="1:4">
      <c r="A3063" s="47" t="s">
        <v>49</v>
      </c>
      <c r="B3063" s="47" t="s">
        <v>154</v>
      </c>
      <c r="C3063" s="47">
        <v>2015</v>
      </c>
      <c r="D3063" s="100">
        <v>8.9885878686254431E-2</v>
      </c>
    </row>
    <row r="3064" spans="1:4">
      <c r="A3064" s="47" t="s">
        <v>49</v>
      </c>
      <c r="B3064" s="47" t="s">
        <v>154</v>
      </c>
      <c r="C3064" s="47">
        <v>2016</v>
      </c>
      <c r="D3064" s="100">
        <v>6.8035293816267786E-2</v>
      </c>
    </row>
    <row r="3065" spans="1:4">
      <c r="A3065" s="47" t="s">
        <v>49</v>
      </c>
      <c r="B3065" s="47" t="s">
        <v>154</v>
      </c>
      <c r="C3065" s="47">
        <v>2017</v>
      </c>
      <c r="D3065" s="100">
        <v>5.8993586072688405E-2</v>
      </c>
    </row>
    <row r="3066" spans="1:4">
      <c r="A3066" s="47" t="s">
        <v>49</v>
      </c>
      <c r="B3066" s="47" t="s">
        <v>154</v>
      </c>
      <c r="C3066" s="47">
        <v>2018</v>
      </c>
      <c r="D3066" s="100">
        <v>6.5995804698125507E-2</v>
      </c>
    </row>
    <row r="3067" spans="1:4">
      <c r="A3067" s="47" t="s">
        <v>49</v>
      </c>
      <c r="B3067" s="47" t="s">
        <v>154</v>
      </c>
      <c r="C3067" s="47">
        <v>2019</v>
      </c>
      <c r="D3067" s="47">
        <v>7.1208222494411874E-2</v>
      </c>
    </row>
    <row r="3068" spans="1:4">
      <c r="A3068" s="47" t="s">
        <v>49</v>
      </c>
      <c r="B3068" s="47" t="s">
        <v>154</v>
      </c>
      <c r="C3068" s="47">
        <v>2020</v>
      </c>
      <c r="D3068" s="109">
        <v>6.8594898333421639E-2</v>
      </c>
    </row>
    <row r="3069" spans="1:4">
      <c r="A3069" s="47" t="s">
        <v>49</v>
      </c>
      <c r="B3069" s="47" t="s">
        <v>154</v>
      </c>
      <c r="C3069" s="47">
        <v>2021</v>
      </c>
      <c r="D3069" s="100">
        <v>5.7621022863544091E-2</v>
      </c>
    </row>
    <row r="3070" spans="1:4">
      <c r="A3070" s="47" t="s">
        <v>49</v>
      </c>
      <c r="B3070" s="47" t="s">
        <v>154</v>
      </c>
      <c r="C3070" s="47">
        <v>2022</v>
      </c>
      <c r="D3070" s="100">
        <v>7.8558593044867051E-2</v>
      </c>
    </row>
    <row r="3071" spans="1:4">
      <c r="A3071" s="47" t="s">
        <v>33</v>
      </c>
      <c r="B3071" s="47" t="s">
        <v>149</v>
      </c>
      <c r="C3071" s="47">
        <v>2014</v>
      </c>
      <c r="D3071" s="100">
        <v>0.13097249816558534</v>
      </c>
    </row>
    <row r="3072" spans="1:4">
      <c r="A3072" s="47" t="s">
        <v>33</v>
      </c>
      <c r="B3072" s="47" t="s">
        <v>149</v>
      </c>
      <c r="C3072" s="47">
        <v>2015</v>
      </c>
      <c r="D3072" s="100">
        <v>0.10113964049588806</v>
      </c>
    </row>
    <row r="3073" spans="1:4">
      <c r="A3073" s="47" t="s">
        <v>33</v>
      </c>
      <c r="B3073" s="47" t="s">
        <v>149</v>
      </c>
      <c r="C3073" s="47">
        <v>2016</v>
      </c>
      <c r="D3073" s="100">
        <v>5.3760601296375485E-2</v>
      </c>
    </row>
    <row r="3074" spans="1:4">
      <c r="A3074" s="47" t="s">
        <v>33</v>
      </c>
      <c r="B3074" s="47" t="s">
        <v>149</v>
      </c>
      <c r="C3074" s="47">
        <v>2017</v>
      </c>
      <c r="D3074" s="100">
        <v>5.5978410362856203E-2</v>
      </c>
    </row>
    <row r="3075" spans="1:4">
      <c r="A3075" s="47" t="s">
        <v>33</v>
      </c>
      <c r="B3075" s="47" t="s">
        <v>149</v>
      </c>
      <c r="C3075" s="47">
        <v>2018</v>
      </c>
      <c r="D3075" s="47">
        <v>6.5526809299667296E-2</v>
      </c>
    </row>
    <row r="3076" spans="1:4">
      <c r="A3076" s="47" t="s">
        <v>33</v>
      </c>
      <c r="B3076" s="47" t="s">
        <v>149</v>
      </c>
      <c r="C3076" s="47">
        <v>2019</v>
      </c>
      <c r="D3076" s="109">
        <v>6.5533077388915298E-2</v>
      </c>
    </row>
    <row r="3077" spans="1:4">
      <c r="A3077" s="47" t="s">
        <v>33</v>
      </c>
      <c r="B3077" s="47" t="s">
        <v>149</v>
      </c>
      <c r="C3077" s="47">
        <v>2020</v>
      </c>
      <c r="D3077" s="100">
        <v>5.7504802336392442E-2</v>
      </c>
    </row>
    <row r="3078" spans="1:4">
      <c r="A3078" s="47" t="s">
        <v>33</v>
      </c>
      <c r="B3078" s="47" t="s">
        <v>149</v>
      </c>
      <c r="C3078" s="47">
        <v>2021</v>
      </c>
      <c r="D3078" s="100">
        <v>4.5498479415474136E-2</v>
      </c>
    </row>
    <row r="3079" spans="1:4">
      <c r="A3079" s="47" t="s">
        <v>33</v>
      </c>
      <c r="B3079" s="47" t="s">
        <v>149</v>
      </c>
      <c r="C3079" s="47">
        <v>2022</v>
      </c>
      <c r="D3079" s="100">
        <v>7.4139059037690747E-2</v>
      </c>
    </row>
    <row r="3080" spans="1:4">
      <c r="A3080" s="47" t="s">
        <v>34</v>
      </c>
      <c r="B3080" s="47" t="s">
        <v>149</v>
      </c>
      <c r="C3080" s="47">
        <v>2014</v>
      </c>
      <c r="D3080" s="100">
        <v>0.10893249951608057</v>
      </c>
    </row>
    <row r="3081" spans="1:4">
      <c r="A3081" s="47" t="s">
        <v>34</v>
      </c>
      <c r="B3081" s="47" t="s">
        <v>149</v>
      </c>
      <c r="C3081" s="47">
        <v>2015</v>
      </c>
      <c r="D3081" s="100">
        <v>0.11983163379606934</v>
      </c>
    </row>
    <row r="3082" spans="1:4">
      <c r="A3082" s="47" t="s">
        <v>34</v>
      </c>
      <c r="B3082" s="47" t="s">
        <v>149</v>
      </c>
      <c r="C3082" s="47">
        <v>2016</v>
      </c>
      <c r="D3082" s="100">
        <v>6.3121525796089262E-2</v>
      </c>
    </row>
    <row r="3083" spans="1:4">
      <c r="A3083" s="47" t="s">
        <v>34</v>
      </c>
      <c r="B3083" s="47" t="s">
        <v>149</v>
      </c>
      <c r="C3083" s="47">
        <v>2017</v>
      </c>
      <c r="D3083" s="47">
        <v>8.2450816013959302E-2</v>
      </c>
    </row>
    <row r="3084" spans="1:4">
      <c r="A3084" s="47" t="s">
        <v>34</v>
      </c>
      <c r="B3084" s="47" t="s">
        <v>149</v>
      </c>
      <c r="C3084" s="47">
        <v>2018</v>
      </c>
      <c r="D3084" s="109">
        <v>7.9296978536869289E-2</v>
      </c>
    </row>
    <row r="3085" spans="1:4">
      <c r="A3085" s="47" t="s">
        <v>34</v>
      </c>
      <c r="B3085" s="47" t="s">
        <v>149</v>
      </c>
      <c r="C3085" s="47">
        <v>2019</v>
      </c>
      <c r="D3085" s="100">
        <v>8.4178103392923906E-2</v>
      </c>
    </row>
    <row r="3086" spans="1:4">
      <c r="A3086" s="47" t="s">
        <v>34</v>
      </c>
      <c r="B3086" s="47" t="s">
        <v>149</v>
      </c>
      <c r="C3086" s="47">
        <v>2020</v>
      </c>
      <c r="D3086" s="100">
        <v>7.4632241566710833E-2</v>
      </c>
    </row>
    <row r="3087" spans="1:4">
      <c r="A3087" s="47" t="s">
        <v>34</v>
      </c>
      <c r="B3087" s="47" t="s">
        <v>149</v>
      </c>
      <c r="C3087" s="47">
        <v>2021</v>
      </c>
      <c r="D3087" s="100">
        <v>6.4345127473390565E-2</v>
      </c>
    </row>
    <row r="3088" spans="1:4">
      <c r="A3088" s="47" t="s">
        <v>34</v>
      </c>
      <c r="B3088" s="47" t="s">
        <v>149</v>
      </c>
      <c r="C3088" s="47">
        <v>2022</v>
      </c>
      <c r="D3088" s="100">
        <v>3.7997839013549126E-2</v>
      </c>
    </row>
    <row r="3089" spans="1:4">
      <c r="A3089" s="47" t="s">
        <v>35</v>
      </c>
      <c r="B3089" s="47" t="s">
        <v>149</v>
      </c>
      <c r="C3089" s="47">
        <v>2014</v>
      </c>
      <c r="D3089" s="100">
        <v>9.3689297151778289E-2</v>
      </c>
    </row>
    <row r="3090" spans="1:4">
      <c r="A3090" s="47" t="s">
        <v>35</v>
      </c>
      <c r="B3090" s="47" t="s">
        <v>149</v>
      </c>
      <c r="C3090" s="47">
        <v>2015</v>
      </c>
      <c r="D3090" s="100">
        <v>0.10628844610580142</v>
      </c>
    </row>
    <row r="3091" spans="1:4">
      <c r="A3091" s="47" t="s">
        <v>35</v>
      </c>
      <c r="B3091" s="47" t="s">
        <v>149</v>
      </c>
      <c r="C3091" s="47">
        <v>2016</v>
      </c>
      <c r="D3091" s="47">
        <v>7.3203331485566264E-2</v>
      </c>
    </row>
    <row r="3092" spans="1:4">
      <c r="A3092" s="47" t="s">
        <v>35</v>
      </c>
      <c r="B3092" s="47" t="s">
        <v>149</v>
      </c>
      <c r="C3092" s="47">
        <v>2017</v>
      </c>
      <c r="D3092" s="107">
        <v>6.7330541257530657E-2</v>
      </c>
    </row>
    <row r="3093" spans="1:4">
      <c r="A3093" s="47" t="s">
        <v>35</v>
      </c>
      <c r="B3093" s="47" t="s">
        <v>149</v>
      </c>
      <c r="C3093" s="47">
        <v>2018</v>
      </c>
      <c r="D3093" s="100">
        <v>8.1250823726303628E-2</v>
      </c>
    </row>
    <row r="3094" spans="1:4">
      <c r="A3094" s="47" t="s">
        <v>35</v>
      </c>
      <c r="B3094" s="47" t="s">
        <v>149</v>
      </c>
      <c r="C3094" s="47">
        <v>2019</v>
      </c>
      <c r="D3094" s="100">
        <v>7.7713626962854832E-2</v>
      </c>
    </row>
    <row r="3095" spans="1:4">
      <c r="A3095" s="47" t="s">
        <v>35</v>
      </c>
      <c r="B3095" s="47" t="s">
        <v>149</v>
      </c>
      <c r="C3095" s="47">
        <v>2020</v>
      </c>
      <c r="D3095" s="100">
        <v>6.3743761677058766E-2</v>
      </c>
    </row>
    <row r="3096" spans="1:4">
      <c r="A3096" s="47" t="s">
        <v>35</v>
      </c>
      <c r="B3096" s="47" t="s">
        <v>149</v>
      </c>
      <c r="C3096" s="47">
        <v>2021</v>
      </c>
      <c r="D3096" s="100">
        <v>5.8493603528565613E-2</v>
      </c>
    </row>
    <row r="3097" spans="1:4">
      <c r="A3097" s="47" t="s">
        <v>35</v>
      </c>
      <c r="B3097" s="47" t="s">
        <v>149</v>
      </c>
      <c r="C3097" s="47">
        <v>2022</v>
      </c>
      <c r="D3097" s="100">
        <v>7.0531143907645394E-2</v>
      </c>
    </row>
    <row r="3098" spans="1:4">
      <c r="A3098" s="47" t="s">
        <v>36</v>
      </c>
      <c r="B3098" s="47" t="s">
        <v>149</v>
      </c>
      <c r="C3098" s="47">
        <v>2014</v>
      </c>
      <c r="D3098" s="100">
        <v>0.11260296110072522</v>
      </c>
    </row>
    <row r="3099" spans="1:4">
      <c r="A3099" s="47" t="s">
        <v>36</v>
      </c>
      <c r="B3099" s="47" t="s">
        <v>149</v>
      </c>
      <c r="C3099" s="47">
        <v>2015</v>
      </c>
      <c r="D3099" s="47">
        <v>0.11556224021122899</v>
      </c>
    </row>
    <row r="3100" spans="1:4">
      <c r="A3100" s="47" t="s">
        <v>36</v>
      </c>
      <c r="B3100" s="47" t="s">
        <v>149</v>
      </c>
      <c r="C3100" s="47">
        <v>2016</v>
      </c>
      <c r="D3100" s="109">
        <v>6.8130784802287861E-2</v>
      </c>
    </row>
    <row r="3101" spans="1:4">
      <c r="A3101" s="47" t="s">
        <v>36</v>
      </c>
      <c r="B3101" s="47" t="s">
        <v>149</v>
      </c>
      <c r="C3101" s="47">
        <v>2017</v>
      </c>
      <c r="D3101" s="100">
        <v>6.8741845824617037E-2</v>
      </c>
    </row>
    <row r="3102" spans="1:4">
      <c r="A3102" s="47" t="s">
        <v>36</v>
      </c>
      <c r="B3102" s="47" t="s">
        <v>149</v>
      </c>
      <c r="C3102" s="47">
        <v>2018</v>
      </c>
      <c r="D3102" s="100">
        <v>7.7467231924747235E-2</v>
      </c>
    </row>
    <row r="3103" spans="1:4">
      <c r="A3103" s="47" t="s">
        <v>36</v>
      </c>
      <c r="B3103" s="47" t="s">
        <v>149</v>
      </c>
      <c r="C3103" s="47">
        <v>2019</v>
      </c>
      <c r="D3103" s="100">
        <v>7.8373737233417812E-2</v>
      </c>
    </row>
    <row r="3104" spans="1:4">
      <c r="A3104" s="47" t="s">
        <v>36</v>
      </c>
      <c r="B3104" s="47" t="s">
        <v>149</v>
      </c>
      <c r="C3104" s="47">
        <v>2020</v>
      </c>
      <c r="D3104" s="100">
        <v>7.1377420707168973E-2</v>
      </c>
    </row>
    <row r="3105" spans="1:4">
      <c r="A3105" s="47" t="s">
        <v>36</v>
      </c>
      <c r="B3105" s="47" t="s">
        <v>149</v>
      </c>
      <c r="C3105" s="47">
        <v>2021</v>
      </c>
      <c r="D3105" s="100">
        <v>5.6655534359572851E-2</v>
      </c>
    </row>
    <row r="3106" spans="1:4">
      <c r="A3106" s="47" t="s">
        <v>36</v>
      </c>
      <c r="B3106" s="47" t="s">
        <v>149</v>
      </c>
      <c r="C3106" s="47">
        <v>2022</v>
      </c>
      <c r="D3106" s="100">
        <v>7.4776449494387734E-2</v>
      </c>
    </row>
    <row r="3107" spans="1:4">
      <c r="A3107" s="47" t="s">
        <v>37</v>
      </c>
      <c r="B3107" s="47" t="s">
        <v>149</v>
      </c>
      <c r="C3107" s="47">
        <v>2014</v>
      </c>
      <c r="D3107" s="47">
        <v>9.0200928311055681E-2</v>
      </c>
    </row>
    <row r="3108" spans="1:4">
      <c r="A3108" s="47" t="s">
        <v>37</v>
      </c>
      <c r="B3108" s="47" t="s">
        <v>149</v>
      </c>
      <c r="C3108" s="47">
        <v>2015</v>
      </c>
      <c r="D3108" s="107">
        <v>9.4258862266848514E-2</v>
      </c>
    </row>
    <row r="3109" spans="1:4">
      <c r="A3109" s="47" t="s">
        <v>37</v>
      </c>
      <c r="B3109" s="47" t="s">
        <v>149</v>
      </c>
      <c r="C3109" s="47">
        <v>2016</v>
      </c>
      <c r="D3109" s="47">
        <v>9.4304520745202153E-2</v>
      </c>
    </row>
    <row r="3110" spans="1:4">
      <c r="A3110" s="47" t="s">
        <v>37</v>
      </c>
      <c r="B3110" s="47" t="s">
        <v>149</v>
      </c>
      <c r="C3110" s="47">
        <v>2017</v>
      </c>
      <c r="D3110" s="109">
        <v>8.6789526853250254E-2</v>
      </c>
    </row>
    <row r="3111" spans="1:4">
      <c r="A3111" s="47" t="s">
        <v>37</v>
      </c>
      <c r="B3111" s="47" t="s">
        <v>149</v>
      </c>
      <c r="C3111" s="47">
        <v>2018</v>
      </c>
      <c r="D3111" s="100">
        <v>8.0623686882732096E-2</v>
      </c>
    </row>
    <row r="3112" spans="1:4">
      <c r="A3112" s="47" t="s">
        <v>37</v>
      </c>
      <c r="B3112" s="47" t="s">
        <v>149</v>
      </c>
      <c r="C3112" s="47">
        <v>2019</v>
      </c>
      <c r="D3112" s="100">
        <v>6.9471915352389696E-2</v>
      </c>
    </row>
    <row r="3113" spans="1:4">
      <c r="A3113" s="47" t="s">
        <v>37</v>
      </c>
      <c r="B3113" s="47" t="s">
        <v>149</v>
      </c>
      <c r="C3113" s="47">
        <v>2020</v>
      </c>
      <c r="D3113" s="100">
        <v>6.6246949971832725E-2</v>
      </c>
    </row>
    <row r="3114" spans="1:4">
      <c r="A3114" s="47" t="s">
        <v>37</v>
      </c>
      <c r="B3114" s="47" t="s">
        <v>149</v>
      </c>
      <c r="C3114" s="47">
        <v>2021</v>
      </c>
      <c r="D3114" s="100">
        <v>3.7719864575563103E-2</v>
      </c>
    </row>
    <row r="3115" spans="1:4">
      <c r="A3115" s="47" t="s">
        <v>37</v>
      </c>
      <c r="B3115" s="47" t="s">
        <v>149</v>
      </c>
      <c r="C3115" s="47">
        <v>2022</v>
      </c>
      <c r="D3115" s="100">
        <v>6.4268270978842398E-2</v>
      </c>
    </row>
    <row r="3116" spans="1:4">
      <c r="A3116" s="47" t="s">
        <v>38</v>
      </c>
      <c r="B3116" s="47" t="s">
        <v>149</v>
      </c>
      <c r="C3116" s="47">
        <v>2014</v>
      </c>
      <c r="D3116" s="100">
        <v>0.10254291075504032</v>
      </c>
    </row>
    <row r="3117" spans="1:4">
      <c r="A3117" s="47" t="s">
        <v>38</v>
      </c>
      <c r="B3117" s="47" t="s">
        <v>149</v>
      </c>
      <c r="C3117" s="47">
        <v>2015</v>
      </c>
      <c r="D3117" s="47">
        <v>0.10259061670587512</v>
      </c>
    </row>
    <row r="3118" spans="1:4">
      <c r="A3118" s="47" t="s">
        <v>38</v>
      </c>
      <c r="B3118" s="47" t="s">
        <v>149</v>
      </c>
      <c r="C3118" s="47">
        <v>2016</v>
      </c>
      <c r="D3118" s="109">
        <v>7.9920379325291002E-2</v>
      </c>
    </row>
    <row r="3119" spans="1:4">
      <c r="A3119" s="47" t="s">
        <v>38</v>
      </c>
      <c r="B3119" s="47" t="s">
        <v>149</v>
      </c>
      <c r="C3119" s="47">
        <v>2017</v>
      </c>
      <c r="D3119" s="100">
        <v>8.8861385115899513E-2</v>
      </c>
    </row>
    <row r="3120" spans="1:4">
      <c r="A3120" s="47" t="s">
        <v>38</v>
      </c>
      <c r="B3120" s="47" t="s">
        <v>149</v>
      </c>
      <c r="C3120" s="47">
        <v>2018</v>
      </c>
      <c r="D3120" s="100">
        <v>7.447962135783083E-2</v>
      </c>
    </row>
    <row r="3121" spans="1:4">
      <c r="A3121" s="47" t="s">
        <v>38</v>
      </c>
      <c r="B3121" s="47" t="s">
        <v>149</v>
      </c>
      <c r="C3121" s="47">
        <v>2019</v>
      </c>
      <c r="D3121" s="100">
        <v>6.4815517317341656E-2</v>
      </c>
    </row>
    <row r="3122" spans="1:4">
      <c r="A3122" s="47" t="s">
        <v>38</v>
      </c>
      <c r="B3122" s="47" t="s">
        <v>149</v>
      </c>
      <c r="C3122" s="47">
        <v>2020</v>
      </c>
      <c r="D3122" s="100">
        <v>6.2227121557815776E-2</v>
      </c>
    </row>
    <row r="3123" spans="1:4">
      <c r="A3123" s="47" t="s">
        <v>38</v>
      </c>
      <c r="B3123" s="47" t="s">
        <v>149</v>
      </c>
      <c r="C3123" s="47">
        <v>2021</v>
      </c>
      <c r="D3123" s="100">
        <v>3.5313141228465982E-2</v>
      </c>
    </row>
    <row r="3124" spans="1:4">
      <c r="A3124" s="47" t="s">
        <v>38</v>
      </c>
      <c r="B3124" s="47" t="s">
        <v>149</v>
      </c>
      <c r="C3124" s="47">
        <v>2022</v>
      </c>
      <c r="D3124" s="100">
        <v>5.7377867846815415E-2</v>
      </c>
    </row>
    <row r="3125" spans="1:4">
      <c r="A3125" s="47" t="s">
        <v>39</v>
      </c>
      <c r="B3125" s="47" t="s">
        <v>149</v>
      </c>
      <c r="C3125" s="47">
        <v>2014</v>
      </c>
      <c r="D3125" s="47">
        <v>0.11972371293029517</v>
      </c>
    </row>
    <row r="3126" spans="1:4">
      <c r="A3126" s="47" t="s">
        <v>39</v>
      </c>
      <c r="B3126" s="47" t="s">
        <v>149</v>
      </c>
      <c r="C3126" s="47">
        <v>2015</v>
      </c>
      <c r="D3126" s="109">
        <v>0.13217753376768074</v>
      </c>
    </row>
    <row r="3127" spans="1:4">
      <c r="A3127" s="47" t="s">
        <v>39</v>
      </c>
      <c r="B3127" s="47" t="s">
        <v>149</v>
      </c>
      <c r="C3127" s="47">
        <v>2016</v>
      </c>
      <c r="D3127" s="100">
        <v>5.0201043413479654E-2</v>
      </c>
    </row>
    <row r="3128" spans="1:4">
      <c r="A3128" s="47" t="s">
        <v>39</v>
      </c>
      <c r="B3128" s="47" t="s">
        <v>149</v>
      </c>
      <c r="C3128" s="47">
        <v>2017</v>
      </c>
      <c r="D3128" s="100">
        <v>5.5554306179629726E-2</v>
      </c>
    </row>
    <row r="3129" spans="1:4">
      <c r="A3129" s="47" t="s">
        <v>39</v>
      </c>
      <c r="B3129" s="47" t="s">
        <v>149</v>
      </c>
      <c r="C3129" s="47">
        <v>2018</v>
      </c>
      <c r="D3129" s="100">
        <v>6.2066529371435461E-2</v>
      </c>
    </row>
    <row r="3130" spans="1:4">
      <c r="A3130" s="47" t="s">
        <v>39</v>
      </c>
      <c r="B3130" s="47" t="s">
        <v>149</v>
      </c>
      <c r="C3130" s="47">
        <v>2019</v>
      </c>
      <c r="D3130" s="100">
        <v>5.2688315333949992E-2</v>
      </c>
    </row>
    <row r="3131" spans="1:4">
      <c r="A3131" s="47" t="s">
        <v>39</v>
      </c>
      <c r="B3131" s="47" t="s">
        <v>149</v>
      </c>
      <c r="C3131" s="47">
        <v>2020</v>
      </c>
      <c r="D3131" s="100">
        <v>5.5869666493300559E-2</v>
      </c>
    </row>
    <row r="3132" spans="1:4">
      <c r="A3132" s="47" t="s">
        <v>39</v>
      </c>
      <c r="B3132" s="47" t="s">
        <v>149</v>
      </c>
      <c r="C3132" s="47">
        <v>2021</v>
      </c>
      <c r="D3132" s="100">
        <v>4.3473127189121316E-2</v>
      </c>
    </row>
    <row r="3133" spans="1:4">
      <c r="A3133" s="47" t="s">
        <v>39</v>
      </c>
      <c r="B3133" s="47" t="s">
        <v>149</v>
      </c>
      <c r="C3133" s="47">
        <v>2022</v>
      </c>
      <c r="D3133" s="47">
        <v>6.9143664938111762E-2</v>
      </c>
    </row>
    <row r="3134" spans="1:4">
      <c r="A3134" s="47" t="s">
        <v>40</v>
      </c>
      <c r="B3134" s="47" t="s">
        <v>149</v>
      </c>
      <c r="C3134" s="47">
        <v>2014</v>
      </c>
      <c r="D3134" s="109">
        <v>0.15861411996987501</v>
      </c>
    </row>
    <row r="3135" spans="1:4">
      <c r="A3135" s="47" t="s">
        <v>40</v>
      </c>
      <c r="B3135" s="47" t="s">
        <v>149</v>
      </c>
      <c r="C3135" s="47">
        <v>2015</v>
      </c>
      <c r="D3135" s="100">
        <v>9.2974601935615298E-2</v>
      </c>
    </row>
    <row r="3136" spans="1:4">
      <c r="A3136" s="47" t="s">
        <v>40</v>
      </c>
      <c r="B3136" s="47" t="s">
        <v>149</v>
      </c>
      <c r="C3136" s="47">
        <v>2016</v>
      </c>
      <c r="D3136" s="100">
        <v>8.155728682848043E-2</v>
      </c>
    </row>
    <row r="3137" spans="1:4">
      <c r="A3137" s="47" t="s">
        <v>40</v>
      </c>
      <c r="B3137" s="47" t="s">
        <v>149</v>
      </c>
      <c r="C3137" s="47">
        <v>2017</v>
      </c>
      <c r="D3137" s="100">
        <v>7.7843276574785236E-2</v>
      </c>
    </row>
    <row r="3138" spans="1:4">
      <c r="A3138" s="47" t="s">
        <v>40</v>
      </c>
      <c r="B3138" s="47" t="s">
        <v>149</v>
      </c>
      <c r="C3138" s="47">
        <v>2018</v>
      </c>
      <c r="D3138" s="100">
        <v>6.1343671421918586E-2</v>
      </c>
    </row>
    <row r="3139" spans="1:4">
      <c r="A3139" s="47" t="s">
        <v>40</v>
      </c>
      <c r="B3139" s="47" t="s">
        <v>149</v>
      </c>
      <c r="C3139" s="47">
        <v>2019</v>
      </c>
      <c r="D3139" s="100">
        <v>8.0211009477683226E-2</v>
      </c>
    </row>
    <row r="3140" spans="1:4">
      <c r="A3140" s="47" t="s">
        <v>40</v>
      </c>
      <c r="B3140" s="47" t="s">
        <v>149</v>
      </c>
      <c r="C3140" s="47">
        <v>2020</v>
      </c>
      <c r="D3140" s="100">
        <v>5.6483515757527157E-2</v>
      </c>
    </row>
    <row r="3141" spans="1:4">
      <c r="A3141" s="47" t="s">
        <v>40</v>
      </c>
      <c r="B3141" s="47" t="s">
        <v>149</v>
      </c>
      <c r="C3141" s="47">
        <v>2021</v>
      </c>
      <c r="D3141" s="47">
        <v>2.1798232776598862E-2</v>
      </c>
    </row>
    <row r="3142" spans="1:4">
      <c r="A3142" s="47" t="s">
        <v>40</v>
      </c>
      <c r="B3142" s="47" t="s">
        <v>149</v>
      </c>
      <c r="C3142" s="47">
        <v>2022</v>
      </c>
      <c r="D3142" s="109">
        <v>5.014499627364534E-2</v>
      </c>
    </row>
    <row r="3143" spans="1:4">
      <c r="A3143" s="47" t="s">
        <v>41</v>
      </c>
      <c r="B3143" s="47" t="s">
        <v>149</v>
      </c>
      <c r="C3143" s="47">
        <v>2014</v>
      </c>
      <c r="D3143" s="100">
        <v>0.12328552650304608</v>
      </c>
    </row>
    <row r="3144" spans="1:4">
      <c r="A3144" s="47" t="s">
        <v>41</v>
      </c>
      <c r="B3144" s="47" t="s">
        <v>149</v>
      </c>
      <c r="C3144" s="47">
        <v>2015</v>
      </c>
      <c r="D3144" s="100">
        <v>0.12708160945981042</v>
      </c>
    </row>
    <row r="3145" spans="1:4">
      <c r="A3145" s="47" t="s">
        <v>41</v>
      </c>
      <c r="B3145" s="47" t="s">
        <v>149</v>
      </c>
      <c r="C3145" s="47">
        <v>2016</v>
      </c>
      <c r="D3145" s="100">
        <v>9.1863278313142283E-2</v>
      </c>
    </row>
    <row r="3146" spans="1:4">
      <c r="A3146" s="47" t="s">
        <v>41</v>
      </c>
      <c r="B3146" s="47" t="s">
        <v>149</v>
      </c>
      <c r="C3146" s="47">
        <v>2017</v>
      </c>
      <c r="D3146" s="100">
        <v>9.9745110367813611E-2</v>
      </c>
    </row>
    <row r="3147" spans="1:4">
      <c r="A3147" s="47" t="s">
        <v>41</v>
      </c>
      <c r="B3147" s="47" t="s">
        <v>149</v>
      </c>
      <c r="C3147" s="47">
        <v>2018</v>
      </c>
      <c r="D3147" s="100">
        <v>8.6718559918984847E-2</v>
      </c>
    </row>
    <row r="3148" spans="1:4">
      <c r="A3148" s="47" t="s">
        <v>41</v>
      </c>
      <c r="B3148" s="47" t="s">
        <v>149</v>
      </c>
      <c r="C3148" s="47">
        <v>2019</v>
      </c>
      <c r="D3148" s="100">
        <v>8.1685751648138225E-2</v>
      </c>
    </row>
    <row r="3149" spans="1:4">
      <c r="A3149" s="47" t="s">
        <v>41</v>
      </c>
      <c r="B3149" s="47" t="s">
        <v>149</v>
      </c>
      <c r="C3149" s="47">
        <v>2020</v>
      </c>
      <c r="D3149" s="47">
        <v>8.788667861206946E-2</v>
      </c>
    </row>
    <row r="3150" spans="1:4">
      <c r="A3150" s="47" t="s">
        <v>41</v>
      </c>
      <c r="B3150" s="47" t="s">
        <v>149</v>
      </c>
      <c r="C3150" s="47">
        <v>2021</v>
      </c>
      <c r="D3150" s="109">
        <v>8.4099307687086469E-2</v>
      </c>
    </row>
    <row r="3151" spans="1:4">
      <c r="A3151" s="47" t="s">
        <v>41</v>
      </c>
      <c r="B3151" s="47" t="s">
        <v>149</v>
      </c>
      <c r="C3151" s="47">
        <v>2022</v>
      </c>
      <c r="D3151" s="100">
        <v>7.4016526069171501E-2</v>
      </c>
    </row>
    <row r="3152" spans="1:4">
      <c r="A3152" s="47" t="s">
        <v>111</v>
      </c>
      <c r="B3152" s="47" t="s">
        <v>149</v>
      </c>
      <c r="C3152" s="47">
        <v>2020</v>
      </c>
      <c r="D3152" s="100">
        <v>4.7105290614760681E-2</v>
      </c>
    </row>
    <row r="3153" spans="1:4">
      <c r="A3153" s="47" t="s">
        <v>111</v>
      </c>
      <c r="B3153" s="47" t="s">
        <v>149</v>
      </c>
      <c r="C3153" s="47">
        <v>2021</v>
      </c>
      <c r="D3153" s="100">
        <v>3.7076250261647653E-2</v>
      </c>
    </row>
    <row r="3154" spans="1:4">
      <c r="A3154" s="47" t="s">
        <v>111</v>
      </c>
      <c r="B3154" s="47" t="s">
        <v>149</v>
      </c>
      <c r="C3154" s="47">
        <v>2022</v>
      </c>
      <c r="D3154" s="100">
        <v>6.9683956662938654E-2</v>
      </c>
    </row>
    <row r="3155" spans="1:4">
      <c r="A3155" s="47" t="s">
        <v>42</v>
      </c>
      <c r="B3155" s="47" t="s">
        <v>149</v>
      </c>
      <c r="C3155" s="47">
        <v>2014</v>
      </c>
      <c r="D3155" s="100">
        <v>0.1140625454050425</v>
      </c>
    </row>
    <row r="3156" spans="1:4">
      <c r="A3156" s="47" t="s">
        <v>42</v>
      </c>
      <c r="B3156" s="47" t="s">
        <v>149</v>
      </c>
      <c r="C3156" s="47">
        <v>2015</v>
      </c>
      <c r="D3156" s="100">
        <v>0.11928628581914169</v>
      </c>
    </row>
    <row r="3157" spans="1:4">
      <c r="A3157" s="47" t="s">
        <v>42</v>
      </c>
      <c r="B3157" s="47" t="s">
        <v>149</v>
      </c>
      <c r="C3157" s="47">
        <v>2016</v>
      </c>
      <c r="D3157" s="47">
        <v>8.7335589509906691E-2</v>
      </c>
    </row>
    <row r="3158" spans="1:4">
      <c r="A3158" s="47" t="s">
        <v>42</v>
      </c>
      <c r="B3158" s="47" t="s">
        <v>149</v>
      </c>
      <c r="C3158" s="47">
        <v>2017</v>
      </c>
      <c r="D3158" s="109">
        <v>8.0114236716654255E-2</v>
      </c>
    </row>
    <row r="3159" spans="1:4">
      <c r="A3159" s="47" t="s">
        <v>42</v>
      </c>
      <c r="B3159" s="47" t="s">
        <v>149</v>
      </c>
      <c r="C3159" s="47">
        <v>2018</v>
      </c>
      <c r="D3159" s="100">
        <v>7.7995876412572038E-2</v>
      </c>
    </row>
    <row r="3160" spans="1:4">
      <c r="A3160" s="47" t="s">
        <v>42</v>
      </c>
      <c r="B3160" s="47" t="s">
        <v>149</v>
      </c>
      <c r="C3160" s="47">
        <v>2019</v>
      </c>
      <c r="D3160" s="100">
        <v>7.5847260556891269E-2</v>
      </c>
    </row>
    <row r="3161" spans="1:4">
      <c r="A3161" s="47" t="s">
        <v>42</v>
      </c>
      <c r="B3161" s="47" t="s">
        <v>149</v>
      </c>
      <c r="C3161" s="47">
        <v>2020</v>
      </c>
      <c r="D3161" s="100">
        <v>7.6562905450891047E-2</v>
      </c>
    </row>
    <row r="3162" spans="1:4">
      <c r="A3162" s="47" t="s">
        <v>42</v>
      </c>
      <c r="B3162" s="47" t="s">
        <v>149</v>
      </c>
      <c r="C3162" s="47">
        <v>2021</v>
      </c>
      <c r="D3162" s="100">
        <v>6.267414942505542E-2</v>
      </c>
    </row>
    <row r="3163" spans="1:4">
      <c r="A3163" s="47" t="s">
        <v>42</v>
      </c>
      <c r="B3163" s="47" t="s">
        <v>149</v>
      </c>
      <c r="C3163" s="47">
        <v>2022</v>
      </c>
      <c r="D3163" s="100">
        <v>6.2788267533589417E-2</v>
      </c>
    </row>
    <row r="3164" spans="1:4">
      <c r="A3164" s="47" t="s">
        <v>43</v>
      </c>
      <c r="B3164" s="47" t="s">
        <v>149</v>
      </c>
      <c r="C3164" s="47">
        <v>2014</v>
      </c>
      <c r="D3164" s="100">
        <v>0.1411203721015446</v>
      </c>
    </row>
    <row r="3165" spans="1:4">
      <c r="A3165" s="47" t="s">
        <v>43</v>
      </c>
      <c r="B3165" s="47" t="s">
        <v>149</v>
      </c>
      <c r="C3165" s="47">
        <v>2015</v>
      </c>
      <c r="D3165" s="47">
        <v>0.13176177053642393</v>
      </c>
    </row>
    <row r="3166" spans="1:4">
      <c r="A3166" s="47" t="s">
        <v>43</v>
      </c>
      <c r="B3166" s="47" t="s">
        <v>149</v>
      </c>
      <c r="C3166" s="47">
        <v>2016</v>
      </c>
      <c r="D3166" s="109">
        <v>8.3587886865262737E-2</v>
      </c>
    </row>
    <row r="3167" spans="1:4">
      <c r="A3167" s="47" t="s">
        <v>43</v>
      </c>
      <c r="B3167" s="47" t="s">
        <v>149</v>
      </c>
      <c r="C3167" s="47">
        <v>2017</v>
      </c>
      <c r="D3167" s="100">
        <v>7.079112744357062E-2</v>
      </c>
    </row>
    <row r="3168" spans="1:4">
      <c r="A3168" s="47" t="s">
        <v>43</v>
      </c>
      <c r="B3168" s="47" t="s">
        <v>149</v>
      </c>
      <c r="C3168" s="47">
        <v>2018</v>
      </c>
      <c r="D3168" s="100">
        <v>8.0657372399117286E-2</v>
      </c>
    </row>
    <row r="3169" spans="1:4">
      <c r="A3169" s="47" t="s">
        <v>43</v>
      </c>
      <c r="B3169" s="47" t="s">
        <v>149</v>
      </c>
      <c r="C3169" s="47">
        <v>2019</v>
      </c>
      <c r="D3169" s="100">
        <v>7.5276887560012606E-2</v>
      </c>
    </row>
    <row r="3170" spans="1:4">
      <c r="A3170" s="47" t="s">
        <v>43</v>
      </c>
      <c r="B3170" s="47" t="s">
        <v>149</v>
      </c>
      <c r="C3170" s="47">
        <v>2020</v>
      </c>
      <c r="D3170" s="100">
        <v>8.3482917268956874E-2</v>
      </c>
    </row>
    <row r="3171" spans="1:4">
      <c r="A3171" s="47" t="s">
        <v>43</v>
      </c>
      <c r="B3171" s="47" t="s">
        <v>149</v>
      </c>
      <c r="C3171" s="47">
        <v>2021</v>
      </c>
      <c r="D3171" s="100">
        <v>6.294052910562381E-2</v>
      </c>
    </row>
    <row r="3172" spans="1:4">
      <c r="A3172" s="47" t="s">
        <v>43</v>
      </c>
      <c r="B3172" s="47" t="s">
        <v>149</v>
      </c>
      <c r="C3172" s="47">
        <v>2022</v>
      </c>
      <c r="D3172" s="100">
        <v>7.9480237889275301E-2</v>
      </c>
    </row>
    <row r="3173" spans="1:4">
      <c r="A3173" s="47" t="s">
        <v>44</v>
      </c>
      <c r="B3173" s="47" t="s">
        <v>149</v>
      </c>
      <c r="C3173" s="47">
        <v>2014</v>
      </c>
      <c r="D3173" s="47">
        <v>0.10470956666492494</v>
      </c>
    </row>
    <row r="3174" spans="1:4">
      <c r="A3174" s="47" t="s">
        <v>44</v>
      </c>
      <c r="B3174" s="47" t="s">
        <v>149</v>
      </c>
      <c r="C3174" s="47">
        <v>2015</v>
      </c>
      <c r="D3174" s="109">
        <v>0.10183875857384385</v>
      </c>
    </row>
    <row r="3175" spans="1:4">
      <c r="A3175" s="47" t="s">
        <v>44</v>
      </c>
      <c r="B3175" s="47" t="s">
        <v>149</v>
      </c>
      <c r="C3175" s="47">
        <v>2016</v>
      </c>
      <c r="D3175" s="100">
        <v>0.10925267171417512</v>
      </c>
    </row>
    <row r="3176" spans="1:4">
      <c r="A3176" s="47" t="s">
        <v>44</v>
      </c>
      <c r="B3176" s="47" t="s">
        <v>149</v>
      </c>
      <c r="C3176" s="47">
        <v>2017</v>
      </c>
      <c r="D3176" s="100">
        <v>9.6319707573525676E-2</v>
      </c>
    </row>
    <row r="3177" spans="1:4">
      <c r="A3177" s="47" t="s">
        <v>44</v>
      </c>
      <c r="B3177" s="47" t="s">
        <v>149</v>
      </c>
      <c r="C3177" s="47">
        <v>2018</v>
      </c>
      <c r="D3177" s="100">
        <v>6.7958488647162807E-2</v>
      </c>
    </row>
    <row r="3178" spans="1:4">
      <c r="A3178" s="47" t="s">
        <v>44</v>
      </c>
      <c r="B3178" s="47" t="s">
        <v>149</v>
      </c>
      <c r="C3178" s="47">
        <v>2019</v>
      </c>
      <c r="D3178" s="100">
        <v>5.2997855672844423E-2</v>
      </c>
    </row>
    <row r="3179" spans="1:4">
      <c r="A3179" s="47" t="s">
        <v>44</v>
      </c>
      <c r="B3179" s="47" t="s">
        <v>149</v>
      </c>
      <c r="C3179" s="47">
        <v>2020</v>
      </c>
      <c r="D3179" s="100">
        <v>5.3302825614501011E-2</v>
      </c>
    </row>
    <row r="3180" spans="1:4">
      <c r="A3180" s="47" t="s">
        <v>44</v>
      </c>
      <c r="B3180" s="47" t="s">
        <v>149</v>
      </c>
      <c r="C3180" s="47">
        <v>2021</v>
      </c>
      <c r="D3180" s="100">
        <v>3.1781396668950947E-2</v>
      </c>
    </row>
    <row r="3181" spans="1:4">
      <c r="A3181" s="47" t="s">
        <v>44</v>
      </c>
      <c r="B3181" s="47" t="s">
        <v>149</v>
      </c>
      <c r="C3181" s="47">
        <v>2022</v>
      </c>
      <c r="D3181" s="47">
        <v>6.1272378168045365E-2</v>
      </c>
    </row>
    <row r="3182" spans="1:4">
      <c r="A3182" s="47" t="s">
        <v>45</v>
      </c>
      <c r="B3182" s="47" t="s">
        <v>149</v>
      </c>
      <c r="C3182" s="47">
        <v>2014</v>
      </c>
      <c r="D3182" s="109">
        <v>9.6338489143659264E-2</v>
      </c>
    </row>
    <row r="3183" spans="1:4">
      <c r="A3183" s="47" t="s">
        <v>45</v>
      </c>
      <c r="B3183" s="47" t="s">
        <v>149</v>
      </c>
      <c r="C3183" s="47">
        <v>2015</v>
      </c>
      <c r="D3183" s="100">
        <v>0.10335098021927681</v>
      </c>
    </row>
    <row r="3184" spans="1:4">
      <c r="A3184" s="47" t="s">
        <v>45</v>
      </c>
      <c r="B3184" s="47" t="s">
        <v>149</v>
      </c>
      <c r="C3184" s="47">
        <v>2016</v>
      </c>
      <c r="D3184" s="100">
        <v>6.257546278883061E-2</v>
      </c>
    </row>
    <row r="3185" spans="1:4">
      <c r="A3185" s="47" t="s">
        <v>45</v>
      </c>
      <c r="B3185" s="47" t="s">
        <v>149</v>
      </c>
      <c r="C3185" s="47">
        <v>2017</v>
      </c>
      <c r="D3185" s="100">
        <v>8.0320677322183662E-2</v>
      </c>
    </row>
    <row r="3186" spans="1:4">
      <c r="A3186" s="47" t="s">
        <v>45</v>
      </c>
      <c r="B3186" s="47" t="s">
        <v>149</v>
      </c>
      <c r="C3186" s="47">
        <v>2018</v>
      </c>
      <c r="D3186" s="100">
        <v>9.7105905591309605E-2</v>
      </c>
    </row>
    <row r="3187" spans="1:4">
      <c r="A3187" s="47" t="s">
        <v>45</v>
      </c>
      <c r="B3187" s="47" t="s">
        <v>149</v>
      </c>
      <c r="C3187" s="47">
        <v>2019</v>
      </c>
      <c r="D3187" s="100">
        <v>0.10068659912264433</v>
      </c>
    </row>
    <row r="3188" spans="1:4">
      <c r="A3188" s="47" t="s">
        <v>45</v>
      </c>
      <c r="B3188" s="47" t="s">
        <v>149</v>
      </c>
      <c r="C3188" s="47">
        <v>2020</v>
      </c>
      <c r="D3188" s="100">
        <v>0.10443262528970176</v>
      </c>
    </row>
    <row r="3189" spans="1:4">
      <c r="A3189" s="47" t="s">
        <v>45</v>
      </c>
      <c r="B3189" s="47" t="s">
        <v>149</v>
      </c>
      <c r="C3189" s="47">
        <v>2021</v>
      </c>
      <c r="D3189" s="47">
        <v>7.8766817677129231E-2</v>
      </c>
    </row>
    <row r="3190" spans="1:4">
      <c r="A3190" s="47" t="s">
        <v>45</v>
      </c>
      <c r="B3190" s="47" t="s">
        <v>149</v>
      </c>
      <c r="C3190" s="47">
        <v>2022</v>
      </c>
      <c r="D3190" s="109">
        <v>6.664246540077727E-2</v>
      </c>
    </row>
    <row r="3191" spans="1:4">
      <c r="A3191" s="47" t="s">
        <v>33</v>
      </c>
      <c r="B3191" s="47" t="s">
        <v>128</v>
      </c>
      <c r="C3191" s="47">
        <v>2014</v>
      </c>
      <c r="D3191" s="100">
        <v>0.13006009466356985</v>
      </c>
    </row>
    <row r="3192" spans="1:4">
      <c r="A3192" s="47" t="s">
        <v>33</v>
      </c>
      <c r="B3192" s="47" t="s">
        <v>128</v>
      </c>
      <c r="C3192" s="47">
        <v>2015</v>
      </c>
      <c r="D3192" s="100">
        <v>0.10480463220628047</v>
      </c>
    </row>
    <row r="3193" spans="1:4">
      <c r="A3193" s="47" t="s">
        <v>33</v>
      </c>
      <c r="B3193" s="47" t="s">
        <v>128</v>
      </c>
      <c r="C3193" s="47">
        <v>2016</v>
      </c>
      <c r="D3193" s="100">
        <v>5.6850360355087941E-2</v>
      </c>
    </row>
    <row r="3194" spans="1:4">
      <c r="A3194" s="47" t="s">
        <v>33</v>
      </c>
      <c r="B3194" s="47" t="s">
        <v>128</v>
      </c>
      <c r="C3194" s="47">
        <v>2017</v>
      </c>
      <c r="D3194" s="100">
        <v>6.20744861877753E-2</v>
      </c>
    </row>
    <row r="3195" spans="1:4">
      <c r="A3195" s="47" t="s">
        <v>33</v>
      </c>
      <c r="B3195" s="47" t="s">
        <v>128</v>
      </c>
      <c r="C3195" s="47">
        <v>2018</v>
      </c>
      <c r="D3195" s="100">
        <v>7.1426719816860856E-2</v>
      </c>
    </row>
    <row r="3196" spans="1:4">
      <c r="A3196" s="47" t="s">
        <v>33</v>
      </c>
      <c r="B3196" s="47" t="s">
        <v>128</v>
      </c>
      <c r="C3196" s="47">
        <v>2019</v>
      </c>
      <c r="D3196" s="100">
        <v>7.3434405150126517E-2</v>
      </c>
    </row>
    <row r="3197" spans="1:4">
      <c r="A3197" s="47" t="s">
        <v>33</v>
      </c>
      <c r="B3197" s="47" t="s">
        <v>128</v>
      </c>
      <c r="C3197" s="47">
        <v>2020</v>
      </c>
      <c r="D3197" s="47">
        <v>5.7447059259539759E-2</v>
      </c>
    </row>
    <row r="3198" spans="1:4">
      <c r="A3198" s="47" t="s">
        <v>33</v>
      </c>
      <c r="B3198" s="47" t="s">
        <v>128</v>
      </c>
      <c r="C3198" s="47">
        <v>2021</v>
      </c>
      <c r="D3198" s="107">
        <v>4.2823242144230618E-2</v>
      </c>
    </row>
    <row r="3199" spans="1:4">
      <c r="A3199" s="47" t="s">
        <v>33</v>
      </c>
      <c r="B3199" s="47" t="s">
        <v>128</v>
      </c>
      <c r="C3199" s="47">
        <v>2022</v>
      </c>
      <c r="D3199" s="100">
        <v>6.9439542034577473E-2</v>
      </c>
    </row>
    <row r="3200" spans="1:4">
      <c r="A3200" s="47" t="s">
        <v>34</v>
      </c>
      <c r="B3200" s="47" t="s">
        <v>128</v>
      </c>
      <c r="C3200" s="47">
        <v>2014</v>
      </c>
      <c r="D3200" s="100">
        <v>0.10449337040096006</v>
      </c>
    </row>
    <row r="3201" spans="1:4">
      <c r="A3201" s="47" t="s">
        <v>34</v>
      </c>
      <c r="B3201" s="47" t="s">
        <v>128</v>
      </c>
      <c r="C3201" s="47">
        <v>2015</v>
      </c>
      <c r="D3201" s="100">
        <v>0.1253393021485768</v>
      </c>
    </row>
    <row r="3202" spans="1:4">
      <c r="A3202" s="47" t="s">
        <v>34</v>
      </c>
      <c r="B3202" s="47" t="s">
        <v>128</v>
      </c>
      <c r="C3202" s="47">
        <v>2016</v>
      </c>
      <c r="D3202" s="100">
        <v>6.2955398030281037E-2</v>
      </c>
    </row>
    <row r="3203" spans="1:4">
      <c r="A3203" s="47" t="s">
        <v>34</v>
      </c>
      <c r="B3203" s="47" t="s">
        <v>128</v>
      </c>
      <c r="C3203" s="47">
        <v>2017</v>
      </c>
      <c r="D3203" s="100">
        <v>8.213540660910286E-2</v>
      </c>
    </row>
    <row r="3204" spans="1:4">
      <c r="A3204" s="47" t="s">
        <v>34</v>
      </c>
      <c r="B3204" s="47" t="s">
        <v>128</v>
      </c>
      <c r="C3204" s="47">
        <v>2018</v>
      </c>
      <c r="D3204" s="100">
        <v>7.8163413736747803E-2</v>
      </c>
    </row>
    <row r="3205" spans="1:4">
      <c r="A3205" s="47" t="s">
        <v>34</v>
      </c>
      <c r="B3205" s="47" t="s">
        <v>128</v>
      </c>
      <c r="C3205" s="47">
        <v>2019</v>
      </c>
      <c r="D3205" s="47">
        <v>8.1743855933999174E-2</v>
      </c>
    </row>
    <row r="3206" spans="1:4">
      <c r="A3206" s="47" t="s">
        <v>34</v>
      </c>
      <c r="B3206" s="47" t="s">
        <v>128</v>
      </c>
      <c r="C3206" s="47">
        <v>2020</v>
      </c>
      <c r="D3206" s="109">
        <v>7.6939788610848825E-2</v>
      </c>
    </row>
    <row r="3207" spans="1:4">
      <c r="A3207" s="47" t="s">
        <v>34</v>
      </c>
      <c r="B3207" s="47" t="s">
        <v>128</v>
      </c>
      <c r="C3207" s="47">
        <v>2021</v>
      </c>
      <c r="D3207" s="100">
        <v>6.5400270991661846E-2</v>
      </c>
    </row>
    <row r="3208" spans="1:4">
      <c r="A3208" s="47" t="s">
        <v>34</v>
      </c>
      <c r="B3208" s="47" t="s">
        <v>128</v>
      </c>
      <c r="C3208" s="47">
        <v>2022</v>
      </c>
      <c r="D3208" s="100">
        <v>3.8073146597849224E-2</v>
      </c>
    </row>
    <row r="3209" spans="1:4">
      <c r="A3209" s="47" t="s">
        <v>35</v>
      </c>
      <c r="B3209" s="47" t="s">
        <v>128</v>
      </c>
      <c r="C3209" s="47">
        <v>2014</v>
      </c>
      <c r="D3209" s="100">
        <v>9.3689297151778289E-2</v>
      </c>
    </row>
    <row r="3210" spans="1:4">
      <c r="A3210" s="47" t="s">
        <v>35</v>
      </c>
      <c r="B3210" s="47" t="s">
        <v>128</v>
      </c>
      <c r="C3210" s="47">
        <v>2015</v>
      </c>
      <c r="D3210" s="100">
        <v>0.10628844610580142</v>
      </c>
    </row>
    <row r="3211" spans="1:4">
      <c r="A3211" s="47" t="s">
        <v>35</v>
      </c>
      <c r="B3211" s="47" t="s">
        <v>128</v>
      </c>
      <c r="C3211" s="47">
        <v>2016</v>
      </c>
      <c r="D3211" s="100">
        <v>7.3203331485566264E-2</v>
      </c>
    </row>
    <row r="3212" spans="1:4">
      <c r="A3212" s="47" t="s">
        <v>35</v>
      </c>
      <c r="B3212" s="47" t="s">
        <v>128</v>
      </c>
      <c r="C3212" s="47">
        <v>2017</v>
      </c>
      <c r="D3212" s="100">
        <v>6.7330541257530657E-2</v>
      </c>
    </row>
    <row r="3213" spans="1:4">
      <c r="A3213" s="47" t="s">
        <v>35</v>
      </c>
      <c r="B3213" s="47" t="s">
        <v>128</v>
      </c>
      <c r="C3213" s="47">
        <v>2018</v>
      </c>
      <c r="D3213" s="47">
        <v>8.4020209861337916E-2</v>
      </c>
    </row>
    <row r="3214" spans="1:4">
      <c r="A3214" s="47" t="s">
        <v>35</v>
      </c>
      <c r="B3214" s="47" t="s">
        <v>128</v>
      </c>
      <c r="C3214" s="47">
        <v>2019</v>
      </c>
      <c r="D3214" s="107">
        <v>7.6687054245108216E-2</v>
      </c>
    </row>
    <row r="3215" spans="1:4">
      <c r="A3215" s="47" t="s">
        <v>35</v>
      </c>
      <c r="B3215" s="47" t="s">
        <v>128</v>
      </c>
      <c r="C3215" s="47">
        <v>2020</v>
      </c>
      <c r="D3215" s="47">
        <v>6.2507858420725745E-2</v>
      </c>
    </row>
    <row r="3216" spans="1:4">
      <c r="A3216" s="47" t="s">
        <v>35</v>
      </c>
      <c r="B3216" s="47" t="s">
        <v>128</v>
      </c>
      <c r="C3216" s="47">
        <v>2021</v>
      </c>
      <c r="D3216" s="109">
        <v>5.7419186212671829E-2</v>
      </c>
    </row>
    <row r="3217" spans="1:4">
      <c r="A3217" s="47" t="s">
        <v>35</v>
      </c>
      <c r="B3217" s="47" t="s">
        <v>128</v>
      </c>
      <c r="C3217" s="47">
        <v>2022</v>
      </c>
      <c r="D3217" s="100">
        <v>7.0531143907645394E-2</v>
      </c>
    </row>
    <row r="3218" spans="1:4">
      <c r="A3218" s="47" t="s">
        <v>36</v>
      </c>
      <c r="B3218" s="47" t="s">
        <v>128</v>
      </c>
      <c r="C3218" s="47">
        <v>2014</v>
      </c>
      <c r="D3218" s="100">
        <v>0.11061953696623596</v>
      </c>
    </row>
    <row r="3219" spans="1:4">
      <c r="A3219" s="47" t="s">
        <v>36</v>
      </c>
      <c r="B3219" s="47" t="s">
        <v>128</v>
      </c>
      <c r="C3219" s="47">
        <v>2015</v>
      </c>
      <c r="D3219" s="100">
        <v>0.11772193010666111</v>
      </c>
    </row>
    <row r="3220" spans="1:4">
      <c r="A3220" s="47" t="s">
        <v>36</v>
      </c>
      <c r="B3220" s="47" t="s">
        <v>128</v>
      </c>
      <c r="C3220" s="47">
        <v>2016</v>
      </c>
      <c r="D3220" s="100">
        <v>6.7818124563793075E-2</v>
      </c>
    </row>
    <row r="3221" spans="1:4">
      <c r="A3221" s="47" t="s">
        <v>36</v>
      </c>
      <c r="B3221" s="47" t="s">
        <v>128</v>
      </c>
      <c r="C3221" s="47">
        <v>2017</v>
      </c>
      <c r="D3221" s="100">
        <v>6.8451497501645864E-2</v>
      </c>
    </row>
    <row r="3222" spans="1:4">
      <c r="A3222" s="47" t="s">
        <v>36</v>
      </c>
      <c r="B3222" s="47" t="s">
        <v>128</v>
      </c>
      <c r="C3222" s="47">
        <v>2018</v>
      </c>
      <c r="D3222" s="100">
        <v>7.7068895131412879E-2</v>
      </c>
    </row>
    <row r="3223" spans="1:4">
      <c r="A3223" s="47" t="s">
        <v>36</v>
      </c>
      <c r="B3223" s="47" t="s">
        <v>128</v>
      </c>
      <c r="C3223" s="47">
        <v>2019</v>
      </c>
      <c r="D3223" s="47">
        <v>7.6847010178883665E-2</v>
      </c>
    </row>
    <row r="3224" spans="1:4">
      <c r="A3224" s="47" t="s">
        <v>36</v>
      </c>
      <c r="B3224" s="47" t="s">
        <v>128</v>
      </c>
      <c r="C3224" s="47">
        <v>2020</v>
      </c>
      <c r="D3224" s="109">
        <v>6.8925244782953796E-2</v>
      </c>
    </row>
    <row r="3225" spans="1:4">
      <c r="A3225" s="47" t="s">
        <v>36</v>
      </c>
      <c r="B3225" s="47" t="s">
        <v>128</v>
      </c>
      <c r="C3225" s="47">
        <v>2021</v>
      </c>
      <c r="D3225" s="100">
        <v>5.8042886689544056E-2</v>
      </c>
    </row>
    <row r="3226" spans="1:4">
      <c r="A3226" s="47" t="s">
        <v>36</v>
      </c>
      <c r="B3226" s="47" t="s">
        <v>128</v>
      </c>
      <c r="C3226" s="47">
        <v>2022</v>
      </c>
      <c r="D3226" s="100">
        <v>7.423046506046159E-2</v>
      </c>
    </row>
    <row r="3227" spans="1:4">
      <c r="A3227" s="47" t="s">
        <v>37</v>
      </c>
      <c r="B3227" s="47" t="s">
        <v>128</v>
      </c>
      <c r="C3227" s="47">
        <v>2014</v>
      </c>
      <c r="D3227" s="100">
        <v>8.9165629370085153E-2</v>
      </c>
    </row>
    <row r="3228" spans="1:4">
      <c r="A3228" s="47" t="s">
        <v>37</v>
      </c>
      <c r="B3228" s="47" t="s">
        <v>128</v>
      </c>
      <c r="C3228" s="47">
        <v>2015</v>
      </c>
      <c r="D3228" s="100">
        <v>9.5885751010268264E-2</v>
      </c>
    </row>
    <row r="3229" spans="1:4">
      <c r="A3229" s="47" t="s">
        <v>37</v>
      </c>
      <c r="B3229" s="47" t="s">
        <v>128</v>
      </c>
      <c r="C3229" s="47">
        <v>2016</v>
      </c>
      <c r="D3229" s="100">
        <v>9.74926764879957E-2</v>
      </c>
    </row>
    <row r="3230" spans="1:4">
      <c r="A3230" s="47" t="s">
        <v>37</v>
      </c>
      <c r="B3230" s="47" t="s">
        <v>128</v>
      </c>
      <c r="C3230" s="47">
        <v>2017</v>
      </c>
      <c r="D3230" s="100">
        <v>8.8569724610729025E-2</v>
      </c>
    </row>
    <row r="3231" spans="1:4">
      <c r="A3231" s="47" t="s">
        <v>37</v>
      </c>
      <c r="B3231" s="47" t="s">
        <v>128</v>
      </c>
      <c r="C3231" s="47">
        <v>2018</v>
      </c>
      <c r="D3231" s="47">
        <v>7.8764755148731283E-2</v>
      </c>
    </row>
    <row r="3232" spans="1:4">
      <c r="A3232" s="47" t="s">
        <v>37</v>
      </c>
      <c r="B3232" s="47" t="s">
        <v>128</v>
      </c>
      <c r="C3232" s="47">
        <v>2019</v>
      </c>
      <c r="D3232" s="109">
        <v>6.7997591366175683E-2</v>
      </c>
    </row>
    <row r="3233" spans="1:4">
      <c r="A3233" s="47" t="s">
        <v>37</v>
      </c>
      <c r="B3233" s="47" t="s">
        <v>128</v>
      </c>
      <c r="C3233" s="47">
        <v>2020</v>
      </c>
      <c r="D3233" s="100">
        <v>6.5892242775887566E-2</v>
      </c>
    </row>
    <row r="3234" spans="1:4">
      <c r="A3234" s="47" t="s">
        <v>37</v>
      </c>
      <c r="B3234" s="47" t="s">
        <v>128</v>
      </c>
      <c r="C3234" s="47">
        <v>2021</v>
      </c>
      <c r="D3234" s="100">
        <v>3.8814169185108681E-2</v>
      </c>
    </row>
    <row r="3235" spans="1:4">
      <c r="A3235" s="47" t="s">
        <v>37</v>
      </c>
      <c r="B3235" s="47" t="s">
        <v>128</v>
      </c>
      <c r="C3235" s="47">
        <v>2022</v>
      </c>
      <c r="D3235" s="100">
        <v>6.6286984004979885E-2</v>
      </c>
    </row>
    <row r="3236" spans="1:4">
      <c r="A3236" s="47" t="s">
        <v>38</v>
      </c>
      <c r="B3236" s="47" t="s">
        <v>128</v>
      </c>
      <c r="C3236" s="47">
        <v>2014</v>
      </c>
      <c r="D3236" s="100">
        <v>0.10347948106684951</v>
      </c>
    </row>
    <row r="3237" spans="1:4">
      <c r="A3237" s="47" t="s">
        <v>38</v>
      </c>
      <c r="B3237" s="47" t="s">
        <v>128</v>
      </c>
      <c r="C3237" s="47">
        <v>2015</v>
      </c>
      <c r="D3237" s="100">
        <v>0.10240613319212581</v>
      </c>
    </row>
    <row r="3238" spans="1:4">
      <c r="A3238" s="47" t="s">
        <v>38</v>
      </c>
      <c r="B3238" s="47" t="s">
        <v>128</v>
      </c>
      <c r="C3238" s="47">
        <v>2016</v>
      </c>
      <c r="D3238" s="100">
        <v>8.212684699998736E-2</v>
      </c>
    </row>
    <row r="3239" spans="1:4">
      <c r="A3239" s="47" t="s">
        <v>38</v>
      </c>
      <c r="B3239" s="47" t="s">
        <v>128</v>
      </c>
      <c r="C3239" s="47">
        <v>2017</v>
      </c>
      <c r="D3239" s="47">
        <v>9.0438273712879061E-2</v>
      </c>
    </row>
    <row r="3240" spans="1:4">
      <c r="A3240" s="47" t="s">
        <v>38</v>
      </c>
      <c r="B3240" s="47" t="s">
        <v>128</v>
      </c>
      <c r="C3240" s="47">
        <v>2018</v>
      </c>
      <c r="D3240" s="109">
        <v>7.2519369075344814E-2</v>
      </c>
    </row>
    <row r="3241" spans="1:4">
      <c r="A3241" s="47" t="s">
        <v>38</v>
      </c>
      <c r="B3241" s="47" t="s">
        <v>128</v>
      </c>
      <c r="C3241" s="47">
        <v>2019</v>
      </c>
      <c r="D3241" s="100">
        <v>6.4561589495119198E-2</v>
      </c>
    </row>
    <row r="3242" spans="1:4">
      <c r="A3242" s="47" t="s">
        <v>38</v>
      </c>
      <c r="B3242" s="47" t="s">
        <v>128</v>
      </c>
      <c r="C3242" s="47">
        <v>2020</v>
      </c>
      <c r="D3242" s="100">
        <v>6.2319485464111493E-2</v>
      </c>
    </row>
    <row r="3243" spans="1:4">
      <c r="A3243" s="47" t="s">
        <v>38</v>
      </c>
      <c r="B3243" s="47" t="s">
        <v>128</v>
      </c>
      <c r="C3243" s="47">
        <v>2021</v>
      </c>
      <c r="D3243" s="100">
        <v>3.6772679825456185E-2</v>
      </c>
    </row>
    <row r="3244" spans="1:4">
      <c r="A3244" s="47" t="s">
        <v>38</v>
      </c>
      <c r="B3244" s="47" t="s">
        <v>128</v>
      </c>
      <c r="C3244" s="47">
        <v>2022</v>
      </c>
      <c r="D3244" s="100">
        <v>5.8544001377898287E-2</v>
      </c>
    </row>
    <row r="3245" spans="1:4">
      <c r="A3245" s="47" t="s">
        <v>39</v>
      </c>
      <c r="B3245" s="47" t="s">
        <v>128</v>
      </c>
      <c r="C3245" s="47">
        <v>2014</v>
      </c>
      <c r="D3245" s="100">
        <v>0.11853935393131976</v>
      </c>
    </row>
    <row r="3246" spans="1:4">
      <c r="A3246" s="47" t="s">
        <v>39</v>
      </c>
      <c r="B3246" s="47" t="s">
        <v>128</v>
      </c>
      <c r="C3246" s="47">
        <v>2015</v>
      </c>
      <c r="D3246" s="100">
        <v>0.12834435535211491</v>
      </c>
    </row>
    <row r="3247" spans="1:4">
      <c r="A3247" s="47" t="s">
        <v>39</v>
      </c>
      <c r="B3247" s="47" t="s">
        <v>128</v>
      </c>
      <c r="C3247" s="47">
        <v>2016</v>
      </c>
      <c r="D3247" s="47">
        <v>5.2350684820110981E-2</v>
      </c>
    </row>
    <row r="3248" spans="1:4">
      <c r="A3248" s="47" t="s">
        <v>39</v>
      </c>
      <c r="B3248" s="47" t="s">
        <v>128</v>
      </c>
      <c r="C3248" s="47">
        <v>2017</v>
      </c>
      <c r="D3248" s="108">
        <v>5.7238497122722727E-2</v>
      </c>
    </row>
    <row r="3249" spans="1:4">
      <c r="A3249" s="47" t="s">
        <v>39</v>
      </c>
      <c r="B3249" s="47" t="s">
        <v>128</v>
      </c>
      <c r="C3249" s="47">
        <v>2018</v>
      </c>
      <c r="D3249" s="93">
        <v>5.913466675531958E-2</v>
      </c>
    </row>
    <row r="3250" spans="1:4">
      <c r="A3250" s="47" t="s">
        <v>39</v>
      </c>
      <c r="B3250" s="47" t="s">
        <v>128</v>
      </c>
      <c r="C3250" s="47">
        <v>2019</v>
      </c>
      <c r="D3250" s="93">
        <v>5.213041526992615E-2</v>
      </c>
    </row>
    <row r="3251" spans="1:4">
      <c r="A3251" s="47" t="s">
        <v>39</v>
      </c>
      <c r="B3251" s="47" t="s">
        <v>128</v>
      </c>
      <c r="C3251" s="47">
        <v>2020</v>
      </c>
      <c r="D3251" s="93">
        <v>5.4727955363235908E-2</v>
      </c>
    </row>
    <row r="3252" spans="1:4">
      <c r="A3252" s="47" t="s">
        <v>39</v>
      </c>
      <c r="B3252" s="47" t="s">
        <v>128</v>
      </c>
      <c r="C3252" s="47">
        <v>2021</v>
      </c>
      <c r="D3252" s="93">
        <v>4.2451715322385501E-2</v>
      </c>
    </row>
    <row r="3253" spans="1:4">
      <c r="A3253" s="47" t="s">
        <v>39</v>
      </c>
      <c r="B3253" s="47" t="s">
        <v>128</v>
      </c>
      <c r="C3253" s="47">
        <v>2022</v>
      </c>
      <c r="D3253" s="93">
        <v>7.0374196760365798E-2</v>
      </c>
    </row>
    <row r="3254" spans="1:4">
      <c r="A3254" s="47" t="s">
        <v>40</v>
      </c>
      <c r="B3254" s="47" t="s">
        <v>128</v>
      </c>
      <c r="C3254" s="47">
        <v>2014</v>
      </c>
      <c r="D3254" s="93">
        <v>8.1509009119377279E-2</v>
      </c>
    </row>
    <row r="3255" spans="1:4">
      <c r="A3255" s="47" t="s">
        <v>40</v>
      </c>
      <c r="B3255" s="47" t="s">
        <v>128</v>
      </c>
      <c r="C3255" s="47">
        <v>2015</v>
      </c>
      <c r="D3255" s="22">
        <v>9.4552025193431907E-2</v>
      </c>
    </row>
    <row r="3256" spans="1:4">
      <c r="A3256" s="47" t="s">
        <v>40</v>
      </c>
      <c r="B3256" s="47" t="s">
        <v>128</v>
      </c>
      <c r="C3256" s="47">
        <v>2016</v>
      </c>
      <c r="D3256" s="107">
        <v>9.0514596843383671E-2</v>
      </c>
    </row>
    <row r="3257" spans="1:4">
      <c r="A3257" s="47" t="s">
        <v>40</v>
      </c>
      <c r="B3257" s="47" t="s">
        <v>128</v>
      </c>
      <c r="C3257" s="47">
        <v>2017</v>
      </c>
      <c r="D3257" s="93">
        <v>9.3274472421052274E-2</v>
      </c>
    </row>
    <row r="3258" spans="1:4">
      <c r="A3258" s="47" t="s">
        <v>40</v>
      </c>
      <c r="B3258" s="47" t="s">
        <v>128</v>
      </c>
      <c r="C3258" s="47">
        <v>2018</v>
      </c>
      <c r="D3258" s="93">
        <v>9.677612412118404E-2</v>
      </c>
    </row>
    <row r="3259" spans="1:4">
      <c r="A3259" s="47" t="s">
        <v>40</v>
      </c>
      <c r="B3259" s="47" t="s">
        <v>128</v>
      </c>
      <c r="C3259" s="47">
        <v>2019</v>
      </c>
      <c r="D3259" s="93">
        <v>0.10307263772264533</v>
      </c>
    </row>
    <row r="3260" spans="1:4">
      <c r="A3260" s="47" t="s">
        <v>40</v>
      </c>
      <c r="B3260" s="47" t="s">
        <v>128</v>
      </c>
      <c r="C3260" s="47">
        <v>2020</v>
      </c>
      <c r="D3260" s="93">
        <v>6.0477223604746139E-2</v>
      </c>
    </row>
    <row r="3261" spans="1:4">
      <c r="A3261" s="47" t="s">
        <v>40</v>
      </c>
      <c r="B3261" s="47" t="s">
        <v>128</v>
      </c>
      <c r="C3261" s="47">
        <v>2021</v>
      </c>
      <c r="D3261" s="93">
        <v>-9.9727010294854406E-3</v>
      </c>
    </row>
    <row r="3262" spans="1:4">
      <c r="A3262" s="47" t="s">
        <v>40</v>
      </c>
      <c r="B3262" s="47" t="s">
        <v>128</v>
      </c>
      <c r="C3262" s="47">
        <v>2022</v>
      </c>
      <c r="D3262" s="93">
        <v>0.19783537491810721</v>
      </c>
    </row>
    <row r="3263" spans="1:4">
      <c r="A3263" s="47" t="s">
        <v>41</v>
      </c>
      <c r="B3263" s="47" t="s">
        <v>128</v>
      </c>
      <c r="C3263" s="47">
        <v>2014</v>
      </c>
      <c r="D3263" s="47">
        <v>0.11678285214722761</v>
      </c>
    </row>
    <row r="3264" spans="1:4">
      <c r="A3264" s="47" t="s">
        <v>41</v>
      </c>
      <c r="B3264" s="47" t="s">
        <v>128</v>
      </c>
      <c r="C3264" s="47">
        <v>2015</v>
      </c>
      <c r="D3264" s="107">
        <v>0.1292063385270289</v>
      </c>
    </row>
    <row r="3265" spans="1:4">
      <c r="A3265" s="47" t="s">
        <v>41</v>
      </c>
      <c r="B3265" s="47" t="s">
        <v>128</v>
      </c>
      <c r="C3265" s="47">
        <v>2016</v>
      </c>
      <c r="D3265" s="93">
        <v>9.5338213666062474E-2</v>
      </c>
    </row>
    <row r="3266" spans="1:4">
      <c r="A3266" s="47" t="s">
        <v>41</v>
      </c>
      <c r="B3266" s="47" t="s">
        <v>128</v>
      </c>
      <c r="C3266" s="47">
        <v>2017</v>
      </c>
      <c r="D3266" s="93">
        <v>0.10151966669850013</v>
      </c>
    </row>
    <row r="3267" spans="1:4">
      <c r="A3267" s="47" t="s">
        <v>41</v>
      </c>
      <c r="B3267" s="47" t="s">
        <v>128</v>
      </c>
      <c r="C3267" s="47">
        <v>2018</v>
      </c>
      <c r="D3267" s="93">
        <v>8.8746838852779841E-2</v>
      </c>
    </row>
    <row r="3268" spans="1:4">
      <c r="A3268" s="47" t="s">
        <v>41</v>
      </c>
      <c r="B3268" s="47" t="s">
        <v>128</v>
      </c>
      <c r="C3268" s="47">
        <v>2019</v>
      </c>
      <c r="D3268" s="93">
        <v>7.2909282246101645E-2</v>
      </c>
    </row>
    <row r="3269" spans="1:4">
      <c r="A3269" s="47" t="s">
        <v>41</v>
      </c>
      <c r="B3269" s="47" t="s">
        <v>128</v>
      </c>
      <c r="C3269" s="47">
        <v>2020</v>
      </c>
      <c r="D3269" s="93">
        <v>8.2652344773565936E-2</v>
      </c>
    </row>
    <row r="3270" spans="1:4">
      <c r="A3270" s="47" t="s">
        <v>41</v>
      </c>
      <c r="B3270" s="47" t="s">
        <v>128</v>
      </c>
      <c r="C3270" s="47">
        <v>2021</v>
      </c>
      <c r="D3270" s="93">
        <v>8.0483194663498167E-2</v>
      </c>
    </row>
    <row r="3271" spans="1:4">
      <c r="A3271" s="47" t="s">
        <v>41</v>
      </c>
      <c r="B3271" s="47" t="s">
        <v>128</v>
      </c>
      <c r="C3271" s="47">
        <v>2022</v>
      </c>
      <c r="D3271" s="22">
        <v>7.4016526069171501E-2</v>
      </c>
    </row>
    <row r="3272" spans="1:4">
      <c r="A3272" s="47" t="s">
        <v>111</v>
      </c>
      <c r="B3272" s="47" t="s">
        <v>128</v>
      </c>
      <c r="C3272" s="47">
        <v>2020</v>
      </c>
      <c r="D3272" s="107">
        <v>4.7105290614760681E-2</v>
      </c>
    </row>
    <row r="3273" spans="1:4">
      <c r="A3273" s="47" t="s">
        <v>111</v>
      </c>
      <c r="B3273" s="47" t="s">
        <v>128</v>
      </c>
      <c r="C3273" s="47">
        <v>2021</v>
      </c>
      <c r="D3273" s="93">
        <v>3.7076250261647653E-2</v>
      </c>
    </row>
    <row r="3274" spans="1:4">
      <c r="A3274" s="47" t="s">
        <v>111</v>
      </c>
      <c r="B3274" s="47" t="s">
        <v>128</v>
      </c>
      <c r="C3274" s="47">
        <v>2022</v>
      </c>
      <c r="D3274" s="93">
        <v>6.9683956662938654E-2</v>
      </c>
    </row>
    <row r="3275" spans="1:4">
      <c r="A3275" s="47" t="s">
        <v>42</v>
      </c>
      <c r="B3275" s="47" t="s">
        <v>128</v>
      </c>
      <c r="C3275" s="47">
        <v>2014</v>
      </c>
      <c r="D3275" s="93">
        <v>0.11406254523205656</v>
      </c>
    </row>
    <row r="3276" spans="1:4">
      <c r="A3276" s="47" t="s">
        <v>42</v>
      </c>
      <c r="B3276" s="47" t="s">
        <v>128</v>
      </c>
      <c r="C3276" s="47">
        <v>2015</v>
      </c>
      <c r="D3276" s="93">
        <v>0.11928628581914169</v>
      </c>
    </row>
    <row r="3277" spans="1:4">
      <c r="A3277" s="47" t="s">
        <v>42</v>
      </c>
      <c r="B3277" s="47" t="s">
        <v>128</v>
      </c>
      <c r="C3277" s="47">
        <v>2016</v>
      </c>
      <c r="D3277" s="93">
        <v>8.7335589500835045E-2</v>
      </c>
    </row>
    <row r="3278" spans="1:4">
      <c r="A3278" s="47" t="s">
        <v>42</v>
      </c>
      <c r="B3278" s="47" t="s">
        <v>128</v>
      </c>
      <c r="C3278" s="47">
        <v>2017</v>
      </c>
      <c r="D3278" s="93">
        <v>8.0114236716654255E-2</v>
      </c>
    </row>
    <row r="3279" spans="1:4">
      <c r="A3279" s="47" t="s">
        <v>42</v>
      </c>
      <c r="B3279" s="47" t="s">
        <v>128</v>
      </c>
      <c r="C3279" s="47">
        <v>2018</v>
      </c>
      <c r="D3279" s="47">
        <v>7.9419711589017672E-2</v>
      </c>
    </row>
    <row r="3280" spans="1:4">
      <c r="A3280" s="47" t="s">
        <v>42</v>
      </c>
      <c r="B3280" s="47" t="s">
        <v>128</v>
      </c>
      <c r="C3280" s="47">
        <v>2019</v>
      </c>
      <c r="D3280" s="107">
        <v>7.4582714250271659E-2</v>
      </c>
    </row>
    <row r="3281" spans="1:4">
      <c r="A3281" s="47" t="s">
        <v>42</v>
      </c>
      <c r="B3281" s="47" t="s">
        <v>128</v>
      </c>
      <c r="C3281" s="47">
        <v>2020</v>
      </c>
      <c r="D3281" s="93">
        <v>7.571794452877359E-2</v>
      </c>
    </row>
    <row r="3282" spans="1:4">
      <c r="A3282" s="47" t="s">
        <v>42</v>
      </c>
      <c r="B3282" s="47" t="s">
        <v>128</v>
      </c>
      <c r="C3282" s="47">
        <v>2021</v>
      </c>
      <c r="D3282" s="93">
        <v>6.3601647104988043E-2</v>
      </c>
    </row>
    <row r="3283" spans="1:4">
      <c r="A3283" s="47" t="s">
        <v>42</v>
      </c>
      <c r="B3283" s="47" t="s">
        <v>128</v>
      </c>
      <c r="C3283" s="47">
        <v>2022</v>
      </c>
      <c r="D3283" s="93">
        <v>6.2788267533589417E-2</v>
      </c>
    </row>
    <row r="3284" spans="1:4">
      <c r="A3284" s="47" t="s">
        <v>43</v>
      </c>
      <c r="B3284" s="47" t="s">
        <v>128</v>
      </c>
      <c r="C3284" s="47">
        <v>2014</v>
      </c>
      <c r="D3284" s="93">
        <v>0.14112263587665275</v>
      </c>
    </row>
    <row r="3285" spans="1:4">
      <c r="A3285" s="47" t="s">
        <v>43</v>
      </c>
      <c r="B3285" s="47" t="s">
        <v>128</v>
      </c>
      <c r="C3285" s="47">
        <v>2015</v>
      </c>
      <c r="D3285" s="93">
        <v>0.1317618253475385</v>
      </c>
    </row>
    <row r="3286" spans="1:4">
      <c r="A3286" s="47" t="s">
        <v>43</v>
      </c>
      <c r="B3286" s="47" t="s">
        <v>128</v>
      </c>
      <c r="C3286" s="47">
        <v>2016</v>
      </c>
      <c r="D3286" s="93">
        <v>8.3587886865262737E-2</v>
      </c>
    </row>
    <row r="3287" spans="1:4">
      <c r="A3287" s="47" t="s">
        <v>43</v>
      </c>
      <c r="B3287" s="47" t="s">
        <v>128</v>
      </c>
      <c r="C3287" s="47">
        <v>2017</v>
      </c>
      <c r="D3287" s="47">
        <v>7.079112744357062E-2</v>
      </c>
    </row>
    <row r="3288" spans="1:4">
      <c r="A3288" s="47" t="s">
        <v>43</v>
      </c>
      <c r="B3288" s="47" t="s">
        <v>128</v>
      </c>
      <c r="C3288" s="47">
        <v>2018</v>
      </c>
      <c r="D3288" s="108">
        <v>8.0657372399117286E-2</v>
      </c>
    </row>
    <row r="3289" spans="1:4">
      <c r="A3289" s="47" t="s">
        <v>43</v>
      </c>
      <c r="B3289" s="47" t="s">
        <v>128</v>
      </c>
      <c r="C3289" s="47">
        <v>2019</v>
      </c>
      <c r="D3289" s="93">
        <v>7.5276887560012606E-2</v>
      </c>
    </row>
    <row r="3290" spans="1:4">
      <c r="A3290" s="47" t="s">
        <v>43</v>
      </c>
      <c r="B3290" s="47" t="s">
        <v>128</v>
      </c>
      <c r="C3290" s="47">
        <v>2020</v>
      </c>
      <c r="D3290" s="93">
        <v>8.3482917268956874E-2</v>
      </c>
    </row>
    <row r="3291" spans="1:4">
      <c r="A3291" s="47" t="s">
        <v>43</v>
      </c>
      <c r="B3291" s="47" t="s">
        <v>128</v>
      </c>
      <c r="C3291" s="47">
        <v>2021</v>
      </c>
      <c r="D3291" s="93">
        <v>6.2940529105623783E-2</v>
      </c>
    </row>
    <row r="3292" spans="1:4">
      <c r="A3292" s="47" t="s">
        <v>43</v>
      </c>
      <c r="B3292" s="47" t="s">
        <v>128</v>
      </c>
      <c r="C3292" s="47">
        <v>2022</v>
      </c>
      <c r="D3292" s="93">
        <v>7.9776313837118293E-2</v>
      </c>
    </row>
    <row r="3293" spans="1:4">
      <c r="A3293" s="47" t="s">
        <v>44</v>
      </c>
      <c r="B3293" s="47" t="s">
        <v>128</v>
      </c>
      <c r="C3293" s="47">
        <v>2014</v>
      </c>
      <c r="D3293" s="93">
        <v>0.10412296950543314</v>
      </c>
    </row>
    <row r="3294" spans="1:4">
      <c r="A3294" s="47" t="s">
        <v>44</v>
      </c>
      <c r="B3294" s="47" t="s">
        <v>128</v>
      </c>
      <c r="C3294" s="47">
        <v>2015</v>
      </c>
      <c r="D3294" s="93">
        <v>0.10789416101974333</v>
      </c>
    </row>
    <row r="3295" spans="1:4">
      <c r="A3295" s="47" t="s">
        <v>44</v>
      </c>
      <c r="B3295" s="47" t="s">
        <v>128</v>
      </c>
      <c r="C3295" s="47">
        <v>2016</v>
      </c>
      <c r="D3295" s="47">
        <v>0.11382092793859384</v>
      </c>
    </row>
    <row r="3296" spans="1:4">
      <c r="A3296" s="47" t="s">
        <v>44</v>
      </c>
      <c r="B3296" s="47" t="s">
        <v>128</v>
      </c>
      <c r="C3296" s="47">
        <v>2017</v>
      </c>
      <c r="D3296" s="108">
        <v>9.7838408513294811E-2</v>
      </c>
    </row>
    <row r="3297" spans="1:4">
      <c r="A3297" s="47" t="s">
        <v>44</v>
      </c>
      <c r="B3297" s="47" t="s">
        <v>128</v>
      </c>
      <c r="C3297" s="47">
        <v>2018</v>
      </c>
      <c r="D3297" s="93">
        <v>6.8283854836936636E-2</v>
      </c>
    </row>
    <row r="3298" spans="1:4">
      <c r="A3298" s="47" t="s">
        <v>44</v>
      </c>
      <c r="B3298" s="47" t="s">
        <v>128</v>
      </c>
      <c r="C3298" s="47">
        <v>2019</v>
      </c>
      <c r="D3298" s="93">
        <v>5.0686273971111313E-2</v>
      </c>
    </row>
    <row r="3299" spans="1:4">
      <c r="A3299" s="47" t="s">
        <v>44</v>
      </c>
      <c r="B3299" s="47" t="s">
        <v>128</v>
      </c>
      <c r="C3299" s="47">
        <v>2020</v>
      </c>
      <c r="D3299" s="93">
        <v>5.23324335773983E-2</v>
      </c>
    </row>
    <row r="3300" spans="1:4">
      <c r="A3300" s="47" t="s">
        <v>44</v>
      </c>
      <c r="B3300" s="47" t="s">
        <v>128</v>
      </c>
      <c r="C3300" s="47">
        <v>2021</v>
      </c>
      <c r="D3300" s="93">
        <v>3.0743788443846627E-2</v>
      </c>
    </row>
    <row r="3301" spans="1:4">
      <c r="A3301" s="47" t="s">
        <v>44</v>
      </c>
      <c r="B3301" s="47" t="s">
        <v>128</v>
      </c>
      <c r="C3301" s="47">
        <v>2022</v>
      </c>
      <c r="D3301" s="93">
        <v>6.1258137069690674E-2</v>
      </c>
    </row>
    <row r="3302" spans="1:4">
      <c r="A3302" s="47" t="s">
        <v>45</v>
      </c>
      <c r="B3302" s="47" t="s">
        <v>128</v>
      </c>
      <c r="C3302" s="47">
        <v>2014</v>
      </c>
      <c r="D3302" s="93">
        <v>9.6337674158873302E-2</v>
      </c>
    </row>
    <row r="3303" spans="1:4">
      <c r="A3303" s="47" t="s">
        <v>45</v>
      </c>
      <c r="B3303" s="47" t="s">
        <v>128</v>
      </c>
      <c r="C3303" s="47">
        <v>2015</v>
      </c>
      <c r="D3303" s="47">
        <v>0.10335098021927677</v>
      </c>
    </row>
    <row r="3304" spans="1:4">
      <c r="A3304" s="47" t="s">
        <v>45</v>
      </c>
      <c r="B3304" s="47" t="s">
        <v>128</v>
      </c>
      <c r="C3304" s="47">
        <v>2016</v>
      </c>
      <c r="D3304" s="108">
        <v>6.257561486656954E-2</v>
      </c>
    </row>
    <row r="3305" spans="1:4">
      <c r="A3305" s="47" t="s">
        <v>45</v>
      </c>
      <c r="B3305" s="47" t="s">
        <v>128</v>
      </c>
      <c r="C3305" s="47">
        <v>2017</v>
      </c>
      <c r="D3305" s="93">
        <v>8.0320677322183662E-2</v>
      </c>
    </row>
    <row r="3306" spans="1:4">
      <c r="A3306" s="47" t="s">
        <v>45</v>
      </c>
      <c r="B3306" s="47" t="s">
        <v>128</v>
      </c>
      <c r="C3306" s="47">
        <v>2018</v>
      </c>
      <c r="D3306" s="93">
        <v>9.3212835215497877E-2</v>
      </c>
    </row>
    <row r="3307" spans="1:4">
      <c r="A3307" s="47" t="s">
        <v>45</v>
      </c>
      <c r="B3307" s="47" t="s">
        <v>128</v>
      </c>
      <c r="C3307" s="47">
        <v>2019</v>
      </c>
      <c r="D3307" s="93">
        <v>9.4358539372535979E-2</v>
      </c>
    </row>
    <row r="3308" spans="1:4">
      <c r="A3308" s="47" t="s">
        <v>45</v>
      </c>
      <c r="B3308" s="47" t="s">
        <v>128</v>
      </c>
      <c r="C3308" s="47">
        <v>2020</v>
      </c>
      <c r="D3308" s="93">
        <v>0.10319773602169742</v>
      </c>
    </row>
    <row r="3309" spans="1:4">
      <c r="A3309" s="47" t="s">
        <v>45</v>
      </c>
      <c r="B3309" s="47" t="s">
        <v>128</v>
      </c>
      <c r="C3309" s="47">
        <v>2021</v>
      </c>
      <c r="D3309" s="93">
        <v>7.6789399182502091E-2</v>
      </c>
    </row>
    <row r="3310" spans="1:4">
      <c r="A3310" s="47" t="s">
        <v>45</v>
      </c>
      <c r="B3310" s="47" t="s">
        <v>128</v>
      </c>
      <c r="C3310" s="47">
        <v>2022</v>
      </c>
      <c r="D3310" s="93">
        <v>6.664246540077727E-2</v>
      </c>
    </row>
    <row r="3311" spans="1:4">
      <c r="A3311" s="47" t="s">
        <v>53</v>
      </c>
      <c r="B3311" s="47" t="s">
        <v>159</v>
      </c>
      <c r="C3311" s="47">
        <v>2014</v>
      </c>
      <c r="D3311" s="47">
        <v>0.29579126756688362</v>
      </c>
    </row>
    <row r="3312" spans="1:4">
      <c r="A3312" s="47" t="s">
        <v>53</v>
      </c>
      <c r="B3312" s="47" t="s">
        <v>159</v>
      </c>
      <c r="C3312" s="47">
        <v>2015</v>
      </c>
      <c r="D3312" s="108">
        <v>0.19165462660365179</v>
      </c>
    </row>
    <row r="3313" spans="1:4">
      <c r="A3313" s="47" t="s">
        <v>53</v>
      </c>
      <c r="B3313" s="47" t="s">
        <v>159</v>
      </c>
      <c r="C3313" s="47">
        <v>2016</v>
      </c>
      <c r="D3313" s="93">
        <v>0.15434397149371534</v>
      </c>
    </row>
    <row r="3314" spans="1:4">
      <c r="A3314" s="47" t="s">
        <v>53</v>
      </c>
      <c r="B3314" s="47" t="s">
        <v>159</v>
      </c>
      <c r="C3314" s="47">
        <v>2017</v>
      </c>
      <c r="D3314" s="93">
        <v>0.14581776286739315</v>
      </c>
    </row>
    <row r="3315" spans="1:4">
      <c r="A3315" s="47" t="s">
        <v>53</v>
      </c>
      <c r="B3315" s="47" t="s">
        <v>159</v>
      </c>
      <c r="C3315" s="47">
        <v>2018</v>
      </c>
      <c r="D3315" s="93">
        <v>0.11051366693538091</v>
      </c>
    </row>
    <row r="3316" spans="1:4">
      <c r="A3316" s="47" t="s">
        <v>53</v>
      </c>
      <c r="B3316" s="47" t="s">
        <v>159</v>
      </c>
      <c r="C3316" s="47">
        <v>2019</v>
      </c>
      <c r="D3316" s="93">
        <v>0.12092679957521588</v>
      </c>
    </row>
    <row r="3317" spans="1:4">
      <c r="A3317" s="47" t="s">
        <v>53</v>
      </c>
      <c r="B3317" s="47" t="s">
        <v>159</v>
      </c>
      <c r="C3317" s="47">
        <v>2020</v>
      </c>
      <c r="D3317" s="93">
        <v>0.1079572435673799</v>
      </c>
    </row>
    <row r="3318" spans="1:4">
      <c r="A3318" s="47" t="s">
        <v>53</v>
      </c>
      <c r="B3318" s="47" t="s">
        <v>159</v>
      </c>
      <c r="C3318" s="47">
        <v>2021</v>
      </c>
      <c r="D3318" s="93">
        <v>8.255494542538451E-2</v>
      </c>
    </row>
    <row r="3319" spans="1:4">
      <c r="A3319" s="47" t="s">
        <v>53</v>
      </c>
      <c r="B3319" s="47" t="s">
        <v>159</v>
      </c>
      <c r="C3319" s="47">
        <v>2022</v>
      </c>
      <c r="D3319" s="47">
        <v>0.1635897309040982</v>
      </c>
    </row>
    <row r="3320" spans="1:4">
      <c r="A3320" s="47" t="s">
        <v>51</v>
      </c>
      <c r="B3320" s="47" t="s">
        <v>159</v>
      </c>
      <c r="C3320" s="47">
        <v>2014</v>
      </c>
      <c r="D3320" s="108">
        <v>0.13545896918735753</v>
      </c>
    </row>
    <row r="3321" spans="1:4">
      <c r="A3321" s="47" t="s">
        <v>51</v>
      </c>
      <c r="B3321" s="47" t="s">
        <v>159</v>
      </c>
      <c r="C3321" s="47">
        <v>2015</v>
      </c>
      <c r="D3321" s="93">
        <v>8.4907683746023421E-2</v>
      </c>
    </row>
    <row r="3322" spans="1:4">
      <c r="A3322" s="47" t="s">
        <v>51</v>
      </c>
      <c r="B3322" s="47" t="s">
        <v>159</v>
      </c>
      <c r="C3322" s="47">
        <v>2016</v>
      </c>
      <c r="D3322" s="93">
        <v>8.5821955456214363E-2</v>
      </c>
    </row>
    <row r="3323" spans="1:4">
      <c r="A3323" s="47" t="s">
        <v>51</v>
      </c>
      <c r="B3323" s="47" t="s">
        <v>159</v>
      </c>
      <c r="C3323" s="47">
        <v>2017</v>
      </c>
      <c r="D3323" s="93">
        <v>0.10027052876683115</v>
      </c>
    </row>
    <row r="3324" spans="1:4">
      <c r="A3324" s="47" t="s">
        <v>51</v>
      </c>
      <c r="B3324" s="47" t="s">
        <v>159</v>
      </c>
      <c r="C3324" s="47">
        <v>2018</v>
      </c>
      <c r="D3324" s="93">
        <v>9.8007235102683804E-2</v>
      </c>
    </row>
    <row r="3325" spans="1:4">
      <c r="A3325" s="47" t="s">
        <v>51</v>
      </c>
      <c r="B3325" s="47" t="s">
        <v>159</v>
      </c>
      <c r="C3325" s="47">
        <v>2019</v>
      </c>
      <c r="D3325" s="93">
        <v>7.1713721500830968E-2</v>
      </c>
    </row>
    <row r="3326" spans="1:4">
      <c r="A3326" s="47" t="s">
        <v>51</v>
      </c>
      <c r="B3326" s="47" t="s">
        <v>159</v>
      </c>
      <c r="C3326" s="47">
        <v>2020</v>
      </c>
      <c r="D3326" s="93">
        <v>5.2927955267736575E-2</v>
      </c>
    </row>
    <row r="3327" spans="1:4">
      <c r="A3327" s="47" t="s">
        <v>51</v>
      </c>
      <c r="B3327" s="47" t="s">
        <v>159</v>
      </c>
      <c r="C3327" s="47">
        <v>2021</v>
      </c>
      <c r="D3327" s="22">
        <v>3.1347354157368654E-2</v>
      </c>
    </row>
    <row r="3328" spans="1:4">
      <c r="A3328" s="47" t="s">
        <v>51</v>
      </c>
      <c r="B3328" s="47" t="s">
        <v>159</v>
      </c>
      <c r="C3328" s="47">
        <v>2022</v>
      </c>
      <c r="D3328" s="107">
        <v>9.4171616248751283E-2</v>
      </c>
    </row>
    <row r="3329" spans="1:4">
      <c r="A3329" s="47" t="s">
        <v>50</v>
      </c>
      <c r="B3329" s="47" t="s">
        <v>159</v>
      </c>
      <c r="C3329" s="47">
        <v>2014</v>
      </c>
      <c r="D3329" s="93">
        <v>0.13420707722482367</v>
      </c>
    </row>
    <row r="3330" spans="1:4">
      <c r="A3330" s="47" t="s">
        <v>50</v>
      </c>
      <c r="B3330" s="47" t="s">
        <v>159</v>
      </c>
      <c r="C3330" s="47">
        <v>2015</v>
      </c>
      <c r="D3330" s="93">
        <v>6.8274314681379053E-2</v>
      </c>
    </row>
    <row r="3331" spans="1:4">
      <c r="A3331" s="47" t="s">
        <v>50</v>
      </c>
      <c r="B3331" s="47" t="s">
        <v>159</v>
      </c>
      <c r="C3331" s="47">
        <v>2016</v>
      </c>
      <c r="D3331" s="93">
        <v>8.9239885460802221E-2</v>
      </c>
    </row>
    <row r="3332" spans="1:4">
      <c r="A3332" s="47" t="s">
        <v>50</v>
      </c>
      <c r="B3332" s="47" t="s">
        <v>159</v>
      </c>
      <c r="C3332" s="47">
        <v>2017</v>
      </c>
      <c r="D3332" s="93">
        <v>0.19231413416983176</v>
      </c>
    </row>
    <row r="3333" spans="1:4">
      <c r="A3333" s="47" t="s">
        <v>50</v>
      </c>
      <c r="B3333" s="47" t="s">
        <v>159</v>
      </c>
      <c r="C3333" s="47">
        <v>2018</v>
      </c>
      <c r="D3333" s="93">
        <v>9.811009246074863E-2</v>
      </c>
    </row>
    <row r="3334" spans="1:4">
      <c r="A3334" s="47" t="s">
        <v>50</v>
      </c>
      <c r="B3334" s="47" t="s">
        <v>159</v>
      </c>
      <c r="C3334" s="47">
        <v>2019</v>
      </c>
      <c r="D3334" s="93">
        <v>7.2855191317847526E-2</v>
      </c>
    </row>
    <row r="3335" spans="1:4">
      <c r="A3335" s="47" t="s">
        <v>50</v>
      </c>
      <c r="B3335" s="47" t="s">
        <v>159</v>
      </c>
      <c r="C3335" s="47">
        <v>2020</v>
      </c>
      <c r="D3335" s="47">
        <v>5.9243132385556702E-2</v>
      </c>
    </row>
    <row r="3336" spans="1:4">
      <c r="A3336" s="47" t="s">
        <v>50</v>
      </c>
      <c r="B3336" s="47" t="s">
        <v>159</v>
      </c>
      <c r="C3336" s="47">
        <v>2021</v>
      </c>
      <c r="D3336" s="107">
        <v>3.0283205802724977E-2</v>
      </c>
    </row>
    <row r="3337" spans="1:4">
      <c r="A3337" s="47" t="s">
        <v>50</v>
      </c>
      <c r="B3337" s="47" t="s">
        <v>159</v>
      </c>
      <c r="C3337" s="47">
        <v>2022</v>
      </c>
      <c r="D3337" s="22">
        <v>0.14543890303358251</v>
      </c>
    </row>
    <row r="3338" spans="1:4">
      <c r="A3338" s="47" t="s">
        <v>52</v>
      </c>
      <c r="B3338" s="47" t="s">
        <v>159</v>
      </c>
      <c r="C3338" s="47">
        <v>2014</v>
      </c>
      <c r="D3338" s="141">
        <v>0.12597207362919446</v>
      </c>
    </row>
    <row r="3339" spans="1:4">
      <c r="A3339" s="47" t="s">
        <v>52</v>
      </c>
      <c r="B3339" s="47" t="s">
        <v>159</v>
      </c>
      <c r="C3339" s="47">
        <v>2015</v>
      </c>
      <c r="D3339" s="140">
        <v>8.5482161426472067E-2</v>
      </c>
    </row>
    <row r="3340" spans="1:4">
      <c r="A3340" s="47" t="s">
        <v>52</v>
      </c>
      <c r="B3340" s="47" t="s">
        <v>159</v>
      </c>
      <c r="C3340" s="47">
        <v>2016</v>
      </c>
      <c r="D3340" s="140">
        <v>8.0353240235436357E-2</v>
      </c>
    </row>
    <row r="3341" spans="1:4">
      <c r="A3341" s="47" t="s">
        <v>52</v>
      </c>
      <c r="B3341" s="47" t="s">
        <v>159</v>
      </c>
      <c r="C3341" s="47">
        <v>2017</v>
      </c>
      <c r="D3341" s="140">
        <v>7.5197929086611673E-2</v>
      </c>
    </row>
    <row r="3342" spans="1:4">
      <c r="A3342" s="47" t="s">
        <v>52</v>
      </c>
      <c r="B3342" s="47" t="s">
        <v>159</v>
      </c>
      <c r="C3342" s="47">
        <v>2018</v>
      </c>
      <c r="D3342" s="140">
        <v>0.10603428142398008</v>
      </c>
    </row>
    <row r="3343" spans="1:4">
      <c r="A3343" s="47" t="s">
        <v>52</v>
      </c>
      <c r="B3343" s="47" t="s">
        <v>159</v>
      </c>
      <c r="C3343" s="47">
        <v>2019</v>
      </c>
      <c r="D3343" s="108">
        <v>8.6053922973937644E-2</v>
      </c>
    </row>
    <row r="3344" spans="1:4">
      <c r="A3344" s="47" t="s">
        <v>52</v>
      </c>
      <c r="B3344" s="47" t="s">
        <v>159</v>
      </c>
      <c r="C3344" s="47">
        <v>2020</v>
      </c>
      <c r="D3344" s="108">
        <v>7.1580377580589855E-2</v>
      </c>
    </row>
    <row r="3345" spans="1:4">
      <c r="A3345" s="47" t="s">
        <v>52</v>
      </c>
      <c r="B3345" s="47" t="s">
        <v>159</v>
      </c>
      <c r="C3345" s="47">
        <v>2021</v>
      </c>
      <c r="D3345" s="107">
        <v>2.984210482775063E-2</v>
      </c>
    </row>
    <row r="3346" spans="1:4">
      <c r="A3346" s="47" t="s">
        <v>52</v>
      </c>
      <c r="B3346" s="47" t="s">
        <v>159</v>
      </c>
      <c r="C3346" s="47">
        <v>2022</v>
      </c>
      <c r="D3346" s="107">
        <v>0.10624924996682275</v>
      </c>
    </row>
    <row r="3347" spans="1:4">
      <c r="A3347" s="47" t="s">
        <v>49</v>
      </c>
      <c r="B3347" s="47" t="s">
        <v>159</v>
      </c>
      <c r="C3347" s="47">
        <v>2014</v>
      </c>
      <c r="D3347" s="93">
        <v>0.12895708841554696</v>
      </c>
    </row>
    <row r="3348" spans="1:4">
      <c r="A3348" s="47" t="s">
        <v>49</v>
      </c>
      <c r="B3348" s="47" t="s">
        <v>159</v>
      </c>
      <c r="C3348" s="47">
        <v>2015</v>
      </c>
      <c r="D3348" s="93">
        <v>8.618638378631864E-2</v>
      </c>
    </row>
    <row r="3349" spans="1:4">
      <c r="A3349" s="47" t="s">
        <v>49</v>
      </c>
      <c r="B3349" s="47" t="s">
        <v>159</v>
      </c>
      <c r="C3349" s="47">
        <v>2016</v>
      </c>
      <c r="D3349" s="93">
        <v>7.3052905610660551E-2</v>
      </c>
    </row>
    <row r="3350" spans="1:4">
      <c r="A3350" s="47" t="s">
        <v>49</v>
      </c>
      <c r="B3350" s="47" t="s">
        <v>159</v>
      </c>
      <c r="C3350" s="47">
        <v>2017</v>
      </c>
      <c r="D3350" s="93">
        <v>6.7648121673171857E-2</v>
      </c>
    </row>
    <row r="3351" spans="1:4">
      <c r="A3351" s="47" t="s">
        <v>49</v>
      </c>
      <c r="B3351" s="47" t="s">
        <v>159</v>
      </c>
      <c r="C3351" s="47">
        <v>2018</v>
      </c>
      <c r="D3351" s="93">
        <v>7.5939742999040424E-2</v>
      </c>
    </row>
    <row r="3352" spans="1:4">
      <c r="A3352" s="47" t="s">
        <v>49</v>
      </c>
      <c r="B3352" s="47" t="s">
        <v>159</v>
      </c>
      <c r="C3352" s="47">
        <v>2019</v>
      </c>
      <c r="D3352" s="93">
        <v>9.9671006821511143E-2</v>
      </c>
    </row>
    <row r="3353" spans="1:4">
      <c r="A3353" s="47" t="s">
        <v>49</v>
      </c>
      <c r="B3353" s="47" t="s">
        <v>159</v>
      </c>
      <c r="C3353" s="47">
        <v>2020</v>
      </c>
      <c r="D3353" s="47">
        <v>9.0283693561708594E-2</v>
      </c>
    </row>
    <row r="3354" spans="1:4">
      <c r="A3354" s="47" t="s">
        <v>49</v>
      </c>
      <c r="B3354" s="47" t="s">
        <v>159</v>
      </c>
      <c r="C3354" s="47">
        <v>2021</v>
      </c>
      <c r="D3354" s="108">
        <v>6.9261282370709679E-2</v>
      </c>
    </row>
    <row r="3355" spans="1:4">
      <c r="A3355" s="47" t="s">
        <v>49</v>
      </c>
      <c r="B3355" s="47" t="s">
        <v>159</v>
      </c>
      <c r="C3355" s="47">
        <v>2022</v>
      </c>
      <c r="D3355" s="93">
        <v>0.121216129975859</v>
      </c>
    </row>
    <row r="3356" spans="1:4">
      <c r="A3356" s="47" t="s">
        <v>33</v>
      </c>
      <c r="B3356" s="47" t="s">
        <v>135</v>
      </c>
      <c r="C3356" s="47">
        <v>2014</v>
      </c>
      <c r="D3356" s="93">
        <v>0.1988770670592829</v>
      </c>
    </row>
    <row r="3357" spans="1:4">
      <c r="A3357" s="47" t="s">
        <v>33</v>
      </c>
      <c r="B3357" s="47" t="s">
        <v>135</v>
      </c>
      <c r="C3357" s="47">
        <v>2015</v>
      </c>
      <c r="D3357" s="93">
        <v>0.11568796284862111</v>
      </c>
    </row>
    <row r="3358" spans="1:4">
      <c r="A3358" s="47" t="s">
        <v>33</v>
      </c>
      <c r="B3358" s="47" t="s">
        <v>135</v>
      </c>
      <c r="C3358" s="47">
        <v>2016</v>
      </c>
      <c r="D3358" s="93">
        <v>1.7231810830892785E-2</v>
      </c>
    </row>
    <row r="3359" spans="1:4">
      <c r="A3359" s="47" t="s">
        <v>33</v>
      </c>
      <c r="B3359" s="47" t="s">
        <v>135</v>
      </c>
      <c r="C3359" s="47">
        <v>2017</v>
      </c>
      <c r="D3359" s="93">
        <v>4.1061235454037226E-2</v>
      </c>
    </row>
    <row r="3360" spans="1:4">
      <c r="A3360" s="47" t="s">
        <v>33</v>
      </c>
      <c r="B3360" s="47" t="s">
        <v>135</v>
      </c>
      <c r="C3360" s="47">
        <v>2018</v>
      </c>
      <c r="D3360" s="93">
        <v>8.7553189018624064E-2</v>
      </c>
    </row>
    <row r="3361" spans="1:4">
      <c r="A3361" s="47" t="s">
        <v>33</v>
      </c>
      <c r="B3361" s="47" t="s">
        <v>135</v>
      </c>
      <c r="C3361" s="47">
        <v>2019</v>
      </c>
      <c r="D3361" s="47">
        <v>9.7372561036322233E-2</v>
      </c>
    </row>
    <row r="3362" spans="1:4">
      <c r="A3362" s="47" t="s">
        <v>33</v>
      </c>
      <c r="B3362" s="47" t="s">
        <v>135</v>
      </c>
      <c r="C3362" s="47">
        <v>2020</v>
      </c>
      <c r="D3362" s="108">
        <v>8.3812706775761969E-2</v>
      </c>
    </row>
    <row r="3363" spans="1:4">
      <c r="A3363" s="47" t="s">
        <v>33</v>
      </c>
      <c r="B3363" s="47" t="s">
        <v>135</v>
      </c>
      <c r="C3363" s="47">
        <v>2021</v>
      </c>
      <c r="D3363" s="93">
        <v>6.3989181930636546E-2</v>
      </c>
    </row>
    <row r="3364" spans="1:4">
      <c r="A3364" s="47" t="s">
        <v>33</v>
      </c>
      <c r="B3364" s="47" t="s">
        <v>135</v>
      </c>
      <c r="C3364" s="47">
        <v>2022</v>
      </c>
      <c r="D3364" s="93">
        <v>0.13565242788819948</v>
      </c>
    </row>
    <row r="3365" spans="1:4">
      <c r="A3365" s="47" t="s">
        <v>34</v>
      </c>
      <c r="B3365" s="47" t="s">
        <v>135</v>
      </c>
      <c r="C3365" s="47">
        <v>2014</v>
      </c>
      <c r="D3365" s="93">
        <v>0.18817353838605738</v>
      </c>
    </row>
    <row r="3366" spans="1:4">
      <c r="A3366" s="47" t="s">
        <v>34</v>
      </c>
      <c r="B3366" s="47" t="s">
        <v>135</v>
      </c>
      <c r="C3366" s="47">
        <v>2015</v>
      </c>
      <c r="D3366" s="93">
        <v>0.20839670626820542</v>
      </c>
    </row>
    <row r="3367" spans="1:4">
      <c r="A3367" s="47" t="s">
        <v>34</v>
      </c>
      <c r="B3367" s="47" t="s">
        <v>135</v>
      </c>
      <c r="C3367" s="47">
        <v>2016</v>
      </c>
      <c r="D3367" s="93">
        <v>4.5237263849275983E-2</v>
      </c>
    </row>
    <row r="3368" spans="1:4">
      <c r="A3368" s="47" t="s">
        <v>34</v>
      </c>
      <c r="B3368" s="47" t="s">
        <v>135</v>
      </c>
      <c r="C3368" s="47">
        <v>2017</v>
      </c>
      <c r="D3368" s="93">
        <v>8.6554751635567681E-2</v>
      </c>
    </row>
    <row r="3369" spans="1:4">
      <c r="A3369" s="47" t="s">
        <v>34</v>
      </c>
      <c r="B3369" s="47" t="s">
        <v>135</v>
      </c>
      <c r="C3369" s="47">
        <v>2018</v>
      </c>
      <c r="D3369" s="47">
        <v>0.10559681026603128</v>
      </c>
    </row>
    <row r="3370" spans="1:4">
      <c r="A3370" s="47" t="s">
        <v>34</v>
      </c>
      <c r="B3370" s="47" t="s">
        <v>135</v>
      </c>
      <c r="C3370" s="47">
        <v>2019</v>
      </c>
      <c r="D3370" s="107">
        <v>0.10895557512175763</v>
      </c>
    </row>
    <row r="3371" spans="1:4">
      <c r="A3371" s="47" t="s">
        <v>34</v>
      </c>
      <c r="B3371" s="47" t="s">
        <v>135</v>
      </c>
      <c r="C3371" s="47">
        <v>2020</v>
      </c>
      <c r="D3371" s="93">
        <v>9.5998126832300176E-2</v>
      </c>
    </row>
    <row r="3372" spans="1:4">
      <c r="A3372" s="47" t="s">
        <v>34</v>
      </c>
      <c r="B3372" s="47" t="s">
        <v>135</v>
      </c>
      <c r="C3372" s="47">
        <v>2021</v>
      </c>
      <c r="D3372" s="93">
        <v>7.8822940974356451E-2</v>
      </c>
    </row>
    <row r="3373" spans="1:4">
      <c r="A3373" s="47" t="s">
        <v>34</v>
      </c>
      <c r="B3373" s="47" t="s">
        <v>135</v>
      </c>
      <c r="C3373" s="47">
        <v>2022</v>
      </c>
      <c r="D3373" s="93">
        <v>-6.3689815478440584E-3</v>
      </c>
    </row>
    <row r="3374" spans="1:4">
      <c r="A3374" s="47" t="s">
        <v>35</v>
      </c>
      <c r="B3374" s="47" t="s">
        <v>135</v>
      </c>
      <c r="C3374" s="47">
        <v>2014</v>
      </c>
      <c r="D3374" s="93">
        <v>0.10959958504661349</v>
      </c>
    </row>
    <row r="3375" spans="1:4">
      <c r="A3375" s="47" t="s">
        <v>35</v>
      </c>
      <c r="B3375" s="47" t="s">
        <v>135</v>
      </c>
      <c r="C3375" s="47">
        <v>2015</v>
      </c>
      <c r="D3375" s="93">
        <v>0.13645448416883524</v>
      </c>
    </row>
    <row r="3376" spans="1:4">
      <c r="A3376" s="47" t="s">
        <v>35</v>
      </c>
      <c r="B3376" s="47" t="s">
        <v>135</v>
      </c>
      <c r="C3376" s="47">
        <v>2016</v>
      </c>
      <c r="D3376" s="93">
        <v>8.2162720514313961E-2</v>
      </c>
    </row>
    <row r="3377" spans="1:4">
      <c r="A3377" s="47" t="s">
        <v>35</v>
      </c>
      <c r="B3377" s="47" t="s">
        <v>135</v>
      </c>
      <c r="C3377" s="47">
        <v>2017</v>
      </c>
      <c r="D3377" s="47">
        <v>7.0394046850214373E-2</v>
      </c>
    </row>
    <row r="3378" spans="1:4">
      <c r="A3378" s="47" t="s">
        <v>35</v>
      </c>
      <c r="B3378" s="47" t="s">
        <v>135</v>
      </c>
      <c r="C3378" s="47">
        <v>2018</v>
      </c>
      <c r="D3378" s="107">
        <v>8.868635405367295E-2</v>
      </c>
    </row>
    <row r="3379" spans="1:4">
      <c r="A3379" s="47" t="s">
        <v>35</v>
      </c>
      <c r="B3379" s="47" t="s">
        <v>135</v>
      </c>
      <c r="C3379" s="47">
        <v>2019</v>
      </c>
      <c r="D3379" s="93">
        <v>8.6457304794389303E-2</v>
      </c>
    </row>
    <row r="3380" spans="1:4">
      <c r="A3380" s="47" t="s">
        <v>35</v>
      </c>
      <c r="B3380" s="47" t="s">
        <v>135</v>
      </c>
      <c r="C3380" s="47">
        <v>2020</v>
      </c>
      <c r="D3380" s="93">
        <v>5.5754881515202782E-2</v>
      </c>
    </row>
    <row r="3381" spans="1:4">
      <c r="A3381" s="47" t="s">
        <v>35</v>
      </c>
      <c r="B3381" s="47" t="s">
        <v>135</v>
      </c>
      <c r="C3381" s="47">
        <v>2021</v>
      </c>
      <c r="D3381" s="93">
        <v>6.0862725579545834E-2</v>
      </c>
    </row>
    <row r="3382" spans="1:4">
      <c r="A3382" s="47" t="s">
        <v>35</v>
      </c>
      <c r="B3382" s="47" t="s">
        <v>135</v>
      </c>
      <c r="C3382" s="47">
        <v>2022</v>
      </c>
      <c r="D3382" s="93">
        <v>8.957637868492857E-2</v>
      </c>
    </row>
    <row r="3383" spans="1:4">
      <c r="A3383" s="47" t="s">
        <v>35</v>
      </c>
      <c r="B3383" s="47" t="s">
        <v>135</v>
      </c>
      <c r="C3383" s="47">
        <v>2022</v>
      </c>
      <c r="D3383" s="93"/>
    </row>
    <row r="3384" spans="1:4">
      <c r="A3384" s="47" t="s">
        <v>36</v>
      </c>
      <c r="B3384" s="47" t="s">
        <v>135</v>
      </c>
      <c r="C3384" s="47">
        <v>2014</v>
      </c>
      <c r="D3384" s="93">
        <v>0.1467587295966955</v>
      </c>
    </row>
    <row r="3385" spans="1:4">
      <c r="A3385" s="47" t="s">
        <v>36</v>
      </c>
      <c r="B3385" s="47" t="s">
        <v>135</v>
      </c>
      <c r="C3385" s="47">
        <v>2015</v>
      </c>
      <c r="D3385" s="22">
        <v>0.13492781404866533</v>
      </c>
    </row>
    <row r="3386" spans="1:4">
      <c r="A3386" s="47" t="s">
        <v>36</v>
      </c>
      <c r="B3386" s="47" t="s">
        <v>135</v>
      </c>
      <c r="C3386" s="47">
        <v>2016</v>
      </c>
      <c r="D3386" s="107">
        <v>4.6122785604371212E-2</v>
      </c>
    </row>
    <row r="3387" spans="1:4">
      <c r="A3387" s="47" t="s">
        <v>36</v>
      </c>
      <c r="B3387" s="47" t="s">
        <v>135</v>
      </c>
      <c r="C3387" s="47">
        <v>2017</v>
      </c>
      <c r="D3387" s="93">
        <v>5.5822643178662014E-2</v>
      </c>
    </row>
    <row r="3388" spans="1:4">
      <c r="A3388" s="47" t="s">
        <v>36</v>
      </c>
      <c r="B3388" s="47" t="s">
        <v>135</v>
      </c>
      <c r="C3388" s="47">
        <v>2018</v>
      </c>
      <c r="D3388" s="93">
        <v>0.21940110123779932</v>
      </c>
    </row>
    <row r="3389" spans="1:4">
      <c r="A3389" s="47" t="s">
        <v>36</v>
      </c>
      <c r="B3389" s="47" t="s">
        <v>135</v>
      </c>
      <c r="C3389" s="47">
        <v>2019</v>
      </c>
      <c r="D3389" s="93">
        <v>0.17231760939252219</v>
      </c>
    </row>
    <row r="3390" spans="1:4">
      <c r="A3390" s="47" t="s">
        <v>36</v>
      </c>
      <c r="B3390" s="47" t="s">
        <v>135</v>
      </c>
      <c r="C3390" s="47">
        <v>2020</v>
      </c>
      <c r="D3390" s="93">
        <v>0.12598231509604005</v>
      </c>
    </row>
    <row r="3391" spans="1:4">
      <c r="A3391" s="47" t="s">
        <v>36</v>
      </c>
      <c r="B3391" s="47" t="s">
        <v>135</v>
      </c>
      <c r="C3391" s="47">
        <v>2021</v>
      </c>
      <c r="D3391" s="93">
        <v>6.7861440474445228E-2</v>
      </c>
    </row>
    <row r="3392" spans="1:4">
      <c r="A3392" s="47" t="s">
        <v>36</v>
      </c>
      <c r="B3392" s="47" t="s">
        <v>135</v>
      </c>
      <c r="C3392" s="47">
        <v>2022</v>
      </c>
      <c r="D3392" s="93">
        <v>0.16860856446561007</v>
      </c>
    </row>
    <row r="3393" spans="1:4">
      <c r="A3393" s="47" t="s">
        <v>37</v>
      </c>
      <c r="B3393" s="47" t="s">
        <v>135</v>
      </c>
      <c r="C3393" s="47">
        <v>2014</v>
      </c>
      <c r="D3393" s="47">
        <v>0.10023423323573907</v>
      </c>
    </row>
    <row r="3394" spans="1:4">
      <c r="A3394" s="47" t="s">
        <v>37</v>
      </c>
      <c r="B3394" s="47" t="s">
        <v>135</v>
      </c>
      <c r="C3394" s="47">
        <v>2015</v>
      </c>
      <c r="D3394" s="107">
        <v>0.10945687349644594</v>
      </c>
    </row>
    <row r="3395" spans="1:4">
      <c r="A3395" s="47" t="s">
        <v>37</v>
      </c>
      <c r="B3395" s="47" t="s">
        <v>135</v>
      </c>
      <c r="C3395" s="47">
        <v>2016</v>
      </c>
      <c r="D3395" s="93">
        <v>0.12805228343158118</v>
      </c>
    </row>
    <row r="3396" spans="1:4">
      <c r="A3396" s="47" t="s">
        <v>37</v>
      </c>
      <c r="B3396" s="47" t="s">
        <v>135</v>
      </c>
      <c r="C3396" s="47">
        <v>2017</v>
      </c>
      <c r="D3396" s="93">
        <v>0.12927861923132847</v>
      </c>
    </row>
    <row r="3397" spans="1:4">
      <c r="A3397" s="47" t="s">
        <v>37</v>
      </c>
      <c r="B3397" s="47" t="s">
        <v>135</v>
      </c>
      <c r="C3397" s="47">
        <v>2018</v>
      </c>
      <c r="D3397" s="93">
        <v>0.12082796734142301</v>
      </c>
    </row>
    <row r="3398" spans="1:4">
      <c r="A3398" s="47" t="s">
        <v>37</v>
      </c>
      <c r="B3398" s="47" t="s">
        <v>135</v>
      </c>
      <c r="C3398" s="47">
        <v>2019</v>
      </c>
      <c r="D3398" s="93">
        <v>8.7869727397327679E-2</v>
      </c>
    </row>
    <row r="3399" spans="1:4">
      <c r="A3399" s="47" t="s">
        <v>37</v>
      </c>
      <c r="B3399" s="47" t="s">
        <v>135</v>
      </c>
      <c r="C3399" s="47">
        <v>2020</v>
      </c>
      <c r="D3399" s="93">
        <v>8.6666718052204827E-2</v>
      </c>
    </row>
    <row r="3400" spans="1:4">
      <c r="A3400" s="47" t="s">
        <v>37</v>
      </c>
      <c r="B3400" s="47" t="s">
        <v>135</v>
      </c>
      <c r="C3400" s="47">
        <v>2021</v>
      </c>
      <c r="D3400" s="93">
        <v>2.7537261282783273E-2</v>
      </c>
    </row>
    <row r="3401" spans="1:4">
      <c r="A3401" s="47" t="s">
        <v>37</v>
      </c>
      <c r="B3401" s="47" t="s">
        <v>135</v>
      </c>
      <c r="C3401" s="47">
        <v>2022</v>
      </c>
      <c r="D3401" s="47">
        <v>0.10245540526133932</v>
      </c>
    </row>
    <row r="3402" spans="1:4">
      <c r="A3402" s="47" t="s">
        <v>38</v>
      </c>
      <c r="B3402" s="47" t="s">
        <v>135</v>
      </c>
      <c r="C3402" s="47">
        <v>2014</v>
      </c>
      <c r="D3402" s="107">
        <v>0.11228695700142362</v>
      </c>
    </row>
    <row r="3403" spans="1:4">
      <c r="A3403" s="47" t="s">
        <v>38</v>
      </c>
      <c r="B3403" s="47" t="s">
        <v>135</v>
      </c>
      <c r="C3403" s="47">
        <v>2015</v>
      </c>
      <c r="D3403" s="93">
        <v>0.10733105784650804</v>
      </c>
    </row>
    <row r="3404" spans="1:4">
      <c r="A3404" s="47" t="s">
        <v>38</v>
      </c>
      <c r="B3404" s="47" t="s">
        <v>135</v>
      </c>
      <c r="C3404" s="47">
        <v>2016</v>
      </c>
      <c r="D3404" s="93">
        <v>7.4482723330613135E-2</v>
      </c>
    </row>
    <row r="3405" spans="1:4">
      <c r="A3405" s="47" t="s">
        <v>38</v>
      </c>
      <c r="B3405" s="47" t="s">
        <v>135</v>
      </c>
      <c r="C3405" s="47">
        <v>2017</v>
      </c>
      <c r="D3405" s="93">
        <v>0.14017829458222469</v>
      </c>
    </row>
    <row r="3406" spans="1:4">
      <c r="A3406" s="47" t="s">
        <v>38</v>
      </c>
      <c r="B3406" s="47" t="s">
        <v>135</v>
      </c>
      <c r="C3406" s="47">
        <v>2018</v>
      </c>
      <c r="D3406" s="93">
        <v>8.7935379074598308E-2</v>
      </c>
    </row>
    <row r="3407" spans="1:4">
      <c r="A3407" s="47" t="s">
        <v>38</v>
      </c>
      <c r="B3407" s="47" t="s">
        <v>135</v>
      </c>
      <c r="C3407" s="47">
        <v>2019</v>
      </c>
      <c r="D3407" s="93">
        <v>7.9233512897779412E-2</v>
      </c>
    </row>
    <row r="3408" spans="1:4">
      <c r="A3408" s="47" t="s">
        <v>38</v>
      </c>
      <c r="B3408" s="47" t="s">
        <v>135</v>
      </c>
      <c r="C3408" s="47">
        <v>2020</v>
      </c>
      <c r="D3408" s="93">
        <v>7.5483923163148184E-2</v>
      </c>
    </row>
    <row r="3409" spans="1:4">
      <c r="A3409" s="47" t="s">
        <v>38</v>
      </c>
      <c r="B3409" s="47" t="s">
        <v>135</v>
      </c>
      <c r="C3409" s="47">
        <v>2021</v>
      </c>
      <c r="D3409" s="47">
        <v>7.677159626328393E-3</v>
      </c>
    </row>
    <row r="3410" spans="1:4">
      <c r="A3410" s="47" t="s">
        <v>38</v>
      </c>
      <c r="B3410" s="47" t="s">
        <v>135</v>
      </c>
      <c r="C3410" s="47">
        <v>2022</v>
      </c>
      <c r="D3410" s="107">
        <v>9.2356462984706275E-2</v>
      </c>
    </row>
    <row r="3411" spans="1:4">
      <c r="A3411" s="47" t="s">
        <v>39</v>
      </c>
      <c r="B3411" s="47" t="s">
        <v>135</v>
      </c>
      <c r="C3411" s="47">
        <v>2014</v>
      </c>
      <c r="D3411" s="93">
        <v>0.16405550501206442</v>
      </c>
    </row>
    <row r="3412" spans="1:4">
      <c r="A3412" s="47" t="s">
        <v>39</v>
      </c>
      <c r="B3412" s="47" t="s">
        <v>135</v>
      </c>
      <c r="C3412" s="47">
        <v>2015</v>
      </c>
      <c r="D3412" s="93">
        <v>0.18543252279209035</v>
      </c>
    </row>
    <row r="3413" spans="1:4">
      <c r="A3413" s="47" t="s">
        <v>39</v>
      </c>
      <c r="B3413" s="47" t="s">
        <v>135</v>
      </c>
      <c r="C3413" s="47">
        <v>2016</v>
      </c>
      <c r="D3413" s="93">
        <v>1.2829683234964194E-2</v>
      </c>
    </row>
    <row r="3414" spans="1:4">
      <c r="A3414" s="47" t="s">
        <v>39</v>
      </c>
      <c r="B3414" s="47" t="s">
        <v>135</v>
      </c>
      <c r="C3414" s="47">
        <v>2017</v>
      </c>
      <c r="D3414" s="93">
        <v>2.5259876104478468E-2</v>
      </c>
    </row>
    <row r="3415" spans="1:4">
      <c r="A3415" s="47" t="s">
        <v>39</v>
      </c>
      <c r="B3415" s="47" t="s">
        <v>135</v>
      </c>
      <c r="C3415" s="47">
        <v>2018</v>
      </c>
      <c r="D3415" s="93">
        <v>4.6605124563636913E-2</v>
      </c>
    </row>
    <row r="3416" spans="1:4">
      <c r="A3416" s="47" t="s">
        <v>39</v>
      </c>
      <c r="B3416" s="47" t="s">
        <v>135</v>
      </c>
      <c r="C3416" s="47">
        <v>2019</v>
      </c>
      <c r="D3416" s="93">
        <v>3.1808262456544473E-2</v>
      </c>
    </row>
    <row r="3417" spans="1:4">
      <c r="A3417" s="47" t="s">
        <v>39</v>
      </c>
      <c r="B3417" s="47" t="s">
        <v>135</v>
      </c>
      <c r="C3417" s="47">
        <v>2020</v>
      </c>
      <c r="D3417" s="47">
        <v>4.2389747958847736E-2</v>
      </c>
    </row>
    <row r="3418" spans="1:4">
      <c r="A3418" s="47" t="s">
        <v>39</v>
      </c>
      <c r="B3418" s="47" t="s">
        <v>135</v>
      </c>
      <c r="C3418" s="47">
        <v>2021</v>
      </c>
      <c r="D3418" s="107">
        <v>3.0333988095084599E-2</v>
      </c>
    </row>
    <row r="3419" spans="1:4">
      <c r="A3419" s="47" t="s">
        <v>39</v>
      </c>
      <c r="B3419" s="47" t="s">
        <v>135</v>
      </c>
      <c r="C3419" s="47">
        <v>2022</v>
      </c>
      <c r="D3419" s="93">
        <v>9.3439691987054346E-2</v>
      </c>
    </row>
    <row r="3420" spans="1:4">
      <c r="A3420" s="47" t="s">
        <v>40</v>
      </c>
      <c r="B3420" s="47" t="s">
        <v>135</v>
      </c>
      <c r="C3420" s="47">
        <v>2014</v>
      </c>
      <c r="D3420" s="93">
        <v>0.13658456688473855</v>
      </c>
    </row>
    <row r="3421" spans="1:4">
      <c r="A3421" s="47" t="s">
        <v>40</v>
      </c>
      <c r="B3421" s="47" t="s">
        <v>135</v>
      </c>
      <c r="C3421" s="47">
        <v>2015</v>
      </c>
      <c r="D3421" s="93">
        <v>7.7894450729024248E-2</v>
      </c>
    </row>
    <row r="3422" spans="1:4">
      <c r="A3422" s="47" t="s">
        <v>40</v>
      </c>
      <c r="B3422" s="47" t="s">
        <v>135</v>
      </c>
      <c r="C3422" s="47">
        <v>2016</v>
      </c>
      <c r="D3422" s="93">
        <v>6.6558307924720103E-2</v>
      </c>
    </row>
    <row r="3423" spans="1:4">
      <c r="A3423" s="47" t="s">
        <v>40</v>
      </c>
      <c r="B3423" s="47" t="s">
        <v>135</v>
      </c>
      <c r="C3423" s="47">
        <v>2017</v>
      </c>
      <c r="D3423" s="93">
        <v>6.3543030882614759E-2</v>
      </c>
    </row>
    <row r="3424" spans="1:4">
      <c r="A3424" s="47" t="s">
        <v>40</v>
      </c>
      <c r="B3424" s="47" t="s">
        <v>135</v>
      </c>
      <c r="C3424" s="47">
        <v>2018</v>
      </c>
      <c r="D3424" s="93">
        <v>5.0664268721350027E-2</v>
      </c>
    </row>
    <row r="3425" spans="1:4">
      <c r="A3425" s="47" t="s">
        <v>40</v>
      </c>
      <c r="B3425" s="47" t="s">
        <v>135</v>
      </c>
      <c r="C3425" s="47">
        <v>2019</v>
      </c>
      <c r="D3425" s="47">
        <v>6.728062006587382E-2</v>
      </c>
    </row>
    <row r="3426" spans="1:4">
      <c r="A3426" s="47" t="s">
        <v>40</v>
      </c>
      <c r="B3426" s="47" t="s">
        <v>135</v>
      </c>
      <c r="C3426" s="47">
        <v>2020</v>
      </c>
      <c r="D3426" s="107">
        <v>4.8508258431271614E-2</v>
      </c>
    </row>
    <row r="3427" spans="1:4">
      <c r="A3427" s="47" t="s">
        <v>40</v>
      </c>
      <c r="B3427" s="47" t="s">
        <v>135</v>
      </c>
      <c r="C3427" s="47">
        <v>2021</v>
      </c>
      <c r="D3427" s="93">
        <v>1.9471148275391953E-2</v>
      </c>
    </row>
    <row r="3428" spans="1:4">
      <c r="A3428" s="47" t="s">
        <v>40</v>
      </c>
      <c r="B3428" s="47" t="s">
        <v>135</v>
      </c>
      <c r="C3428" s="47">
        <v>2022</v>
      </c>
      <c r="D3428" s="93">
        <v>4.3860328392733329E-2</v>
      </c>
    </row>
    <row r="3429" spans="1:4">
      <c r="A3429" s="47" t="s">
        <v>41</v>
      </c>
      <c r="B3429" s="47" t="s">
        <v>135</v>
      </c>
      <c r="C3429" s="47">
        <v>2014</v>
      </c>
      <c r="D3429" s="93">
        <v>0.10987875370897254</v>
      </c>
    </row>
    <row r="3430" spans="1:4">
      <c r="A3430" s="47" t="s">
        <v>41</v>
      </c>
      <c r="B3430" s="47" t="s">
        <v>135</v>
      </c>
      <c r="C3430" s="47">
        <v>2015</v>
      </c>
      <c r="D3430" s="93">
        <v>0.15224548881800465</v>
      </c>
    </row>
    <row r="3431" spans="1:4">
      <c r="A3431" s="47" t="s">
        <v>41</v>
      </c>
      <c r="B3431" s="47" t="s">
        <v>135</v>
      </c>
      <c r="C3431" s="47">
        <v>2016</v>
      </c>
      <c r="D3431" s="93">
        <v>8.4897615311376656E-2</v>
      </c>
    </row>
    <row r="3432" spans="1:4">
      <c r="A3432" s="47" t="s">
        <v>41</v>
      </c>
      <c r="B3432" s="47" t="s">
        <v>135</v>
      </c>
      <c r="C3432" s="47">
        <v>2017</v>
      </c>
      <c r="D3432" s="93">
        <v>0.10416875342870935</v>
      </c>
    </row>
    <row r="3433" spans="1:4">
      <c r="A3433" s="47" t="s">
        <v>41</v>
      </c>
      <c r="B3433" s="47" t="s">
        <v>135</v>
      </c>
      <c r="C3433" s="47">
        <v>2018</v>
      </c>
      <c r="D3433" s="47">
        <v>0.10887926171276521</v>
      </c>
    </row>
    <row r="3434" spans="1:4">
      <c r="A3434" s="47" t="s">
        <v>41</v>
      </c>
      <c r="B3434" s="47" t="s">
        <v>135</v>
      </c>
      <c r="C3434" s="47">
        <v>2019</v>
      </c>
      <c r="D3434" s="107">
        <v>8.1460427013782477E-2</v>
      </c>
    </row>
    <row r="3435" spans="1:4">
      <c r="A3435" s="47" t="s">
        <v>41</v>
      </c>
      <c r="B3435" s="47" t="s">
        <v>135</v>
      </c>
      <c r="C3435" s="47">
        <v>2020</v>
      </c>
      <c r="D3435" s="93">
        <v>0.10479755647753967</v>
      </c>
    </row>
    <row r="3436" spans="1:4">
      <c r="A3436" s="47" t="s">
        <v>41</v>
      </c>
      <c r="B3436" s="47" t="s">
        <v>135</v>
      </c>
      <c r="C3436" s="47">
        <v>2021</v>
      </c>
      <c r="D3436" s="93">
        <v>0.12454334399368779</v>
      </c>
    </row>
    <row r="3437" spans="1:4">
      <c r="A3437" s="47" t="s">
        <v>41</v>
      </c>
      <c r="B3437" s="47" t="s">
        <v>135</v>
      </c>
      <c r="C3437" s="47">
        <v>2022</v>
      </c>
      <c r="D3437" s="93">
        <v>8.2471014789845379E-2</v>
      </c>
    </row>
    <row r="3438" spans="1:4">
      <c r="A3438" s="47" t="s">
        <v>41</v>
      </c>
      <c r="B3438" s="47" t="s">
        <v>135</v>
      </c>
      <c r="C3438" s="47">
        <v>2022</v>
      </c>
      <c r="D3438" s="93"/>
    </row>
    <row r="3439" spans="1:4">
      <c r="A3439" s="47" t="s">
        <v>111</v>
      </c>
      <c r="B3439" s="47" t="s">
        <v>135</v>
      </c>
      <c r="C3439" s="47">
        <v>2020</v>
      </c>
      <c r="D3439" s="93">
        <v>4.1274452703595331E-2</v>
      </c>
    </row>
    <row r="3440" spans="1:4">
      <c r="A3440" s="47" t="s">
        <v>111</v>
      </c>
      <c r="B3440" s="47" t="s">
        <v>135</v>
      </c>
      <c r="C3440" s="47">
        <v>2021</v>
      </c>
      <c r="D3440" s="93">
        <v>2.127530638311708E-2</v>
      </c>
    </row>
    <row r="3441" spans="1:9">
      <c r="A3441" s="47" t="s">
        <v>111</v>
      </c>
      <c r="B3441" s="47" t="s">
        <v>135</v>
      </c>
      <c r="C3441" s="47">
        <v>2022</v>
      </c>
      <c r="D3441" s="47">
        <v>6.911174900441544E-2</v>
      </c>
    </row>
    <row r="3442" spans="1:9">
      <c r="A3442" s="47" t="s">
        <v>42</v>
      </c>
      <c r="B3442" s="47" t="s">
        <v>135</v>
      </c>
      <c r="C3442" s="47">
        <v>2014</v>
      </c>
      <c r="D3442" s="107">
        <v>0.19351168754986833</v>
      </c>
    </row>
    <row r="3443" spans="1:9">
      <c r="A3443" s="47" t="s">
        <v>42</v>
      </c>
      <c r="B3443" s="47" t="s">
        <v>135</v>
      </c>
      <c r="C3443" s="47">
        <v>2015</v>
      </c>
      <c r="D3443" s="93">
        <v>0.21390044060574687</v>
      </c>
    </row>
    <row r="3444" spans="1:9">
      <c r="A3444" s="47" t="s">
        <v>42</v>
      </c>
      <c r="B3444" s="47" t="s">
        <v>135</v>
      </c>
      <c r="C3444" s="47">
        <v>2016</v>
      </c>
      <c r="D3444" s="93">
        <v>0.13478787291248287</v>
      </c>
    </row>
    <row r="3445" spans="1:9">
      <c r="A3445" s="47" t="s">
        <v>42</v>
      </c>
      <c r="B3445" s="47" t="s">
        <v>135</v>
      </c>
      <c r="C3445" s="47">
        <v>2017</v>
      </c>
      <c r="D3445" s="93">
        <v>9.2337234278348668E-2</v>
      </c>
    </row>
    <row r="3446" spans="1:9">
      <c r="A3446" s="47" t="s">
        <v>42</v>
      </c>
      <c r="B3446" s="47" t="s">
        <v>135</v>
      </c>
      <c r="C3446" s="47">
        <v>2018</v>
      </c>
      <c r="D3446" s="93">
        <v>8.4405120650557663E-2</v>
      </c>
    </row>
    <row r="3447" spans="1:9">
      <c r="A3447" s="47" t="s">
        <v>42</v>
      </c>
      <c r="B3447" s="47" t="s">
        <v>135</v>
      </c>
      <c r="C3447" s="47">
        <v>2019</v>
      </c>
      <c r="D3447" s="93">
        <v>7.5620804158675906E-2</v>
      </c>
    </row>
    <row r="3448" spans="1:9">
      <c r="A3448" s="47" t="s">
        <v>42</v>
      </c>
      <c r="B3448" s="47" t="s">
        <v>135</v>
      </c>
      <c r="C3448" s="47">
        <v>2020</v>
      </c>
      <c r="D3448" s="93">
        <v>8.0067561516944441E-2</v>
      </c>
    </row>
    <row r="3449" spans="1:9">
      <c r="A3449" s="47" t="s">
        <v>42</v>
      </c>
      <c r="B3449" s="47" t="s">
        <v>135</v>
      </c>
      <c r="C3449" s="47">
        <v>2021</v>
      </c>
      <c r="D3449" s="47">
        <v>7.0052654842744158E-2</v>
      </c>
      <c r="H3449" s="47"/>
      <c r="I3449" s="47"/>
    </row>
    <row r="3450" spans="1:9">
      <c r="A3450" s="47" t="s">
        <v>42</v>
      </c>
      <c r="B3450" s="47" t="s">
        <v>135</v>
      </c>
      <c r="C3450" s="47">
        <v>2022</v>
      </c>
      <c r="D3450" s="107">
        <v>8.2136393969479374E-2</v>
      </c>
      <c r="H3450" s="47"/>
      <c r="I3450" s="47"/>
    </row>
    <row r="3451" spans="1:9">
      <c r="A3451" s="47" t="s">
        <v>42</v>
      </c>
      <c r="B3451" s="47" t="s">
        <v>135</v>
      </c>
      <c r="C3451" s="47">
        <v>2022</v>
      </c>
      <c r="D3451" s="93"/>
      <c r="G3451" s="3"/>
      <c r="H3451" s="47"/>
      <c r="I3451" s="47"/>
    </row>
    <row r="3452" spans="1:9">
      <c r="A3452" s="47" t="s">
        <v>43</v>
      </c>
      <c r="B3452" s="47" t="s">
        <v>135</v>
      </c>
      <c r="C3452" s="47">
        <v>2014</v>
      </c>
      <c r="D3452" s="93">
        <v>0.24275300678558792</v>
      </c>
      <c r="G3452" s="3"/>
      <c r="H3452" s="47"/>
      <c r="I3452" s="47"/>
    </row>
    <row r="3453" spans="1:9">
      <c r="A3453" s="47" t="s">
        <v>43</v>
      </c>
      <c r="B3453" s="47" t="s">
        <v>135</v>
      </c>
      <c r="C3453" s="47">
        <v>2015</v>
      </c>
      <c r="D3453" s="93">
        <v>0.19824891850172394</v>
      </c>
      <c r="G3453" s="47"/>
      <c r="H3453" s="47"/>
      <c r="I3453" s="47"/>
    </row>
    <row r="3454" spans="1:9">
      <c r="A3454" s="47" t="s">
        <v>43</v>
      </c>
      <c r="B3454" s="47" t="s">
        <v>135</v>
      </c>
      <c r="C3454" s="47">
        <v>2016</v>
      </c>
      <c r="D3454" s="93">
        <v>0.14767880369733996</v>
      </c>
      <c r="G3454" s="47"/>
      <c r="H3454" s="47"/>
      <c r="I3454" s="47"/>
    </row>
    <row r="3455" spans="1:9">
      <c r="A3455" s="47" t="s">
        <v>43</v>
      </c>
      <c r="B3455" s="47" t="s">
        <v>135</v>
      </c>
      <c r="C3455" s="47">
        <v>2017</v>
      </c>
      <c r="D3455" s="93">
        <v>7.9848967144022107E-2</v>
      </c>
      <c r="G3455" s="47"/>
    </row>
    <row r="3456" spans="1:9">
      <c r="A3456" s="47" t="s">
        <v>43</v>
      </c>
      <c r="B3456" s="47" t="s">
        <v>135</v>
      </c>
      <c r="C3456" s="47">
        <v>2018</v>
      </c>
      <c r="D3456" s="93">
        <v>0.10953349186733355</v>
      </c>
      <c r="G3456" s="47"/>
    </row>
    <row r="3457" spans="1:7">
      <c r="A3457" s="47" t="s">
        <v>43</v>
      </c>
      <c r="B3457" s="47" t="s">
        <v>135</v>
      </c>
      <c r="C3457" s="47">
        <v>2019</v>
      </c>
      <c r="D3457" s="47">
        <v>9.8361593320678509E-2</v>
      </c>
      <c r="G3457" s="47"/>
    </row>
    <row r="3458" spans="1:7">
      <c r="A3458" s="47" t="s">
        <v>43</v>
      </c>
      <c r="B3458" s="47" t="s">
        <v>135</v>
      </c>
      <c r="C3458" s="47">
        <v>2020</v>
      </c>
      <c r="D3458" s="107">
        <v>0.12551637613271949</v>
      </c>
    </row>
    <row r="3459" spans="1:7">
      <c r="A3459" s="47" t="s">
        <v>43</v>
      </c>
      <c r="B3459" s="47" t="s">
        <v>135</v>
      </c>
      <c r="C3459" s="47">
        <v>2021</v>
      </c>
      <c r="D3459" s="93">
        <v>9.3035906410103703E-2</v>
      </c>
    </row>
    <row r="3460" spans="1:7">
      <c r="A3460" s="47" t="s">
        <v>43</v>
      </c>
      <c r="B3460" s="47" t="s">
        <v>135</v>
      </c>
      <c r="C3460" s="47">
        <v>2022</v>
      </c>
      <c r="D3460" s="93">
        <v>0.15192309891386938</v>
      </c>
    </row>
    <row r="3461" spans="1:7">
      <c r="A3461" s="47" t="s">
        <v>44</v>
      </c>
      <c r="B3461" s="47" t="s">
        <v>135</v>
      </c>
      <c r="C3461" s="47">
        <v>2014</v>
      </c>
      <c r="D3461" s="93">
        <v>0.11793989805670224</v>
      </c>
    </row>
    <row r="3462" spans="1:7">
      <c r="A3462" s="47" t="s">
        <v>44</v>
      </c>
      <c r="B3462" s="47" t="s">
        <v>135</v>
      </c>
      <c r="C3462" s="47">
        <v>2015</v>
      </c>
      <c r="D3462" s="93">
        <v>0.10913415873048235</v>
      </c>
    </row>
    <row r="3463" spans="1:7">
      <c r="A3463" s="47" t="s">
        <v>44</v>
      </c>
      <c r="B3463" s="47" t="s">
        <v>135</v>
      </c>
      <c r="C3463" s="47">
        <v>2016</v>
      </c>
      <c r="D3463" s="93">
        <v>0.12954868171955425</v>
      </c>
    </row>
    <row r="3464" spans="1:7">
      <c r="A3464" s="47" t="s">
        <v>44</v>
      </c>
      <c r="B3464" s="47" t="s">
        <v>135</v>
      </c>
      <c r="C3464" s="47">
        <v>2017</v>
      </c>
      <c r="D3464" s="93">
        <v>0.11520076963110101</v>
      </c>
    </row>
    <row r="3465" spans="1:7">
      <c r="A3465" s="47" t="s">
        <v>44</v>
      </c>
      <c r="B3465" s="47" t="s">
        <v>135</v>
      </c>
      <c r="C3465" s="47">
        <v>2018</v>
      </c>
      <c r="D3465" s="47">
        <v>6.7383802917303573E-2</v>
      </c>
    </row>
    <row r="3466" spans="1:7">
      <c r="A3466" s="47" t="s">
        <v>44</v>
      </c>
      <c r="B3466" s="47" t="s">
        <v>135</v>
      </c>
      <c r="C3466" s="47">
        <v>2019</v>
      </c>
      <c r="D3466" s="107">
        <v>3.8522259335067262E-2</v>
      </c>
    </row>
    <row r="3467" spans="1:7">
      <c r="A3467" s="47" t="s">
        <v>44</v>
      </c>
      <c r="B3467" s="47" t="s">
        <v>135</v>
      </c>
      <c r="C3467" s="47">
        <v>2020</v>
      </c>
      <c r="D3467" s="93">
        <v>8.3181257229387268E-2</v>
      </c>
    </row>
    <row r="3468" spans="1:7">
      <c r="A3468" s="47" t="s">
        <v>44</v>
      </c>
      <c r="B3468" s="47" t="s">
        <v>135</v>
      </c>
      <c r="C3468" s="47">
        <v>2021</v>
      </c>
      <c r="D3468" s="93">
        <v>4.0052573103718576E-2</v>
      </c>
    </row>
    <row r="3469" spans="1:7">
      <c r="A3469" s="47" t="s">
        <v>44</v>
      </c>
      <c r="B3469" s="47" t="s">
        <v>135</v>
      </c>
      <c r="C3469" s="47">
        <v>2022</v>
      </c>
      <c r="D3469" s="93">
        <v>0.10303334114887593</v>
      </c>
    </row>
    <row r="3470" spans="1:7">
      <c r="A3470" s="47" t="s">
        <v>45</v>
      </c>
      <c r="B3470" s="47" t="s">
        <v>135</v>
      </c>
      <c r="C3470" s="47">
        <v>2014</v>
      </c>
      <c r="D3470" s="93">
        <v>0.24715341555013218</v>
      </c>
    </row>
    <row r="3471" spans="1:7">
      <c r="A3471" s="47" t="s">
        <v>45</v>
      </c>
      <c r="B3471" s="47" t="s">
        <v>135</v>
      </c>
      <c r="C3471" s="47">
        <v>2015</v>
      </c>
      <c r="D3471" s="93">
        <v>0.31386922564457487</v>
      </c>
    </row>
    <row r="3472" spans="1:7">
      <c r="A3472" s="47" t="s">
        <v>45</v>
      </c>
      <c r="B3472" s="47" t="s">
        <v>135</v>
      </c>
      <c r="C3472" s="47">
        <v>2016</v>
      </c>
      <c r="D3472" s="93">
        <v>7.8339725532760751E-2</v>
      </c>
    </row>
    <row r="3473" spans="1:4">
      <c r="A3473" s="47" t="s">
        <v>45</v>
      </c>
      <c r="B3473" s="47" t="s">
        <v>135</v>
      </c>
      <c r="C3473" s="47">
        <v>2017</v>
      </c>
      <c r="D3473" s="111">
        <v>0.12125801616773987</v>
      </c>
    </row>
    <row r="3474" spans="1:4">
      <c r="A3474" s="47" t="s">
        <v>45</v>
      </c>
      <c r="B3474" s="47" t="s">
        <v>135</v>
      </c>
      <c r="C3474" s="47">
        <v>2018</v>
      </c>
      <c r="D3474" s="108">
        <v>0.19902789050733449</v>
      </c>
    </row>
    <row r="3475" spans="1:4">
      <c r="A3475" s="47" t="s">
        <v>45</v>
      </c>
      <c r="B3475" s="47" t="s">
        <v>135</v>
      </c>
      <c r="C3475" s="47">
        <v>2019</v>
      </c>
      <c r="D3475" s="93">
        <v>0.18513429472569656</v>
      </c>
    </row>
    <row r="3476" spans="1:4">
      <c r="A3476" s="47" t="s">
        <v>45</v>
      </c>
      <c r="B3476" s="47" t="s">
        <v>135</v>
      </c>
      <c r="C3476" s="47">
        <v>2020</v>
      </c>
      <c r="D3476" s="93">
        <v>0.21087072740726825</v>
      </c>
    </row>
    <row r="3477" spans="1:4">
      <c r="A3477" s="47" t="s">
        <v>45</v>
      </c>
      <c r="B3477" s="47" t="s">
        <v>135</v>
      </c>
      <c r="C3477" s="47">
        <v>2021</v>
      </c>
      <c r="D3477" s="93">
        <v>0.17963542763115289</v>
      </c>
    </row>
    <row r="3478" spans="1:4">
      <c r="A3478" s="47" t="s">
        <v>45</v>
      </c>
      <c r="B3478" s="47" t="s">
        <v>135</v>
      </c>
      <c r="C3478" s="47">
        <v>2022</v>
      </c>
      <c r="D3478" s="93">
        <v>0.10837341391442343</v>
      </c>
    </row>
    <row r="3479" spans="1:4">
      <c r="A3479" s="47" t="s">
        <v>45</v>
      </c>
      <c r="B3479" s="47" t="s">
        <v>135</v>
      </c>
      <c r="C3479" s="47">
        <v>2022</v>
      </c>
      <c r="D3479" s="93"/>
    </row>
    <row r="3480" spans="1:4">
      <c r="A3480" s="47" t="s">
        <v>33</v>
      </c>
      <c r="B3480" s="47" t="s">
        <v>134</v>
      </c>
      <c r="C3480" s="47">
        <v>2014</v>
      </c>
      <c r="D3480" s="93">
        <v>0.19684444911059096</v>
      </c>
    </row>
    <row r="3481" spans="1:4">
      <c r="A3481" s="47" t="s">
        <v>33</v>
      </c>
      <c r="B3481" s="47" t="s">
        <v>134</v>
      </c>
      <c r="C3481" s="47">
        <v>2015</v>
      </c>
      <c r="D3481" s="111">
        <v>0.12336763255657525</v>
      </c>
    </row>
    <row r="3482" spans="1:4">
      <c r="A3482" s="47" t="s">
        <v>33</v>
      </c>
      <c r="B3482" s="47" t="s">
        <v>134</v>
      </c>
      <c r="C3482" s="47">
        <v>2016</v>
      </c>
      <c r="D3482" s="107">
        <v>2.3747396678855497E-2</v>
      </c>
    </row>
    <row r="3483" spans="1:4">
      <c r="A3483" s="47" t="s">
        <v>33</v>
      </c>
      <c r="B3483" s="47" t="s">
        <v>134</v>
      </c>
      <c r="C3483" s="47">
        <v>2017</v>
      </c>
      <c r="D3483" s="93">
        <v>5.5612132574546613E-2</v>
      </c>
    </row>
    <row r="3484" spans="1:4">
      <c r="A3484" s="47" t="s">
        <v>33</v>
      </c>
      <c r="B3484" s="47" t="s">
        <v>134</v>
      </c>
      <c r="C3484" s="47">
        <v>2018</v>
      </c>
      <c r="D3484" s="93">
        <v>0.10045164812078132</v>
      </c>
    </row>
    <row r="3485" spans="1:4">
      <c r="A3485" s="47" t="s">
        <v>33</v>
      </c>
      <c r="B3485" s="47" t="s">
        <v>134</v>
      </c>
      <c r="C3485" s="47">
        <v>2019</v>
      </c>
      <c r="D3485" s="93">
        <v>0.11507661150868653</v>
      </c>
    </row>
    <row r="3486" spans="1:4">
      <c r="A3486" s="47" t="s">
        <v>33</v>
      </c>
      <c r="B3486" s="47" t="s">
        <v>134</v>
      </c>
      <c r="C3486" s="47">
        <v>2020</v>
      </c>
      <c r="D3486" s="93">
        <v>8.3666018968837699E-2</v>
      </c>
    </row>
    <row r="3487" spans="1:4">
      <c r="A3487" s="47" t="s">
        <v>33</v>
      </c>
      <c r="B3487" s="47" t="s">
        <v>134</v>
      </c>
      <c r="C3487" s="47">
        <v>2021</v>
      </c>
      <c r="D3487" s="93">
        <v>5.6991967807866813E-2</v>
      </c>
    </row>
    <row r="3488" spans="1:4">
      <c r="A3488" s="47" t="s">
        <v>33</v>
      </c>
      <c r="B3488" s="47" t="s">
        <v>134</v>
      </c>
      <c r="C3488" s="47">
        <v>2022</v>
      </c>
      <c r="D3488" s="93">
        <v>0.12433650272957129</v>
      </c>
    </row>
    <row r="3489" spans="1:4">
      <c r="A3489" s="47" t="s">
        <v>34</v>
      </c>
      <c r="B3489" s="47" t="s">
        <v>134</v>
      </c>
      <c r="C3489" s="47">
        <v>2014</v>
      </c>
      <c r="D3489" s="47">
        <v>0.17519577330346273</v>
      </c>
    </row>
    <row r="3490" spans="1:4">
      <c r="A3490" s="47" t="s">
        <v>34</v>
      </c>
      <c r="B3490" s="47" t="s">
        <v>134</v>
      </c>
      <c r="C3490" s="47">
        <v>2015</v>
      </c>
      <c r="D3490" s="107">
        <v>0.22236967264365398</v>
      </c>
    </row>
    <row r="3491" spans="1:4">
      <c r="A3491" s="47" t="s">
        <v>34</v>
      </c>
      <c r="B3491" s="47" t="s">
        <v>134</v>
      </c>
      <c r="C3491" s="47">
        <v>2016</v>
      </c>
      <c r="D3491" s="93">
        <v>4.4915691161676444E-2</v>
      </c>
    </row>
    <row r="3492" spans="1:4">
      <c r="A3492" s="47" t="s">
        <v>34</v>
      </c>
      <c r="B3492" s="47" t="s">
        <v>134</v>
      </c>
      <c r="C3492" s="47">
        <v>2017</v>
      </c>
      <c r="D3492" s="93">
        <v>8.5737042433610605E-2</v>
      </c>
    </row>
    <row r="3493" spans="1:4">
      <c r="A3493" s="47" t="s">
        <v>34</v>
      </c>
      <c r="B3493" s="47" t="s">
        <v>134</v>
      </c>
      <c r="C3493" s="47">
        <v>2018</v>
      </c>
      <c r="D3493" s="93">
        <v>0.10293870648795932</v>
      </c>
    </row>
    <row r="3494" spans="1:4">
      <c r="A3494" s="47" t="s">
        <v>34</v>
      </c>
      <c r="B3494" s="47" t="s">
        <v>134</v>
      </c>
      <c r="C3494" s="47">
        <v>2019</v>
      </c>
      <c r="D3494" s="93">
        <v>0.10330195891445497</v>
      </c>
    </row>
    <row r="3495" spans="1:4">
      <c r="A3495" s="47" t="s">
        <v>34</v>
      </c>
      <c r="B3495" s="47" t="s">
        <v>134</v>
      </c>
      <c r="C3495" s="47">
        <v>2020</v>
      </c>
      <c r="D3495" s="93">
        <v>0.10148214371652928</v>
      </c>
    </row>
    <row r="3496" spans="1:4">
      <c r="A3496" s="47" t="s">
        <v>34</v>
      </c>
      <c r="B3496" s="47" t="s">
        <v>134</v>
      </c>
      <c r="C3496" s="47">
        <v>2021</v>
      </c>
      <c r="D3496" s="93">
        <v>8.1420404079723868E-2</v>
      </c>
    </row>
    <row r="3497" spans="1:4">
      <c r="A3497" s="47" t="s">
        <v>34</v>
      </c>
      <c r="B3497" s="47" t="s">
        <v>134</v>
      </c>
      <c r="C3497" s="47">
        <v>2022</v>
      </c>
      <c r="D3497" s="111">
        <v>-6.1610912131476623E-3</v>
      </c>
    </row>
    <row r="3498" spans="1:4">
      <c r="A3498" s="47" t="s">
        <v>35</v>
      </c>
      <c r="B3498" s="47" t="s">
        <v>134</v>
      </c>
      <c r="C3498" s="47">
        <v>2014</v>
      </c>
      <c r="D3498" s="107">
        <v>0.10959958504661349</v>
      </c>
    </row>
    <row r="3499" spans="1:4">
      <c r="A3499" s="47" t="s">
        <v>35</v>
      </c>
      <c r="B3499" s="47" t="s">
        <v>134</v>
      </c>
      <c r="C3499" s="47">
        <v>2015</v>
      </c>
      <c r="D3499" s="93">
        <v>0.13645448416883524</v>
      </c>
    </row>
    <row r="3500" spans="1:4">
      <c r="A3500" s="47" t="s">
        <v>35</v>
      </c>
      <c r="B3500" s="47" t="s">
        <v>134</v>
      </c>
      <c r="C3500" s="47">
        <v>2016</v>
      </c>
      <c r="D3500" s="93">
        <v>8.2162720514313961E-2</v>
      </c>
    </row>
    <row r="3501" spans="1:4">
      <c r="A3501" s="47" t="s">
        <v>35</v>
      </c>
      <c r="B3501" s="47" t="s">
        <v>134</v>
      </c>
      <c r="C3501" s="47">
        <v>2017</v>
      </c>
      <c r="D3501" s="93">
        <v>7.0394046850214373E-2</v>
      </c>
    </row>
    <row r="3502" spans="1:4">
      <c r="A3502" s="47" t="s">
        <v>35</v>
      </c>
      <c r="B3502" s="47" t="s">
        <v>134</v>
      </c>
      <c r="C3502" s="47">
        <v>2018</v>
      </c>
      <c r="D3502" s="93">
        <v>9.343924516894396E-2</v>
      </c>
    </row>
    <row r="3503" spans="1:4">
      <c r="A3503" s="47" t="s">
        <v>35</v>
      </c>
      <c r="B3503" s="47" t="s">
        <v>134</v>
      </c>
      <c r="C3503" s="47">
        <v>2019</v>
      </c>
      <c r="D3503" s="93">
        <v>8.4736201112660739E-2</v>
      </c>
    </row>
    <row r="3504" spans="1:4">
      <c r="A3504" s="47" t="s">
        <v>35</v>
      </c>
      <c r="B3504" s="47" t="s">
        <v>134</v>
      </c>
      <c r="C3504" s="47">
        <v>2020</v>
      </c>
      <c r="D3504" s="93">
        <v>5.3750106865998189E-2</v>
      </c>
    </row>
    <row r="3505" spans="1:4">
      <c r="A3505" s="47" t="s">
        <v>35</v>
      </c>
      <c r="B3505" s="47" t="s">
        <v>134</v>
      </c>
      <c r="C3505" s="47">
        <v>2021</v>
      </c>
      <c r="D3505" s="47">
        <v>5.9073969814291472E-2</v>
      </c>
    </row>
    <row r="3506" spans="1:4">
      <c r="A3506" s="47" t="s">
        <v>35</v>
      </c>
      <c r="B3506" s="47" t="s">
        <v>134</v>
      </c>
      <c r="C3506" s="47">
        <v>2022</v>
      </c>
      <c r="D3506" s="107">
        <v>8.957637868492857E-2</v>
      </c>
    </row>
    <row r="3507" spans="1:4">
      <c r="A3507" s="47" t="s">
        <v>35</v>
      </c>
      <c r="B3507" s="47" t="s">
        <v>134</v>
      </c>
      <c r="C3507" s="47">
        <v>2022</v>
      </c>
      <c r="D3507" s="93"/>
    </row>
    <row r="3508" spans="1:4">
      <c r="A3508" s="47" t="s">
        <v>36</v>
      </c>
      <c r="B3508" s="47" t="s">
        <v>134</v>
      </c>
      <c r="C3508" s="47">
        <v>2014</v>
      </c>
      <c r="D3508" s="93">
        <v>0.14221631720952274</v>
      </c>
    </row>
    <row r="3509" spans="1:4">
      <c r="A3509" s="47" t="s">
        <v>36</v>
      </c>
      <c r="B3509" s="47" t="s">
        <v>134</v>
      </c>
      <c r="C3509" s="47">
        <v>2015</v>
      </c>
      <c r="D3509" s="93">
        <v>0.14038631722802924</v>
      </c>
    </row>
    <row r="3510" spans="1:4">
      <c r="A3510" s="47" t="s">
        <v>36</v>
      </c>
      <c r="B3510" s="47" t="s">
        <v>134</v>
      </c>
      <c r="C3510" s="47">
        <v>2016</v>
      </c>
      <c r="D3510" s="93">
        <v>4.5337916445892648E-2</v>
      </c>
    </row>
    <row r="3511" spans="1:4">
      <c r="A3511" s="47" t="s">
        <v>36</v>
      </c>
      <c r="B3511" s="47" t="s">
        <v>134</v>
      </c>
      <c r="C3511" s="47">
        <v>2017</v>
      </c>
      <c r="D3511" s="93">
        <v>5.5053095183837573E-2</v>
      </c>
    </row>
    <row r="3512" spans="1:4">
      <c r="A3512" s="47" t="s">
        <v>36</v>
      </c>
      <c r="B3512" s="47" t="s">
        <v>134</v>
      </c>
      <c r="C3512" s="47">
        <v>2018</v>
      </c>
      <c r="D3512" s="93">
        <v>0.21765980179458594</v>
      </c>
    </row>
    <row r="3513" spans="1:4">
      <c r="A3513" s="47" t="s">
        <v>36</v>
      </c>
      <c r="B3513" s="47" t="s">
        <v>134</v>
      </c>
      <c r="C3513" s="47">
        <v>2019</v>
      </c>
      <c r="D3513" s="111">
        <v>0.16685439064963939</v>
      </c>
    </row>
    <row r="3514" spans="1:4">
      <c r="A3514" s="47" t="s">
        <v>36</v>
      </c>
      <c r="B3514" s="47" t="s">
        <v>134</v>
      </c>
      <c r="C3514" s="47">
        <v>2020</v>
      </c>
      <c r="D3514" s="108">
        <v>0.11766166297061521</v>
      </c>
    </row>
    <row r="3515" spans="1:4">
      <c r="A3515" s="47" t="s">
        <v>36</v>
      </c>
      <c r="B3515" s="47" t="s">
        <v>134</v>
      </c>
      <c r="C3515" s="47">
        <v>2021</v>
      </c>
      <c r="D3515" s="93">
        <v>7.9402569681483501E-2</v>
      </c>
    </row>
    <row r="3516" spans="1:4">
      <c r="A3516" s="47" t="s">
        <v>36</v>
      </c>
      <c r="B3516" s="47" t="s">
        <v>134</v>
      </c>
      <c r="C3516" s="47">
        <v>2022</v>
      </c>
      <c r="D3516" s="93">
        <v>0.16552287731399654</v>
      </c>
    </row>
    <row r="3517" spans="1:4">
      <c r="A3517" s="47" t="s">
        <v>37</v>
      </c>
      <c r="B3517" s="47" t="s">
        <v>134</v>
      </c>
      <c r="C3517" s="47">
        <v>2014</v>
      </c>
      <c r="D3517" s="93">
        <v>9.8400737017250522E-2</v>
      </c>
    </row>
    <row r="3518" spans="1:4">
      <c r="A3518" s="47" t="s">
        <v>37</v>
      </c>
      <c r="B3518" s="47" t="s">
        <v>134</v>
      </c>
      <c r="C3518" s="47">
        <v>2015</v>
      </c>
      <c r="D3518" s="93">
        <v>0.11236588153323374</v>
      </c>
    </row>
    <row r="3519" spans="1:4">
      <c r="A3519" s="47" t="s">
        <v>37</v>
      </c>
      <c r="B3519" s="47" t="s">
        <v>134</v>
      </c>
      <c r="C3519" s="47">
        <v>2016</v>
      </c>
      <c r="D3519" s="93">
        <v>0.13417903562125919</v>
      </c>
    </row>
    <row r="3520" spans="1:4">
      <c r="A3520" s="47" t="s">
        <v>37</v>
      </c>
      <c r="B3520" s="47" t="s">
        <v>134</v>
      </c>
      <c r="C3520" s="47">
        <v>2017</v>
      </c>
      <c r="D3520" s="93">
        <v>0.13400934412642157</v>
      </c>
    </row>
    <row r="3521" spans="1:4">
      <c r="A3521" s="47" t="s">
        <v>37</v>
      </c>
      <c r="B3521" s="47" t="s">
        <v>134</v>
      </c>
      <c r="C3521" s="47">
        <v>2018</v>
      </c>
      <c r="D3521" s="111">
        <v>0.11612553861850514</v>
      </c>
    </row>
    <row r="3522" spans="1:4">
      <c r="A3522" s="47" t="s">
        <v>37</v>
      </c>
      <c r="B3522" s="47" t="s">
        <v>134</v>
      </c>
      <c r="C3522" s="47">
        <v>2019</v>
      </c>
      <c r="D3522" s="108">
        <v>8.437810455667237E-2</v>
      </c>
    </row>
    <row r="3523" spans="1:4">
      <c r="A3523" s="47" t="s">
        <v>37</v>
      </c>
      <c r="B3523" s="47" t="s">
        <v>134</v>
      </c>
      <c r="C3523" s="47">
        <v>2020</v>
      </c>
      <c r="D3523" s="93">
        <v>8.583496607031707E-2</v>
      </c>
    </row>
    <row r="3524" spans="1:4">
      <c r="A3524" s="47" t="s">
        <v>37</v>
      </c>
      <c r="B3524" s="47" t="s">
        <v>134</v>
      </c>
      <c r="C3524" s="47">
        <v>2021</v>
      </c>
      <c r="D3524" s="93">
        <v>3.0311856939912729E-2</v>
      </c>
    </row>
    <row r="3525" spans="1:4">
      <c r="A3525" s="47" t="s">
        <v>37</v>
      </c>
      <c r="B3525" s="47" t="s">
        <v>134</v>
      </c>
      <c r="C3525" s="47">
        <v>2022</v>
      </c>
      <c r="D3525" s="93">
        <v>0.1078750799922452</v>
      </c>
    </row>
    <row r="3526" spans="1:4">
      <c r="A3526" s="47" t="s">
        <v>38</v>
      </c>
      <c r="B3526" s="47" t="s">
        <v>134</v>
      </c>
      <c r="C3526" s="47">
        <v>2014</v>
      </c>
      <c r="D3526" s="93">
        <v>0.11371834258395568</v>
      </c>
    </row>
    <row r="3527" spans="1:4">
      <c r="A3527" s="47" t="s">
        <v>38</v>
      </c>
      <c r="B3527" s="47" t="s">
        <v>134</v>
      </c>
      <c r="C3527" s="47">
        <v>2015</v>
      </c>
      <c r="D3527" s="93">
        <v>0.10704280851805774</v>
      </c>
    </row>
    <row r="3528" spans="1:4">
      <c r="A3528" s="47" t="s">
        <v>38</v>
      </c>
      <c r="B3528" s="47" t="s">
        <v>134</v>
      </c>
      <c r="C3528" s="47">
        <v>2016</v>
      </c>
      <c r="D3528" s="93">
        <v>7.8168350757970795E-2</v>
      </c>
    </row>
    <row r="3529" spans="1:4">
      <c r="A3529" s="47" t="s">
        <v>38</v>
      </c>
      <c r="B3529" s="47" t="s">
        <v>134</v>
      </c>
      <c r="C3529" s="47">
        <v>2017</v>
      </c>
      <c r="D3529" s="111">
        <v>0.14458719803973624</v>
      </c>
    </row>
    <row r="3530" spans="1:4">
      <c r="A3530" s="47" t="s">
        <v>38</v>
      </c>
      <c r="B3530" s="47" t="s">
        <v>134</v>
      </c>
      <c r="C3530" s="47">
        <v>2018</v>
      </c>
      <c r="D3530" s="108">
        <v>8.3194807404064791E-2</v>
      </c>
    </row>
    <row r="3531" spans="1:4">
      <c r="A3531" s="47" t="s">
        <v>38</v>
      </c>
      <c r="B3531" s="47" t="s">
        <v>134</v>
      </c>
      <c r="C3531" s="47">
        <v>2019</v>
      </c>
      <c r="D3531" s="93">
        <v>7.8632928943726199E-2</v>
      </c>
    </row>
    <row r="3532" spans="1:4">
      <c r="A3532" s="47" t="s">
        <v>38</v>
      </c>
      <c r="B3532" s="47" t="s">
        <v>134</v>
      </c>
      <c r="C3532" s="47">
        <v>2020</v>
      </c>
      <c r="D3532" s="93">
        <v>7.5703267402724289E-2</v>
      </c>
    </row>
    <row r="3533" spans="1:4">
      <c r="A3533" s="47" t="s">
        <v>38</v>
      </c>
      <c r="B3533" s="47" t="s">
        <v>134</v>
      </c>
      <c r="C3533" s="47">
        <v>2021</v>
      </c>
      <c r="D3533" s="93">
        <v>1.1375614053636579E-2</v>
      </c>
    </row>
    <row r="3534" spans="1:4">
      <c r="A3534" s="47" t="s">
        <v>38</v>
      </c>
      <c r="B3534" s="47" t="s">
        <v>134</v>
      </c>
      <c r="C3534" s="47">
        <v>2022</v>
      </c>
      <c r="D3534" s="93">
        <v>9.5404618475480069E-2</v>
      </c>
    </row>
    <row r="3535" spans="1:4">
      <c r="A3535" s="47" t="s">
        <v>39</v>
      </c>
      <c r="B3535" s="47" t="s">
        <v>134</v>
      </c>
      <c r="C3535" s="47">
        <v>2014</v>
      </c>
      <c r="D3535" s="93">
        <v>0.1613141025575438</v>
      </c>
    </row>
    <row r="3536" spans="1:4">
      <c r="A3536" s="47" t="s">
        <v>39</v>
      </c>
      <c r="B3536" s="47" t="s">
        <v>134</v>
      </c>
      <c r="C3536" s="47">
        <v>2015</v>
      </c>
      <c r="D3536" s="93">
        <v>0.17752557047399864</v>
      </c>
    </row>
    <row r="3537" spans="1:4">
      <c r="A3537" s="47" t="s">
        <v>39</v>
      </c>
      <c r="B3537" s="47" t="s">
        <v>134</v>
      </c>
      <c r="C3537" s="47">
        <v>2016</v>
      </c>
      <c r="D3537" s="111">
        <v>1.7221225254184153E-2</v>
      </c>
    </row>
    <row r="3538" spans="1:4">
      <c r="A3538" s="47" t="s">
        <v>39</v>
      </c>
      <c r="B3538" s="47" t="s">
        <v>134</v>
      </c>
      <c r="C3538" s="47">
        <v>2017</v>
      </c>
      <c r="D3538" s="108">
        <v>2.8939809134655194E-2</v>
      </c>
    </row>
    <row r="3539" spans="1:4">
      <c r="A3539" s="47" t="s">
        <v>39</v>
      </c>
      <c r="B3539" s="47" t="s">
        <v>134</v>
      </c>
      <c r="C3539" s="47">
        <v>2018</v>
      </c>
      <c r="D3539" s="93">
        <v>4.0561529426236309E-2</v>
      </c>
    </row>
    <row r="3540" spans="1:4">
      <c r="A3540" s="47" t="s">
        <v>39</v>
      </c>
      <c r="B3540" s="47" t="s">
        <v>134</v>
      </c>
      <c r="C3540" s="47">
        <v>2019</v>
      </c>
      <c r="D3540" s="93">
        <v>3.0643513194711893E-2</v>
      </c>
    </row>
    <row r="3541" spans="1:4">
      <c r="A3541" s="47" t="s">
        <v>39</v>
      </c>
      <c r="B3541" s="47" t="s">
        <v>134</v>
      </c>
      <c r="C3541" s="47">
        <v>2020</v>
      </c>
      <c r="D3541" s="93">
        <v>3.9979812585503288E-2</v>
      </c>
    </row>
    <row r="3542" spans="1:4">
      <c r="A3542" s="47" t="s">
        <v>39</v>
      </c>
      <c r="B3542" s="47" t="s">
        <v>134</v>
      </c>
      <c r="C3542" s="47">
        <v>2021</v>
      </c>
      <c r="D3542" s="93">
        <v>2.8163258262118723E-2</v>
      </c>
    </row>
    <row r="3543" spans="1:4">
      <c r="A3543" s="47" t="s">
        <v>39</v>
      </c>
      <c r="B3543" s="47" t="s">
        <v>134</v>
      </c>
      <c r="C3543" s="47">
        <v>2022</v>
      </c>
      <c r="D3543" s="93">
        <v>9.6082401693651981E-2</v>
      </c>
    </row>
    <row r="3544" spans="1:4">
      <c r="A3544" s="47" t="s">
        <v>40</v>
      </c>
      <c r="B3544" s="47" t="s">
        <v>134</v>
      </c>
      <c r="C3544" s="47">
        <v>2014</v>
      </c>
      <c r="D3544" s="93">
        <v>7.0546484169127177E-2</v>
      </c>
    </row>
    <row r="3545" spans="1:4">
      <c r="A3545" s="47" t="s">
        <v>40</v>
      </c>
      <c r="B3545" s="47" t="s">
        <v>134</v>
      </c>
      <c r="C3545" s="47">
        <v>2015</v>
      </c>
      <c r="D3545" s="111">
        <v>7.920385413553678E-2</v>
      </c>
    </row>
    <row r="3546" spans="1:4">
      <c r="A3546" s="47" t="s">
        <v>40</v>
      </c>
      <c r="B3546" s="47" t="s">
        <v>134</v>
      </c>
      <c r="C3546" s="47">
        <v>2016</v>
      </c>
      <c r="D3546" s="108">
        <v>7.3981531154751812E-2</v>
      </c>
    </row>
    <row r="3547" spans="1:4">
      <c r="A3547" s="47" t="s">
        <v>40</v>
      </c>
      <c r="B3547" s="47" t="s">
        <v>134</v>
      </c>
      <c r="C3547" s="47">
        <v>2017</v>
      </c>
      <c r="D3547" s="93">
        <v>7.6316111586118507E-2</v>
      </c>
    </row>
    <row r="3548" spans="1:4">
      <c r="A3548" s="47" t="s">
        <v>40</v>
      </c>
      <c r="B3548" s="47" t="s">
        <v>134</v>
      </c>
      <c r="C3548" s="47">
        <v>2018</v>
      </c>
      <c r="D3548" s="93">
        <v>8.0001075287288601E-2</v>
      </c>
    </row>
    <row r="3549" spans="1:4">
      <c r="A3549" s="47" t="s">
        <v>40</v>
      </c>
      <c r="B3549" s="47" t="s">
        <v>134</v>
      </c>
      <c r="C3549" s="47">
        <v>2019</v>
      </c>
      <c r="D3549" s="93">
        <v>8.6205921645186923E-2</v>
      </c>
    </row>
    <row r="3550" spans="1:4">
      <c r="A3550" s="47" t="s">
        <v>40</v>
      </c>
      <c r="B3550" s="47" t="s">
        <v>134</v>
      </c>
      <c r="C3550" s="47">
        <v>2020</v>
      </c>
      <c r="D3550" s="93">
        <v>5.2038749054472096E-2</v>
      </c>
    </row>
    <row r="3551" spans="1:4">
      <c r="A3551" s="47" t="s">
        <v>40</v>
      </c>
      <c r="B3551" s="47" t="s">
        <v>134</v>
      </c>
      <c r="C3551" s="47">
        <v>2021</v>
      </c>
      <c r="D3551" s="93">
        <v>-8.5858086760440249E-3</v>
      </c>
    </row>
    <row r="3552" spans="1:4">
      <c r="A3552" s="47" t="s">
        <v>40</v>
      </c>
      <c r="B3552" s="47" t="s">
        <v>134</v>
      </c>
      <c r="C3552" s="47">
        <v>2022</v>
      </c>
      <c r="D3552" s="93">
        <v>0.17438720837169397</v>
      </c>
    </row>
    <row r="3553" spans="1:4">
      <c r="A3553" s="47" t="s">
        <v>41</v>
      </c>
      <c r="B3553" s="47" t="s">
        <v>134</v>
      </c>
      <c r="C3553" s="47">
        <v>2014</v>
      </c>
      <c r="D3553" s="111">
        <v>9.7884341576508216E-2</v>
      </c>
    </row>
    <row r="3554" spans="1:4">
      <c r="A3554" s="47" t="s">
        <v>41</v>
      </c>
      <c r="B3554" s="47" t="s">
        <v>134</v>
      </c>
      <c r="C3554" s="47">
        <v>2015</v>
      </c>
      <c r="D3554" s="107">
        <v>0.15623566877032516</v>
      </c>
    </row>
    <row r="3555" spans="1:4">
      <c r="A3555" s="47" t="s">
        <v>41</v>
      </c>
      <c r="B3555" s="47" t="s">
        <v>134</v>
      </c>
      <c r="C3555" s="47">
        <v>2016</v>
      </c>
      <c r="D3555" s="93">
        <v>9.0967819261120728E-2</v>
      </c>
    </row>
    <row r="3556" spans="1:4">
      <c r="A3556" s="47" t="s">
        <v>41</v>
      </c>
      <c r="B3556" s="47" t="s">
        <v>134</v>
      </c>
      <c r="C3556" s="47">
        <v>2017</v>
      </c>
      <c r="D3556" s="93">
        <v>0.10726043605304399</v>
      </c>
    </row>
    <row r="3557" spans="1:4">
      <c r="A3557" s="47" t="s">
        <v>41</v>
      </c>
      <c r="B3557" s="47" t="s">
        <v>134</v>
      </c>
      <c r="C3557" s="47">
        <v>2018</v>
      </c>
      <c r="D3557" s="93">
        <v>0.11278254664607204</v>
      </c>
    </row>
    <row r="3558" spans="1:4">
      <c r="A3558" s="47" t="s">
        <v>41</v>
      </c>
      <c r="B3558" s="47" t="s">
        <v>134</v>
      </c>
      <c r="C3558" s="47">
        <v>2019</v>
      </c>
      <c r="D3558" s="93">
        <v>6.4082884643276258E-2</v>
      </c>
    </row>
    <row r="3559" spans="1:4">
      <c r="A3559" s="47" t="s">
        <v>41</v>
      </c>
      <c r="B3559" s="47" t="s">
        <v>134</v>
      </c>
      <c r="C3559" s="47">
        <v>2020</v>
      </c>
      <c r="D3559" s="93">
        <v>9.3407449038743776E-2</v>
      </c>
    </row>
    <row r="3560" spans="1:4">
      <c r="A3560" s="47" t="s">
        <v>41</v>
      </c>
      <c r="B3560" s="47" t="s">
        <v>134</v>
      </c>
      <c r="C3560" s="47">
        <v>2021</v>
      </c>
      <c r="D3560" s="93">
        <v>0.11613539375365803</v>
      </c>
    </row>
    <row r="3561" spans="1:4">
      <c r="A3561" s="47" t="s">
        <v>41</v>
      </c>
      <c r="B3561" s="47" t="s">
        <v>134</v>
      </c>
      <c r="C3561" s="47">
        <v>2022</v>
      </c>
      <c r="D3561" s="111">
        <v>8.2471014789845379E-2</v>
      </c>
    </row>
    <row r="3562" spans="1:4">
      <c r="A3562" s="47" t="s">
        <v>41</v>
      </c>
      <c r="B3562" s="47" t="s">
        <v>134</v>
      </c>
      <c r="C3562" s="47">
        <v>2022</v>
      </c>
    </row>
    <row r="3563" spans="1:4">
      <c r="A3563" s="47" t="s">
        <v>41</v>
      </c>
      <c r="B3563" s="47" t="s">
        <v>134</v>
      </c>
      <c r="C3563" s="47">
        <v>2022</v>
      </c>
      <c r="D3563" s="111"/>
    </row>
    <row r="3564" spans="1:4">
      <c r="A3564" s="47" t="s">
        <v>111</v>
      </c>
      <c r="B3564" s="47" t="s">
        <v>134</v>
      </c>
      <c r="C3564" s="47">
        <v>2020</v>
      </c>
      <c r="D3564" s="107">
        <v>4.1274452703595331E-2</v>
      </c>
    </row>
    <row r="3565" spans="1:4">
      <c r="A3565" s="47" t="s">
        <v>111</v>
      </c>
      <c r="B3565" s="47" t="s">
        <v>134</v>
      </c>
      <c r="C3565" s="47">
        <v>2021</v>
      </c>
      <c r="D3565" s="93">
        <v>2.127530638311708E-2</v>
      </c>
    </row>
    <row r="3566" spans="1:4">
      <c r="A3566" s="47" t="s">
        <v>111</v>
      </c>
      <c r="B3566" s="47" t="s">
        <v>134</v>
      </c>
      <c r="C3566" s="47">
        <v>2022</v>
      </c>
      <c r="D3566" s="93">
        <v>6.911174900441544E-2</v>
      </c>
    </row>
    <row r="3567" spans="1:4">
      <c r="A3567" s="47" t="s">
        <v>42</v>
      </c>
      <c r="B3567" s="47" t="s">
        <v>134</v>
      </c>
      <c r="C3567" s="47">
        <v>2014</v>
      </c>
      <c r="D3567" s="93">
        <v>0.19351168702533705</v>
      </c>
    </row>
    <row r="3568" spans="1:4">
      <c r="A3568" s="47" t="s">
        <v>42</v>
      </c>
      <c r="B3568" s="47" t="s">
        <v>134</v>
      </c>
      <c r="C3568" s="47">
        <v>2015</v>
      </c>
      <c r="D3568" s="93">
        <v>0.21390044060574687</v>
      </c>
    </row>
    <row r="3569" spans="1:7">
      <c r="A3569" s="47" t="s">
        <v>42</v>
      </c>
      <c r="B3569" s="47" t="s">
        <v>134</v>
      </c>
      <c r="C3569" s="47">
        <v>2016</v>
      </c>
      <c r="D3569" s="93">
        <v>0.13478787289124403</v>
      </c>
    </row>
    <row r="3570" spans="1:7">
      <c r="A3570" s="47" t="s">
        <v>42</v>
      </c>
      <c r="B3570" s="47" t="s">
        <v>134</v>
      </c>
      <c r="C3570" s="47">
        <v>2017</v>
      </c>
      <c r="D3570" s="93">
        <v>9.2337234278348668E-2</v>
      </c>
    </row>
    <row r="3571" spans="1:7">
      <c r="A3571" s="47" t="s">
        <v>42</v>
      </c>
      <c r="B3571" s="47" t="s">
        <v>134</v>
      </c>
      <c r="C3571" s="47">
        <v>2018</v>
      </c>
      <c r="D3571" s="47">
        <v>8.7081653312847423E-2</v>
      </c>
    </row>
    <row r="3572" spans="1:7">
      <c r="A3572" s="47" t="s">
        <v>42</v>
      </c>
      <c r="B3572" s="47" t="s">
        <v>134</v>
      </c>
      <c r="C3572" s="47">
        <v>2019</v>
      </c>
      <c r="D3572" s="107">
        <v>7.3390987564032589E-2</v>
      </c>
      <c r="G3572" t="e">
        <f>D3569/D3577</f>
        <v>#DIV/0!</v>
      </c>
    </row>
    <row r="3573" spans="1:7">
      <c r="A3573" s="47" t="s">
        <v>42</v>
      </c>
      <c r="B3573" s="47" t="s">
        <v>134</v>
      </c>
      <c r="C3573" s="47">
        <v>2020</v>
      </c>
      <c r="D3573" s="93">
        <v>7.8537743766182208E-2</v>
      </c>
    </row>
    <row r="3574" spans="1:7">
      <c r="A3574" s="47" t="s">
        <v>42</v>
      </c>
      <c r="B3574" s="47" t="s">
        <v>134</v>
      </c>
      <c r="C3574" s="47">
        <v>2021</v>
      </c>
      <c r="D3574" s="93">
        <v>7.1707640346128532E-2</v>
      </c>
    </row>
    <row r="3575" spans="1:7">
      <c r="A3575" s="47" t="s">
        <v>42</v>
      </c>
      <c r="B3575" s="47" t="s">
        <v>134</v>
      </c>
      <c r="C3575" s="47">
        <v>2022</v>
      </c>
      <c r="D3575" s="93">
        <v>8.2136393969479374E-2</v>
      </c>
    </row>
    <row r="3576" spans="1:7">
      <c r="A3576" s="47" t="s">
        <v>42</v>
      </c>
      <c r="B3576" s="47" t="s">
        <v>134</v>
      </c>
      <c r="C3576" s="47">
        <v>2022</v>
      </c>
      <c r="D3576" s="93"/>
    </row>
    <row r="3577" spans="1:7">
      <c r="A3577" s="47" t="s">
        <v>42</v>
      </c>
      <c r="B3577" s="47" t="s">
        <v>134</v>
      </c>
      <c r="C3577" s="47">
        <v>2022</v>
      </c>
      <c r="D3577" s="93"/>
    </row>
    <row r="3578" spans="1:7">
      <c r="A3578" s="47" t="s">
        <v>43</v>
      </c>
      <c r="B3578" s="47" t="s">
        <v>134</v>
      </c>
      <c r="C3578" s="47">
        <v>2014</v>
      </c>
      <c r="D3578" s="93">
        <v>0.24276060294767191</v>
      </c>
    </row>
    <row r="3579" spans="1:7">
      <c r="A3579" s="47" t="s">
        <v>43</v>
      </c>
      <c r="B3579" s="47" t="s">
        <v>134</v>
      </c>
      <c r="C3579" s="47">
        <v>2015</v>
      </c>
      <c r="D3579" s="111">
        <v>0.19824908705534919</v>
      </c>
    </row>
    <row r="3580" spans="1:7">
      <c r="A3580" s="47" t="s">
        <v>43</v>
      </c>
      <c r="B3580" s="47" t="s">
        <v>134</v>
      </c>
      <c r="C3580" s="47">
        <v>2016</v>
      </c>
      <c r="D3580" s="108">
        <v>0.14767880369733996</v>
      </c>
    </row>
    <row r="3581" spans="1:7">
      <c r="A3581" s="47" t="s">
        <v>43</v>
      </c>
      <c r="B3581" s="47" t="s">
        <v>134</v>
      </c>
      <c r="C3581" s="47">
        <v>2017</v>
      </c>
      <c r="D3581" s="93">
        <v>7.9848967144022107E-2</v>
      </c>
    </row>
    <row r="3582" spans="1:7">
      <c r="A3582" s="47" t="s">
        <v>43</v>
      </c>
      <c r="B3582" s="47" t="s">
        <v>134</v>
      </c>
      <c r="C3582" s="47">
        <v>2018</v>
      </c>
      <c r="D3582" s="93">
        <v>0.10953349186733355</v>
      </c>
    </row>
    <row r="3583" spans="1:7">
      <c r="A3583" s="47" t="s">
        <v>43</v>
      </c>
      <c r="B3583" s="47" t="s">
        <v>134</v>
      </c>
      <c r="C3583" s="47">
        <v>2019</v>
      </c>
      <c r="D3583" s="93">
        <v>9.8361593320678509E-2</v>
      </c>
    </row>
    <row r="3584" spans="1:7">
      <c r="A3584" s="47" t="s">
        <v>43</v>
      </c>
      <c r="B3584" s="47" t="s">
        <v>134</v>
      </c>
      <c r="C3584" s="47">
        <v>2020</v>
      </c>
      <c r="D3584" s="93">
        <v>0.1255163761327194</v>
      </c>
    </row>
    <row r="3585" spans="1:4">
      <c r="A3585" s="47" t="s">
        <v>43</v>
      </c>
      <c r="B3585" s="47" t="s">
        <v>134</v>
      </c>
      <c r="C3585" s="47">
        <v>2021</v>
      </c>
      <c r="D3585" s="93">
        <v>9.3035906410103703E-2</v>
      </c>
    </row>
    <row r="3586" spans="1:4">
      <c r="A3586" s="47" t="s">
        <v>43</v>
      </c>
      <c r="B3586" s="47" t="s">
        <v>134</v>
      </c>
      <c r="C3586" s="47">
        <v>2022</v>
      </c>
      <c r="D3586" s="93">
        <v>0.15290075934416025</v>
      </c>
    </row>
    <row r="3587" spans="1:4">
      <c r="A3587" s="47" t="s">
        <v>44</v>
      </c>
      <c r="B3587" s="47" t="s">
        <v>134</v>
      </c>
      <c r="C3587" s="47">
        <v>2014</v>
      </c>
      <c r="D3587" s="111">
        <v>0.11707332809141999</v>
      </c>
    </row>
    <row r="3588" spans="1:4">
      <c r="A3588" s="47" t="s">
        <v>44</v>
      </c>
      <c r="B3588" s="47" t="s">
        <v>134</v>
      </c>
      <c r="C3588" s="47">
        <v>2015</v>
      </c>
      <c r="D3588" s="108">
        <v>0.11793942131906301</v>
      </c>
    </row>
    <row r="3589" spans="1:4">
      <c r="A3589" s="47" t="s">
        <v>44</v>
      </c>
      <c r="B3589" s="47" t="s">
        <v>134</v>
      </c>
      <c r="C3589" s="47">
        <v>2016</v>
      </c>
      <c r="D3589" s="93">
        <v>0.13707760495942886</v>
      </c>
    </row>
    <row r="3590" spans="1:4">
      <c r="A3590" s="47" t="s">
        <v>44</v>
      </c>
      <c r="B3590" s="47" t="s">
        <v>134</v>
      </c>
      <c r="C3590" s="47">
        <v>2017</v>
      </c>
      <c r="D3590" s="93">
        <v>0.11772767459382245</v>
      </c>
    </row>
    <row r="3591" spans="1:4">
      <c r="A3591" s="47" t="s">
        <v>44</v>
      </c>
      <c r="B3591" s="47" t="s">
        <v>134</v>
      </c>
      <c r="C3591" s="47">
        <v>2018</v>
      </c>
      <c r="D3591" s="93">
        <v>6.7966137773843374E-2</v>
      </c>
    </row>
    <row r="3592" spans="1:4">
      <c r="A3592" s="47" t="s">
        <v>44</v>
      </c>
      <c r="B3592" s="47" t="s">
        <v>134</v>
      </c>
      <c r="C3592" s="47">
        <v>2019</v>
      </c>
      <c r="D3592" s="93">
        <v>3.4307266164936664E-2</v>
      </c>
    </row>
    <row r="3593" spans="1:4">
      <c r="A3593" s="47" t="s">
        <v>44</v>
      </c>
      <c r="B3593" s="47" t="s">
        <v>134</v>
      </c>
      <c r="C3593" s="47">
        <v>2020</v>
      </c>
      <c r="D3593" s="93">
        <v>8.1303941701798318E-2</v>
      </c>
    </row>
    <row r="3594" spans="1:4">
      <c r="A3594" s="47" t="s">
        <v>44</v>
      </c>
      <c r="B3594" s="47" t="s">
        <v>134</v>
      </c>
      <c r="C3594" s="47">
        <v>2021</v>
      </c>
      <c r="D3594" s="93">
        <v>3.8070302168940244E-2</v>
      </c>
    </row>
    <row r="3595" spans="1:4">
      <c r="A3595" s="47" t="s">
        <v>44</v>
      </c>
      <c r="B3595" s="47" t="s">
        <v>134</v>
      </c>
      <c r="C3595" s="47">
        <v>2022</v>
      </c>
      <c r="D3595" s="47">
        <v>0.10300548674018788</v>
      </c>
    </row>
    <row r="3596" spans="1:4">
      <c r="A3596" s="47" t="s">
        <v>45</v>
      </c>
      <c r="B3596" s="47" t="s">
        <v>134</v>
      </c>
      <c r="C3596" s="47">
        <v>2014</v>
      </c>
      <c r="D3596" s="107">
        <v>0.24714940546528727</v>
      </c>
    </row>
    <row r="3597" spans="1:4">
      <c r="A3597" s="47" t="s">
        <v>45</v>
      </c>
      <c r="B3597" s="47" t="s">
        <v>134</v>
      </c>
      <c r="C3597" s="47">
        <v>2015</v>
      </c>
      <c r="D3597" s="93">
        <v>0.31386922564457487</v>
      </c>
    </row>
    <row r="3598" spans="1:4">
      <c r="A3598" s="47" t="s">
        <v>45</v>
      </c>
      <c r="B3598" s="47" t="s">
        <v>134</v>
      </c>
      <c r="C3598" s="47">
        <v>2016</v>
      </c>
      <c r="D3598" s="93">
        <v>7.8340216734226392E-2</v>
      </c>
    </row>
    <row r="3599" spans="1:4">
      <c r="A3599" s="47" t="s">
        <v>45</v>
      </c>
      <c r="B3599" s="47" t="s">
        <v>134</v>
      </c>
      <c r="C3599" s="47">
        <v>2017</v>
      </c>
      <c r="D3599" s="93">
        <v>0.12125801616773987</v>
      </c>
    </row>
    <row r="3600" spans="1:4">
      <c r="A3600" s="47" t="s">
        <v>45</v>
      </c>
      <c r="B3600" s="47" t="s">
        <v>134</v>
      </c>
      <c r="C3600" s="47">
        <v>2018</v>
      </c>
      <c r="D3600" s="93">
        <v>0.18415704605075858</v>
      </c>
    </row>
    <row r="3601" spans="1:4">
      <c r="A3601" s="47" t="s">
        <v>45</v>
      </c>
      <c r="B3601" s="47" t="s">
        <v>134</v>
      </c>
      <c r="C3601" s="47">
        <v>2019</v>
      </c>
      <c r="D3601" s="93">
        <v>0.16216386129497382</v>
      </c>
    </row>
    <row r="3602" spans="1:4">
      <c r="A3602" s="47" t="s">
        <v>45</v>
      </c>
      <c r="B3602" s="47" t="s">
        <v>134</v>
      </c>
      <c r="C3602" s="47">
        <v>2020</v>
      </c>
      <c r="D3602" s="93">
        <v>0.20594154005391771</v>
      </c>
    </row>
    <row r="3603" spans="1:4">
      <c r="A3603" s="47" t="s">
        <v>45</v>
      </c>
      <c r="B3603" s="47" t="s">
        <v>134</v>
      </c>
      <c r="C3603" s="47">
        <v>2021</v>
      </c>
      <c r="D3603" s="47">
        <v>0.17120691649687764</v>
      </c>
    </row>
    <row r="3604" spans="1:4">
      <c r="A3604" s="47" t="s">
        <v>45</v>
      </c>
      <c r="B3604" s="47" t="s">
        <v>134</v>
      </c>
      <c r="C3604" s="47">
        <v>2022</v>
      </c>
      <c r="D3604" s="107">
        <v>0.10837341391442343</v>
      </c>
    </row>
    <row r="3605" spans="1:4">
      <c r="A3605" s="47" t="s">
        <v>53</v>
      </c>
      <c r="B3605" s="47" t="s">
        <v>158</v>
      </c>
      <c r="C3605" s="47">
        <v>2014</v>
      </c>
      <c r="D3605" s="93">
        <v>0.31723968320996571</v>
      </c>
    </row>
    <row r="3606" spans="1:4">
      <c r="A3606" s="47" t="s">
        <v>53</v>
      </c>
      <c r="B3606" s="47" t="s">
        <v>158</v>
      </c>
      <c r="C3606" s="47">
        <v>2015</v>
      </c>
      <c r="D3606" s="93">
        <v>0.22196981723384981</v>
      </c>
    </row>
    <row r="3607" spans="1:4">
      <c r="A3607" s="47" t="s">
        <v>53</v>
      </c>
      <c r="B3607" s="47" t="s">
        <v>158</v>
      </c>
      <c r="C3607" s="47">
        <v>2016</v>
      </c>
      <c r="D3607" s="93">
        <v>0.1966575180153535</v>
      </c>
    </row>
    <row r="3608" spans="1:4">
      <c r="A3608" s="47" t="s">
        <v>53</v>
      </c>
      <c r="B3608" s="47" t="s">
        <v>158</v>
      </c>
      <c r="C3608" s="47">
        <v>2017</v>
      </c>
      <c r="D3608" s="93">
        <v>0.17643058345346754</v>
      </c>
    </row>
    <row r="3609" spans="1:4">
      <c r="A3609" s="47" t="s">
        <v>53</v>
      </c>
      <c r="B3609" s="47" t="s">
        <v>158</v>
      </c>
      <c r="C3609" s="47">
        <v>2018</v>
      </c>
      <c r="D3609" s="111">
        <v>0.11816222651542169</v>
      </c>
    </row>
    <row r="3610" spans="1:4">
      <c r="A3610" s="47" t="s">
        <v>53</v>
      </c>
      <c r="B3610" s="47" t="s">
        <v>158</v>
      </c>
      <c r="C3610" s="47">
        <v>2019</v>
      </c>
      <c r="D3610" s="107">
        <v>0.12571836217298091</v>
      </c>
    </row>
    <row r="3611" spans="1:4">
      <c r="A3611" s="47" t="s">
        <v>53</v>
      </c>
      <c r="B3611" s="47" t="s">
        <v>158</v>
      </c>
      <c r="C3611" s="47">
        <v>2020</v>
      </c>
      <c r="D3611" s="93">
        <v>0.11683599404982706</v>
      </c>
    </row>
    <row r="3612" spans="1:4">
      <c r="A3612" s="47" t="s">
        <v>53</v>
      </c>
      <c r="B3612" s="47" t="s">
        <v>158</v>
      </c>
      <c r="C3612" s="47">
        <v>2021</v>
      </c>
      <c r="D3612" s="93">
        <v>9.2331694493079E-2</v>
      </c>
    </row>
    <row r="3613" spans="1:4">
      <c r="A3613" s="47" t="s">
        <v>53</v>
      </c>
      <c r="B3613" s="47" t="s">
        <v>158</v>
      </c>
      <c r="C3613" s="47">
        <v>2022</v>
      </c>
      <c r="D3613" s="93">
        <v>0.17587591726439286</v>
      </c>
    </row>
    <row r="3614" spans="1:4">
      <c r="A3614" s="47" t="s">
        <v>51</v>
      </c>
      <c r="B3614" s="47" t="s">
        <v>158</v>
      </c>
      <c r="C3614" s="47">
        <v>2014</v>
      </c>
      <c r="D3614" s="93">
        <v>0.13313754508069492</v>
      </c>
    </row>
    <row r="3615" spans="1:4">
      <c r="A3615" s="47" t="s">
        <v>51</v>
      </c>
      <c r="B3615" s="47" t="s">
        <v>158</v>
      </c>
      <c r="C3615" s="47">
        <v>2015</v>
      </c>
      <c r="D3615" s="93">
        <v>8.4585629495880568E-2</v>
      </c>
    </row>
    <row r="3616" spans="1:4">
      <c r="A3616" s="47" t="s">
        <v>51</v>
      </c>
      <c r="B3616" s="47" t="s">
        <v>158</v>
      </c>
      <c r="C3616" s="47">
        <v>2016</v>
      </c>
      <c r="D3616" s="93">
        <v>9.1380986987615834E-2</v>
      </c>
    </row>
    <row r="3617" spans="1:4">
      <c r="A3617" s="47" t="s">
        <v>51</v>
      </c>
      <c r="B3617" s="47" t="s">
        <v>158</v>
      </c>
      <c r="C3617" s="47">
        <v>2017</v>
      </c>
      <c r="D3617" s="47">
        <v>0.10315864411777735</v>
      </c>
    </row>
    <row r="3618" spans="1:4">
      <c r="A3618" s="47" t="s">
        <v>51</v>
      </c>
      <c r="B3618" s="47" t="s">
        <v>158</v>
      </c>
      <c r="C3618" s="47">
        <v>2018</v>
      </c>
      <c r="D3618" s="108">
        <v>0.10652270793220113</v>
      </c>
    </row>
    <row r="3619" spans="1:4">
      <c r="A3619" s="47" t="s">
        <v>51</v>
      </c>
      <c r="B3619" s="47" t="s">
        <v>158</v>
      </c>
      <c r="C3619" s="47">
        <v>2019</v>
      </c>
      <c r="D3619" s="94">
        <v>7.610852035143402E-2</v>
      </c>
    </row>
    <row r="3620" spans="1:4">
      <c r="A3620" s="47" t="s">
        <v>51</v>
      </c>
      <c r="B3620" s="47" t="s">
        <v>158</v>
      </c>
      <c r="C3620" s="47">
        <v>2020</v>
      </c>
      <c r="D3620" s="94">
        <v>5.6823697407246278E-2</v>
      </c>
    </row>
    <row r="3621" spans="1:4">
      <c r="A3621" s="47" t="s">
        <v>51</v>
      </c>
      <c r="B3621" s="47" t="s">
        <v>158</v>
      </c>
      <c r="C3621" s="47">
        <v>2021</v>
      </c>
      <c r="D3621" s="94">
        <v>3.186913872729448E-2</v>
      </c>
    </row>
    <row r="3622" spans="1:4">
      <c r="A3622" s="47" t="s">
        <v>51</v>
      </c>
      <c r="B3622" s="47" t="s">
        <v>158</v>
      </c>
      <c r="C3622" s="47">
        <v>2022</v>
      </c>
      <c r="D3622" s="94">
        <v>9.9573829220385768E-2</v>
      </c>
    </row>
    <row r="3623" spans="1:4">
      <c r="A3623" s="47" t="s">
        <v>50</v>
      </c>
      <c r="B3623" s="47" t="s">
        <v>158</v>
      </c>
      <c r="C3623" s="47">
        <v>2014</v>
      </c>
      <c r="D3623" s="94">
        <v>0.13996566557797477</v>
      </c>
    </row>
    <row r="3624" spans="1:4">
      <c r="A3624" s="47" t="s">
        <v>50</v>
      </c>
      <c r="B3624" s="47" t="s">
        <v>158</v>
      </c>
      <c r="C3624" s="47">
        <v>2015</v>
      </c>
      <c r="D3624" s="94">
        <v>7.3048645165243786E-2</v>
      </c>
    </row>
    <row r="3625" spans="1:4">
      <c r="A3625" s="47" t="s">
        <v>50</v>
      </c>
      <c r="B3625" s="47" t="s">
        <v>158</v>
      </c>
      <c r="C3625" s="47">
        <v>2016</v>
      </c>
      <c r="D3625" s="107">
        <v>9.1137259180512853E-2</v>
      </c>
    </row>
    <row r="3626" spans="1:4">
      <c r="A3626" s="47" t="s">
        <v>50</v>
      </c>
      <c r="B3626" s="47" t="s">
        <v>158</v>
      </c>
      <c r="C3626" s="47">
        <v>2017</v>
      </c>
      <c r="D3626" s="94">
        <v>0.19968581731134769</v>
      </c>
    </row>
    <row r="3627" spans="1:4">
      <c r="A3627" s="47" t="s">
        <v>50</v>
      </c>
      <c r="B3627" s="47" t="s">
        <v>158</v>
      </c>
      <c r="C3627" s="47">
        <v>2018</v>
      </c>
      <c r="D3627" s="94">
        <v>0.10570567842861908</v>
      </c>
    </row>
    <row r="3628" spans="1:4">
      <c r="A3628" s="47" t="s">
        <v>50</v>
      </c>
      <c r="B3628" s="47" t="s">
        <v>158</v>
      </c>
      <c r="C3628" s="47">
        <v>2019</v>
      </c>
      <c r="D3628" s="94">
        <v>7.6602800036505117E-2</v>
      </c>
    </row>
    <row r="3629" spans="1:4">
      <c r="A3629" s="47" t="s">
        <v>50</v>
      </c>
      <c r="B3629" s="47" t="s">
        <v>158</v>
      </c>
      <c r="C3629" s="47">
        <v>2020</v>
      </c>
      <c r="D3629" s="94">
        <v>5.9588154978448132E-2</v>
      </c>
    </row>
    <row r="3630" spans="1:4">
      <c r="A3630" s="47" t="s">
        <v>50</v>
      </c>
      <c r="B3630" s="47" t="s">
        <v>158</v>
      </c>
      <c r="C3630" s="47">
        <v>2021</v>
      </c>
      <c r="D3630" s="94">
        <v>3.0574555248244886E-2</v>
      </c>
    </row>
    <row r="3631" spans="1:4">
      <c r="A3631" s="47" t="s">
        <v>50</v>
      </c>
      <c r="B3631" s="47" t="s">
        <v>158</v>
      </c>
      <c r="C3631" s="47">
        <v>2022</v>
      </c>
      <c r="D3631" s="94">
        <v>0.14558287281455418</v>
      </c>
    </row>
    <row r="3632" spans="1:4">
      <c r="A3632" s="47" t="s">
        <v>52</v>
      </c>
      <c r="B3632" s="47" t="s">
        <v>158</v>
      </c>
      <c r="C3632" s="47">
        <v>2014</v>
      </c>
      <c r="D3632" s="141">
        <v>0.12683046002958462</v>
      </c>
    </row>
    <row r="3633" spans="1:4">
      <c r="A3633" s="47" t="s">
        <v>52</v>
      </c>
      <c r="B3633" s="47" t="s">
        <v>158</v>
      </c>
      <c r="C3633" s="47">
        <v>2015</v>
      </c>
      <c r="D3633" s="142">
        <v>0.10058527732494159</v>
      </c>
    </row>
    <row r="3634" spans="1:4">
      <c r="A3634" s="47" t="s">
        <v>52</v>
      </c>
      <c r="B3634" s="47" t="s">
        <v>158</v>
      </c>
      <c r="C3634" s="47">
        <v>2016</v>
      </c>
      <c r="D3634" s="142">
        <v>9.5394046761364371E-2</v>
      </c>
    </row>
    <row r="3635" spans="1:4">
      <c r="A3635" s="47" t="s">
        <v>52</v>
      </c>
      <c r="B3635" s="47" t="s">
        <v>158</v>
      </c>
      <c r="C3635" s="47">
        <v>2017</v>
      </c>
      <c r="D3635" s="142">
        <v>9.300086230165952E-2</v>
      </c>
    </row>
    <row r="3636" spans="1:4">
      <c r="A3636" s="47" t="s">
        <v>52</v>
      </c>
      <c r="B3636" s="47" t="s">
        <v>158</v>
      </c>
      <c r="C3636" s="47">
        <v>2018</v>
      </c>
      <c r="D3636" s="142">
        <v>0.11647255114668528</v>
      </c>
    </row>
    <row r="3637" spans="1:4">
      <c r="A3637" s="47" t="s">
        <v>52</v>
      </c>
      <c r="B3637" s="47" t="s">
        <v>158</v>
      </c>
      <c r="C3637" s="47">
        <v>2019</v>
      </c>
      <c r="D3637" s="138">
        <v>9.0430997116213718E-2</v>
      </c>
    </row>
    <row r="3638" spans="1:4">
      <c r="A3638" s="47" t="s">
        <v>52</v>
      </c>
      <c r="B3638" s="47" t="s">
        <v>158</v>
      </c>
      <c r="C3638" s="47">
        <v>2020</v>
      </c>
      <c r="D3638" s="138">
        <v>0.10472489260760093</v>
      </c>
    </row>
    <row r="3639" spans="1:4">
      <c r="A3639" s="47" t="s">
        <v>52</v>
      </c>
      <c r="B3639" s="47" t="s">
        <v>158</v>
      </c>
      <c r="C3639" s="47">
        <v>2021</v>
      </c>
      <c r="D3639" s="107">
        <v>4.8029737380218727E-2</v>
      </c>
    </row>
    <row r="3640" spans="1:4">
      <c r="A3640" s="47" t="s">
        <v>52</v>
      </c>
      <c r="B3640" s="47" t="s">
        <v>158</v>
      </c>
      <c r="C3640" s="47">
        <v>2022</v>
      </c>
      <c r="D3640" s="108">
        <v>0.12560738198927329</v>
      </c>
    </row>
    <row r="3641" spans="1:4">
      <c r="A3641" s="47" t="s">
        <v>49</v>
      </c>
      <c r="B3641" s="47" t="s">
        <v>158</v>
      </c>
      <c r="C3641" s="47">
        <v>2014</v>
      </c>
      <c r="D3641" s="93">
        <v>0.13047251340515856</v>
      </c>
    </row>
    <row r="3642" spans="1:4">
      <c r="A3642" s="47" t="s">
        <v>49</v>
      </c>
      <c r="B3642" s="47" t="s">
        <v>158</v>
      </c>
      <c r="C3642" s="47">
        <v>2015</v>
      </c>
      <c r="D3642" s="93">
        <v>9.3458846918191785E-2</v>
      </c>
    </row>
    <row r="3643" spans="1:4">
      <c r="A3643" s="47" t="s">
        <v>49</v>
      </c>
      <c r="B3643" s="47" t="s">
        <v>158</v>
      </c>
      <c r="C3643" s="47">
        <v>2016</v>
      </c>
      <c r="D3643" s="93">
        <v>8.0162215260657629E-2</v>
      </c>
    </row>
    <row r="3644" spans="1:4">
      <c r="A3644" s="47" t="s">
        <v>49</v>
      </c>
      <c r="B3644" s="47" t="s">
        <v>158</v>
      </c>
      <c r="C3644" s="47">
        <v>2017</v>
      </c>
      <c r="D3644" s="93">
        <v>7.7843422246002242E-2</v>
      </c>
    </row>
    <row r="3645" spans="1:4">
      <c r="A3645" s="47" t="s">
        <v>49</v>
      </c>
      <c r="B3645" s="47" t="s">
        <v>158</v>
      </c>
      <c r="C3645" s="47">
        <v>2018</v>
      </c>
      <c r="D3645" s="93">
        <v>8.6229027473791478E-2</v>
      </c>
    </row>
    <row r="3646" spans="1:4">
      <c r="A3646" s="47" t="s">
        <v>49</v>
      </c>
      <c r="B3646" s="47" t="s">
        <v>158</v>
      </c>
      <c r="C3646" s="47">
        <v>2019</v>
      </c>
      <c r="D3646" s="93">
        <v>0.10703565681204427</v>
      </c>
    </row>
    <row r="3647" spans="1:4">
      <c r="A3647" s="47" t="s">
        <v>49</v>
      </c>
      <c r="B3647" s="47" t="s">
        <v>158</v>
      </c>
      <c r="C3647" s="47">
        <v>2020</v>
      </c>
      <c r="D3647" s="47">
        <v>0.10257996312377944</v>
      </c>
    </row>
    <row r="3648" spans="1:4">
      <c r="A3648" s="47" t="s">
        <v>49</v>
      </c>
      <c r="B3648" s="47" t="s">
        <v>158</v>
      </c>
      <c r="C3648" s="47">
        <v>2021</v>
      </c>
      <c r="D3648" s="108">
        <v>7.5769245365360102E-2</v>
      </c>
    </row>
    <row r="3649" spans="1:4">
      <c r="A3649" s="47" t="s">
        <v>49</v>
      </c>
      <c r="B3649" s="47" t="s">
        <v>158</v>
      </c>
      <c r="C3649" s="47">
        <v>2022</v>
      </c>
      <c r="D3649" s="93">
        <v>0.1277198463626433</v>
      </c>
    </row>
    <row r="3650" spans="1:4">
      <c r="A3650" s="47" t="s">
        <v>33</v>
      </c>
      <c r="B3650" s="47" t="s">
        <v>166</v>
      </c>
      <c r="C3650" s="47">
        <v>2014</v>
      </c>
      <c r="D3650" s="93">
        <v>0.19947203080861278</v>
      </c>
    </row>
    <row r="3651" spans="1:4">
      <c r="A3651" s="47" t="s">
        <v>33</v>
      </c>
      <c r="B3651" s="47" t="s">
        <v>166</v>
      </c>
      <c r="C3651" s="47">
        <v>2015</v>
      </c>
      <c r="D3651" s="93">
        <v>0.12843887766148743</v>
      </c>
    </row>
    <row r="3652" spans="1:4">
      <c r="A3652" s="47" t="s">
        <v>33</v>
      </c>
      <c r="B3652" s="47" t="s">
        <v>166</v>
      </c>
      <c r="C3652" s="47">
        <v>2016</v>
      </c>
      <c r="D3652" s="93">
        <v>2.9069849692958692E-2</v>
      </c>
    </row>
    <row r="3653" spans="1:4">
      <c r="A3653" s="47" t="s">
        <v>33</v>
      </c>
      <c r="B3653" s="47" t="s">
        <v>166</v>
      </c>
      <c r="C3653" s="47">
        <v>2017</v>
      </c>
      <c r="D3653" s="93">
        <v>5.1422321000559053E-2</v>
      </c>
    </row>
    <row r="3654" spans="1:4">
      <c r="A3654" s="47" t="s">
        <v>33</v>
      </c>
      <c r="B3654" s="47" t="s">
        <v>166</v>
      </c>
      <c r="C3654" s="47">
        <v>2018</v>
      </c>
      <c r="D3654" s="93">
        <v>9.5858856532769474E-2</v>
      </c>
    </row>
    <row r="3655" spans="1:4">
      <c r="A3655" s="47" t="s">
        <v>33</v>
      </c>
      <c r="B3655" s="47" t="s">
        <v>166</v>
      </c>
      <c r="C3655" s="47">
        <v>2019</v>
      </c>
      <c r="D3655" s="47">
        <v>9.8097919336116279E-2</v>
      </c>
    </row>
    <row r="3656" spans="1:4">
      <c r="A3656" s="47" t="s">
        <v>33</v>
      </c>
      <c r="B3656" s="47" t="s">
        <v>166</v>
      </c>
      <c r="C3656" s="47">
        <v>2020</v>
      </c>
      <c r="D3656" s="108">
        <v>8.9147403001048856E-2</v>
      </c>
    </row>
    <row r="3657" spans="1:4">
      <c r="A3657" s="47" t="s">
        <v>33</v>
      </c>
      <c r="B3657" s="47" t="s">
        <v>166</v>
      </c>
      <c r="C3657" s="47">
        <v>2021</v>
      </c>
      <c r="D3657" s="94">
        <v>6.8972151732407116E-2</v>
      </c>
    </row>
    <row r="3658" spans="1:4">
      <c r="A3658" s="47" t="s">
        <v>33</v>
      </c>
      <c r="B3658" s="47" t="s">
        <v>166</v>
      </c>
      <c r="C3658" s="47">
        <v>2022</v>
      </c>
      <c r="D3658" s="94">
        <v>0.13558687462534505</v>
      </c>
    </row>
    <row r="3659" spans="1:4">
      <c r="A3659" s="47" t="s">
        <v>34</v>
      </c>
      <c r="B3659" s="47" t="s">
        <v>166</v>
      </c>
      <c r="C3659" s="47">
        <v>2014</v>
      </c>
      <c r="D3659" s="94">
        <v>0.21626791276908625</v>
      </c>
    </row>
    <row r="3660" spans="1:4">
      <c r="A3660" s="47" t="s">
        <v>34</v>
      </c>
      <c r="B3660" s="47" t="s">
        <v>166</v>
      </c>
      <c r="C3660" s="47">
        <v>2015</v>
      </c>
      <c r="D3660" s="94">
        <v>0.22226943116082695</v>
      </c>
    </row>
    <row r="3661" spans="1:4">
      <c r="A3661" s="47" t="s">
        <v>34</v>
      </c>
      <c r="B3661" s="47" t="s">
        <v>166</v>
      </c>
      <c r="C3661" s="47">
        <v>2016</v>
      </c>
      <c r="D3661" s="94">
        <v>5.813120653329814E-2</v>
      </c>
    </row>
    <row r="3662" spans="1:4">
      <c r="A3662" s="47" t="s">
        <v>34</v>
      </c>
      <c r="B3662" s="47" t="s">
        <v>166</v>
      </c>
      <c r="C3662" s="47">
        <v>2017</v>
      </c>
      <c r="D3662" s="94">
        <v>0.11935292787136387</v>
      </c>
    </row>
    <row r="3663" spans="1:4">
      <c r="A3663" s="47" t="s">
        <v>34</v>
      </c>
      <c r="B3663" s="47" t="s">
        <v>166</v>
      </c>
      <c r="C3663" s="47">
        <v>2018</v>
      </c>
      <c r="D3663" s="47">
        <v>0.10705487380526212</v>
      </c>
    </row>
    <row r="3664" spans="1:4">
      <c r="A3664" s="47" t="s">
        <v>34</v>
      </c>
      <c r="B3664" s="47" t="s">
        <v>166</v>
      </c>
      <c r="C3664" s="47">
        <v>2019</v>
      </c>
      <c r="D3664" s="108">
        <v>0.1164206881898205</v>
      </c>
    </row>
    <row r="3665" spans="1:4">
      <c r="A3665" s="47" t="s">
        <v>34</v>
      </c>
      <c r="B3665" s="47" t="s">
        <v>166</v>
      </c>
      <c r="C3665" s="47">
        <v>2020</v>
      </c>
      <c r="D3665" s="93">
        <v>0.10011907189419775</v>
      </c>
    </row>
    <row r="3666" spans="1:4">
      <c r="A3666" s="47" t="s">
        <v>34</v>
      </c>
      <c r="B3666" s="47" t="s">
        <v>166</v>
      </c>
      <c r="C3666" s="47">
        <v>2021</v>
      </c>
      <c r="D3666" s="93">
        <v>8.0912665238245585E-2</v>
      </c>
    </row>
    <row r="3667" spans="1:4">
      <c r="A3667" s="47" t="s">
        <v>34</v>
      </c>
      <c r="B3667" s="47" t="s">
        <v>166</v>
      </c>
      <c r="C3667" s="47">
        <v>2022</v>
      </c>
      <c r="D3667" s="93">
        <v>1.2271238040020695E-2</v>
      </c>
    </row>
    <row r="3668" spans="1:4">
      <c r="A3668" s="47" t="s">
        <v>35</v>
      </c>
      <c r="B3668" s="47" t="s">
        <v>166</v>
      </c>
      <c r="C3668" s="47">
        <v>2014</v>
      </c>
      <c r="D3668" s="93">
        <v>0.10168181983641679</v>
      </c>
    </row>
    <row r="3669" spans="1:4">
      <c r="A3669" s="47" t="s">
        <v>35</v>
      </c>
      <c r="B3669" s="47" t="s">
        <v>166</v>
      </c>
      <c r="C3669" s="47">
        <v>2015</v>
      </c>
      <c r="D3669" s="93">
        <v>0.12978440136230371</v>
      </c>
    </row>
    <row r="3670" spans="1:4">
      <c r="A3670" s="47" t="s">
        <v>35</v>
      </c>
      <c r="B3670" s="47" t="s">
        <v>166</v>
      </c>
      <c r="C3670" s="47">
        <v>2016</v>
      </c>
      <c r="D3670" s="93">
        <v>7.7826311550485874E-2</v>
      </c>
    </row>
    <row r="3671" spans="1:4">
      <c r="A3671" s="47" t="s">
        <v>35</v>
      </c>
      <c r="B3671" s="47" t="s">
        <v>166</v>
      </c>
      <c r="C3671" s="47">
        <v>2017</v>
      </c>
      <c r="D3671" s="47">
        <v>6.7793363513807339E-2</v>
      </c>
    </row>
    <row r="3672" spans="1:4">
      <c r="A3672" s="47" t="s">
        <v>35</v>
      </c>
      <c r="B3672" s="47" t="s">
        <v>166</v>
      </c>
      <c r="C3672" s="47">
        <v>2018</v>
      </c>
      <c r="D3672" s="108">
        <v>9.0882719118285701E-2</v>
      </c>
    </row>
    <row r="3673" spans="1:4">
      <c r="A3673" s="47" t="s">
        <v>35</v>
      </c>
      <c r="B3673" s="47" t="s">
        <v>166</v>
      </c>
      <c r="C3673" s="47">
        <v>2019</v>
      </c>
      <c r="D3673" s="93">
        <v>8.6195257877363887E-2</v>
      </c>
    </row>
    <row r="3674" spans="1:4">
      <c r="A3674" s="47" t="s">
        <v>35</v>
      </c>
      <c r="B3674" s="47" t="s">
        <v>166</v>
      </c>
      <c r="C3674" s="47">
        <v>2020</v>
      </c>
      <c r="D3674" s="93">
        <v>5.9007331726254234E-2</v>
      </c>
    </row>
    <row r="3675" spans="1:4">
      <c r="A3675" s="47" t="s">
        <v>35</v>
      </c>
      <c r="B3675" s="47" t="s">
        <v>166</v>
      </c>
      <c r="C3675" s="47">
        <v>2021</v>
      </c>
      <c r="D3675" s="93">
        <v>6.2583333197594959E-2</v>
      </c>
    </row>
    <row r="3676" spans="1:4">
      <c r="A3676" s="47" t="s">
        <v>35</v>
      </c>
      <c r="B3676" s="47" t="s">
        <v>166</v>
      </c>
      <c r="C3676" s="47">
        <v>2022</v>
      </c>
      <c r="D3676" s="93">
        <v>0.10808027946250463</v>
      </c>
    </row>
    <row r="3677" spans="1:4">
      <c r="A3677" s="47" t="s">
        <v>35</v>
      </c>
      <c r="B3677" s="47" t="s">
        <v>166</v>
      </c>
      <c r="C3677" s="47">
        <v>2022</v>
      </c>
      <c r="D3677" s="93"/>
    </row>
    <row r="3678" spans="1:4">
      <c r="A3678" s="47" t="s">
        <v>35</v>
      </c>
      <c r="B3678" s="47" t="s">
        <v>166</v>
      </c>
      <c r="C3678" s="47">
        <v>2022</v>
      </c>
      <c r="D3678" s="93"/>
    </row>
    <row r="3679" spans="1:4">
      <c r="A3679" s="47" t="s">
        <v>36</v>
      </c>
      <c r="B3679" s="47" t="s">
        <v>166</v>
      </c>
      <c r="C3679" s="47">
        <v>2014</v>
      </c>
      <c r="D3679" s="107">
        <v>0.14985255764300121</v>
      </c>
    </row>
    <row r="3680" spans="1:4">
      <c r="A3680" s="47" t="s">
        <v>36</v>
      </c>
      <c r="B3680" s="47" t="s">
        <v>166</v>
      </c>
      <c r="C3680" s="47">
        <v>2015</v>
      </c>
      <c r="D3680" s="93">
        <v>0.17462038750637096</v>
      </c>
    </row>
    <row r="3681" spans="1:4">
      <c r="A3681" s="47" t="s">
        <v>36</v>
      </c>
      <c r="B3681" s="47" t="s">
        <v>166</v>
      </c>
      <c r="C3681" s="47">
        <v>2016</v>
      </c>
      <c r="D3681" s="93">
        <v>5.4558440635191399E-2</v>
      </c>
    </row>
    <row r="3682" spans="1:4">
      <c r="A3682" s="47" t="s">
        <v>36</v>
      </c>
      <c r="B3682" s="47" t="s">
        <v>166</v>
      </c>
      <c r="C3682" s="47">
        <v>2017</v>
      </c>
      <c r="D3682" s="93">
        <v>6.7596577381093009E-2</v>
      </c>
    </row>
    <row r="3683" spans="1:4">
      <c r="A3683" s="47" t="s">
        <v>36</v>
      </c>
      <c r="B3683" s="47" t="s">
        <v>166</v>
      </c>
      <c r="C3683" s="47">
        <v>2018</v>
      </c>
      <c r="D3683" s="93">
        <v>0.20152992301909081</v>
      </c>
    </row>
    <row r="3684" spans="1:4">
      <c r="A3684" s="47" t="s">
        <v>36</v>
      </c>
      <c r="B3684" s="47" t="s">
        <v>166</v>
      </c>
      <c r="C3684" s="47">
        <v>2019</v>
      </c>
      <c r="D3684" s="93">
        <v>0.17231760939252219</v>
      </c>
    </row>
    <row r="3685" spans="1:4">
      <c r="A3685" s="47" t="s">
        <v>36</v>
      </c>
      <c r="B3685" s="47" t="s">
        <v>166</v>
      </c>
      <c r="C3685" s="47">
        <v>2020</v>
      </c>
      <c r="D3685" s="93">
        <v>0.1467201736856707</v>
      </c>
    </row>
    <row r="3686" spans="1:4">
      <c r="A3686" s="47" t="s">
        <v>36</v>
      </c>
      <c r="B3686" s="47" t="s">
        <v>166</v>
      </c>
      <c r="C3686" s="47">
        <v>2021</v>
      </c>
      <c r="D3686" s="47">
        <v>0.19950342055572293</v>
      </c>
    </row>
    <row r="3687" spans="1:4">
      <c r="A3687" s="47" t="s">
        <v>36</v>
      </c>
      <c r="B3687" s="47" t="s">
        <v>166</v>
      </c>
      <c r="C3687" s="47">
        <v>2022</v>
      </c>
      <c r="D3687" s="107">
        <v>0.24358733628766213</v>
      </c>
    </row>
    <row r="3688" spans="1:4">
      <c r="A3688" s="47" t="s">
        <v>37</v>
      </c>
      <c r="B3688" s="47" t="s">
        <v>166</v>
      </c>
      <c r="C3688" s="47">
        <v>2014</v>
      </c>
      <c r="D3688" s="107">
        <v>0.10029084579282142</v>
      </c>
    </row>
    <row r="3689" spans="1:4">
      <c r="A3689" s="47" t="s">
        <v>37</v>
      </c>
      <c r="B3689" s="47" t="s">
        <v>166</v>
      </c>
      <c r="C3689" s="47">
        <v>2015</v>
      </c>
      <c r="D3689" s="93">
        <v>0.11498463410998322</v>
      </c>
    </row>
    <row r="3690" spans="1:4">
      <c r="A3690" s="47" t="s">
        <v>37</v>
      </c>
      <c r="B3690" s="47" t="s">
        <v>166</v>
      </c>
      <c r="C3690" s="47">
        <v>2016</v>
      </c>
      <c r="D3690" s="93">
        <v>0.13037434313881571</v>
      </c>
    </row>
    <row r="3691" spans="1:4">
      <c r="A3691" s="47" t="s">
        <v>37</v>
      </c>
      <c r="B3691" s="47" t="s">
        <v>166</v>
      </c>
      <c r="C3691" s="47">
        <v>2017</v>
      </c>
      <c r="D3691" s="93">
        <v>0.14423983253895439</v>
      </c>
    </row>
    <row r="3692" spans="1:4">
      <c r="A3692" s="47" t="s">
        <v>37</v>
      </c>
      <c r="B3692" s="47" t="s">
        <v>166</v>
      </c>
      <c r="C3692" s="47">
        <v>2018</v>
      </c>
      <c r="D3692" s="93">
        <v>0.12676835001631351</v>
      </c>
    </row>
    <row r="3693" spans="1:4">
      <c r="A3693" s="47" t="s">
        <v>37</v>
      </c>
      <c r="B3693" s="47" t="s">
        <v>166</v>
      </c>
      <c r="C3693" s="47">
        <v>2019</v>
      </c>
      <c r="D3693" s="93">
        <v>9.3253155370562307E-2</v>
      </c>
    </row>
    <row r="3694" spans="1:4">
      <c r="A3694" s="47" t="s">
        <v>37</v>
      </c>
      <c r="B3694" s="47" t="s">
        <v>166</v>
      </c>
      <c r="C3694" s="47">
        <v>2020</v>
      </c>
      <c r="D3694" s="93">
        <v>9.1739719575596165E-2</v>
      </c>
    </row>
    <row r="3695" spans="1:4">
      <c r="A3695" s="47" t="s">
        <v>37</v>
      </c>
      <c r="B3695" s="47" t="s">
        <v>166</v>
      </c>
      <c r="C3695" s="47">
        <v>2021</v>
      </c>
      <c r="D3695" s="47">
        <v>2.9826073013869223E-2</v>
      </c>
    </row>
    <row r="3696" spans="1:4">
      <c r="A3696" s="47" t="s">
        <v>37</v>
      </c>
      <c r="B3696" s="47" t="s">
        <v>166</v>
      </c>
      <c r="C3696" s="47">
        <v>2022</v>
      </c>
      <c r="D3696" s="108">
        <v>0.11994717803744755</v>
      </c>
    </row>
    <row r="3697" spans="1:4">
      <c r="A3697" s="47" t="s">
        <v>38</v>
      </c>
      <c r="B3697" s="47" t="s">
        <v>166</v>
      </c>
      <c r="C3697" s="47">
        <v>2014</v>
      </c>
      <c r="D3697" s="93">
        <v>0.1125991146027705</v>
      </c>
    </row>
    <row r="3698" spans="1:4">
      <c r="A3698" s="47" t="s">
        <v>38</v>
      </c>
      <c r="B3698" s="47" t="s">
        <v>166</v>
      </c>
      <c r="C3698" s="47">
        <v>2015</v>
      </c>
      <c r="D3698" s="93">
        <v>0.11243256026079555</v>
      </c>
    </row>
    <row r="3699" spans="1:4">
      <c r="A3699" s="47" t="s">
        <v>38</v>
      </c>
      <c r="B3699" s="47" t="s">
        <v>166</v>
      </c>
      <c r="C3699" s="47">
        <v>2016</v>
      </c>
      <c r="D3699" s="93">
        <v>8.4322373649639112E-2</v>
      </c>
    </row>
    <row r="3700" spans="1:4">
      <c r="A3700" s="47" t="s">
        <v>38</v>
      </c>
      <c r="B3700" s="47" t="s">
        <v>166</v>
      </c>
      <c r="C3700" s="47">
        <v>2017</v>
      </c>
      <c r="D3700" s="93">
        <v>0.15927973736137735</v>
      </c>
    </row>
    <row r="3701" spans="1:4">
      <c r="A3701" s="47" t="s">
        <v>38</v>
      </c>
      <c r="B3701" s="47" t="s">
        <v>166</v>
      </c>
      <c r="C3701" s="47">
        <v>2018</v>
      </c>
      <c r="D3701" s="93">
        <v>0.10999461790301455</v>
      </c>
    </row>
    <row r="3702" spans="1:4">
      <c r="A3702" s="47" t="s">
        <v>38</v>
      </c>
      <c r="B3702" s="47" t="s">
        <v>166</v>
      </c>
      <c r="C3702" s="47">
        <v>2019</v>
      </c>
      <c r="D3702" s="93">
        <v>8.1627769036817524E-2</v>
      </c>
    </row>
    <row r="3703" spans="1:4">
      <c r="A3703" s="47" t="s">
        <v>38</v>
      </c>
      <c r="B3703" s="47" t="s">
        <v>166</v>
      </c>
      <c r="C3703" s="47">
        <v>2020</v>
      </c>
      <c r="D3703" s="47">
        <v>8.1023336696838838E-2</v>
      </c>
    </row>
    <row r="3704" spans="1:4">
      <c r="A3704" s="47" t="s">
        <v>38</v>
      </c>
      <c r="B3704" s="47" t="s">
        <v>166</v>
      </c>
      <c r="C3704" s="47">
        <v>2021</v>
      </c>
      <c r="D3704" s="108">
        <v>2.388855620583747E-2</v>
      </c>
    </row>
    <row r="3705" spans="1:4">
      <c r="A3705" s="47" t="s">
        <v>38</v>
      </c>
      <c r="B3705" s="47" t="s">
        <v>166</v>
      </c>
      <c r="C3705" s="47">
        <v>2022</v>
      </c>
      <c r="D3705" s="93">
        <v>9.9100765578586159E-2</v>
      </c>
    </row>
    <row r="3706" spans="1:4">
      <c r="A3706" s="47" t="s">
        <v>39</v>
      </c>
      <c r="B3706" s="47" t="s">
        <v>166</v>
      </c>
      <c r="C3706" s="47">
        <v>2014</v>
      </c>
      <c r="D3706" s="93">
        <v>0.16426899373699677</v>
      </c>
    </row>
    <row r="3707" spans="1:4">
      <c r="A3707" s="47" t="s">
        <v>39</v>
      </c>
      <c r="B3707" s="47" t="s">
        <v>166</v>
      </c>
      <c r="C3707" s="47">
        <v>2015</v>
      </c>
      <c r="D3707" s="93">
        <v>0.18561522374347403</v>
      </c>
    </row>
    <row r="3708" spans="1:4">
      <c r="A3708" s="47" t="s">
        <v>39</v>
      </c>
      <c r="B3708" s="47" t="s">
        <v>166</v>
      </c>
      <c r="C3708" s="47">
        <v>2016</v>
      </c>
      <c r="D3708" s="93">
        <v>1.3009505289281728E-2</v>
      </c>
    </row>
    <row r="3709" spans="1:4">
      <c r="A3709" s="47" t="s">
        <v>39</v>
      </c>
      <c r="B3709" s="47" t="s">
        <v>166</v>
      </c>
      <c r="C3709" s="47">
        <v>2017</v>
      </c>
      <c r="D3709" s="93">
        <v>2.5448993030181354E-2</v>
      </c>
    </row>
    <row r="3710" spans="1:4">
      <c r="A3710" s="47" t="s">
        <v>39</v>
      </c>
      <c r="B3710" s="47" t="s">
        <v>166</v>
      </c>
      <c r="C3710" s="47">
        <v>2018</v>
      </c>
      <c r="D3710" s="93">
        <v>4.7621890491476374E-2</v>
      </c>
    </row>
    <row r="3711" spans="1:4">
      <c r="A3711" s="47" t="s">
        <v>39</v>
      </c>
      <c r="B3711" s="47" t="s">
        <v>166</v>
      </c>
      <c r="C3711" s="47">
        <v>2019</v>
      </c>
      <c r="D3711" s="107">
        <v>2.9198720585709312E-2</v>
      </c>
    </row>
    <row r="3712" spans="1:4">
      <c r="A3712" s="47" t="s">
        <v>39</v>
      </c>
      <c r="B3712" s="47" t="s">
        <v>166</v>
      </c>
      <c r="C3712" s="47">
        <v>2020</v>
      </c>
      <c r="D3712" s="93">
        <v>4.6264773913246328E-2</v>
      </c>
    </row>
    <row r="3713" spans="1:4">
      <c r="A3713" s="47" t="s">
        <v>39</v>
      </c>
      <c r="B3713" s="47" t="s">
        <v>166</v>
      </c>
      <c r="C3713" s="47">
        <v>2021</v>
      </c>
      <c r="D3713" s="93">
        <v>2.9949365804508639E-2</v>
      </c>
    </row>
    <row r="3714" spans="1:4">
      <c r="A3714" s="47" t="s">
        <v>39</v>
      </c>
      <c r="B3714" s="47" t="s">
        <v>166</v>
      </c>
      <c r="C3714" s="47">
        <v>2022</v>
      </c>
      <c r="D3714" s="93">
        <v>9.2520341173711135E-2</v>
      </c>
    </row>
    <row r="3715" spans="1:4">
      <c r="A3715" s="47" t="s">
        <v>40</v>
      </c>
      <c r="B3715" s="47" t="s">
        <v>166</v>
      </c>
      <c r="C3715" s="47">
        <v>2014</v>
      </c>
      <c r="D3715" s="93">
        <v>0.13658456688473855</v>
      </c>
    </row>
    <row r="3716" spans="1:4">
      <c r="A3716" s="47" t="s">
        <v>40</v>
      </c>
      <c r="B3716" s="47" t="s">
        <v>166</v>
      </c>
      <c r="C3716" s="47">
        <v>2015</v>
      </c>
      <c r="D3716" s="93">
        <v>7.7894450729024248E-2</v>
      </c>
    </row>
    <row r="3717" spans="1:4">
      <c r="A3717" s="47" t="s">
        <v>40</v>
      </c>
      <c r="B3717" s="47" t="s">
        <v>166</v>
      </c>
      <c r="C3717" s="47">
        <v>2016</v>
      </c>
      <c r="D3717" s="93">
        <v>6.6558307924720103E-2</v>
      </c>
    </row>
    <row r="3718" spans="1:4">
      <c r="A3718" s="47" t="s">
        <v>40</v>
      </c>
      <c r="B3718" s="47" t="s">
        <v>166</v>
      </c>
      <c r="C3718" s="47">
        <v>2017</v>
      </c>
      <c r="D3718" s="47">
        <v>6.3543030882614759E-2</v>
      </c>
    </row>
    <row r="3719" spans="1:4">
      <c r="A3719" s="47" t="s">
        <v>40</v>
      </c>
      <c r="B3719" s="47" t="s">
        <v>166</v>
      </c>
      <c r="C3719" s="47">
        <v>2018</v>
      </c>
      <c r="D3719" s="107">
        <v>5.040040895699207E-2</v>
      </c>
    </row>
    <row r="3720" spans="1:4">
      <c r="A3720" s="47" t="s">
        <v>40</v>
      </c>
      <c r="B3720" s="47" t="s">
        <v>166</v>
      </c>
      <c r="C3720" s="47">
        <v>2019</v>
      </c>
      <c r="D3720" s="94">
        <v>6.6479301353363635E-2</v>
      </c>
    </row>
    <row r="3721" spans="1:4">
      <c r="A3721" s="47" t="s">
        <v>40</v>
      </c>
      <c r="B3721" s="47" t="s">
        <v>166</v>
      </c>
      <c r="C3721" s="47">
        <v>2020</v>
      </c>
      <c r="D3721" s="94">
        <v>4.9484060598848724E-2</v>
      </c>
    </row>
    <row r="3722" spans="1:4">
      <c r="A3722" s="47" t="s">
        <v>40</v>
      </c>
      <c r="B3722" s="47" t="s">
        <v>166</v>
      </c>
      <c r="C3722" s="47">
        <v>2021</v>
      </c>
      <c r="D3722" s="94">
        <v>1.759325740211649E-2</v>
      </c>
    </row>
    <row r="3723" spans="1:4">
      <c r="A3723" s="47" t="s">
        <v>40</v>
      </c>
      <c r="B3723" s="47" t="s">
        <v>166</v>
      </c>
      <c r="C3723" s="47">
        <v>2022</v>
      </c>
      <c r="D3723" s="94">
        <v>4.3860328392733329E-2</v>
      </c>
    </row>
    <row r="3724" spans="1:4">
      <c r="A3724" s="47" t="s">
        <v>41</v>
      </c>
      <c r="B3724" s="47" t="s">
        <v>166</v>
      </c>
      <c r="C3724" s="47">
        <v>2014</v>
      </c>
      <c r="D3724" s="94">
        <v>0.14822373691734395</v>
      </c>
    </row>
    <row r="3725" spans="1:4">
      <c r="A3725" s="47" t="s">
        <v>41</v>
      </c>
      <c r="B3725" s="47" t="s">
        <v>166</v>
      </c>
      <c r="C3725" s="47">
        <v>2015</v>
      </c>
      <c r="D3725" s="94">
        <v>0.17875669900152849</v>
      </c>
    </row>
    <row r="3726" spans="1:4">
      <c r="A3726" s="47" t="s">
        <v>41</v>
      </c>
      <c r="B3726" s="47" t="s">
        <v>166</v>
      </c>
      <c r="C3726" s="47">
        <v>2016</v>
      </c>
      <c r="D3726" s="47">
        <v>0.10695677849428298</v>
      </c>
    </row>
    <row r="3727" spans="1:4">
      <c r="A3727" s="47" t="s">
        <v>41</v>
      </c>
      <c r="B3727" s="47" t="s">
        <v>166</v>
      </c>
      <c r="C3727" s="47">
        <v>2017</v>
      </c>
      <c r="D3727" s="107">
        <v>0.11783624278512628</v>
      </c>
    </row>
    <row r="3728" spans="1:4">
      <c r="A3728" s="47" t="s">
        <v>41</v>
      </c>
      <c r="B3728" s="47" t="s">
        <v>166</v>
      </c>
      <c r="C3728" s="47">
        <v>2018</v>
      </c>
      <c r="D3728" s="94">
        <v>0.10370014110237526</v>
      </c>
    </row>
    <row r="3729" spans="1:7">
      <c r="A3729" s="47" t="s">
        <v>41</v>
      </c>
      <c r="B3729" s="47" t="s">
        <v>166</v>
      </c>
      <c r="C3729" s="47">
        <v>2019</v>
      </c>
      <c r="D3729" s="94">
        <v>9.2910902366215298E-2</v>
      </c>
    </row>
    <row r="3730" spans="1:7">
      <c r="A3730" s="47" t="s">
        <v>41</v>
      </c>
      <c r="B3730" s="47" t="s">
        <v>166</v>
      </c>
      <c r="C3730" s="47">
        <v>2020</v>
      </c>
      <c r="D3730" s="94">
        <v>0.11607828501613891</v>
      </c>
    </row>
    <row r="3731" spans="1:7">
      <c r="A3731" s="47" t="s">
        <v>41</v>
      </c>
      <c r="B3731" s="47" t="s">
        <v>166</v>
      </c>
      <c r="C3731" s="47">
        <v>2021</v>
      </c>
      <c r="D3731" s="94">
        <v>0.13047737266286177</v>
      </c>
    </row>
    <row r="3732" spans="1:7">
      <c r="A3732" s="47" t="s">
        <v>41</v>
      </c>
      <c r="B3732" s="47" t="s">
        <v>166</v>
      </c>
      <c r="C3732" s="47">
        <v>2022</v>
      </c>
      <c r="D3732" s="94">
        <v>0.10593106087020857</v>
      </c>
    </row>
    <row r="3733" spans="1:7">
      <c r="A3733" s="47" t="s">
        <v>41</v>
      </c>
      <c r="B3733" s="47" t="s">
        <v>166</v>
      </c>
      <c r="C3733" s="47">
        <v>2022</v>
      </c>
      <c r="D3733" s="94"/>
    </row>
    <row r="3734" spans="1:7">
      <c r="A3734" s="47" t="s">
        <v>41</v>
      </c>
      <c r="B3734" s="47" t="s">
        <v>166</v>
      </c>
      <c r="C3734" s="47">
        <v>2022</v>
      </c>
      <c r="D3734" s="47"/>
    </row>
    <row r="3735" spans="1:7">
      <c r="A3735" s="47" t="s">
        <v>111</v>
      </c>
      <c r="B3735" s="47" t="s">
        <v>166</v>
      </c>
      <c r="C3735" s="47">
        <v>2020</v>
      </c>
      <c r="D3735" s="107">
        <v>4.1274452703595331E-2</v>
      </c>
    </row>
    <row r="3736" spans="1:7">
      <c r="A3736" s="47" t="s">
        <v>111</v>
      </c>
      <c r="B3736" s="47" t="s">
        <v>166</v>
      </c>
      <c r="C3736" s="47">
        <v>2021</v>
      </c>
      <c r="D3736" s="94">
        <v>2.127530638311708E-2</v>
      </c>
    </row>
    <row r="3737" spans="1:7">
      <c r="A3737" s="47" t="s">
        <v>111</v>
      </c>
      <c r="B3737" s="47" t="s">
        <v>166</v>
      </c>
      <c r="C3737" s="47">
        <v>2022</v>
      </c>
      <c r="D3737" s="94">
        <v>6.911174900441544E-2</v>
      </c>
    </row>
    <row r="3738" spans="1:7">
      <c r="A3738" s="47" t="s">
        <v>42</v>
      </c>
      <c r="B3738" s="47" t="s">
        <v>166</v>
      </c>
      <c r="C3738" s="47">
        <v>2014</v>
      </c>
      <c r="D3738" s="94">
        <v>0.21008580483282019</v>
      </c>
    </row>
    <row r="3739" spans="1:7">
      <c r="A3739" s="47" t="s">
        <v>42</v>
      </c>
      <c r="B3739" s="47" t="s">
        <v>166</v>
      </c>
      <c r="C3739" s="47">
        <v>2015</v>
      </c>
      <c r="D3739" s="94">
        <v>0.21749563565253832</v>
      </c>
    </row>
    <row r="3740" spans="1:7">
      <c r="A3740" s="47" t="s">
        <v>42</v>
      </c>
      <c r="B3740" s="47" t="s">
        <v>166</v>
      </c>
      <c r="C3740" s="47">
        <v>2016</v>
      </c>
      <c r="D3740" s="94">
        <v>0.13028967621491111</v>
      </c>
    </row>
    <row r="3741" spans="1:7">
      <c r="A3741" s="47" t="s">
        <v>42</v>
      </c>
      <c r="B3741" s="47" t="s">
        <v>166</v>
      </c>
      <c r="C3741" s="47">
        <v>2017</v>
      </c>
      <c r="D3741" s="94">
        <v>0.10977080851378859</v>
      </c>
    </row>
    <row r="3742" spans="1:7">
      <c r="A3742" s="47" t="s">
        <v>42</v>
      </c>
      <c r="B3742" s="47" t="s">
        <v>166</v>
      </c>
      <c r="C3742" s="47">
        <v>2018</v>
      </c>
      <c r="D3742" s="47">
        <v>9.4329407446700042E-2</v>
      </c>
    </row>
    <row r="3743" spans="1:7">
      <c r="A3743" s="47" t="s">
        <v>42</v>
      </c>
      <c r="B3743" s="47" t="s">
        <v>166</v>
      </c>
      <c r="C3743" s="47">
        <v>2019</v>
      </c>
      <c r="D3743" s="107">
        <v>8.5783242681707575E-2</v>
      </c>
      <c r="G3743" s="87"/>
    </row>
    <row r="3744" spans="1:7">
      <c r="A3744" s="47" t="s">
        <v>42</v>
      </c>
      <c r="B3744" s="47" t="s">
        <v>166</v>
      </c>
      <c r="C3744" s="47">
        <v>2020</v>
      </c>
      <c r="D3744" s="94">
        <v>8.9990932398654855E-2</v>
      </c>
    </row>
    <row r="3745" spans="1:4">
      <c r="A3745" s="47" t="s">
        <v>42</v>
      </c>
      <c r="B3745" s="47" t="s">
        <v>166</v>
      </c>
      <c r="C3745" s="47">
        <v>2021</v>
      </c>
      <c r="D3745" s="94">
        <v>7.4804194508719918E-2</v>
      </c>
    </row>
    <row r="3746" spans="1:4">
      <c r="A3746" s="47" t="s">
        <v>42</v>
      </c>
      <c r="B3746" s="47" t="s">
        <v>166</v>
      </c>
      <c r="C3746" s="47">
        <v>2022</v>
      </c>
      <c r="D3746" s="94">
        <v>9.8632385680290618E-2</v>
      </c>
    </row>
    <row r="3747" spans="1:4">
      <c r="A3747" s="47" t="s">
        <v>42</v>
      </c>
      <c r="B3747" s="47" t="s">
        <v>166</v>
      </c>
      <c r="C3747" s="47">
        <v>2022</v>
      </c>
      <c r="D3747" s="94"/>
    </row>
    <row r="3748" spans="1:4">
      <c r="A3748" s="47" t="s">
        <v>42</v>
      </c>
      <c r="B3748" s="47" t="s">
        <v>166</v>
      </c>
      <c r="C3748" s="47">
        <v>2022</v>
      </c>
      <c r="D3748" s="94"/>
    </row>
    <row r="3749" spans="1:4">
      <c r="A3749" s="47" t="s">
        <v>43</v>
      </c>
      <c r="B3749" s="47" t="s">
        <v>166</v>
      </c>
      <c r="C3749" s="47">
        <v>2014</v>
      </c>
      <c r="D3749" s="94">
        <v>0.26170556437055542</v>
      </c>
    </row>
    <row r="3750" spans="1:4">
      <c r="A3750" s="47" t="s">
        <v>43</v>
      </c>
      <c r="B3750" s="47" t="s">
        <v>166</v>
      </c>
      <c r="C3750" s="47">
        <v>2015</v>
      </c>
      <c r="D3750" s="47">
        <v>0.21013321114591971</v>
      </c>
    </row>
    <row r="3751" spans="1:4">
      <c r="A3751" s="47" t="s">
        <v>43</v>
      </c>
      <c r="B3751" s="47" t="s">
        <v>166</v>
      </c>
      <c r="C3751" s="47">
        <v>2016</v>
      </c>
      <c r="D3751" s="107">
        <v>0.14776139458818613</v>
      </c>
    </row>
    <row r="3752" spans="1:4">
      <c r="A3752" s="47" t="s">
        <v>43</v>
      </c>
      <c r="B3752" s="47" t="s">
        <v>166</v>
      </c>
      <c r="C3752" s="47">
        <v>2017</v>
      </c>
      <c r="D3752" s="94">
        <v>8.8139485230222692E-2</v>
      </c>
    </row>
    <row r="3753" spans="1:4">
      <c r="A3753" s="47" t="s">
        <v>43</v>
      </c>
      <c r="B3753" s="47" t="s">
        <v>166</v>
      </c>
      <c r="C3753" s="47">
        <v>2018</v>
      </c>
      <c r="D3753" s="94">
        <v>0.1278265048970782</v>
      </c>
    </row>
    <row r="3754" spans="1:4">
      <c r="A3754" s="47" t="s">
        <v>43</v>
      </c>
      <c r="B3754" s="47" t="s">
        <v>166</v>
      </c>
      <c r="C3754" s="47">
        <v>2019</v>
      </c>
      <c r="D3754" s="94">
        <v>0.11918043056682118</v>
      </c>
    </row>
    <row r="3755" spans="1:4">
      <c r="A3755" s="47" t="s">
        <v>43</v>
      </c>
      <c r="B3755" s="47" t="s">
        <v>166</v>
      </c>
      <c r="C3755" s="47">
        <v>2020</v>
      </c>
      <c r="D3755" s="94">
        <v>0.15222831530831057</v>
      </c>
    </row>
    <row r="3756" spans="1:4">
      <c r="A3756" s="47" t="s">
        <v>43</v>
      </c>
      <c r="B3756" s="47" t="s">
        <v>166</v>
      </c>
      <c r="C3756" s="47">
        <v>2021</v>
      </c>
      <c r="D3756" s="94">
        <v>0.11831640963265509</v>
      </c>
    </row>
    <row r="3757" spans="1:4">
      <c r="A3757" s="47" t="s">
        <v>43</v>
      </c>
      <c r="B3757" s="47" t="s">
        <v>166</v>
      </c>
      <c r="C3757" s="47">
        <v>2022</v>
      </c>
      <c r="D3757" s="94">
        <v>0.18459702470970771</v>
      </c>
    </row>
    <row r="3758" spans="1:4">
      <c r="A3758" s="47" t="s">
        <v>44</v>
      </c>
      <c r="B3758" s="47" t="s">
        <v>166</v>
      </c>
      <c r="C3758" s="47">
        <v>2014</v>
      </c>
      <c r="D3758" s="47">
        <v>0.11793989805670224</v>
      </c>
    </row>
    <row r="3759" spans="1:4">
      <c r="A3759" s="47" t="s">
        <v>44</v>
      </c>
      <c r="B3759" s="47" t="s">
        <v>166</v>
      </c>
      <c r="C3759" s="47">
        <v>2015</v>
      </c>
      <c r="D3759" s="108">
        <v>0.10913415873048235</v>
      </c>
    </row>
    <row r="3760" spans="1:4">
      <c r="A3760" s="47" t="s">
        <v>44</v>
      </c>
      <c r="B3760" s="47" t="s">
        <v>166</v>
      </c>
      <c r="C3760" s="47">
        <v>2016</v>
      </c>
      <c r="D3760" s="93">
        <v>0.12683888868359031</v>
      </c>
    </row>
    <row r="3761" spans="1:4">
      <c r="A3761" s="47" t="s">
        <v>44</v>
      </c>
      <c r="B3761" s="47" t="s">
        <v>166</v>
      </c>
      <c r="C3761" s="47">
        <v>2017</v>
      </c>
      <c r="D3761" s="93">
        <v>0.12384632467276999</v>
      </c>
    </row>
    <row r="3762" spans="1:4">
      <c r="A3762" s="47" t="s">
        <v>44</v>
      </c>
      <c r="B3762" s="47" t="s">
        <v>166</v>
      </c>
      <c r="C3762" s="47">
        <v>2018</v>
      </c>
      <c r="D3762" s="93">
        <v>8.3004271509113131E-2</v>
      </c>
    </row>
    <row r="3763" spans="1:4">
      <c r="A3763" s="47" t="s">
        <v>44</v>
      </c>
      <c r="B3763" s="47" t="s">
        <v>166</v>
      </c>
      <c r="C3763" s="47">
        <v>2019</v>
      </c>
      <c r="D3763" s="93">
        <v>5.3413310048673932E-2</v>
      </c>
    </row>
    <row r="3764" spans="1:4">
      <c r="A3764" s="47" t="s">
        <v>44</v>
      </c>
      <c r="B3764" s="47" t="s">
        <v>166</v>
      </c>
      <c r="C3764" s="47">
        <v>2020</v>
      </c>
      <c r="D3764" s="93">
        <v>6.169644926480617E-2</v>
      </c>
    </row>
    <row r="3765" spans="1:4">
      <c r="A3765" s="47" t="s">
        <v>44</v>
      </c>
      <c r="B3765" s="47" t="s">
        <v>166</v>
      </c>
      <c r="C3765" s="47">
        <v>2021</v>
      </c>
      <c r="D3765" s="93">
        <v>1.808946772191182E-2</v>
      </c>
    </row>
    <row r="3766" spans="1:4">
      <c r="A3766" s="47" t="s">
        <v>44</v>
      </c>
      <c r="B3766" s="47" t="s">
        <v>166</v>
      </c>
      <c r="C3766" s="47">
        <v>2022</v>
      </c>
      <c r="D3766" s="47">
        <v>8.4462021327687847E-2</v>
      </c>
    </row>
    <row r="3767" spans="1:4">
      <c r="A3767" s="47" t="s">
        <v>45</v>
      </c>
      <c r="B3767" s="47" t="s">
        <v>166</v>
      </c>
      <c r="C3767" s="47">
        <v>2014</v>
      </c>
      <c r="D3767" s="107">
        <v>0.19581193311126069</v>
      </c>
    </row>
    <row r="3768" spans="1:4">
      <c r="A3768" s="47" t="s">
        <v>45</v>
      </c>
      <c r="B3768" s="47" t="s">
        <v>166</v>
      </c>
      <c r="C3768" s="47">
        <v>2015</v>
      </c>
      <c r="D3768" s="93">
        <v>0.26093427881217141</v>
      </c>
    </row>
    <row r="3769" spans="1:4">
      <c r="A3769" s="47" t="s">
        <v>45</v>
      </c>
      <c r="B3769" s="47" t="s">
        <v>166</v>
      </c>
      <c r="C3769" s="47">
        <v>2016</v>
      </c>
      <c r="D3769" s="93">
        <v>5.7694931055470591E-2</v>
      </c>
    </row>
    <row r="3770" spans="1:4">
      <c r="A3770" s="47" t="s">
        <v>45</v>
      </c>
      <c r="B3770" s="47" t="s">
        <v>166</v>
      </c>
      <c r="C3770" s="47">
        <v>2017</v>
      </c>
      <c r="D3770" s="93">
        <v>0.13203784886461967</v>
      </c>
    </row>
    <row r="3771" spans="1:4">
      <c r="A3771" s="47" t="s">
        <v>45</v>
      </c>
      <c r="B3771" s="47" t="s">
        <v>166</v>
      </c>
      <c r="C3771" s="47">
        <v>2018</v>
      </c>
      <c r="D3771" s="93">
        <v>0.22909708106489296</v>
      </c>
    </row>
    <row r="3772" spans="1:4">
      <c r="A3772" s="47" t="s">
        <v>45</v>
      </c>
      <c r="B3772" s="47" t="s">
        <v>166</v>
      </c>
      <c r="C3772" s="47">
        <v>2019</v>
      </c>
      <c r="D3772" s="93">
        <v>0.2248549369321953</v>
      </c>
    </row>
    <row r="3773" spans="1:4">
      <c r="A3773" s="47" t="s">
        <v>45</v>
      </c>
      <c r="B3773" s="47" t="s">
        <v>166</v>
      </c>
      <c r="C3773" s="47">
        <v>2020</v>
      </c>
      <c r="D3773" s="93">
        <v>0.25850128126900301</v>
      </c>
    </row>
    <row r="3774" spans="1:4">
      <c r="A3774" s="47" t="s">
        <v>45</v>
      </c>
      <c r="B3774" s="47" t="s">
        <v>166</v>
      </c>
      <c r="C3774" s="47">
        <v>2021</v>
      </c>
      <c r="D3774" s="47">
        <v>0.20535383975956639</v>
      </c>
    </row>
    <row r="3775" spans="1:4">
      <c r="A3775" s="47" t="s">
        <v>45</v>
      </c>
      <c r="B3775" s="47" t="s">
        <v>166</v>
      </c>
      <c r="C3775" s="47">
        <v>2022</v>
      </c>
      <c r="D3775" s="107">
        <v>0.15010226815069627</v>
      </c>
    </row>
    <row r="3776" spans="1:4">
      <c r="A3776" s="47" t="s">
        <v>33</v>
      </c>
      <c r="B3776" s="47" t="s">
        <v>133</v>
      </c>
      <c r="C3776" s="47">
        <v>2014</v>
      </c>
      <c r="D3776" s="93">
        <v>0.19743941285992084</v>
      </c>
    </row>
    <row r="3777" spans="1:4">
      <c r="A3777" s="47" t="s">
        <v>33</v>
      </c>
      <c r="B3777" s="47" t="s">
        <v>133</v>
      </c>
      <c r="C3777" s="47">
        <v>2015</v>
      </c>
      <c r="D3777" s="93">
        <v>0.13611854736944157</v>
      </c>
    </row>
    <row r="3778" spans="1:4">
      <c r="A3778" s="47" t="s">
        <v>33</v>
      </c>
      <c r="B3778" s="47" t="s">
        <v>133</v>
      </c>
      <c r="C3778" s="47">
        <v>2016</v>
      </c>
      <c r="D3778" s="93">
        <v>3.5585435540921438E-2</v>
      </c>
    </row>
    <row r="3779" spans="1:4">
      <c r="A3779" s="47" t="s">
        <v>33</v>
      </c>
      <c r="B3779" s="47" t="s">
        <v>133</v>
      </c>
      <c r="C3779" s="47">
        <v>2017</v>
      </c>
      <c r="D3779" s="93">
        <v>6.5973218121068433E-2</v>
      </c>
    </row>
    <row r="3780" spans="1:4">
      <c r="A3780" s="47" t="s">
        <v>33</v>
      </c>
      <c r="B3780" s="47" t="s">
        <v>133</v>
      </c>
      <c r="C3780" s="47">
        <v>2018</v>
      </c>
      <c r="D3780" s="47">
        <v>0.10875731563492672</v>
      </c>
    </row>
    <row r="3781" spans="1:4">
      <c r="A3781" s="47" t="s">
        <v>33</v>
      </c>
      <c r="B3781" s="47" t="s">
        <v>133</v>
      </c>
      <c r="C3781" s="47">
        <v>2019</v>
      </c>
      <c r="D3781" s="107">
        <v>0.11580196980848062</v>
      </c>
    </row>
    <row r="3782" spans="1:4">
      <c r="A3782" s="47" t="s">
        <v>33</v>
      </c>
      <c r="B3782" s="47" t="s">
        <v>133</v>
      </c>
      <c r="C3782" s="47">
        <v>2020</v>
      </c>
      <c r="D3782" s="93">
        <v>8.9000715194124613E-2</v>
      </c>
    </row>
    <row r="3783" spans="1:4">
      <c r="A3783" s="47" t="s">
        <v>33</v>
      </c>
      <c r="B3783" s="47" t="s">
        <v>133</v>
      </c>
      <c r="C3783" s="47">
        <v>2021</v>
      </c>
      <c r="D3783" s="93">
        <v>6.197493760963739E-2</v>
      </c>
    </row>
    <row r="3784" spans="1:4">
      <c r="A3784" s="47" t="s">
        <v>33</v>
      </c>
      <c r="B3784" s="47" t="s">
        <v>133</v>
      </c>
      <c r="C3784" s="47">
        <v>2022</v>
      </c>
      <c r="D3784" s="93">
        <v>0.12427094946671684</v>
      </c>
    </row>
    <row r="3785" spans="1:4">
      <c r="A3785" s="47" t="s">
        <v>34</v>
      </c>
      <c r="B3785" s="47" t="s">
        <v>133</v>
      </c>
      <c r="C3785" s="47">
        <v>2014</v>
      </c>
      <c r="D3785" s="93">
        <v>0.20329014768649162</v>
      </c>
    </row>
    <row r="3786" spans="1:4">
      <c r="A3786" s="47" t="s">
        <v>34</v>
      </c>
      <c r="B3786" s="47" t="s">
        <v>133</v>
      </c>
      <c r="C3786" s="47">
        <v>2015</v>
      </c>
      <c r="D3786" s="93">
        <v>0.23624239753627552</v>
      </c>
    </row>
    <row r="3787" spans="1:4">
      <c r="A3787" s="47" t="s">
        <v>34</v>
      </c>
      <c r="B3787" s="47" t="s">
        <v>133</v>
      </c>
      <c r="C3787" s="47">
        <v>2016</v>
      </c>
      <c r="D3787" s="93">
        <v>5.7809633845698601E-2</v>
      </c>
    </row>
    <row r="3788" spans="1:4">
      <c r="A3788" s="47" t="s">
        <v>34</v>
      </c>
      <c r="B3788" s="47" t="s">
        <v>133</v>
      </c>
      <c r="C3788" s="47">
        <v>2017</v>
      </c>
      <c r="D3788" s="47">
        <v>0.11853521866940689</v>
      </c>
    </row>
    <row r="3789" spans="1:4">
      <c r="A3789" s="47" t="s">
        <v>34</v>
      </c>
      <c r="B3789" s="47" t="s">
        <v>133</v>
      </c>
      <c r="C3789" s="47">
        <v>2018</v>
      </c>
      <c r="D3789" s="107">
        <v>0.10439677002719015</v>
      </c>
    </row>
    <row r="3790" spans="1:4">
      <c r="A3790" s="47" t="s">
        <v>34</v>
      </c>
      <c r="B3790" s="47" t="s">
        <v>133</v>
      </c>
      <c r="C3790" s="47">
        <v>2019</v>
      </c>
      <c r="D3790" s="93">
        <v>0.11076707198251783</v>
      </c>
    </row>
    <row r="3791" spans="1:4">
      <c r="A3791" s="47" t="s">
        <v>34</v>
      </c>
      <c r="B3791" s="47" t="s">
        <v>133</v>
      </c>
      <c r="C3791" s="47">
        <v>2020</v>
      </c>
      <c r="D3791" s="93">
        <v>0.10560308877842686</v>
      </c>
    </row>
    <row r="3792" spans="1:4">
      <c r="A3792" s="47" t="s">
        <v>34</v>
      </c>
      <c r="B3792" s="47" t="s">
        <v>133</v>
      </c>
      <c r="C3792" s="47">
        <v>2021</v>
      </c>
      <c r="D3792" s="93">
        <v>8.3510128343613016E-2</v>
      </c>
    </row>
    <row r="3793" spans="1:4">
      <c r="A3793" s="47" t="s">
        <v>34</v>
      </c>
      <c r="B3793" s="47" t="s">
        <v>133</v>
      </c>
      <c r="C3793" s="47">
        <v>2022</v>
      </c>
      <c r="D3793" s="93">
        <v>1.2479128374717091E-2</v>
      </c>
    </row>
    <row r="3794" spans="1:4">
      <c r="A3794" s="47" t="s">
        <v>35</v>
      </c>
      <c r="B3794" s="47" t="s">
        <v>133</v>
      </c>
      <c r="C3794" s="47">
        <v>2014</v>
      </c>
      <c r="D3794" s="93">
        <v>0.10168181983641679</v>
      </c>
    </row>
    <row r="3795" spans="1:4">
      <c r="A3795" s="47" t="s">
        <v>35</v>
      </c>
      <c r="B3795" s="47" t="s">
        <v>133</v>
      </c>
      <c r="C3795" s="47">
        <v>2015</v>
      </c>
      <c r="D3795" s="93">
        <v>0.12978440136230371</v>
      </c>
    </row>
    <row r="3796" spans="1:4">
      <c r="A3796" s="47" t="s">
        <v>35</v>
      </c>
      <c r="B3796" s="47" t="s">
        <v>133</v>
      </c>
      <c r="C3796" s="47">
        <v>2016</v>
      </c>
      <c r="D3796" s="47">
        <v>7.7826311550485874E-2</v>
      </c>
    </row>
    <row r="3797" spans="1:4">
      <c r="A3797" s="47" t="s">
        <v>35</v>
      </c>
      <c r="B3797" s="47" t="s">
        <v>133</v>
      </c>
      <c r="C3797" s="47">
        <v>2017</v>
      </c>
      <c r="D3797" s="108">
        <v>6.7793363513807339E-2</v>
      </c>
    </row>
    <row r="3798" spans="1:4">
      <c r="A3798" s="47" t="s">
        <v>35</v>
      </c>
      <c r="B3798" s="47" t="s">
        <v>133</v>
      </c>
      <c r="C3798" s="47">
        <v>2018</v>
      </c>
      <c r="D3798" s="93">
        <v>9.5635610233556642E-2</v>
      </c>
    </row>
    <row r="3799" spans="1:4">
      <c r="A3799" s="47" t="s">
        <v>35</v>
      </c>
      <c r="B3799" s="47" t="s">
        <v>133</v>
      </c>
      <c r="C3799" s="47">
        <v>2019</v>
      </c>
      <c r="D3799" s="93">
        <v>8.4474154195635365E-2</v>
      </c>
    </row>
    <row r="3800" spans="1:4">
      <c r="A3800" s="47" t="s">
        <v>35</v>
      </c>
      <c r="B3800" s="47" t="s">
        <v>133</v>
      </c>
      <c r="C3800" s="47">
        <v>2020</v>
      </c>
      <c r="D3800" s="93">
        <v>5.7002557077049647E-2</v>
      </c>
    </row>
    <row r="3801" spans="1:4">
      <c r="A3801" s="47" t="s">
        <v>35</v>
      </c>
      <c r="B3801" s="47" t="s">
        <v>133</v>
      </c>
      <c r="C3801" s="47">
        <v>2021</v>
      </c>
      <c r="D3801" s="93">
        <v>6.0794577432340589E-2</v>
      </c>
    </row>
    <row r="3802" spans="1:4">
      <c r="A3802" s="47" t="s">
        <v>35</v>
      </c>
      <c r="B3802" s="47" t="s">
        <v>133</v>
      </c>
      <c r="C3802" s="47">
        <v>2022</v>
      </c>
      <c r="D3802" s="93">
        <v>0.10808027946250463</v>
      </c>
    </row>
    <row r="3803" spans="1:4">
      <c r="A3803" s="47" t="s">
        <v>35</v>
      </c>
      <c r="B3803" s="47" t="s">
        <v>133</v>
      </c>
      <c r="C3803" s="47">
        <v>2022</v>
      </c>
      <c r="D3803" s="93"/>
    </row>
    <row r="3804" spans="1:4">
      <c r="A3804" s="47" t="s">
        <v>35</v>
      </c>
      <c r="B3804" s="47" t="s">
        <v>133</v>
      </c>
      <c r="C3804" s="47">
        <v>2022</v>
      </c>
      <c r="D3804" s="47"/>
    </row>
    <row r="3805" spans="1:4">
      <c r="A3805" s="47" t="s">
        <v>36</v>
      </c>
      <c r="B3805" s="47" t="s">
        <v>133</v>
      </c>
      <c r="C3805" s="47">
        <v>2014</v>
      </c>
      <c r="D3805" s="108">
        <v>0.14531014525582842</v>
      </c>
    </row>
    <row r="3806" spans="1:4">
      <c r="A3806" s="47" t="s">
        <v>36</v>
      </c>
      <c r="B3806" s="47" t="s">
        <v>133</v>
      </c>
      <c r="C3806" s="47">
        <v>2015</v>
      </c>
      <c r="D3806" s="93">
        <v>0.18007889068573496</v>
      </c>
    </row>
    <row r="3807" spans="1:4">
      <c r="A3807" s="47" t="s">
        <v>36</v>
      </c>
      <c r="B3807" s="47" t="s">
        <v>133</v>
      </c>
      <c r="C3807" s="47">
        <v>2016</v>
      </c>
      <c r="D3807" s="93">
        <v>5.3773571476712849E-2</v>
      </c>
    </row>
    <row r="3808" spans="1:4">
      <c r="A3808" s="47" t="s">
        <v>36</v>
      </c>
      <c r="B3808" s="47" t="s">
        <v>133</v>
      </c>
      <c r="C3808" s="47">
        <v>2017</v>
      </c>
      <c r="D3808" s="93">
        <v>6.682702938626868E-2</v>
      </c>
    </row>
    <row r="3809" spans="1:4">
      <c r="A3809" s="47" t="s">
        <v>36</v>
      </c>
      <c r="B3809" s="47" t="s">
        <v>133</v>
      </c>
      <c r="C3809" s="47">
        <v>2018</v>
      </c>
      <c r="D3809" s="93">
        <v>0.1997886235758774</v>
      </c>
    </row>
    <row r="3810" spans="1:4">
      <c r="A3810" s="47" t="s">
        <v>36</v>
      </c>
      <c r="B3810" s="47" t="s">
        <v>133</v>
      </c>
      <c r="C3810" s="47">
        <v>2019</v>
      </c>
      <c r="D3810" s="93">
        <v>0.16685439064963939</v>
      </c>
    </row>
    <row r="3811" spans="1:4">
      <c r="A3811" s="47" t="s">
        <v>36</v>
      </c>
      <c r="B3811" s="47" t="s">
        <v>133</v>
      </c>
      <c r="C3811" s="47">
        <v>2020</v>
      </c>
      <c r="D3811" s="93">
        <v>0.13839952156024588</v>
      </c>
    </row>
    <row r="3812" spans="1:4">
      <c r="A3812" s="47" t="s">
        <v>36</v>
      </c>
      <c r="B3812" s="47" t="s">
        <v>133</v>
      </c>
      <c r="C3812" s="47">
        <v>2021</v>
      </c>
      <c r="D3812" s="47">
        <v>0.2101105838816815</v>
      </c>
    </row>
    <row r="3813" spans="1:4">
      <c r="A3813" s="47" t="s">
        <v>36</v>
      </c>
      <c r="B3813" s="47" t="s">
        <v>133</v>
      </c>
      <c r="C3813" s="47">
        <v>2022</v>
      </c>
      <c r="D3813" s="108">
        <v>0.24071569226124553</v>
      </c>
    </row>
    <row r="3814" spans="1:4">
      <c r="A3814" s="47" t="s">
        <v>37</v>
      </c>
      <c r="B3814" s="47" t="s">
        <v>133</v>
      </c>
      <c r="C3814" s="47">
        <v>2014</v>
      </c>
      <c r="D3814" s="93">
        <v>9.8457349574332859E-2</v>
      </c>
    </row>
    <row r="3815" spans="1:4">
      <c r="A3815" s="47" t="s">
        <v>37</v>
      </c>
      <c r="B3815" s="47" t="s">
        <v>133</v>
      </c>
      <c r="C3815" s="47">
        <v>2015</v>
      </c>
      <c r="D3815" s="93">
        <v>0.11789364214677103</v>
      </c>
    </row>
    <row r="3816" spans="1:4">
      <c r="A3816" s="47" t="s">
        <v>37</v>
      </c>
      <c r="B3816" s="47" t="s">
        <v>133</v>
      </c>
      <c r="C3816" s="47">
        <v>2016</v>
      </c>
      <c r="D3816" s="93">
        <v>0.13650109532849369</v>
      </c>
    </row>
    <row r="3817" spans="1:4">
      <c r="A3817" s="47" t="s">
        <v>37</v>
      </c>
      <c r="B3817" s="47" t="s">
        <v>133</v>
      </c>
      <c r="C3817" s="47">
        <v>2017</v>
      </c>
      <c r="D3817" s="93">
        <v>0.14897055743404747</v>
      </c>
    </row>
    <row r="3818" spans="1:4">
      <c r="A3818" s="47" t="s">
        <v>37</v>
      </c>
      <c r="B3818" s="47" t="s">
        <v>133</v>
      </c>
      <c r="C3818" s="47">
        <v>2018</v>
      </c>
      <c r="D3818" s="93">
        <v>0.12206592129339564</v>
      </c>
    </row>
    <row r="3819" spans="1:4">
      <c r="A3819" s="47" t="s">
        <v>37</v>
      </c>
      <c r="B3819" s="47" t="s">
        <v>133</v>
      </c>
      <c r="C3819" s="47">
        <v>2019</v>
      </c>
      <c r="D3819" s="93">
        <v>8.9761532529906984E-2</v>
      </c>
    </row>
    <row r="3820" spans="1:4">
      <c r="A3820" s="47" t="s">
        <v>37</v>
      </c>
      <c r="B3820" s="47" t="s">
        <v>133</v>
      </c>
      <c r="C3820" s="47">
        <v>2020</v>
      </c>
      <c r="D3820" s="47">
        <v>9.0907967593708394E-2</v>
      </c>
    </row>
    <row r="3821" spans="1:4">
      <c r="A3821" s="47" t="s">
        <v>37</v>
      </c>
      <c r="B3821" s="47" t="s">
        <v>133</v>
      </c>
      <c r="C3821" s="47">
        <v>2021</v>
      </c>
      <c r="D3821" s="108">
        <v>3.260066867099868E-2</v>
      </c>
    </row>
    <row r="3822" spans="1:4">
      <c r="A3822" s="47" t="s">
        <v>37</v>
      </c>
      <c r="B3822" s="47" t="s">
        <v>133</v>
      </c>
      <c r="C3822" s="47">
        <v>2022</v>
      </c>
      <c r="D3822" s="93">
        <v>0.12536685276835341</v>
      </c>
    </row>
    <row r="3823" spans="1:4">
      <c r="A3823" s="47" t="s">
        <v>38</v>
      </c>
      <c r="B3823" s="47" t="s">
        <v>133</v>
      </c>
      <c r="C3823" s="47">
        <v>2014</v>
      </c>
      <c r="D3823" s="93">
        <v>0.11403050018530257</v>
      </c>
    </row>
    <row r="3824" spans="1:4">
      <c r="A3824" s="47" t="s">
        <v>38</v>
      </c>
      <c r="B3824" s="47" t="s">
        <v>133</v>
      </c>
      <c r="C3824" s="47">
        <v>2015</v>
      </c>
      <c r="D3824" s="93">
        <v>0.11214431093234524</v>
      </c>
    </row>
    <row r="3825" spans="1:4">
      <c r="A3825" s="47" t="s">
        <v>38</v>
      </c>
      <c r="B3825" s="47" t="s">
        <v>133</v>
      </c>
      <c r="C3825" s="47">
        <v>2016</v>
      </c>
      <c r="D3825" s="93">
        <v>8.8008001076996828E-2</v>
      </c>
    </row>
    <row r="3826" spans="1:4">
      <c r="A3826" s="47" t="s">
        <v>38</v>
      </c>
      <c r="B3826" s="47" t="s">
        <v>133</v>
      </c>
      <c r="C3826" s="47">
        <v>2017</v>
      </c>
      <c r="D3826" s="93">
        <v>0.1636886408188889</v>
      </c>
    </row>
    <row r="3827" spans="1:4">
      <c r="A3827" s="47" t="s">
        <v>38</v>
      </c>
      <c r="B3827" s="47" t="s">
        <v>133</v>
      </c>
      <c r="C3827" s="47">
        <v>2018</v>
      </c>
      <c r="D3827" s="93">
        <v>0.10525404623248105</v>
      </c>
    </row>
    <row r="3828" spans="1:4">
      <c r="A3828" s="47" t="s">
        <v>38</v>
      </c>
      <c r="B3828" s="47" t="s">
        <v>133</v>
      </c>
      <c r="C3828" s="47">
        <v>2019</v>
      </c>
      <c r="D3828" s="47">
        <v>8.1027185082764325E-2</v>
      </c>
    </row>
    <row r="3829" spans="1:4">
      <c r="A3829" s="47" t="s">
        <v>38</v>
      </c>
      <c r="B3829" s="47" t="s">
        <v>133</v>
      </c>
      <c r="C3829" s="47">
        <v>2020</v>
      </c>
      <c r="D3829" s="108">
        <v>8.1242680936414943E-2</v>
      </c>
    </row>
    <row r="3830" spans="1:4">
      <c r="A3830" s="47" t="s">
        <v>38</v>
      </c>
      <c r="B3830" s="47" t="s">
        <v>133</v>
      </c>
      <c r="C3830" s="47">
        <v>2021</v>
      </c>
      <c r="D3830" s="93">
        <v>2.7587010633145649E-2</v>
      </c>
    </row>
    <row r="3831" spans="1:4">
      <c r="A3831" s="47" t="s">
        <v>38</v>
      </c>
      <c r="B3831" s="47" t="s">
        <v>133</v>
      </c>
      <c r="C3831" s="47">
        <v>2022</v>
      </c>
      <c r="D3831" s="93">
        <v>0.10214892106935997</v>
      </c>
    </row>
    <row r="3832" spans="1:4">
      <c r="A3832" s="47" t="s">
        <v>39</v>
      </c>
      <c r="B3832" s="47" t="s">
        <v>133</v>
      </c>
      <c r="C3832" s="47">
        <v>2014</v>
      </c>
      <c r="D3832" s="93">
        <v>0.16152759128247615</v>
      </c>
    </row>
    <row r="3833" spans="1:4">
      <c r="A3833" s="47" t="s">
        <v>39</v>
      </c>
      <c r="B3833" s="47" t="s">
        <v>133</v>
      </c>
      <c r="C3833" s="47">
        <v>2015</v>
      </c>
      <c r="D3833" s="93">
        <v>0.17770827142538231</v>
      </c>
    </row>
    <row r="3834" spans="1:4">
      <c r="A3834" s="47" t="s">
        <v>39</v>
      </c>
      <c r="B3834" s="47" t="s">
        <v>133</v>
      </c>
      <c r="C3834" s="47">
        <v>2016</v>
      </c>
      <c r="D3834" s="93">
        <v>1.7401047308501654E-2</v>
      </c>
    </row>
    <row r="3835" spans="1:4">
      <c r="A3835" s="47" t="s">
        <v>39</v>
      </c>
      <c r="B3835" s="47" t="s">
        <v>133</v>
      </c>
      <c r="C3835" s="47">
        <v>2017</v>
      </c>
      <c r="D3835" s="93">
        <v>2.9128926060358079E-2</v>
      </c>
    </row>
    <row r="3836" spans="1:4">
      <c r="A3836" s="47" t="s">
        <v>39</v>
      </c>
      <c r="B3836" s="47" t="s">
        <v>133</v>
      </c>
      <c r="C3836" s="47">
        <v>2018</v>
      </c>
      <c r="D3836" s="47">
        <v>4.1578295354075763E-2</v>
      </c>
    </row>
    <row r="3837" spans="1:4">
      <c r="A3837" s="47" t="s">
        <v>39</v>
      </c>
      <c r="B3837" s="47" t="s">
        <v>133</v>
      </c>
      <c r="C3837" s="47">
        <v>2019</v>
      </c>
      <c r="D3837" s="107">
        <v>2.8033971323876732E-2</v>
      </c>
    </row>
    <row r="3838" spans="1:4">
      <c r="A3838" s="47" t="s">
        <v>39</v>
      </c>
      <c r="B3838" s="47" t="s">
        <v>133</v>
      </c>
      <c r="C3838" s="47">
        <v>2020</v>
      </c>
      <c r="D3838" s="93">
        <v>4.3854838539901859E-2</v>
      </c>
    </row>
    <row r="3839" spans="1:4">
      <c r="A3839" s="47" t="s">
        <v>39</v>
      </c>
      <c r="B3839" s="47" t="s">
        <v>133</v>
      </c>
      <c r="C3839" s="47">
        <v>2021</v>
      </c>
      <c r="D3839" s="93">
        <v>2.7778635971542766E-2</v>
      </c>
    </row>
    <row r="3840" spans="1:4">
      <c r="A3840" s="47" t="s">
        <v>39</v>
      </c>
      <c r="B3840" s="47" t="s">
        <v>133</v>
      </c>
      <c r="C3840" s="47">
        <v>2022</v>
      </c>
      <c r="D3840" s="93">
        <v>9.5163050880308742E-2</v>
      </c>
    </row>
    <row r="3841" spans="1:4">
      <c r="A3841" s="47" t="s">
        <v>40</v>
      </c>
      <c r="B3841" s="47" t="s">
        <v>133</v>
      </c>
      <c r="C3841" s="47">
        <v>2014</v>
      </c>
      <c r="D3841" s="93">
        <v>7.0546484169127177E-2</v>
      </c>
    </row>
    <row r="3842" spans="1:4">
      <c r="A3842" s="47" t="s">
        <v>40</v>
      </c>
      <c r="B3842" s="47" t="s">
        <v>133</v>
      </c>
      <c r="C3842" s="47">
        <v>2015</v>
      </c>
      <c r="D3842" s="93">
        <v>7.920385413553678E-2</v>
      </c>
    </row>
    <row r="3843" spans="1:4">
      <c r="A3843" s="47" t="s">
        <v>40</v>
      </c>
      <c r="B3843" s="47" t="s">
        <v>133</v>
      </c>
      <c r="C3843" s="47">
        <v>2016</v>
      </c>
      <c r="D3843" s="93">
        <v>7.3981531154751812E-2</v>
      </c>
    </row>
    <row r="3844" spans="1:4">
      <c r="A3844" s="47" t="s">
        <v>40</v>
      </c>
      <c r="B3844" s="47" t="s">
        <v>133</v>
      </c>
      <c r="C3844" s="47">
        <v>2017</v>
      </c>
      <c r="D3844" s="47">
        <v>7.6316111586118507E-2</v>
      </c>
    </row>
    <row r="3845" spans="1:4">
      <c r="A3845" s="47" t="s">
        <v>40</v>
      </c>
      <c r="B3845" s="47" t="s">
        <v>133</v>
      </c>
      <c r="C3845" s="47">
        <v>2018</v>
      </c>
      <c r="D3845" s="107">
        <v>7.973721552293063E-2</v>
      </c>
    </row>
    <row r="3846" spans="1:4">
      <c r="A3846" s="47" t="s">
        <v>40</v>
      </c>
      <c r="B3846" s="47" t="s">
        <v>133</v>
      </c>
      <c r="C3846" s="47">
        <v>2019</v>
      </c>
      <c r="D3846" s="47">
        <v>8.5404602932676724E-2</v>
      </c>
    </row>
    <row r="3847" spans="1:4">
      <c r="A3847" s="47" t="s">
        <v>40</v>
      </c>
      <c r="B3847" s="47" t="s">
        <v>133</v>
      </c>
      <c r="C3847" s="47">
        <v>2020</v>
      </c>
      <c r="D3847" s="107">
        <v>5.3014551222049205E-2</v>
      </c>
    </row>
    <row r="3848" spans="1:4">
      <c r="A3848" s="47" t="s">
        <v>40</v>
      </c>
      <c r="B3848" s="47" t="s">
        <v>133</v>
      </c>
      <c r="C3848" s="47">
        <v>2021</v>
      </c>
      <c r="D3848" s="93">
        <v>-1.0463699549319461E-2</v>
      </c>
    </row>
    <row r="3849" spans="1:4">
      <c r="A3849" s="47" t="s">
        <v>40</v>
      </c>
      <c r="B3849" s="47" t="s">
        <v>133</v>
      </c>
      <c r="C3849" s="47">
        <v>2022</v>
      </c>
      <c r="D3849" s="93">
        <v>0.17438720837169397</v>
      </c>
    </row>
    <row r="3850" spans="1:4">
      <c r="A3850" s="47" t="s">
        <v>41</v>
      </c>
      <c r="B3850" s="47" t="s">
        <v>133</v>
      </c>
      <c r="C3850" s="47">
        <v>2014</v>
      </c>
      <c r="D3850" s="93">
        <v>0.13622932478487962</v>
      </c>
    </row>
    <row r="3851" spans="1:4">
      <c r="A3851" s="47" t="s">
        <v>41</v>
      </c>
      <c r="B3851" s="47" t="s">
        <v>133</v>
      </c>
      <c r="C3851" s="47">
        <v>2015</v>
      </c>
      <c r="D3851" s="93">
        <v>0.18274687895384911</v>
      </c>
    </row>
    <row r="3852" spans="1:4">
      <c r="A3852" s="47" t="s">
        <v>41</v>
      </c>
      <c r="B3852" s="47" t="s">
        <v>133</v>
      </c>
      <c r="C3852" s="47">
        <v>2016</v>
      </c>
      <c r="D3852" s="93">
        <v>0.11302698244402715</v>
      </c>
    </row>
    <row r="3853" spans="1:4">
      <c r="A3853" s="47" t="s">
        <v>41</v>
      </c>
      <c r="B3853" s="47" t="s">
        <v>133</v>
      </c>
      <c r="C3853" s="47">
        <v>2017</v>
      </c>
      <c r="D3853" s="93">
        <v>0.12092792540946086</v>
      </c>
    </row>
    <row r="3854" spans="1:4">
      <c r="A3854" s="47" t="s">
        <v>41</v>
      </c>
      <c r="B3854" s="47" t="s">
        <v>133</v>
      </c>
      <c r="C3854" s="47">
        <v>2018</v>
      </c>
      <c r="D3854" s="47">
        <v>0.10760342603568206</v>
      </c>
    </row>
    <row r="3855" spans="1:4">
      <c r="A3855" s="47" t="s">
        <v>41</v>
      </c>
      <c r="B3855" s="47" t="s">
        <v>133</v>
      </c>
      <c r="C3855" s="47">
        <v>2019</v>
      </c>
      <c r="D3855" s="107">
        <v>7.5533359995709079E-2</v>
      </c>
    </row>
    <row r="3856" spans="1:4">
      <c r="A3856" s="47" t="s">
        <v>41</v>
      </c>
      <c r="B3856" s="47" t="s">
        <v>133</v>
      </c>
      <c r="C3856" s="47">
        <v>2020</v>
      </c>
      <c r="D3856" s="93">
        <v>0.10468817757734303</v>
      </c>
    </row>
    <row r="3857" spans="1:4">
      <c r="A3857" s="47" t="s">
        <v>41</v>
      </c>
      <c r="B3857" s="47" t="s">
        <v>133</v>
      </c>
      <c r="C3857" s="47">
        <v>2021</v>
      </c>
      <c r="D3857" s="93">
        <v>0.12206942242283197</v>
      </c>
    </row>
    <row r="3858" spans="1:4">
      <c r="A3858" s="47" t="s">
        <v>41</v>
      </c>
      <c r="B3858" s="47" t="s">
        <v>133</v>
      </c>
      <c r="C3858" s="47">
        <v>2022</v>
      </c>
      <c r="D3858" s="93">
        <v>0.10593106087020857</v>
      </c>
    </row>
    <row r="3859" spans="1:4">
      <c r="A3859" s="47" t="s">
        <v>41</v>
      </c>
      <c r="B3859" s="47" t="s">
        <v>133</v>
      </c>
      <c r="C3859" s="47">
        <v>2022</v>
      </c>
      <c r="D3859" s="93"/>
    </row>
    <row r="3860" spans="1:4">
      <c r="A3860" s="47" t="s">
        <v>41</v>
      </c>
      <c r="B3860" s="47" t="s">
        <v>133</v>
      </c>
      <c r="C3860" s="47">
        <v>2022</v>
      </c>
      <c r="D3860" s="93"/>
    </row>
    <row r="3861" spans="1:4">
      <c r="A3861" s="47" t="s">
        <v>111</v>
      </c>
      <c r="B3861" s="47" t="s">
        <v>133</v>
      </c>
      <c r="C3861" s="47">
        <v>2020</v>
      </c>
      <c r="D3861" s="93">
        <v>4.1274452703595331E-2</v>
      </c>
    </row>
    <row r="3862" spans="1:4">
      <c r="A3862" s="47" t="s">
        <v>111</v>
      </c>
      <c r="B3862" s="47" t="s">
        <v>133</v>
      </c>
      <c r="C3862" s="47">
        <v>2021</v>
      </c>
      <c r="D3862" s="47">
        <v>2.127530638311708E-2</v>
      </c>
    </row>
    <row r="3863" spans="1:4">
      <c r="A3863" s="47" t="s">
        <v>111</v>
      </c>
      <c r="B3863" s="47" t="s">
        <v>133</v>
      </c>
      <c r="C3863" s="47">
        <v>2022</v>
      </c>
      <c r="D3863" s="108">
        <v>6.911174900441544E-2</v>
      </c>
    </row>
    <row r="3864" spans="1:4">
      <c r="A3864" s="47" t="s">
        <v>42</v>
      </c>
      <c r="B3864" s="47" t="s">
        <v>133</v>
      </c>
      <c r="C3864" s="47">
        <v>2014</v>
      </c>
      <c r="D3864" s="93">
        <v>0.21008580430828891</v>
      </c>
    </row>
    <row r="3865" spans="1:4">
      <c r="A3865" s="47" t="s">
        <v>42</v>
      </c>
      <c r="B3865" s="47" t="s">
        <v>133</v>
      </c>
      <c r="C3865" s="47">
        <v>2015</v>
      </c>
      <c r="D3865" s="93">
        <v>0.21749563565253832</v>
      </c>
    </row>
    <row r="3866" spans="1:4">
      <c r="A3866" s="47" t="s">
        <v>42</v>
      </c>
      <c r="B3866" s="47" t="s">
        <v>133</v>
      </c>
      <c r="C3866" s="47">
        <v>2016</v>
      </c>
      <c r="D3866" s="93">
        <v>0.13028967619367229</v>
      </c>
    </row>
    <row r="3867" spans="1:4">
      <c r="A3867" s="47" t="s">
        <v>42</v>
      </c>
      <c r="B3867" s="47" t="s">
        <v>133</v>
      </c>
      <c r="C3867" s="47">
        <v>2017</v>
      </c>
      <c r="D3867" s="93">
        <v>0.10977080851378859</v>
      </c>
    </row>
    <row r="3868" spans="1:4">
      <c r="A3868" s="47" t="s">
        <v>42</v>
      </c>
      <c r="B3868" s="47" t="s">
        <v>133</v>
      </c>
      <c r="C3868" s="47">
        <v>2018</v>
      </c>
      <c r="D3868" s="93">
        <v>9.7005940108989788E-2</v>
      </c>
    </row>
    <row r="3869" spans="1:4">
      <c r="A3869" s="47" t="s">
        <v>42</v>
      </c>
      <c r="B3869" s="47" t="s">
        <v>133</v>
      </c>
      <c r="C3869" s="47">
        <v>2019</v>
      </c>
      <c r="D3869" s="93">
        <v>8.3553426087064189E-2</v>
      </c>
    </row>
    <row r="3870" spans="1:4">
      <c r="A3870" s="47" t="s">
        <v>42</v>
      </c>
      <c r="B3870" s="47" t="s">
        <v>133</v>
      </c>
      <c r="C3870" s="47">
        <v>2020</v>
      </c>
      <c r="D3870" s="47">
        <v>8.8461114647892622E-2</v>
      </c>
    </row>
    <row r="3871" spans="1:4">
      <c r="A3871" s="47" t="s">
        <v>42</v>
      </c>
      <c r="B3871" s="47" t="s">
        <v>133</v>
      </c>
      <c r="C3871" s="47">
        <v>2021</v>
      </c>
      <c r="D3871" s="108">
        <v>7.6459180012104278E-2</v>
      </c>
    </row>
    <row r="3872" spans="1:4">
      <c r="A3872" s="47" t="s">
        <v>42</v>
      </c>
      <c r="B3872" s="47" t="s">
        <v>133</v>
      </c>
      <c r="C3872" s="47">
        <v>2022</v>
      </c>
      <c r="D3872" s="93">
        <v>9.8632385680290618E-2</v>
      </c>
    </row>
    <row r="3873" spans="1:4">
      <c r="A3873" s="47" t="s">
        <v>42</v>
      </c>
      <c r="B3873" s="47" t="s">
        <v>133</v>
      </c>
      <c r="C3873" s="47">
        <v>2022</v>
      </c>
      <c r="D3873" s="93"/>
    </row>
    <row r="3874" spans="1:4">
      <c r="A3874" s="47" t="s">
        <v>42</v>
      </c>
      <c r="B3874" s="47" t="s">
        <v>133</v>
      </c>
      <c r="C3874" s="47">
        <v>2022</v>
      </c>
      <c r="D3874" s="93"/>
    </row>
    <row r="3875" spans="1:4">
      <c r="A3875" s="47" t="s">
        <v>43</v>
      </c>
      <c r="B3875" s="47" t="s">
        <v>133</v>
      </c>
      <c r="C3875" s="47">
        <v>2014</v>
      </c>
      <c r="D3875" s="93">
        <v>0.26171316053263938</v>
      </c>
    </row>
    <row r="3876" spans="1:4">
      <c r="A3876" s="47" t="s">
        <v>43</v>
      </c>
      <c r="B3876" s="47" t="s">
        <v>133</v>
      </c>
      <c r="C3876" s="47">
        <v>2015</v>
      </c>
      <c r="D3876" s="93">
        <v>0.21013337969954501</v>
      </c>
    </row>
    <row r="3877" spans="1:4">
      <c r="A3877" s="47" t="s">
        <v>43</v>
      </c>
      <c r="B3877" s="47" t="s">
        <v>133</v>
      </c>
      <c r="C3877" s="47">
        <v>2016</v>
      </c>
      <c r="D3877" s="93">
        <v>0.14776139458818613</v>
      </c>
    </row>
    <row r="3878" spans="1:4">
      <c r="A3878" s="47" t="s">
        <v>43</v>
      </c>
      <c r="B3878" s="47" t="s">
        <v>133</v>
      </c>
      <c r="C3878" s="47">
        <v>2017</v>
      </c>
      <c r="D3878" s="47">
        <v>8.8139485230222692E-2</v>
      </c>
    </row>
    <row r="3879" spans="1:4">
      <c r="A3879" s="47" t="s">
        <v>43</v>
      </c>
      <c r="B3879" s="47" t="s">
        <v>133</v>
      </c>
      <c r="C3879" s="47">
        <v>2018</v>
      </c>
      <c r="D3879" s="107">
        <v>0.1278265048970782</v>
      </c>
    </row>
    <row r="3880" spans="1:4">
      <c r="A3880" s="47" t="s">
        <v>43</v>
      </c>
      <c r="B3880" s="47" t="s">
        <v>133</v>
      </c>
      <c r="C3880" s="47">
        <v>2019</v>
      </c>
      <c r="D3880" s="93">
        <v>0.11918043056682118</v>
      </c>
    </row>
    <row r="3881" spans="1:4">
      <c r="A3881" s="47" t="s">
        <v>43</v>
      </c>
      <c r="B3881" s="47" t="s">
        <v>133</v>
      </c>
      <c r="C3881" s="47">
        <v>2020</v>
      </c>
      <c r="D3881" s="93">
        <v>0.15222831530831057</v>
      </c>
    </row>
    <row r="3882" spans="1:4">
      <c r="A3882" s="47" t="s">
        <v>43</v>
      </c>
      <c r="B3882" s="47" t="s">
        <v>133</v>
      </c>
      <c r="C3882" s="47">
        <v>2021</v>
      </c>
      <c r="D3882" s="93">
        <v>0.118316409632655</v>
      </c>
    </row>
    <row r="3883" spans="1:4">
      <c r="A3883" s="47" t="s">
        <v>43</v>
      </c>
      <c r="B3883" s="47" t="s">
        <v>133</v>
      </c>
      <c r="C3883" s="47">
        <v>2022</v>
      </c>
      <c r="D3883" s="93">
        <v>0.18557468513999856</v>
      </c>
    </row>
    <row r="3884" spans="1:4">
      <c r="A3884" s="47" t="s">
        <v>44</v>
      </c>
      <c r="B3884" s="47" t="s">
        <v>133</v>
      </c>
      <c r="C3884" s="47">
        <v>2014</v>
      </c>
      <c r="D3884" s="93">
        <v>0.11707332809141999</v>
      </c>
    </row>
    <row r="3885" spans="1:4">
      <c r="A3885" s="47" t="s">
        <v>44</v>
      </c>
      <c r="B3885" s="47" t="s">
        <v>133</v>
      </c>
      <c r="C3885" s="47">
        <v>2015</v>
      </c>
      <c r="D3885" s="93">
        <v>0.11793942131906301</v>
      </c>
    </row>
    <row r="3886" spans="1:4">
      <c r="A3886" s="47" t="s">
        <v>44</v>
      </c>
      <c r="B3886" s="47" t="s">
        <v>133</v>
      </c>
      <c r="C3886" s="47">
        <v>2016</v>
      </c>
      <c r="D3886" s="47">
        <v>0.13436781192346495</v>
      </c>
    </row>
    <row r="3887" spans="1:4">
      <c r="A3887" s="47" t="s">
        <v>44</v>
      </c>
      <c r="B3887" s="47" t="s">
        <v>133</v>
      </c>
      <c r="C3887" s="47">
        <v>2017</v>
      </c>
      <c r="D3887" s="107">
        <v>0.12637322963549144</v>
      </c>
    </row>
    <row r="3888" spans="1:4">
      <c r="A3888" s="47" t="s">
        <v>44</v>
      </c>
      <c r="B3888" s="47" t="s">
        <v>133</v>
      </c>
      <c r="C3888" s="47">
        <v>2018</v>
      </c>
      <c r="D3888" s="93">
        <v>8.3586606365652932E-2</v>
      </c>
    </row>
    <row r="3889" spans="1:4">
      <c r="A3889" s="47" t="s">
        <v>44</v>
      </c>
      <c r="B3889" s="47" t="s">
        <v>133</v>
      </c>
      <c r="C3889" s="47">
        <v>2019</v>
      </c>
      <c r="D3889" s="93">
        <v>4.9198316878543334E-2</v>
      </c>
    </row>
    <row r="3890" spans="1:4">
      <c r="A3890" s="47" t="s">
        <v>44</v>
      </c>
      <c r="B3890" s="47" t="s">
        <v>133</v>
      </c>
      <c r="C3890" s="47">
        <v>2020</v>
      </c>
      <c r="D3890" s="93">
        <v>5.9819133737217235E-2</v>
      </c>
    </row>
    <row r="3891" spans="1:4">
      <c r="A3891" s="47" t="s">
        <v>44</v>
      </c>
      <c r="B3891" s="47" t="s">
        <v>133</v>
      </c>
      <c r="C3891" s="47">
        <v>2021</v>
      </c>
      <c r="D3891" s="93">
        <v>1.6107196787133484E-2</v>
      </c>
    </row>
    <row r="3892" spans="1:4">
      <c r="A3892" s="47" t="s">
        <v>44</v>
      </c>
      <c r="B3892" s="47" t="s">
        <v>133</v>
      </c>
      <c r="C3892" s="47">
        <v>2022</v>
      </c>
      <c r="D3892" s="93">
        <v>8.4434166918999826E-2</v>
      </c>
    </row>
    <row r="3893" spans="1:4">
      <c r="A3893" s="47" t="s">
        <v>45</v>
      </c>
      <c r="B3893" s="47" t="s">
        <v>133</v>
      </c>
      <c r="C3893" s="47">
        <v>2014</v>
      </c>
      <c r="D3893" s="93">
        <v>0.19580792302641575</v>
      </c>
    </row>
    <row r="3894" spans="1:4">
      <c r="A3894" s="47" t="s">
        <v>45</v>
      </c>
      <c r="B3894" s="47" t="s">
        <v>133</v>
      </c>
      <c r="C3894" s="47">
        <v>2015</v>
      </c>
      <c r="D3894" s="47">
        <v>0.26093427881217129</v>
      </c>
    </row>
    <row r="3895" spans="1:4">
      <c r="A3895" s="47" t="s">
        <v>45</v>
      </c>
      <c r="B3895" s="47" t="s">
        <v>133</v>
      </c>
      <c r="C3895" s="47">
        <v>2016</v>
      </c>
      <c r="D3895" s="107">
        <v>5.7695422256936232E-2</v>
      </c>
    </row>
    <row r="3896" spans="1:4">
      <c r="A3896" s="47" t="s">
        <v>45</v>
      </c>
      <c r="B3896" s="47" t="s">
        <v>133</v>
      </c>
      <c r="C3896" s="47">
        <v>2017</v>
      </c>
      <c r="D3896" s="93">
        <v>0.13203784886461967</v>
      </c>
    </row>
    <row r="3897" spans="1:4">
      <c r="A3897" s="47" t="s">
        <v>45</v>
      </c>
      <c r="B3897" s="47" t="s">
        <v>133</v>
      </c>
      <c r="C3897" s="47">
        <v>2018</v>
      </c>
      <c r="D3897" s="93">
        <v>0.21422623660831705</v>
      </c>
    </row>
    <row r="3898" spans="1:4">
      <c r="A3898" s="47" t="s">
        <v>45</v>
      </c>
      <c r="B3898" s="47" t="s">
        <v>133</v>
      </c>
      <c r="C3898" s="47">
        <v>2019</v>
      </c>
      <c r="D3898" s="93">
        <v>0.20188450350147258</v>
      </c>
    </row>
    <row r="3899" spans="1:4">
      <c r="A3899" s="47" t="s">
        <v>45</v>
      </c>
      <c r="B3899" s="47" t="s">
        <v>133</v>
      </c>
      <c r="C3899" s="47">
        <v>2020</v>
      </c>
      <c r="D3899" s="93">
        <v>0.2535720939156525</v>
      </c>
    </row>
    <row r="3900" spans="1:4">
      <c r="A3900" s="47" t="s">
        <v>45</v>
      </c>
      <c r="B3900" s="47" t="s">
        <v>133</v>
      </c>
      <c r="C3900" s="47">
        <v>2021</v>
      </c>
      <c r="D3900" s="93">
        <v>0.19692532862529105</v>
      </c>
    </row>
    <row r="3901" spans="1:4">
      <c r="A3901" s="47" t="s">
        <v>45</v>
      </c>
      <c r="B3901" s="47" t="s">
        <v>133</v>
      </c>
      <c r="C3901" s="47">
        <v>2022</v>
      </c>
      <c r="D3901" s="93">
        <v>0.15010226815069627</v>
      </c>
    </row>
    <row r="3902" spans="1:4">
      <c r="A3902" s="47" t="s">
        <v>33</v>
      </c>
      <c r="B3902" s="47" t="s">
        <v>15</v>
      </c>
      <c r="C3902" s="47">
        <v>2014</v>
      </c>
      <c r="D3902" s="93">
        <v>511883235.71841764</v>
      </c>
    </row>
    <row r="3903" spans="1:4">
      <c r="A3903" s="47" t="s">
        <v>33</v>
      </c>
      <c r="B3903" s="47" t="s">
        <v>15</v>
      </c>
      <c r="C3903" s="47">
        <v>2015</v>
      </c>
      <c r="D3903" s="93">
        <v>501943166.20971656</v>
      </c>
    </row>
    <row r="3904" spans="1:4">
      <c r="A3904" s="47" t="s">
        <v>33</v>
      </c>
      <c r="B3904" s="47" t="s">
        <v>15</v>
      </c>
      <c r="C3904" s="47">
        <v>2016</v>
      </c>
      <c r="D3904" s="93">
        <v>536857126.53363889</v>
      </c>
    </row>
    <row r="3905" spans="1:4">
      <c r="A3905" s="47" t="s">
        <v>33</v>
      </c>
      <c r="B3905" s="47" t="s">
        <v>15</v>
      </c>
      <c r="C3905" s="47">
        <v>2017</v>
      </c>
      <c r="D3905" s="93">
        <v>570273123.60436487</v>
      </c>
    </row>
    <row r="3906" spans="1:4">
      <c r="A3906" s="47" t="s">
        <v>33</v>
      </c>
      <c r="B3906" s="47" t="s">
        <v>15</v>
      </c>
      <c r="C3906" s="47">
        <v>2018</v>
      </c>
      <c r="D3906" s="93">
        <v>544817925.63485503</v>
      </c>
    </row>
    <row r="3907" spans="1:4">
      <c r="A3907" s="47" t="s">
        <v>33</v>
      </c>
      <c r="B3907" s="47" t="s">
        <v>15</v>
      </c>
      <c r="C3907" s="47">
        <v>2019</v>
      </c>
      <c r="D3907" s="93">
        <v>555378112.54903913</v>
      </c>
    </row>
    <row r="3908" spans="1:4">
      <c r="A3908" s="47" t="s">
        <v>33</v>
      </c>
      <c r="B3908" s="47" t="s">
        <v>15</v>
      </c>
      <c r="C3908" s="47">
        <v>2020</v>
      </c>
      <c r="D3908" s="93">
        <v>480896455.47000003</v>
      </c>
    </row>
    <row r="3909" spans="1:4">
      <c r="A3909" s="47" t="s">
        <v>33</v>
      </c>
      <c r="B3909" s="47" t="s">
        <v>15</v>
      </c>
      <c r="C3909" s="47">
        <v>2021</v>
      </c>
      <c r="D3909" s="93">
        <v>522327405.83999997</v>
      </c>
    </row>
    <row r="3910" spans="1:4">
      <c r="A3910" s="47" t="s">
        <v>33</v>
      </c>
      <c r="B3910" s="47" t="s">
        <v>15</v>
      </c>
      <c r="C3910" s="47">
        <v>2022</v>
      </c>
      <c r="D3910" s="93">
        <v>562780041.65000379</v>
      </c>
    </row>
    <row r="3911" spans="1:4">
      <c r="A3911" s="47" t="s">
        <v>34</v>
      </c>
      <c r="B3911" s="47" t="s">
        <v>15</v>
      </c>
      <c r="C3911" s="47">
        <v>2014</v>
      </c>
      <c r="D3911" s="47">
        <v>140674901.935902</v>
      </c>
    </row>
    <row r="3912" spans="1:4">
      <c r="A3912" s="47" t="s">
        <v>34</v>
      </c>
      <c r="B3912" s="47" t="s">
        <v>15</v>
      </c>
      <c r="C3912" s="47">
        <v>2015</v>
      </c>
      <c r="D3912" s="110">
        <v>146199185.91453299</v>
      </c>
    </row>
    <row r="3913" spans="1:4">
      <c r="A3913" s="47" t="s">
        <v>34</v>
      </c>
      <c r="B3913" s="47" t="s">
        <v>15</v>
      </c>
      <c r="C3913" s="47">
        <v>2016</v>
      </c>
      <c r="D3913" s="96">
        <v>182349277.52384585</v>
      </c>
    </row>
    <row r="3914" spans="1:4">
      <c r="A3914" s="47" t="s">
        <v>34</v>
      </c>
      <c r="B3914" s="47" t="s">
        <v>15</v>
      </c>
      <c r="C3914" s="47">
        <v>2017</v>
      </c>
      <c r="D3914" s="96">
        <v>170570659.20578715</v>
      </c>
    </row>
    <row r="3915" spans="1:4">
      <c r="A3915" s="47" t="s">
        <v>34</v>
      </c>
      <c r="B3915" s="47" t="s">
        <v>15</v>
      </c>
      <c r="C3915" s="47">
        <v>2018</v>
      </c>
      <c r="D3915" s="96">
        <v>182799260.71340513</v>
      </c>
    </row>
    <row r="3916" spans="1:4">
      <c r="A3916" s="47" t="s">
        <v>34</v>
      </c>
      <c r="B3916" s="47" t="s">
        <v>15</v>
      </c>
      <c r="C3916" s="47">
        <v>2019</v>
      </c>
      <c r="D3916" s="96">
        <v>193032958.3752307</v>
      </c>
    </row>
    <row r="3917" spans="1:4">
      <c r="A3917" s="47" t="s">
        <v>34</v>
      </c>
      <c r="B3917" s="47" t="s">
        <v>15</v>
      </c>
      <c r="C3917" s="47">
        <v>2020</v>
      </c>
      <c r="D3917" s="96">
        <v>208167502.53687346</v>
      </c>
    </row>
    <row r="3918" spans="1:4">
      <c r="A3918" s="47" t="s">
        <v>34</v>
      </c>
      <c r="B3918" s="47" t="s">
        <v>15</v>
      </c>
      <c r="C3918" s="47">
        <v>2021</v>
      </c>
      <c r="D3918" s="96">
        <v>198646273.00662935</v>
      </c>
    </row>
    <row r="3919" spans="1:4">
      <c r="A3919" s="47" t="s">
        <v>34</v>
      </c>
      <c r="B3919" s="47" t="s">
        <v>15</v>
      </c>
      <c r="C3919" s="47">
        <v>2022</v>
      </c>
      <c r="D3919" s="93">
        <v>274913052.71247697</v>
      </c>
    </row>
    <row r="3920" spans="1:4">
      <c r="A3920" s="47" t="s">
        <v>53</v>
      </c>
      <c r="B3920" s="47" t="s">
        <v>15</v>
      </c>
      <c r="C3920" s="47">
        <v>2014</v>
      </c>
      <c r="D3920" s="93">
        <v>127428176.17868638</v>
      </c>
    </row>
    <row r="3921" spans="1:4">
      <c r="A3921" s="47" t="s">
        <v>53</v>
      </c>
      <c r="B3921" s="47" t="s">
        <v>15</v>
      </c>
      <c r="C3921" s="47">
        <v>2015</v>
      </c>
      <c r="D3921" s="93">
        <v>145553155.64817795</v>
      </c>
    </row>
    <row r="3922" spans="1:4">
      <c r="A3922" s="47" t="s">
        <v>53</v>
      </c>
      <c r="B3922" s="47" t="s">
        <v>15</v>
      </c>
      <c r="C3922" s="47">
        <v>2016</v>
      </c>
      <c r="D3922" s="93">
        <v>152480082.43031612</v>
      </c>
    </row>
    <row r="3923" spans="1:4">
      <c r="A3923" s="47" t="s">
        <v>53</v>
      </c>
      <c r="B3923" s="47" t="s">
        <v>15</v>
      </c>
      <c r="C3923" s="47">
        <v>2017</v>
      </c>
      <c r="D3923" s="93">
        <v>161231040.23911139</v>
      </c>
    </row>
    <row r="3924" spans="1:4">
      <c r="A3924" s="47" t="s">
        <v>53</v>
      </c>
      <c r="B3924" s="47" t="s">
        <v>15</v>
      </c>
      <c r="C3924" s="47">
        <v>2018</v>
      </c>
      <c r="D3924" s="93">
        <v>170906180.60495821</v>
      </c>
    </row>
    <row r="3925" spans="1:4">
      <c r="A3925" s="47" t="s">
        <v>53</v>
      </c>
      <c r="B3925" s="47" t="s">
        <v>15</v>
      </c>
      <c r="C3925" s="47">
        <v>2019</v>
      </c>
      <c r="D3925" s="47">
        <v>174346823.95336223</v>
      </c>
    </row>
    <row r="3926" spans="1:4">
      <c r="A3926" s="47" t="s">
        <v>53</v>
      </c>
      <c r="B3926" s="47" t="s">
        <v>15</v>
      </c>
      <c r="C3926" s="47">
        <v>2020</v>
      </c>
      <c r="D3926" s="107">
        <v>182670003.12815562</v>
      </c>
    </row>
    <row r="3927" spans="1:4">
      <c r="A3927" s="47" t="s">
        <v>53</v>
      </c>
      <c r="B3927" s="47" t="s">
        <v>15</v>
      </c>
      <c r="C3927" s="47">
        <v>2021</v>
      </c>
      <c r="D3927" s="93">
        <v>186148627.74944502</v>
      </c>
    </row>
    <row r="3928" spans="1:4">
      <c r="A3928" s="47" t="s">
        <v>53</v>
      </c>
      <c r="B3928" s="47" t="s">
        <v>15</v>
      </c>
      <c r="C3928" s="47">
        <v>2022</v>
      </c>
      <c r="D3928" s="93">
        <v>170724523.54689854</v>
      </c>
    </row>
    <row r="3929" spans="1:4">
      <c r="A3929" s="47" t="s">
        <v>35</v>
      </c>
      <c r="B3929" s="47" t="s">
        <v>15</v>
      </c>
      <c r="C3929" s="47">
        <v>2014</v>
      </c>
      <c r="D3929" s="93">
        <v>84904816.260882169</v>
      </c>
    </row>
    <row r="3930" spans="1:4">
      <c r="A3930" s="47" t="s">
        <v>35</v>
      </c>
      <c r="B3930" s="47" t="s">
        <v>15</v>
      </c>
      <c r="C3930" s="47">
        <v>2015</v>
      </c>
      <c r="D3930" s="93">
        <v>92050496.192101046</v>
      </c>
    </row>
    <row r="3931" spans="1:4">
      <c r="A3931" s="47" t="s">
        <v>35</v>
      </c>
      <c r="B3931" s="47" t="s">
        <v>15</v>
      </c>
      <c r="C3931" s="47">
        <v>2016</v>
      </c>
      <c r="D3931" s="93">
        <v>102145190.93425891</v>
      </c>
    </row>
    <row r="3932" spans="1:4">
      <c r="A3932" s="47" t="s">
        <v>35</v>
      </c>
      <c r="B3932" s="47" t="s">
        <v>15</v>
      </c>
      <c r="C3932" s="47">
        <v>2017</v>
      </c>
      <c r="D3932" s="93">
        <v>102856409.64561296</v>
      </c>
    </row>
    <row r="3933" spans="1:4">
      <c r="A3933" s="47" t="s">
        <v>35</v>
      </c>
      <c r="B3933" s="47" t="s">
        <v>15</v>
      </c>
      <c r="C3933" s="47">
        <v>2018</v>
      </c>
      <c r="D3933" s="93">
        <v>109876899.48494583</v>
      </c>
    </row>
    <row r="3934" spans="1:4">
      <c r="A3934" s="47" t="s">
        <v>35</v>
      </c>
      <c r="B3934" s="47" t="s">
        <v>15</v>
      </c>
      <c r="C3934" s="47">
        <v>2019</v>
      </c>
      <c r="D3934" s="93">
        <v>116187396.00513105</v>
      </c>
    </row>
    <row r="3935" spans="1:4">
      <c r="A3935" s="47" t="s">
        <v>35</v>
      </c>
      <c r="B3935" s="47" t="s">
        <v>15</v>
      </c>
      <c r="C3935" s="47">
        <v>2020</v>
      </c>
      <c r="D3935" s="93">
        <v>122726626.24555603</v>
      </c>
    </row>
    <row r="3936" spans="1:4">
      <c r="A3936" s="47" t="s">
        <v>35</v>
      </c>
      <c r="B3936" s="47" t="s">
        <v>15</v>
      </c>
      <c r="C3936" s="47">
        <v>2021</v>
      </c>
      <c r="D3936" s="93">
        <v>106152424.92876032</v>
      </c>
    </row>
    <row r="3937" spans="1:4">
      <c r="A3937" s="47" t="s">
        <v>35</v>
      </c>
      <c r="B3937" s="47" t="s">
        <v>15</v>
      </c>
      <c r="C3937" s="47">
        <v>2022</v>
      </c>
      <c r="D3937" s="93">
        <v>108746663.83435911</v>
      </c>
    </row>
    <row r="3938" spans="1:4">
      <c r="A3938" s="47" t="s">
        <v>51</v>
      </c>
      <c r="B3938" s="47" t="s">
        <v>15</v>
      </c>
      <c r="C3938" s="47">
        <v>2014</v>
      </c>
      <c r="D3938" s="93">
        <v>78884448</v>
      </c>
    </row>
    <row r="3939" spans="1:4">
      <c r="A3939" s="47" t="s">
        <v>51</v>
      </c>
      <c r="B3939" s="47" t="s">
        <v>15</v>
      </c>
      <c r="C3939" s="47">
        <v>2015</v>
      </c>
      <c r="D3939" s="93">
        <v>91596602</v>
      </c>
    </row>
    <row r="3940" spans="1:4">
      <c r="A3940" s="47" t="s">
        <v>51</v>
      </c>
      <c r="B3940" s="47" t="s">
        <v>15</v>
      </c>
      <c r="C3940" s="47">
        <v>2016</v>
      </c>
      <c r="D3940" s="93">
        <v>99650599</v>
      </c>
    </row>
    <row r="3941" spans="1:4">
      <c r="A3941" s="47" t="s">
        <v>51</v>
      </c>
      <c r="B3941" s="47" t="s">
        <v>15</v>
      </c>
      <c r="C3941" s="47">
        <v>2017</v>
      </c>
      <c r="D3941" s="93">
        <v>103305251</v>
      </c>
    </row>
    <row r="3942" spans="1:4">
      <c r="A3942" s="47" t="s">
        <v>51</v>
      </c>
      <c r="B3942" s="47" t="s">
        <v>15</v>
      </c>
      <c r="C3942" s="47">
        <v>2018</v>
      </c>
      <c r="D3942" s="93">
        <v>103984184.59550761</v>
      </c>
    </row>
    <row r="3943" spans="1:4">
      <c r="A3943" s="47" t="s">
        <v>51</v>
      </c>
      <c r="B3943" s="47" t="s">
        <v>15</v>
      </c>
      <c r="C3943" s="47">
        <v>2019</v>
      </c>
      <c r="D3943" s="93">
        <v>106385248.68914524</v>
      </c>
    </row>
    <row r="3944" spans="1:4">
      <c r="A3944" s="47" t="s">
        <v>51</v>
      </c>
      <c r="B3944" s="47" t="s">
        <v>15</v>
      </c>
      <c r="C3944" s="47">
        <v>2020</v>
      </c>
      <c r="D3944" s="93">
        <v>126494638.90722844</v>
      </c>
    </row>
    <row r="3945" spans="1:4">
      <c r="A3945" s="47" t="s">
        <v>51</v>
      </c>
      <c r="B3945" s="47" t="s">
        <v>15</v>
      </c>
      <c r="C3945" s="47">
        <v>2021</v>
      </c>
      <c r="D3945" s="94">
        <v>131245623.96836577</v>
      </c>
    </row>
    <row r="3946" spans="1:4">
      <c r="A3946" s="47" t="s">
        <v>51</v>
      </c>
      <c r="B3946" s="47" t="s">
        <v>15</v>
      </c>
      <c r="C3946" s="47">
        <v>2022</v>
      </c>
      <c r="D3946" s="94">
        <v>142850175.99076271</v>
      </c>
    </row>
    <row r="3947" spans="1:4">
      <c r="A3947" s="47" t="s">
        <v>36</v>
      </c>
      <c r="B3947" s="47" t="s">
        <v>15</v>
      </c>
      <c r="C3947" s="47">
        <v>2014</v>
      </c>
      <c r="D3947" s="94">
        <v>231473022.11706936</v>
      </c>
    </row>
    <row r="3948" spans="1:4">
      <c r="A3948" s="47" t="s">
        <v>36</v>
      </c>
      <c r="B3948" s="47" t="s">
        <v>15</v>
      </c>
      <c r="C3948" s="47">
        <v>2015</v>
      </c>
      <c r="D3948" s="94">
        <v>202280124.48676613</v>
      </c>
    </row>
    <row r="3949" spans="1:4">
      <c r="A3949" s="47" t="s">
        <v>36</v>
      </c>
      <c r="B3949" s="47" t="s">
        <v>15</v>
      </c>
      <c r="C3949" s="47">
        <v>2016</v>
      </c>
      <c r="D3949" s="94">
        <v>220780515.24861977</v>
      </c>
    </row>
    <row r="3950" spans="1:4">
      <c r="A3950" s="47" t="s">
        <v>36</v>
      </c>
      <c r="B3950" s="47" t="s">
        <v>15</v>
      </c>
      <c r="C3950" s="47">
        <v>2017</v>
      </c>
      <c r="D3950" s="94">
        <v>236192095.68415093</v>
      </c>
    </row>
    <row r="3951" spans="1:4">
      <c r="A3951" s="47" t="s">
        <v>36</v>
      </c>
      <c r="B3951" s="47" t="s">
        <v>15</v>
      </c>
      <c r="C3951" s="47">
        <v>2018</v>
      </c>
      <c r="D3951" s="93">
        <v>242815195.62538323</v>
      </c>
    </row>
    <row r="3952" spans="1:4">
      <c r="A3952" s="47" t="s">
        <v>36</v>
      </c>
      <c r="B3952" s="47" t="s">
        <v>15</v>
      </c>
      <c r="C3952" s="47">
        <v>2019</v>
      </c>
      <c r="D3952" s="93">
        <v>252878913.36893862</v>
      </c>
    </row>
    <row r="3953" spans="1:4">
      <c r="A3953" s="47" t="s">
        <v>36</v>
      </c>
      <c r="B3953" s="47" t="s">
        <v>15</v>
      </c>
      <c r="C3953" s="47">
        <v>2020</v>
      </c>
      <c r="D3953" s="93">
        <v>264590716.31705999</v>
      </c>
    </row>
    <row r="3954" spans="1:4">
      <c r="A3954" s="47" t="s">
        <v>36</v>
      </c>
      <c r="B3954" s="47" t="s">
        <v>15</v>
      </c>
      <c r="C3954" s="47">
        <v>2021</v>
      </c>
      <c r="D3954" s="93">
        <v>283226368.05344599</v>
      </c>
    </row>
    <row r="3955" spans="1:4">
      <c r="A3955" s="47" t="s">
        <v>36</v>
      </c>
      <c r="B3955" s="47" t="s">
        <v>15</v>
      </c>
      <c r="C3955" s="47">
        <v>2022</v>
      </c>
      <c r="D3955" s="93">
        <v>299289626.00126028</v>
      </c>
    </row>
    <row r="3956" spans="1:4">
      <c r="A3956" s="47" t="s">
        <v>37</v>
      </c>
      <c r="B3956" s="47" t="s">
        <v>15</v>
      </c>
      <c r="C3956" s="47">
        <v>2014</v>
      </c>
      <c r="D3956" s="93">
        <v>379330368.34824902</v>
      </c>
    </row>
    <row r="3957" spans="1:4">
      <c r="A3957" s="47" t="s">
        <v>37</v>
      </c>
      <c r="B3957" s="47" t="s">
        <v>15</v>
      </c>
      <c r="C3957" s="47">
        <v>2015</v>
      </c>
      <c r="D3957" s="93">
        <v>403733052</v>
      </c>
    </row>
    <row r="3958" spans="1:4">
      <c r="A3958" s="47" t="s">
        <v>37</v>
      </c>
      <c r="B3958" s="47" t="s">
        <v>15</v>
      </c>
      <c r="C3958" s="47">
        <v>2016</v>
      </c>
      <c r="D3958" s="93">
        <v>347227387.87057668</v>
      </c>
    </row>
    <row r="3959" spans="1:4">
      <c r="A3959" s="47" t="s">
        <v>37</v>
      </c>
      <c r="B3959" s="47" t="s">
        <v>15</v>
      </c>
      <c r="C3959" s="47">
        <v>2017</v>
      </c>
      <c r="D3959" s="93">
        <v>369312314.57205582</v>
      </c>
    </row>
    <row r="3960" spans="1:4">
      <c r="A3960" s="47" t="s">
        <v>37</v>
      </c>
      <c r="B3960" s="47" t="s">
        <v>15</v>
      </c>
      <c r="C3960" s="47">
        <v>2018</v>
      </c>
      <c r="D3960" s="93">
        <v>390356031.36134964</v>
      </c>
    </row>
    <row r="3961" spans="1:4">
      <c r="A3961" s="47" t="s">
        <v>37</v>
      </c>
      <c r="B3961" s="47" t="s">
        <v>15</v>
      </c>
      <c r="C3961" s="47">
        <v>2019</v>
      </c>
      <c r="D3961" s="93">
        <v>405816468.28891063</v>
      </c>
    </row>
    <row r="3962" spans="1:4">
      <c r="A3962" s="47" t="s">
        <v>37</v>
      </c>
      <c r="B3962" s="47" t="s">
        <v>15</v>
      </c>
      <c r="C3962" s="47">
        <v>2020</v>
      </c>
      <c r="D3962" s="93">
        <v>427711490.04349029</v>
      </c>
    </row>
    <row r="3963" spans="1:4">
      <c r="A3963" s="47" t="s">
        <v>37</v>
      </c>
      <c r="B3963" s="47" t="s">
        <v>15</v>
      </c>
      <c r="C3963" s="47">
        <v>2021</v>
      </c>
      <c r="D3963" s="93">
        <v>449093820.22000003</v>
      </c>
    </row>
    <row r="3964" spans="1:4">
      <c r="A3964" s="47" t="s">
        <v>37</v>
      </c>
      <c r="B3964" s="47" t="s">
        <v>15</v>
      </c>
      <c r="C3964" s="47">
        <v>2022</v>
      </c>
      <c r="D3964" s="93">
        <v>445268661.71395802</v>
      </c>
    </row>
    <row r="3965" spans="1:4">
      <c r="A3965" s="47" t="s">
        <v>38</v>
      </c>
      <c r="B3965" s="47" t="s">
        <v>15</v>
      </c>
      <c r="C3965" s="47">
        <v>2014</v>
      </c>
      <c r="D3965" s="93">
        <v>405291087.04795301</v>
      </c>
    </row>
    <row r="3966" spans="1:4">
      <c r="A3966" s="47" t="s">
        <v>38</v>
      </c>
      <c r="B3966" s="47" t="s">
        <v>15</v>
      </c>
      <c r="C3966" s="47">
        <v>2015</v>
      </c>
      <c r="D3966" s="93">
        <v>407245713.62851799</v>
      </c>
    </row>
    <row r="3967" spans="1:4">
      <c r="A3967" s="47" t="s">
        <v>38</v>
      </c>
      <c r="B3967" s="47" t="s">
        <v>15</v>
      </c>
      <c r="C3967" s="47">
        <v>2016</v>
      </c>
      <c r="D3967" s="93">
        <v>434101391.46373665</v>
      </c>
    </row>
    <row r="3968" spans="1:4">
      <c r="A3968" s="47" t="s">
        <v>38</v>
      </c>
      <c r="B3968" s="47" t="s">
        <v>15</v>
      </c>
      <c r="C3968" s="47">
        <v>2017</v>
      </c>
      <c r="D3968" s="93">
        <v>387703487.17473602</v>
      </c>
    </row>
    <row r="3969" spans="1:4">
      <c r="A3969" s="47" t="s">
        <v>38</v>
      </c>
      <c r="B3969" s="47" t="s">
        <v>15</v>
      </c>
      <c r="C3969" s="47">
        <v>2018</v>
      </c>
      <c r="D3969" s="93">
        <v>393646082.24089497</v>
      </c>
    </row>
    <row r="3970" spans="1:4">
      <c r="A3970" s="47" t="s">
        <v>38</v>
      </c>
      <c r="B3970" s="47" t="s">
        <v>15</v>
      </c>
      <c r="C3970" s="47">
        <v>2019</v>
      </c>
      <c r="D3970" s="93">
        <v>409794335.68103904</v>
      </c>
    </row>
    <row r="3971" spans="1:4">
      <c r="A3971" s="47" t="s">
        <v>38</v>
      </c>
      <c r="B3971" s="47" t="s">
        <v>15</v>
      </c>
      <c r="C3971" s="47">
        <v>2020</v>
      </c>
      <c r="D3971" s="93">
        <v>423654802.40696281</v>
      </c>
    </row>
    <row r="3972" spans="1:4">
      <c r="A3972" s="47" t="s">
        <v>38</v>
      </c>
      <c r="B3972" s="47" t="s">
        <v>15</v>
      </c>
      <c r="C3972" s="47">
        <v>2021</v>
      </c>
      <c r="D3972" s="93">
        <v>448715993.19</v>
      </c>
    </row>
    <row r="3973" spans="1:4">
      <c r="A3973" s="47" t="s">
        <v>38</v>
      </c>
      <c r="B3973" s="47" t="s">
        <v>15</v>
      </c>
      <c r="C3973" s="47">
        <v>2022</v>
      </c>
      <c r="D3973" s="93">
        <v>474894199.61592728</v>
      </c>
    </row>
    <row r="3974" spans="1:4">
      <c r="A3974" s="47" t="s">
        <v>39</v>
      </c>
      <c r="B3974" s="47" t="s">
        <v>15</v>
      </c>
      <c r="C3974" s="47">
        <v>2014</v>
      </c>
      <c r="D3974" s="93">
        <v>333441309.00597304</v>
      </c>
    </row>
    <row r="3975" spans="1:4">
      <c r="A3975" s="47" t="s">
        <v>39</v>
      </c>
      <c r="B3975" s="47" t="s">
        <v>15</v>
      </c>
      <c r="C3975" s="47">
        <v>2015</v>
      </c>
      <c r="D3975" s="47">
        <v>264783490.16995037</v>
      </c>
    </row>
    <row r="3976" spans="1:4">
      <c r="A3976" s="47" t="s">
        <v>39</v>
      </c>
      <c r="B3976" s="47" t="s">
        <v>15</v>
      </c>
      <c r="C3976" s="47">
        <v>2016</v>
      </c>
      <c r="D3976" s="107">
        <v>293518319.06195188</v>
      </c>
    </row>
    <row r="3977" spans="1:4">
      <c r="A3977" s="47" t="s">
        <v>39</v>
      </c>
      <c r="B3977" s="47" t="s">
        <v>15</v>
      </c>
      <c r="C3977" s="47">
        <v>2017</v>
      </c>
      <c r="D3977" s="93">
        <v>316575224.89338928</v>
      </c>
    </row>
    <row r="3978" spans="1:4">
      <c r="A3978" s="47" t="s">
        <v>39</v>
      </c>
      <c r="B3978" s="47" t="s">
        <v>15</v>
      </c>
      <c r="C3978" s="47">
        <v>2018</v>
      </c>
      <c r="D3978" s="93">
        <v>314573317.20183182</v>
      </c>
    </row>
    <row r="3979" spans="1:4">
      <c r="A3979" s="47" t="s">
        <v>39</v>
      </c>
      <c r="B3979" s="47" t="s">
        <v>15</v>
      </c>
      <c r="C3979" s="47">
        <v>2019</v>
      </c>
      <c r="D3979" s="93">
        <v>330564045.84088796</v>
      </c>
    </row>
    <row r="3980" spans="1:4">
      <c r="A3980" s="47" t="s">
        <v>39</v>
      </c>
      <c r="B3980" s="47" t="s">
        <v>15</v>
      </c>
      <c r="C3980" s="47">
        <v>2020</v>
      </c>
      <c r="D3980" s="93">
        <v>284653149.10000002</v>
      </c>
    </row>
    <row r="3981" spans="1:4">
      <c r="A3981" s="47" t="s">
        <v>39</v>
      </c>
      <c r="B3981" s="47" t="s">
        <v>15</v>
      </c>
      <c r="C3981" s="47">
        <v>2021</v>
      </c>
      <c r="D3981" s="93">
        <v>323737946.76810098</v>
      </c>
    </row>
    <row r="3982" spans="1:4">
      <c r="A3982" s="47" t="s">
        <v>39</v>
      </c>
      <c r="B3982" s="47" t="s">
        <v>15</v>
      </c>
      <c r="C3982" s="47">
        <v>2022</v>
      </c>
      <c r="D3982" s="93">
        <v>356521890.31409061</v>
      </c>
    </row>
    <row r="3983" spans="1:4">
      <c r="A3983" s="47" t="s">
        <v>40</v>
      </c>
      <c r="B3983" s="47" t="s">
        <v>15</v>
      </c>
      <c r="C3983" s="47">
        <v>2014</v>
      </c>
      <c r="D3983" s="93">
        <v>45342769.048959456</v>
      </c>
    </row>
    <row r="3984" spans="1:4">
      <c r="A3984" s="47" t="s">
        <v>40</v>
      </c>
      <c r="B3984" s="47" t="s">
        <v>15</v>
      </c>
      <c r="C3984" s="47">
        <v>2015</v>
      </c>
      <c r="D3984" s="93">
        <v>52136757.132312611</v>
      </c>
    </row>
    <row r="3985" spans="1:4">
      <c r="A3985" s="47" t="s">
        <v>40</v>
      </c>
      <c r="B3985" s="47" t="s">
        <v>15</v>
      </c>
      <c r="C3985" s="47">
        <v>2016</v>
      </c>
      <c r="D3985" s="93">
        <v>57847994.367456958</v>
      </c>
    </row>
    <row r="3986" spans="1:4">
      <c r="A3986" s="47" t="s">
        <v>40</v>
      </c>
      <c r="B3986" s="47" t="s">
        <v>15</v>
      </c>
      <c r="C3986" s="47">
        <v>2017</v>
      </c>
      <c r="D3986" s="93">
        <v>58837740.034571476</v>
      </c>
    </row>
    <row r="3987" spans="1:4">
      <c r="A3987" s="47" t="s">
        <v>40</v>
      </c>
      <c r="B3987" s="47" t="s">
        <v>15</v>
      </c>
      <c r="C3987" s="47">
        <v>2018</v>
      </c>
      <c r="D3987" s="93">
        <v>60917075.372617081</v>
      </c>
    </row>
    <row r="3988" spans="1:4">
      <c r="A3988" s="47" t="s">
        <v>40</v>
      </c>
      <c r="B3988" s="47" t="s">
        <v>15</v>
      </c>
      <c r="C3988" s="47">
        <v>2019</v>
      </c>
      <c r="D3988" s="93">
        <v>61544188.325108841</v>
      </c>
    </row>
    <row r="3989" spans="1:4">
      <c r="A3989" s="47" t="s">
        <v>40</v>
      </c>
      <c r="B3989" s="47" t="s">
        <v>15</v>
      </c>
      <c r="C3989" s="47">
        <v>2020</v>
      </c>
      <c r="D3989" s="93">
        <v>65692587.607890122</v>
      </c>
    </row>
    <row r="3990" spans="1:4">
      <c r="A3990" s="47" t="s">
        <v>40</v>
      </c>
      <c r="B3990" s="47" t="s">
        <v>15</v>
      </c>
      <c r="C3990" s="47">
        <v>2021</v>
      </c>
      <c r="D3990" s="93">
        <v>69186324.244161069</v>
      </c>
    </row>
    <row r="3991" spans="1:4">
      <c r="A3991" s="47" t="s">
        <v>40</v>
      </c>
      <c r="B3991" s="47" t="s">
        <v>15</v>
      </c>
      <c r="C3991" s="47">
        <v>2022</v>
      </c>
      <c r="D3991" s="93">
        <v>73503698.500737637</v>
      </c>
    </row>
    <row r="3992" spans="1:4">
      <c r="A3992" s="47" t="s">
        <v>41</v>
      </c>
      <c r="B3992" s="47" t="s">
        <v>15</v>
      </c>
      <c r="C3992" s="47">
        <v>2014</v>
      </c>
      <c r="D3992" s="93">
        <v>68673903.398834646</v>
      </c>
    </row>
    <row r="3993" spans="1:4">
      <c r="A3993" s="47" t="s">
        <v>41</v>
      </c>
      <c r="B3993" s="47" t="s">
        <v>15</v>
      </c>
      <c r="C3993" s="47">
        <v>2015</v>
      </c>
      <c r="D3993" s="93">
        <v>71790852.677460223</v>
      </c>
    </row>
    <row r="3994" spans="1:4">
      <c r="A3994" s="47" t="s">
        <v>41</v>
      </c>
      <c r="B3994" s="47" t="s">
        <v>15</v>
      </c>
      <c r="C3994" s="47">
        <v>2016</v>
      </c>
      <c r="D3994" s="93">
        <v>82423481.786562264</v>
      </c>
    </row>
    <row r="3995" spans="1:4">
      <c r="A3995" s="47" t="s">
        <v>41</v>
      </c>
      <c r="B3995" s="47" t="s">
        <v>15</v>
      </c>
      <c r="C3995" s="47">
        <v>2017</v>
      </c>
      <c r="D3995" s="47">
        <v>73014133.312450498</v>
      </c>
    </row>
    <row r="3996" spans="1:4">
      <c r="A3996" s="47" t="s">
        <v>41</v>
      </c>
      <c r="B3996" s="47" t="s">
        <v>15</v>
      </c>
      <c r="C3996" s="47">
        <v>2018</v>
      </c>
      <c r="D3996" s="107">
        <v>80205616.676265031</v>
      </c>
    </row>
    <row r="3997" spans="1:4">
      <c r="A3997" s="47" t="s">
        <v>41</v>
      </c>
      <c r="B3997" s="47" t="s">
        <v>15</v>
      </c>
      <c r="C3997" s="47">
        <v>2019</v>
      </c>
      <c r="D3997" s="93">
        <v>86746659.363253072</v>
      </c>
    </row>
    <row r="3998" spans="1:4">
      <c r="A3998" s="47" t="s">
        <v>41</v>
      </c>
      <c r="B3998" s="47" t="s">
        <v>15</v>
      </c>
      <c r="C3998" s="47">
        <v>2020</v>
      </c>
      <c r="D3998" s="93">
        <v>93667550.636600062</v>
      </c>
    </row>
    <row r="3999" spans="1:4">
      <c r="A3999" s="47" t="s">
        <v>41</v>
      </c>
      <c r="B3999" s="47" t="s">
        <v>15</v>
      </c>
      <c r="C3999" s="47">
        <v>2021</v>
      </c>
      <c r="D3999" s="93">
        <v>77512939.734731451</v>
      </c>
    </row>
    <row r="4000" spans="1:4">
      <c r="A4000" s="47" t="s">
        <v>41</v>
      </c>
      <c r="B4000" s="47" t="s">
        <v>15</v>
      </c>
      <c r="C4000" s="47">
        <v>2022</v>
      </c>
      <c r="D4000" s="93">
        <v>81591606.2802504</v>
      </c>
    </row>
    <row r="4001" spans="1:4">
      <c r="A4001" s="47" t="s">
        <v>111</v>
      </c>
      <c r="B4001" s="47" t="s">
        <v>15</v>
      </c>
      <c r="C4001" s="47">
        <v>2014</v>
      </c>
      <c r="D4001" s="93">
        <v>39577616.939784065</v>
      </c>
    </row>
    <row r="4002" spans="1:4">
      <c r="A4002" s="47" t="s">
        <v>111</v>
      </c>
      <c r="B4002" s="47" t="s">
        <v>15</v>
      </c>
      <c r="C4002" s="47">
        <v>2015</v>
      </c>
      <c r="D4002" s="93">
        <v>51750479.999266081</v>
      </c>
    </row>
    <row r="4003" spans="1:4">
      <c r="A4003" s="47" t="s">
        <v>111</v>
      </c>
      <c r="B4003" s="47" t="s">
        <v>15</v>
      </c>
      <c r="C4003" s="47">
        <v>2016</v>
      </c>
      <c r="D4003" s="47">
        <v>54758917.204082921</v>
      </c>
    </row>
    <row r="4004" spans="1:4">
      <c r="A4004" s="47" t="s">
        <v>111</v>
      </c>
      <c r="B4004" s="47" t="s">
        <v>15</v>
      </c>
      <c r="C4004" s="47">
        <v>2017</v>
      </c>
      <c r="D4004" s="107">
        <v>51148111.88504415</v>
      </c>
    </row>
    <row r="4005" spans="1:4">
      <c r="A4005" s="47" t="s">
        <v>111</v>
      </c>
      <c r="B4005" s="47" t="s">
        <v>15</v>
      </c>
      <c r="C4005" s="47">
        <v>2018</v>
      </c>
      <c r="D4005" s="93">
        <v>52908076.701814242</v>
      </c>
    </row>
    <row r="4006" spans="1:4">
      <c r="A4006" s="47" t="s">
        <v>111</v>
      </c>
      <c r="B4006" s="47" t="s">
        <v>15</v>
      </c>
      <c r="C4006" s="47">
        <v>2019</v>
      </c>
      <c r="D4006" s="93">
        <v>53428657.90234334</v>
      </c>
    </row>
    <row r="4007" spans="1:4">
      <c r="A4007" s="47" t="s">
        <v>111</v>
      </c>
      <c r="B4007" s="47" t="s">
        <v>15</v>
      </c>
      <c r="C4007" s="47">
        <v>2020</v>
      </c>
      <c r="D4007" s="93">
        <v>41524112.0039277</v>
      </c>
    </row>
    <row r="4008" spans="1:4">
      <c r="A4008" s="47" t="s">
        <v>111</v>
      </c>
      <c r="B4008" s="47" t="s">
        <v>15</v>
      </c>
      <c r="C4008" s="47">
        <v>2021</v>
      </c>
      <c r="D4008" s="93">
        <v>47987658.187257402</v>
      </c>
    </row>
    <row r="4009" spans="1:4">
      <c r="A4009" s="47" t="s">
        <v>111</v>
      </c>
      <c r="B4009" s="47" t="s">
        <v>15</v>
      </c>
      <c r="C4009" s="47">
        <v>2022</v>
      </c>
      <c r="D4009" s="93">
        <v>52331660.495158918</v>
      </c>
    </row>
    <row r="4010" spans="1:4">
      <c r="A4010" s="47" t="s">
        <v>42</v>
      </c>
      <c r="B4010" s="47" t="s">
        <v>15</v>
      </c>
      <c r="C4010" s="47">
        <v>2014</v>
      </c>
      <c r="D4010" s="93">
        <v>155472596.2377851</v>
      </c>
    </row>
    <row r="4011" spans="1:4">
      <c r="A4011" s="47" t="s">
        <v>42</v>
      </c>
      <c r="B4011" s="47" t="s">
        <v>15</v>
      </c>
      <c r="C4011" s="47">
        <v>2015</v>
      </c>
      <c r="D4011" s="93">
        <v>171607905.41348621</v>
      </c>
    </row>
    <row r="4012" spans="1:4">
      <c r="A4012" s="47" t="s">
        <v>42</v>
      </c>
      <c r="B4012" s="47" t="s">
        <v>15</v>
      </c>
      <c r="C4012" s="47">
        <v>2016</v>
      </c>
      <c r="D4012" s="93">
        <v>185738437.11675566</v>
      </c>
    </row>
    <row r="4013" spans="1:4">
      <c r="A4013" s="47" t="s">
        <v>42</v>
      </c>
      <c r="B4013" s="47" t="s">
        <v>15</v>
      </c>
      <c r="C4013" s="47">
        <v>2017</v>
      </c>
      <c r="D4013" s="93">
        <v>178252762.15373713</v>
      </c>
    </row>
    <row r="4014" spans="1:4">
      <c r="A4014" s="47" t="s">
        <v>42</v>
      </c>
      <c r="B4014" s="47" t="s">
        <v>15</v>
      </c>
      <c r="C4014" s="47">
        <v>2018</v>
      </c>
      <c r="D4014" s="93">
        <v>195493365.18070516</v>
      </c>
    </row>
    <row r="4015" spans="1:4">
      <c r="A4015" s="47" t="s">
        <v>42</v>
      </c>
      <c r="B4015" s="47" t="s">
        <v>15</v>
      </c>
      <c r="C4015" s="47">
        <v>2019</v>
      </c>
      <c r="D4015" s="93">
        <v>218558509.04254881</v>
      </c>
    </row>
    <row r="4016" spans="1:4">
      <c r="A4016" s="47" t="s">
        <v>42</v>
      </c>
      <c r="B4016" s="47" t="s">
        <v>15</v>
      </c>
      <c r="C4016" s="47">
        <v>2020</v>
      </c>
      <c r="D4016" s="93">
        <v>229724957.20495361</v>
      </c>
    </row>
    <row r="4017" spans="1:4">
      <c r="A4017" s="47" t="s">
        <v>42</v>
      </c>
      <c r="B4017" s="47" t="s">
        <v>15</v>
      </c>
      <c r="C4017" s="47">
        <v>2021</v>
      </c>
      <c r="D4017" s="47">
        <v>207359515.45924738</v>
      </c>
    </row>
    <row r="4018" spans="1:4">
      <c r="A4018" s="47" t="s">
        <v>42</v>
      </c>
      <c r="B4018" s="47" t="s">
        <v>15</v>
      </c>
      <c r="C4018" s="47">
        <v>2022</v>
      </c>
      <c r="D4018" s="108">
        <v>225577016.50349745</v>
      </c>
    </row>
    <row r="4019" spans="1:4">
      <c r="A4019" s="47" t="s">
        <v>50</v>
      </c>
      <c r="B4019" s="47" t="s">
        <v>15</v>
      </c>
      <c r="C4019" s="47">
        <v>2014</v>
      </c>
      <c r="D4019" s="93">
        <v>228698096.7607106</v>
      </c>
    </row>
    <row r="4020" spans="1:4">
      <c r="A4020" s="47" t="s">
        <v>50</v>
      </c>
      <c r="B4020" s="47" t="s">
        <v>15</v>
      </c>
      <c r="C4020" s="47">
        <v>2015</v>
      </c>
      <c r="D4020" s="93">
        <v>255330535.62934121</v>
      </c>
    </row>
    <row r="4021" spans="1:4">
      <c r="A4021" s="47" t="s">
        <v>50</v>
      </c>
      <c r="B4021" s="47" t="s">
        <v>15</v>
      </c>
      <c r="C4021" s="47">
        <v>2016</v>
      </c>
      <c r="D4021" s="93">
        <v>270662140.98700327</v>
      </c>
    </row>
    <row r="4022" spans="1:4">
      <c r="A4022" s="47" t="s">
        <v>50</v>
      </c>
      <c r="B4022" s="47" t="s">
        <v>15</v>
      </c>
      <c r="C4022" s="47">
        <v>2017</v>
      </c>
      <c r="D4022" s="93">
        <v>273813570.27352893</v>
      </c>
    </row>
    <row r="4023" spans="1:4">
      <c r="A4023" s="47" t="s">
        <v>50</v>
      </c>
      <c r="B4023" s="47" t="s">
        <v>15</v>
      </c>
      <c r="C4023" s="47">
        <v>2018</v>
      </c>
      <c r="D4023" s="93">
        <v>261276591.77307543</v>
      </c>
    </row>
    <row r="4024" spans="1:4">
      <c r="A4024" s="47" t="s">
        <v>50</v>
      </c>
      <c r="B4024" s="47" t="s">
        <v>15</v>
      </c>
      <c r="C4024" s="47">
        <v>2019</v>
      </c>
      <c r="D4024" s="93">
        <v>286093596.74934691</v>
      </c>
    </row>
    <row r="4025" spans="1:4">
      <c r="A4025" s="47" t="s">
        <v>50</v>
      </c>
      <c r="B4025" s="47" t="s">
        <v>15</v>
      </c>
      <c r="C4025" s="47">
        <v>2020</v>
      </c>
      <c r="D4025" s="107">
        <v>303179941.85928899</v>
      </c>
    </row>
    <row r="4026" spans="1:4">
      <c r="A4026" s="47" t="s">
        <v>50</v>
      </c>
      <c r="B4026" s="47" t="s">
        <v>15</v>
      </c>
      <c r="C4026" s="47">
        <v>2021</v>
      </c>
      <c r="D4026" s="93">
        <v>314468959.12751848</v>
      </c>
    </row>
    <row r="4027" spans="1:4">
      <c r="A4027" s="47" t="s">
        <v>50</v>
      </c>
      <c r="B4027" s="47" t="s">
        <v>15</v>
      </c>
      <c r="C4027" s="47">
        <v>2022</v>
      </c>
      <c r="D4027" s="93">
        <v>321966710.25171751</v>
      </c>
    </row>
    <row r="4028" spans="1:4">
      <c r="A4028" s="47" t="s">
        <v>43</v>
      </c>
      <c r="B4028" s="47" t="s">
        <v>15</v>
      </c>
      <c r="C4028" s="47">
        <v>2014</v>
      </c>
      <c r="D4028" s="93">
        <v>221521186.54729897</v>
      </c>
    </row>
    <row r="4029" spans="1:4">
      <c r="A4029" s="47" t="s">
        <v>43</v>
      </c>
      <c r="B4029" s="47" t="s">
        <v>15</v>
      </c>
      <c r="C4029" s="47">
        <v>2015</v>
      </c>
      <c r="D4029" s="93">
        <v>241978458.60924679</v>
      </c>
    </row>
    <row r="4030" spans="1:4">
      <c r="A4030" s="47" t="s">
        <v>43</v>
      </c>
      <c r="B4030" s="47" t="s">
        <v>15</v>
      </c>
      <c r="C4030" s="47">
        <v>2016</v>
      </c>
      <c r="D4030" s="93">
        <v>208927940.6042423</v>
      </c>
    </row>
    <row r="4031" spans="1:4">
      <c r="A4031" s="47" t="s">
        <v>43</v>
      </c>
      <c r="B4031" s="47" t="s">
        <v>15</v>
      </c>
      <c r="C4031" s="47">
        <v>2017</v>
      </c>
      <c r="D4031" s="93">
        <v>284797139.57236302</v>
      </c>
    </row>
    <row r="4032" spans="1:4">
      <c r="A4032" s="47" t="s">
        <v>43</v>
      </c>
      <c r="B4032" s="47" t="s">
        <v>15</v>
      </c>
      <c r="C4032" s="47">
        <v>2018</v>
      </c>
      <c r="D4032" s="47">
        <v>292248571.20866352</v>
      </c>
    </row>
    <row r="4033" spans="1:4">
      <c r="A4033" s="47" t="s">
        <v>43</v>
      </c>
      <c r="B4033" s="47" t="s">
        <v>15</v>
      </c>
      <c r="C4033" s="47">
        <v>2019</v>
      </c>
      <c r="D4033" s="107">
        <v>303718060.46974653</v>
      </c>
    </row>
    <row r="4034" spans="1:4">
      <c r="A4034" s="47" t="s">
        <v>43</v>
      </c>
      <c r="B4034" s="47" t="s">
        <v>15</v>
      </c>
      <c r="C4034" s="47">
        <v>2020</v>
      </c>
      <c r="D4034" s="95">
        <v>318291867.59904402</v>
      </c>
    </row>
    <row r="4035" spans="1:4">
      <c r="A4035" s="47" t="s">
        <v>43</v>
      </c>
      <c r="B4035" s="47" t="s">
        <v>15</v>
      </c>
      <c r="C4035" s="47">
        <v>2021</v>
      </c>
      <c r="D4035" s="95">
        <v>322318879.72000003</v>
      </c>
    </row>
    <row r="4036" spans="1:4">
      <c r="A4036" s="47" t="s">
        <v>43</v>
      </c>
      <c r="B4036" s="47" t="s">
        <v>15</v>
      </c>
      <c r="C4036" s="47">
        <v>2022</v>
      </c>
      <c r="D4036" s="95">
        <v>340081963.54442173</v>
      </c>
    </row>
    <row r="4037" spans="1:4">
      <c r="A4037" s="47" t="s">
        <v>44</v>
      </c>
      <c r="B4037" s="47" t="s">
        <v>15</v>
      </c>
      <c r="C4037" s="47">
        <v>2014</v>
      </c>
      <c r="D4037" s="95">
        <v>90906106.003205985</v>
      </c>
    </row>
    <row r="4038" spans="1:4">
      <c r="A4038" s="47" t="s">
        <v>44</v>
      </c>
      <c r="B4038" s="47" t="s">
        <v>15</v>
      </c>
      <c r="C4038" s="47">
        <v>2015</v>
      </c>
      <c r="D4038" s="95">
        <v>91914592.387798309</v>
      </c>
    </row>
    <row r="4039" spans="1:4">
      <c r="A4039" s="47" t="s">
        <v>44</v>
      </c>
      <c r="B4039" s="47" t="s">
        <v>15</v>
      </c>
      <c r="C4039" s="47">
        <v>2016</v>
      </c>
      <c r="D4039" s="93">
        <v>85402065.374585167</v>
      </c>
    </row>
    <row r="4040" spans="1:4">
      <c r="A4040" s="47" t="s">
        <v>44</v>
      </c>
      <c r="B4040" s="47" t="s">
        <v>15</v>
      </c>
      <c r="C4040" s="47">
        <v>2017</v>
      </c>
      <c r="D4040" s="107">
        <v>86222503.273237243</v>
      </c>
    </row>
    <row r="4041" spans="1:4">
      <c r="A4041" s="47" t="s">
        <v>44</v>
      </c>
      <c r="B4041" s="47" t="s">
        <v>15</v>
      </c>
      <c r="C4041" s="47">
        <v>2018</v>
      </c>
      <c r="D4041" s="93">
        <v>77495377.549908012</v>
      </c>
    </row>
    <row r="4042" spans="1:4">
      <c r="A4042" s="47" t="s">
        <v>44</v>
      </c>
      <c r="B4042" s="47" t="s">
        <v>15</v>
      </c>
      <c r="C4042" s="47">
        <v>2019</v>
      </c>
      <c r="D4042" s="93">
        <v>98285607.91765064</v>
      </c>
    </row>
    <row r="4043" spans="1:4">
      <c r="A4043" s="47" t="s">
        <v>44</v>
      </c>
      <c r="B4043" s="47" t="s">
        <v>15</v>
      </c>
      <c r="C4043" s="47">
        <v>2020</v>
      </c>
      <c r="D4043" s="93">
        <v>99404354.401877806</v>
      </c>
    </row>
    <row r="4044" spans="1:4">
      <c r="A4044" s="47" t="s">
        <v>44</v>
      </c>
      <c r="B4044" s="47" t="s">
        <v>15</v>
      </c>
      <c r="C4044" s="47">
        <v>2021</v>
      </c>
      <c r="D4044" s="93">
        <v>106529899.03241199</v>
      </c>
    </row>
    <row r="4045" spans="1:4">
      <c r="A4045" s="47" t="s">
        <v>44</v>
      </c>
      <c r="B4045" s="47" t="s">
        <v>15</v>
      </c>
      <c r="C4045" s="47">
        <v>2022</v>
      </c>
      <c r="D4045" s="93">
        <v>115088684.03088599</v>
      </c>
    </row>
    <row r="4046" spans="1:4">
      <c r="A4046" s="47" t="s">
        <v>52</v>
      </c>
      <c r="B4046" s="47" t="s">
        <v>15</v>
      </c>
      <c r="C4046" s="47">
        <v>2014</v>
      </c>
      <c r="D4046" s="93">
        <v>62352009.130843192</v>
      </c>
    </row>
    <row r="4047" spans="1:4">
      <c r="A4047" s="47" t="s">
        <v>52</v>
      </c>
      <c r="B4047" s="47" t="s">
        <v>15</v>
      </c>
      <c r="C4047" s="47">
        <v>2015</v>
      </c>
      <c r="D4047" s="47">
        <v>53249630.535829097</v>
      </c>
    </row>
    <row r="4048" spans="1:4">
      <c r="A4048" s="47" t="s">
        <v>52</v>
      </c>
      <c r="B4048" s="47" t="s">
        <v>15</v>
      </c>
      <c r="C4048" s="47">
        <v>2016</v>
      </c>
      <c r="D4048" s="107">
        <v>57208610.967444554</v>
      </c>
    </row>
    <row r="4049" spans="1:4">
      <c r="A4049" s="47" t="s">
        <v>52</v>
      </c>
      <c r="B4049" s="47" t="s">
        <v>15</v>
      </c>
      <c r="C4049" s="47">
        <v>2017</v>
      </c>
      <c r="D4049" s="93">
        <v>61314976.756103277</v>
      </c>
    </row>
    <row r="4050" spans="1:4">
      <c r="A4050" s="47" t="s">
        <v>52</v>
      </c>
      <c r="B4050" s="47" t="s">
        <v>15</v>
      </c>
      <c r="C4050" s="47">
        <v>2018</v>
      </c>
      <c r="D4050" s="93">
        <v>61399882.845609948</v>
      </c>
    </row>
    <row r="4051" spans="1:4">
      <c r="A4051" s="47" t="s">
        <v>52</v>
      </c>
      <c r="B4051" s="47" t="s">
        <v>15</v>
      </c>
      <c r="C4051" s="47">
        <v>2019</v>
      </c>
      <c r="D4051" s="93">
        <v>62797719.513466053</v>
      </c>
    </row>
    <row r="4052" spans="1:4">
      <c r="A4052" s="47" t="s">
        <v>52</v>
      </c>
      <c r="B4052" s="47" t="s">
        <v>15</v>
      </c>
      <c r="C4052" s="47">
        <v>2020</v>
      </c>
      <c r="D4052" s="93">
        <v>51238721.700236082</v>
      </c>
    </row>
    <row r="4053" spans="1:4">
      <c r="A4053" s="47" t="s">
        <v>52</v>
      </c>
      <c r="B4053" s="47" t="s">
        <v>15</v>
      </c>
      <c r="C4053" s="47">
        <v>2021</v>
      </c>
      <c r="D4053" s="93">
        <v>58026015.771226503</v>
      </c>
    </row>
    <row r="4054" spans="1:4">
      <c r="A4054" s="47" t="s">
        <v>52</v>
      </c>
      <c r="B4054" s="47" t="s">
        <v>15</v>
      </c>
      <c r="C4054" s="47">
        <v>2022</v>
      </c>
      <c r="D4054" s="93">
        <v>61421045.365153424</v>
      </c>
    </row>
    <row r="4055" spans="1:4">
      <c r="A4055" s="47" t="s">
        <v>49</v>
      </c>
      <c r="B4055" s="47" t="s">
        <v>15</v>
      </c>
      <c r="C4055" s="47">
        <v>2014</v>
      </c>
      <c r="D4055" s="47">
        <v>222310257.36000001</v>
      </c>
    </row>
    <row r="4056" spans="1:4">
      <c r="A4056" s="47" t="s">
        <v>49</v>
      </c>
      <c r="B4056" s="47" t="s">
        <v>15</v>
      </c>
      <c r="C4056" s="47">
        <v>2015</v>
      </c>
      <c r="D4056" s="108">
        <v>244163230.08000001</v>
      </c>
    </row>
    <row r="4057" spans="1:4">
      <c r="A4057" s="47" t="s">
        <v>49</v>
      </c>
      <c r="B4057" s="47" t="s">
        <v>15</v>
      </c>
      <c r="C4057" s="47">
        <v>2016</v>
      </c>
      <c r="D4057" s="93">
        <v>261875062.38999999</v>
      </c>
    </row>
    <row r="4058" spans="1:4">
      <c r="A4058" s="47" t="s">
        <v>49</v>
      </c>
      <c r="B4058" s="47" t="s">
        <v>15</v>
      </c>
      <c r="C4058" s="47">
        <v>2017</v>
      </c>
      <c r="D4058" s="93">
        <v>279708002.94999999</v>
      </c>
    </row>
    <row r="4059" spans="1:4">
      <c r="A4059" s="47" t="s">
        <v>49</v>
      </c>
      <c r="B4059" s="47" t="s">
        <v>15</v>
      </c>
      <c r="C4059" s="47">
        <v>2018</v>
      </c>
      <c r="D4059" s="93">
        <v>265038966.94009852</v>
      </c>
    </row>
    <row r="4060" spans="1:4">
      <c r="A4060" s="47" t="s">
        <v>49</v>
      </c>
      <c r="B4060" s="47" t="s">
        <v>15</v>
      </c>
      <c r="C4060" s="47">
        <v>2019</v>
      </c>
      <c r="D4060" s="93">
        <v>255967763.14920795</v>
      </c>
    </row>
    <row r="4061" spans="1:4">
      <c r="A4061" s="47" t="s">
        <v>49</v>
      </c>
      <c r="B4061" s="47" t="s">
        <v>15</v>
      </c>
      <c r="C4061" s="47">
        <v>2020</v>
      </c>
      <c r="D4061" s="93">
        <v>275109157.36428577</v>
      </c>
    </row>
    <row r="4062" spans="1:4">
      <c r="A4062" s="47" t="s">
        <v>49</v>
      </c>
      <c r="B4062" s="47" t="s">
        <v>15</v>
      </c>
      <c r="C4062" s="47">
        <v>2021</v>
      </c>
      <c r="D4062" s="93">
        <v>289981515.67697644</v>
      </c>
    </row>
    <row r="4063" spans="1:4">
      <c r="A4063" s="47" t="s">
        <v>49</v>
      </c>
      <c r="B4063" s="47" t="s">
        <v>15</v>
      </c>
      <c r="C4063" s="47">
        <v>2022</v>
      </c>
      <c r="D4063" s="47">
        <v>295996867.56829548</v>
      </c>
    </row>
    <row r="4064" spans="1:4">
      <c r="A4064" s="47" t="s">
        <v>45</v>
      </c>
      <c r="B4064" s="47" t="s">
        <v>15</v>
      </c>
      <c r="C4064" s="47">
        <v>2014</v>
      </c>
      <c r="D4064" s="108">
        <v>116124819.93447</v>
      </c>
    </row>
    <row r="4065" spans="1:4">
      <c r="A4065" s="47" t="s">
        <v>45</v>
      </c>
      <c r="B4065" s="47" t="s">
        <v>15</v>
      </c>
      <c r="C4065" s="47">
        <v>2015</v>
      </c>
      <c r="D4065" s="93">
        <v>129142789.748197</v>
      </c>
    </row>
    <row r="4066" spans="1:4">
      <c r="A4066" s="47" t="s">
        <v>45</v>
      </c>
      <c r="B4066" s="47" t="s">
        <v>15</v>
      </c>
      <c r="C4066" s="47">
        <v>2016</v>
      </c>
      <c r="D4066" s="93">
        <v>137064534.81631273</v>
      </c>
    </row>
    <row r="4067" spans="1:4">
      <c r="A4067" s="47" t="s">
        <v>45</v>
      </c>
      <c r="B4067" s="47" t="s">
        <v>15</v>
      </c>
      <c r="C4067" s="47">
        <v>2017</v>
      </c>
      <c r="D4067" s="93">
        <v>120915512.92757814</v>
      </c>
    </row>
    <row r="4068" spans="1:4">
      <c r="A4068" s="47" t="s">
        <v>45</v>
      </c>
      <c r="B4068" s="47" t="s">
        <v>15</v>
      </c>
      <c r="C4068" s="47">
        <v>2018</v>
      </c>
      <c r="D4068" s="93">
        <v>132948640.89358075</v>
      </c>
    </row>
    <row r="4069" spans="1:4">
      <c r="A4069" s="47" t="s">
        <v>45</v>
      </c>
      <c r="B4069" s="47" t="s">
        <v>15</v>
      </c>
      <c r="C4069" s="47">
        <v>2019</v>
      </c>
      <c r="D4069" s="93">
        <v>141204284.93543041</v>
      </c>
    </row>
    <row r="4070" spans="1:4">
      <c r="A4070" s="47" t="s">
        <v>45</v>
      </c>
      <c r="B4070" s="47" t="s">
        <v>15</v>
      </c>
      <c r="C4070" s="47">
        <v>2020</v>
      </c>
      <c r="D4070" s="93">
        <v>145978251.29225639</v>
      </c>
    </row>
    <row r="4071" spans="1:4">
      <c r="A4071" s="47" t="s">
        <v>45</v>
      </c>
      <c r="B4071" s="47" t="s">
        <v>15</v>
      </c>
      <c r="C4071" s="47">
        <v>2021</v>
      </c>
      <c r="D4071" s="47">
        <v>135784955.43618399</v>
      </c>
    </row>
    <row r="4072" spans="1:4">
      <c r="A4072" s="47" t="s">
        <v>45</v>
      </c>
      <c r="B4072" s="47" t="s">
        <v>15</v>
      </c>
      <c r="C4072" s="47">
        <v>2022</v>
      </c>
      <c r="D4072" s="108">
        <v>138491586.26724225</v>
      </c>
    </row>
    <row r="4073" spans="1:4">
      <c r="A4073" s="47" t="s">
        <v>53</v>
      </c>
      <c r="B4073" s="47" t="s">
        <v>66</v>
      </c>
      <c r="C4073" s="47">
        <v>2014</v>
      </c>
      <c r="D4073" s="94">
        <v>0</v>
      </c>
    </row>
    <row r="4074" spans="1:4">
      <c r="A4074" s="47" t="s">
        <v>53</v>
      </c>
      <c r="B4074" s="47" t="s">
        <v>66</v>
      </c>
      <c r="C4074" s="47">
        <v>2015</v>
      </c>
      <c r="D4074" s="94">
        <v>0</v>
      </c>
    </row>
    <row r="4075" spans="1:4">
      <c r="A4075" s="47" t="s">
        <v>53</v>
      </c>
      <c r="B4075" s="47" t="s">
        <v>66</v>
      </c>
      <c r="C4075" s="47">
        <v>2016</v>
      </c>
      <c r="D4075" s="94">
        <v>0</v>
      </c>
    </row>
    <row r="4076" spans="1:4">
      <c r="A4076" s="47" t="s">
        <v>53</v>
      </c>
      <c r="B4076" s="47" t="s">
        <v>66</v>
      </c>
      <c r="C4076" s="47">
        <v>2017</v>
      </c>
      <c r="D4076" s="94">
        <v>0</v>
      </c>
    </row>
    <row r="4077" spans="1:4">
      <c r="A4077" s="47" t="s">
        <v>53</v>
      </c>
      <c r="B4077" s="47" t="s">
        <v>66</v>
      </c>
      <c r="C4077" s="47">
        <v>2018</v>
      </c>
      <c r="D4077" s="94">
        <v>0</v>
      </c>
    </row>
    <row r="4078" spans="1:4">
      <c r="A4078" s="47" t="s">
        <v>53</v>
      </c>
      <c r="B4078" s="47" t="s">
        <v>66</v>
      </c>
      <c r="C4078" s="47">
        <v>2019</v>
      </c>
      <c r="D4078" s="94">
        <v>0</v>
      </c>
    </row>
    <row r="4079" spans="1:4">
      <c r="A4079" s="47" t="s">
        <v>53</v>
      </c>
      <c r="B4079" s="47" t="s">
        <v>66</v>
      </c>
      <c r="C4079" s="47">
        <v>2020</v>
      </c>
      <c r="D4079" s="47">
        <v>0</v>
      </c>
    </row>
    <row r="4080" spans="1:4">
      <c r="A4080" s="47" t="s">
        <v>53</v>
      </c>
      <c r="B4080" s="47" t="s">
        <v>66</v>
      </c>
      <c r="C4080" s="47">
        <v>2021</v>
      </c>
      <c r="D4080" s="108">
        <v>0</v>
      </c>
    </row>
    <row r="4081" spans="1:4">
      <c r="A4081" s="47" t="s">
        <v>53</v>
      </c>
      <c r="B4081" s="47" t="s">
        <v>66</v>
      </c>
      <c r="C4081" s="47">
        <v>2022</v>
      </c>
      <c r="D4081" s="93">
        <v>0</v>
      </c>
    </row>
    <row r="4082" spans="1:4">
      <c r="A4082" s="47" t="s">
        <v>51</v>
      </c>
      <c r="B4082" s="47" t="s">
        <v>66</v>
      </c>
      <c r="C4082" s="47">
        <v>2014</v>
      </c>
      <c r="D4082" s="93">
        <v>22</v>
      </c>
    </row>
    <row r="4083" spans="1:4">
      <c r="A4083" s="47" t="s">
        <v>51</v>
      </c>
      <c r="B4083" s="47" t="s">
        <v>66</v>
      </c>
      <c r="C4083" s="47">
        <v>2015</v>
      </c>
      <c r="D4083" s="93">
        <v>23</v>
      </c>
    </row>
    <row r="4084" spans="1:4">
      <c r="A4084" s="47" t="s">
        <v>51</v>
      </c>
      <c r="B4084" s="47" t="s">
        <v>66</v>
      </c>
      <c r="C4084" s="47">
        <v>2016</v>
      </c>
      <c r="D4084" s="93">
        <v>23</v>
      </c>
    </row>
    <row r="4085" spans="1:4">
      <c r="A4085" s="47" t="s">
        <v>51</v>
      </c>
      <c r="B4085" s="47" t="s">
        <v>66</v>
      </c>
      <c r="C4085" s="47">
        <v>2017</v>
      </c>
      <c r="D4085" s="93">
        <v>24</v>
      </c>
    </row>
    <row r="4086" spans="1:4">
      <c r="A4086" s="47" t="s">
        <v>51</v>
      </c>
      <c r="B4086" s="47" t="s">
        <v>66</v>
      </c>
      <c r="C4086" s="47">
        <v>2018</v>
      </c>
      <c r="D4086" s="93">
        <v>25</v>
      </c>
    </row>
    <row r="4087" spans="1:4">
      <c r="A4087" s="47" t="s">
        <v>51</v>
      </c>
      <c r="B4087" s="47" t="s">
        <v>66</v>
      </c>
      <c r="C4087" s="47">
        <v>2019</v>
      </c>
      <c r="D4087" s="47">
        <v>29</v>
      </c>
    </row>
    <row r="4088" spans="1:4">
      <c r="A4088" s="47" t="s">
        <v>51</v>
      </c>
      <c r="B4088" s="47" t="s">
        <v>66</v>
      </c>
      <c r="C4088" s="47">
        <v>2020</v>
      </c>
      <c r="D4088" s="108">
        <v>27</v>
      </c>
    </row>
    <row r="4089" spans="1:4">
      <c r="A4089" s="47" t="s">
        <v>51</v>
      </c>
      <c r="B4089" s="47" t="s">
        <v>66</v>
      </c>
      <c r="C4089" s="47">
        <v>2021</v>
      </c>
      <c r="D4089" s="93">
        <v>27</v>
      </c>
    </row>
    <row r="4090" spans="1:4">
      <c r="A4090" s="47" t="s">
        <v>51</v>
      </c>
      <c r="B4090" s="47" t="s">
        <v>66</v>
      </c>
      <c r="C4090" s="47">
        <v>2022</v>
      </c>
      <c r="D4090" s="93">
        <v>28</v>
      </c>
    </row>
    <row r="4091" spans="1:4">
      <c r="A4091" s="47" t="s">
        <v>50</v>
      </c>
      <c r="B4091" s="47" t="s">
        <v>66</v>
      </c>
      <c r="C4091" s="47">
        <v>2014</v>
      </c>
      <c r="D4091" s="93">
        <v>26</v>
      </c>
    </row>
    <row r="4092" spans="1:4">
      <c r="A4092" s="47" t="s">
        <v>50</v>
      </c>
      <c r="B4092" s="47" t="s">
        <v>66</v>
      </c>
      <c r="C4092" s="47">
        <v>2015</v>
      </c>
      <c r="D4092" s="93">
        <v>25</v>
      </c>
    </row>
    <row r="4093" spans="1:4">
      <c r="A4093" s="47" t="s">
        <v>50</v>
      </c>
      <c r="B4093" s="47" t="s">
        <v>66</v>
      </c>
      <c r="C4093" s="47">
        <v>2016</v>
      </c>
      <c r="D4093" s="93">
        <v>23</v>
      </c>
    </row>
    <row r="4094" spans="1:4">
      <c r="A4094" s="47" t="s">
        <v>50</v>
      </c>
      <c r="B4094" s="47" t="s">
        <v>66</v>
      </c>
      <c r="C4094" s="47">
        <v>2017</v>
      </c>
      <c r="D4094" s="93">
        <v>23</v>
      </c>
    </row>
    <row r="4095" spans="1:4">
      <c r="A4095" s="47" t="s">
        <v>50</v>
      </c>
      <c r="B4095" s="47" t="s">
        <v>66</v>
      </c>
      <c r="C4095" s="47">
        <v>2018</v>
      </c>
      <c r="D4095" s="107">
        <v>25</v>
      </c>
    </row>
    <row r="4096" spans="1:4">
      <c r="A4096" s="47" t="s">
        <v>50</v>
      </c>
      <c r="B4096" s="47" t="s">
        <v>66</v>
      </c>
      <c r="C4096" s="47">
        <v>2019</v>
      </c>
      <c r="D4096" s="93">
        <v>31</v>
      </c>
    </row>
    <row r="4097" spans="1:4">
      <c r="A4097" s="47" t="s">
        <v>50</v>
      </c>
      <c r="B4097" s="47" t="s">
        <v>66</v>
      </c>
      <c r="C4097" s="47">
        <v>2020</v>
      </c>
      <c r="D4097" s="93">
        <v>35</v>
      </c>
    </row>
    <row r="4098" spans="1:4">
      <c r="A4098" s="47" t="s">
        <v>50</v>
      </c>
      <c r="B4098" s="47" t="s">
        <v>66</v>
      </c>
      <c r="C4098" s="47">
        <v>2021</v>
      </c>
      <c r="D4098" s="93">
        <v>35.5</v>
      </c>
    </row>
    <row r="4099" spans="1:4">
      <c r="A4099" s="47" t="s">
        <v>50</v>
      </c>
      <c r="B4099" s="47" t="s">
        <v>66</v>
      </c>
      <c r="C4099" s="47">
        <v>2022</v>
      </c>
      <c r="D4099" s="93">
        <v>38</v>
      </c>
    </row>
    <row r="4100" spans="1:4">
      <c r="A4100" s="47" t="s">
        <v>52</v>
      </c>
      <c r="B4100" s="47" t="s">
        <v>66</v>
      </c>
      <c r="C4100" s="47">
        <v>2014</v>
      </c>
      <c r="D4100" s="93">
        <v>26</v>
      </c>
    </row>
    <row r="4101" spans="1:4">
      <c r="A4101" s="47" t="s">
        <v>52</v>
      </c>
      <c r="B4101" s="47" t="s">
        <v>66</v>
      </c>
      <c r="C4101" s="47">
        <v>2015</v>
      </c>
      <c r="D4101" s="93">
        <v>26</v>
      </c>
    </row>
    <row r="4102" spans="1:4">
      <c r="A4102" s="47" t="s">
        <v>52</v>
      </c>
      <c r="B4102" s="47" t="s">
        <v>66</v>
      </c>
      <c r="C4102" s="47">
        <v>2016</v>
      </c>
      <c r="D4102" s="47">
        <v>26</v>
      </c>
    </row>
    <row r="4103" spans="1:4">
      <c r="A4103" s="47" t="s">
        <v>52</v>
      </c>
      <c r="B4103" s="47" t="s">
        <v>66</v>
      </c>
      <c r="C4103" s="47">
        <v>2017</v>
      </c>
      <c r="D4103" s="107">
        <v>26</v>
      </c>
    </row>
    <row r="4104" spans="1:4">
      <c r="A4104" s="47" t="s">
        <v>52</v>
      </c>
      <c r="B4104" s="47" t="s">
        <v>66</v>
      </c>
      <c r="C4104" s="47">
        <v>2018</v>
      </c>
      <c r="D4104" s="107">
        <v>26</v>
      </c>
    </row>
    <row r="4105" spans="1:4">
      <c r="A4105" s="47" t="s">
        <v>52</v>
      </c>
      <c r="B4105" s="47" t="s">
        <v>66</v>
      </c>
      <c r="C4105" s="47">
        <v>2019</v>
      </c>
      <c r="D4105" s="93">
        <v>26</v>
      </c>
    </row>
    <row r="4106" spans="1:4">
      <c r="A4106" s="47" t="s">
        <v>52</v>
      </c>
      <c r="B4106" s="47" t="s">
        <v>66</v>
      </c>
      <c r="C4106" s="47">
        <v>2020</v>
      </c>
      <c r="D4106" s="93">
        <v>27</v>
      </c>
    </row>
    <row r="4107" spans="1:4">
      <c r="A4107" s="47" t="s">
        <v>52</v>
      </c>
      <c r="B4107" s="47" t="s">
        <v>66</v>
      </c>
      <c r="C4107" s="47">
        <v>2021</v>
      </c>
      <c r="D4107" s="93">
        <v>28</v>
      </c>
    </row>
    <row r="4108" spans="1:4">
      <c r="A4108" s="47" t="s">
        <v>52</v>
      </c>
      <c r="B4108" s="47" t="s">
        <v>66</v>
      </c>
      <c r="C4108" s="47">
        <v>2022</v>
      </c>
      <c r="D4108" s="93">
        <v>28</v>
      </c>
    </row>
    <row r="4109" spans="1:4">
      <c r="A4109" s="47" t="s">
        <v>49</v>
      </c>
      <c r="B4109" s="47" t="s">
        <v>66</v>
      </c>
      <c r="C4109" s="47">
        <v>2014</v>
      </c>
      <c r="D4109" s="93">
        <v>22</v>
      </c>
    </row>
    <row r="4110" spans="1:4">
      <c r="A4110" s="47" t="s">
        <v>49</v>
      </c>
      <c r="B4110" s="47" t="s">
        <v>66</v>
      </c>
      <c r="C4110" s="47">
        <v>2015</v>
      </c>
      <c r="D4110" s="93">
        <v>21</v>
      </c>
    </row>
    <row r="4111" spans="1:4">
      <c r="A4111" s="47" t="s">
        <v>49</v>
      </c>
      <c r="B4111" s="47" t="s">
        <v>66</v>
      </c>
      <c r="C4111" s="47">
        <v>2016</v>
      </c>
      <c r="D4111" s="47">
        <v>21</v>
      </c>
    </row>
    <row r="4112" spans="1:4">
      <c r="A4112" s="47" t="s">
        <v>49</v>
      </c>
      <c r="B4112" s="47" t="s">
        <v>66</v>
      </c>
      <c r="C4112" s="47">
        <v>2017</v>
      </c>
      <c r="D4112" s="107">
        <v>21</v>
      </c>
    </row>
    <row r="4113" spans="1:4">
      <c r="A4113" s="47" t="s">
        <v>49</v>
      </c>
      <c r="B4113" s="47" t="s">
        <v>66</v>
      </c>
      <c r="C4113" s="47">
        <v>2018</v>
      </c>
      <c r="D4113" s="93">
        <v>26</v>
      </c>
    </row>
    <row r="4114" spans="1:4">
      <c r="A4114" s="47" t="s">
        <v>49</v>
      </c>
      <c r="B4114" s="47" t="s">
        <v>66</v>
      </c>
      <c r="C4114" s="47">
        <v>2019</v>
      </c>
      <c r="D4114" s="93">
        <v>30</v>
      </c>
    </row>
    <row r="4115" spans="1:4">
      <c r="A4115" s="47" t="s">
        <v>49</v>
      </c>
      <c r="B4115" s="47" t="s">
        <v>66</v>
      </c>
      <c r="C4115" s="47">
        <v>2020</v>
      </c>
      <c r="D4115" s="93">
        <v>35</v>
      </c>
    </row>
    <row r="4116" spans="1:4">
      <c r="A4116" s="47" t="s">
        <v>49</v>
      </c>
      <c r="B4116" s="47" t="s">
        <v>66</v>
      </c>
      <c r="C4116" s="47">
        <v>2021</v>
      </c>
      <c r="D4116" s="93">
        <v>42</v>
      </c>
    </row>
    <row r="4117" spans="1:4">
      <c r="A4117" s="47" t="s">
        <v>49</v>
      </c>
      <c r="B4117" s="47" t="s">
        <v>66</v>
      </c>
      <c r="C4117" s="47">
        <v>2022</v>
      </c>
      <c r="D4117" s="93">
        <v>45</v>
      </c>
    </row>
    <row r="4118" spans="1:4">
      <c r="A4118" s="47" t="s">
        <v>53</v>
      </c>
      <c r="B4118" s="47" t="s">
        <v>67</v>
      </c>
      <c r="C4118" s="47">
        <v>2014</v>
      </c>
      <c r="D4118" s="93">
        <v>0</v>
      </c>
    </row>
    <row r="4119" spans="1:4">
      <c r="A4119" s="47" t="s">
        <v>53</v>
      </c>
      <c r="B4119" s="47" t="s">
        <v>67</v>
      </c>
      <c r="C4119" s="47">
        <v>2015</v>
      </c>
      <c r="D4119" s="47">
        <v>0</v>
      </c>
    </row>
    <row r="4120" spans="1:4">
      <c r="A4120" s="47" t="s">
        <v>53</v>
      </c>
      <c r="B4120" s="47" t="s">
        <v>67</v>
      </c>
      <c r="C4120" s="47">
        <v>2016</v>
      </c>
      <c r="D4120" s="108">
        <v>0</v>
      </c>
    </row>
    <row r="4121" spans="1:4">
      <c r="A4121" s="47" t="s">
        <v>53</v>
      </c>
      <c r="B4121" s="47" t="s">
        <v>67</v>
      </c>
      <c r="C4121" s="47">
        <v>2017</v>
      </c>
      <c r="D4121" s="93">
        <v>0</v>
      </c>
    </row>
    <row r="4122" spans="1:4">
      <c r="A4122" s="47" t="s">
        <v>53</v>
      </c>
      <c r="B4122" s="47" t="s">
        <v>67</v>
      </c>
      <c r="C4122" s="47">
        <v>2018</v>
      </c>
      <c r="D4122" s="93">
        <v>0</v>
      </c>
    </row>
    <row r="4123" spans="1:4">
      <c r="A4123" s="47" t="s">
        <v>53</v>
      </c>
      <c r="B4123" s="47" t="s">
        <v>67</v>
      </c>
      <c r="C4123" s="47">
        <v>2019</v>
      </c>
      <c r="D4123" s="93">
        <v>0</v>
      </c>
    </row>
    <row r="4124" spans="1:4">
      <c r="A4124" s="47" t="s">
        <v>53</v>
      </c>
      <c r="B4124" s="47" t="s">
        <v>67</v>
      </c>
      <c r="C4124" s="47">
        <v>2020</v>
      </c>
      <c r="D4124" s="93">
        <v>0</v>
      </c>
    </row>
    <row r="4125" spans="1:4">
      <c r="A4125" s="47" t="s">
        <v>53</v>
      </c>
      <c r="B4125" s="47" t="s">
        <v>67</v>
      </c>
      <c r="C4125" s="47">
        <v>2021</v>
      </c>
      <c r="D4125" s="93">
        <v>0</v>
      </c>
    </row>
    <row r="4126" spans="1:4">
      <c r="A4126" s="47" t="s">
        <v>53</v>
      </c>
      <c r="B4126" s="47" t="s">
        <v>67</v>
      </c>
      <c r="C4126" s="47">
        <v>2022</v>
      </c>
      <c r="D4126" s="93">
        <v>0</v>
      </c>
    </row>
    <row r="4127" spans="1:4">
      <c r="A4127" s="47" t="s">
        <v>51</v>
      </c>
      <c r="B4127" s="47" t="s">
        <v>67</v>
      </c>
      <c r="C4127" s="47">
        <v>2014</v>
      </c>
      <c r="D4127" s="47">
        <v>77</v>
      </c>
    </row>
    <row r="4128" spans="1:4">
      <c r="A4128" s="47" t="s">
        <v>51</v>
      </c>
      <c r="B4128" s="47" t="s">
        <v>67</v>
      </c>
      <c r="C4128" s="47">
        <v>2015</v>
      </c>
      <c r="D4128" s="108">
        <v>77</v>
      </c>
    </row>
    <row r="4129" spans="1:4">
      <c r="A4129" s="47" t="s">
        <v>51</v>
      </c>
      <c r="B4129" s="47" t="s">
        <v>67</v>
      </c>
      <c r="C4129" s="47">
        <v>2016</v>
      </c>
      <c r="D4129" s="93">
        <v>76</v>
      </c>
    </row>
    <row r="4130" spans="1:4">
      <c r="A4130" s="47" t="s">
        <v>51</v>
      </c>
      <c r="B4130" s="47" t="s">
        <v>67</v>
      </c>
      <c r="C4130" s="47">
        <v>2017</v>
      </c>
      <c r="D4130" s="93">
        <v>77</v>
      </c>
    </row>
    <row r="4131" spans="1:4">
      <c r="A4131" s="47" t="s">
        <v>51</v>
      </c>
      <c r="B4131" s="47" t="s">
        <v>67</v>
      </c>
      <c r="C4131" s="47">
        <v>2018</v>
      </c>
      <c r="D4131" s="93">
        <v>75</v>
      </c>
    </row>
    <row r="4132" spans="1:4">
      <c r="A4132" s="47" t="s">
        <v>51</v>
      </c>
      <c r="B4132" s="47" t="s">
        <v>67</v>
      </c>
      <c r="C4132" s="47">
        <v>2019</v>
      </c>
      <c r="D4132" s="93">
        <v>77</v>
      </c>
    </row>
    <row r="4133" spans="1:4">
      <c r="A4133" s="47" t="s">
        <v>51</v>
      </c>
      <c r="B4133" s="47" t="s">
        <v>67</v>
      </c>
      <c r="C4133" s="47">
        <v>2020</v>
      </c>
      <c r="D4133" s="93">
        <v>76</v>
      </c>
    </row>
    <row r="4134" spans="1:4">
      <c r="A4134" s="47" t="s">
        <v>51</v>
      </c>
      <c r="B4134" s="47" t="s">
        <v>67</v>
      </c>
      <c r="C4134" s="47">
        <v>2021</v>
      </c>
      <c r="D4134" s="93">
        <v>75</v>
      </c>
    </row>
    <row r="4135" spans="1:4">
      <c r="A4135" s="47" t="s">
        <v>51</v>
      </c>
      <c r="B4135" s="47" t="s">
        <v>67</v>
      </c>
      <c r="C4135" s="47">
        <v>2022</v>
      </c>
      <c r="D4135" s="47">
        <v>75</v>
      </c>
    </row>
    <row r="4136" spans="1:4">
      <c r="A4136" s="47" t="s">
        <v>50</v>
      </c>
      <c r="B4136" s="47" t="s">
        <v>67</v>
      </c>
      <c r="C4136" s="47">
        <v>2014</v>
      </c>
      <c r="D4136" s="107">
        <v>117</v>
      </c>
    </row>
    <row r="4137" spans="1:4">
      <c r="A4137" s="47" t="s">
        <v>50</v>
      </c>
      <c r="B4137" s="47" t="s">
        <v>67</v>
      </c>
      <c r="C4137" s="47">
        <v>2015</v>
      </c>
      <c r="D4137" s="93">
        <v>119</v>
      </c>
    </row>
    <row r="4138" spans="1:4">
      <c r="A4138" s="47" t="s">
        <v>50</v>
      </c>
      <c r="B4138" s="47" t="s">
        <v>67</v>
      </c>
      <c r="C4138" s="47">
        <v>2016</v>
      </c>
      <c r="D4138" s="93">
        <v>123</v>
      </c>
    </row>
    <row r="4139" spans="1:4">
      <c r="A4139" s="47" t="s">
        <v>50</v>
      </c>
      <c r="B4139" s="47" t="s">
        <v>67</v>
      </c>
      <c r="C4139" s="47">
        <v>2017</v>
      </c>
      <c r="D4139" s="93">
        <v>123</v>
      </c>
    </row>
    <row r="4140" spans="1:4">
      <c r="A4140" s="47" t="s">
        <v>50</v>
      </c>
      <c r="B4140" s="47" t="s">
        <v>67</v>
      </c>
      <c r="C4140" s="47">
        <v>2018</v>
      </c>
      <c r="D4140" s="93">
        <v>119</v>
      </c>
    </row>
    <row r="4141" spans="1:4">
      <c r="A4141" s="47" t="s">
        <v>50</v>
      </c>
      <c r="B4141" s="47" t="s">
        <v>67</v>
      </c>
      <c r="C4141" s="47">
        <v>2019</v>
      </c>
      <c r="D4141" s="93">
        <v>119</v>
      </c>
    </row>
    <row r="4142" spans="1:4">
      <c r="A4142" s="47" t="s">
        <v>50</v>
      </c>
      <c r="B4142" s="47" t="s">
        <v>67</v>
      </c>
      <c r="C4142" s="47">
        <v>2020</v>
      </c>
      <c r="D4142" s="93">
        <v>118.5</v>
      </c>
    </row>
    <row r="4143" spans="1:4">
      <c r="A4143" s="47" t="s">
        <v>50</v>
      </c>
      <c r="B4143" s="47" t="s">
        <v>67</v>
      </c>
      <c r="C4143" s="47">
        <v>2021</v>
      </c>
      <c r="D4143" s="47">
        <v>118</v>
      </c>
    </row>
    <row r="4144" spans="1:4">
      <c r="A4144" s="47" t="s">
        <v>50</v>
      </c>
      <c r="B4144" s="47" t="s">
        <v>67</v>
      </c>
      <c r="C4144" s="47">
        <v>2022</v>
      </c>
      <c r="D4144" s="107">
        <v>118</v>
      </c>
    </row>
    <row r="4145" spans="1:4">
      <c r="A4145" s="47" t="s">
        <v>52</v>
      </c>
      <c r="B4145" s="47" t="s">
        <v>67</v>
      </c>
      <c r="C4145" s="47">
        <v>2014</v>
      </c>
      <c r="D4145" s="93">
        <v>56</v>
      </c>
    </row>
    <row r="4146" spans="1:4">
      <c r="A4146" s="47" t="s">
        <v>52</v>
      </c>
      <c r="B4146" s="47" t="s">
        <v>67</v>
      </c>
      <c r="C4146" s="47">
        <v>2015</v>
      </c>
      <c r="D4146" s="93">
        <v>56</v>
      </c>
    </row>
    <row r="4147" spans="1:4">
      <c r="A4147" s="47" t="s">
        <v>52</v>
      </c>
      <c r="B4147" s="47" t="s">
        <v>67</v>
      </c>
      <c r="C4147" s="47">
        <v>2016</v>
      </c>
      <c r="D4147" s="93">
        <v>56</v>
      </c>
    </row>
    <row r="4148" spans="1:4">
      <c r="A4148" s="47" t="s">
        <v>52</v>
      </c>
      <c r="B4148" s="47" t="s">
        <v>67</v>
      </c>
      <c r="C4148" s="47">
        <v>2017</v>
      </c>
      <c r="D4148" s="93">
        <v>56</v>
      </c>
    </row>
    <row r="4149" spans="1:4">
      <c r="A4149" s="47" t="s">
        <v>52</v>
      </c>
      <c r="B4149" s="47" t="s">
        <v>67</v>
      </c>
      <c r="C4149" s="47">
        <v>2018</v>
      </c>
      <c r="D4149" s="93">
        <v>56</v>
      </c>
    </row>
    <row r="4150" spans="1:4">
      <c r="A4150" s="47" t="s">
        <v>52</v>
      </c>
      <c r="B4150" s="47" t="s">
        <v>67</v>
      </c>
      <c r="C4150" s="47">
        <v>2019</v>
      </c>
      <c r="D4150" s="93">
        <v>56</v>
      </c>
    </row>
    <row r="4151" spans="1:4">
      <c r="A4151" s="47" t="s">
        <v>52</v>
      </c>
      <c r="B4151" s="47" t="s">
        <v>67</v>
      </c>
      <c r="C4151" s="47">
        <v>2020</v>
      </c>
      <c r="D4151" s="107">
        <v>56</v>
      </c>
    </row>
    <row r="4152" spans="1:4">
      <c r="A4152" s="47" t="s">
        <v>52</v>
      </c>
      <c r="B4152" s="47" t="s">
        <v>67</v>
      </c>
      <c r="C4152" s="47">
        <v>2021</v>
      </c>
      <c r="D4152" s="93">
        <v>56</v>
      </c>
    </row>
    <row r="4153" spans="1:4">
      <c r="A4153" s="47" t="s">
        <v>52</v>
      </c>
      <c r="B4153" s="47" t="s">
        <v>67</v>
      </c>
      <c r="C4153" s="47">
        <v>2022</v>
      </c>
      <c r="D4153" s="93">
        <v>55</v>
      </c>
    </row>
    <row r="4154" spans="1:4">
      <c r="A4154" s="47" t="s">
        <v>49</v>
      </c>
      <c r="B4154" s="47" t="s">
        <v>67</v>
      </c>
      <c r="C4154" s="47">
        <v>2014</v>
      </c>
      <c r="D4154" s="93">
        <v>99</v>
      </c>
    </row>
    <row r="4155" spans="1:4">
      <c r="A4155" s="47" t="s">
        <v>49</v>
      </c>
      <c r="B4155" s="47" t="s">
        <v>67</v>
      </c>
      <c r="C4155" s="47">
        <v>2015</v>
      </c>
      <c r="D4155" s="93">
        <v>101</v>
      </c>
    </row>
    <row r="4156" spans="1:4">
      <c r="A4156" s="47" t="s">
        <v>49</v>
      </c>
      <c r="B4156" s="47" t="s">
        <v>67</v>
      </c>
      <c r="C4156" s="47">
        <v>2016</v>
      </c>
      <c r="D4156" s="93">
        <v>103</v>
      </c>
    </row>
    <row r="4157" spans="1:4">
      <c r="A4157" s="47" t="s">
        <v>49</v>
      </c>
      <c r="B4157" s="47" t="s">
        <v>67</v>
      </c>
      <c r="C4157" s="47">
        <v>2017</v>
      </c>
      <c r="D4157" s="93">
        <v>102</v>
      </c>
    </row>
    <row r="4158" spans="1:4">
      <c r="A4158" s="47" t="s">
        <v>49</v>
      </c>
      <c r="B4158" s="47" t="s">
        <v>67</v>
      </c>
      <c r="C4158" s="47">
        <v>2018</v>
      </c>
      <c r="D4158" s="47">
        <v>104</v>
      </c>
    </row>
    <row r="4159" spans="1:4">
      <c r="A4159" s="47" t="s">
        <v>49</v>
      </c>
      <c r="B4159" s="47" t="s">
        <v>67</v>
      </c>
      <c r="C4159" s="47">
        <v>2019</v>
      </c>
      <c r="D4159" s="107">
        <v>101</v>
      </c>
    </row>
    <row r="4160" spans="1:4">
      <c r="A4160" s="47" t="s">
        <v>49</v>
      </c>
      <c r="B4160" s="47" t="s">
        <v>67</v>
      </c>
      <c r="C4160" s="47">
        <v>2020</v>
      </c>
      <c r="D4160" s="94">
        <v>101</v>
      </c>
    </row>
    <row r="4161" spans="1:4">
      <c r="A4161" s="47" t="s">
        <v>49</v>
      </c>
      <c r="B4161" s="47" t="s">
        <v>67</v>
      </c>
      <c r="C4161" s="47">
        <v>2021</v>
      </c>
      <c r="D4161" s="94">
        <v>104</v>
      </c>
    </row>
    <row r="4162" spans="1:4">
      <c r="A4162" s="47" t="s">
        <v>49</v>
      </c>
      <c r="B4162" s="47" t="s">
        <v>67</v>
      </c>
      <c r="C4162" s="47">
        <v>2022</v>
      </c>
      <c r="D4162" s="94">
        <v>104</v>
      </c>
    </row>
    <row r="4163" spans="1:4">
      <c r="A4163" s="47" t="s">
        <v>33</v>
      </c>
      <c r="B4163" s="47" t="s">
        <v>31</v>
      </c>
      <c r="C4163" s="47">
        <v>2014</v>
      </c>
      <c r="D4163" s="94">
        <v>13748215306</v>
      </c>
    </row>
    <row r="4164" spans="1:4">
      <c r="A4164" s="47" t="s">
        <v>33</v>
      </c>
      <c r="B4164" s="47" t="s">
        <v>31</v>
      </c>
      <c r="C4164" s="47">
        <v>2015</v>
      </c>
      <c r="D4164" s="94">
        <v>14287405305</v>
      </c>
    </row>
    <row r="4165" spans="1:4">
      <c r="A4165" s="47" t="s">
        <v>33</v>
      </c>
      <c r="B4165" s="47" t="s">
        <v>31</v>
      </c>
      <c r="C4165" s="47">
        <v>2016</v>
      </c>
      <c r="D4165" s="94">
        <v>14683364183</v>
      </c>
    </row>
    <row r="4166" spans="1:4">
      <c r="A4166" s="47" t="s">
        <v>33</v>
      </c>
      <c r="B4166" s="47" t="s">
        <v>31</v>
      </c>
      <c r="C4166" s="47">
        <v>2017</v>
      </c>
      <c r="D4166" s="47">
        <v>14683945794</v>
      </c>
    </row>
    <row r="4167" spans="1:4">
      <c r="A4167" s="47" t="s">
        <v>33</v>
      </c>
      <c r="B4167" s="47" t="s">
        <v>31</v>
      </c>
      <c r="C4167" s="47">
        <v>2018</v>
      </c>
      <c r="D4167" s="107">
        <v>14769053996</v>
      </c>
    </row>
    <row r="4168" spans="1:4">
      <c r="A4168" s="47" t="s">
        <v>33</v>
      </c>
      <c r="B4168" s="47" t="s">
        <v>31</v>
      </c>
      <c r="C4168" s="47">
        <v>2019</v>
      </c>
      <c r="D4168" s="94">
        <v>15125194222</v>
      </c>
    </row>
    <row r="4169" spans="1:4">
      <c r="A4169" s="47" t="s">
        <v>33</v>
      </c>
      <c r="B4169" s="47" t="s">
        <v>31</v>
      </c>
      <c r="C4169" s="47">
        <v>2020</v>
      </c>
      <c r="D4169" s="94">
        <v>15681021506.871164</v>
      </c>
    </row>
    <row r="4170" spans="1:4">
      <c r="A4170" s="47" t="s">
        <v>33</v>
      </c>
      <c r="B4170" s="47" t="s">
        <v>31</v>
      </c>
      <c r="C4170" s="47">
        <v>2021</v>
      </c>
      <c r="D4170" s="94">
        <v>16049698679.639648</v>
      </c>
    </row>
    <row r="4171" spans="1:4">
      <c r="A4171" s="47" t="s">
        <v>33</v>
      </c>
      <c r="B4171" s="47" t="s">
        <v>31</v>
      </c>
      <c r="C4171" s="47">
        <v>2022</v>
      </c>
      <c r="D4171" s="94">
        <v>16042824815.838356</v>
      </c>
    </row>
    <row r="4172" spans="1:4">
      <c r="A4172" s="47" t="s">
        <v>34</v>
      </c>
      <c r="B4172" s="47" t="s">
        <v>31</v>
      </c>
      <c r="C4172" s="47">
        <v>2014</v>
      </c>
      <c r="D4172" s="94">
        <v>2858291010</v>
      </c>
    </row>
    <row r="4173" spans="1:4">
      <c r="A4173" s="47" t="s">
        <v>34</v>
      </c>
      <c r="B4173" s="47" t="s">
        <v>31</v>
      </c>
      <c r="C4173" s="47">
        <v>2015</v>
      </c>
      <c r="D4173" s="94">
        <v>3180062415</v>
      </c>
    </row>
    <row r="4174" spans="1:4">
      <c r="A4174" s="47" t="s">
        <v>34</v>
      </c>
      <c r="B4174" s="47" t="s">
        <v>31</v>
      </c>
      <c r="C4174" s="47">
        <v>2016</v>
      </c>
      <c r="D4174" s="47">
        <v>3442080338</v>
      </c>
    </row>
    <row r="4175" spans="1:4">
      <c r="A4175" s="47" t="s">
        <v>34</v>
      </c>
      <c r="B4175" s="47" t="s">
        <v>31</v>
      </c>
      <c r="C4175" s="47">
        <v>2017</v>
      </c>
      <c r="D4175" s="107">
        <v>3610478601</v>
      </c>
    </row>
    <row r="4176" spans="1:4">
      <c r="A4176" s="47" t="s">
        <v>34</v>
      </c>
      <c r="B4176" s="47" t="s">
        <v>31</v>
      </c>
      <c r="C4176" s="47">
        <v>2018</v>
      </c>
      <c r="D4176" s="94">
        <v>3809421457.5220599</v>
      </c>
    </row>
    <row r="4177" spans="1:4">
      <c r="A4177" s="47" t="s">
        <v>34</v>
      </c>
      <c r="B4177" s="47" t="s">
        <v>31</v>
      </c>
      <c r="C4177" s="47">
        <v>2019</v>
      </c>
      <c r="D4177" s="94">
        <v>4067601703.6505198</v>
      </c>
    </row>
    <row r="4178" spans="1:4">
      <c r="A4178" s="47" t="s">
        <v>34</v>
      </c>
      <c r="B4178" s="47" t="s">
        <v>31</v>
      </c>
      <c r="C4178" s="47">
        <v>2020</v>
      </c>
      <c r="D4178" s="94">
        <v>4308073816.81143</v>
      </c>
    </row>
    <row r="4179" spans="1:4">
      <c r="A4179" s="47" t="s">
        <v>34</v>
      </c>
      <c r="B4179" s="47" t="s">
        <v>31</v>
      </c>
      <c r="C4179" s="47">
        <v>2021</v>
      </c>
      <c r="D4179" s="94">
        <v>4467392397.6681633</v>
      </c>
    </row>
    <row r="4180" spans="1:4">
      <c r="A4180" s="47" t="s">
        <v>34</v>
      </c>
      <c r="B4180" s="47" t="s">
        <v>31</v>
      </c>
      <c r="C4180" s="47">
        <v>2022</v>
      </c>
      <c r="D4180" s="94">
        <v>4657449399.0354204</v>
      </c>
    </row>
    <row r="4181" spans="1:4">
      <c r="A4181" s="47" t="s">
        <v>53</v>
      </c>
      <c r="B4181" s="47" t="s">
        <v>31</v>
      </c>
      <c r="C4181" s="47">
        <v>2014</v>
      </c>
      <c r="D4181" s="94">
        <v>2554426746</v>
      </c>
    </row>
    <row r="4182" spans="1:4">
      <c r="A4182" s="47" t="s">
        <v>53</v>
      </c>
      <c r="B4182" s="47" t="s">
        <v>31</v>
      </c>
      <c r="C4182" s="47">
        <v>2015</v>
      </c>
      <c r="D4182" s="47">
        <v>2876043484</v>
      </c>
    </row>
    <row r="4183" spans="1:4">
      <c r="A4183" s="47" t="s">
        <v>53</v>
      </c>
      <c r="B4183" s="47" t="s">
        <v>31</v>
      </c>
      <c r="C4183" s="47">
        <v>2016</v>
      </c>
      <c r="D4183" s="107">
        <v>2948122461</v>
      </c>
    </row>
    <row r="4184" spans="1:4">
      <c r="A4184" s="47" t="s">
        <v>53</v>
      </c>
      <c r="B4184" s="47" t="s">
        <v>31</v>
      </c>
      <c r="C4184" s="47">
        <v>2017</v>
      </c>
      <c r="D4184" s="94">
        <v>2985025232</v>
      </c>
    </row>
    <row r="4185" spans="1:4">
      <c r="A4185" s="47" t="s">
        <v>53</v>
      </c>
      <c r="B4185" s="47" t="s">
        <v>31</v>
      </c>
      <c r="C4185" s="47">
        <v>2018</v>
      </c>
      <c r="D4185" s="94">
        <v>3170046469.0372143</v>
      </c>
    </row>
    <row r="4186" spans="1:4">
      <c r="A4186" s="47" t="s">
        <v>53</v>
      </c>
      <c r="B4186" s="47" t="s">
        <v>31</v>
      </c>
      <c r="C4186" s="47">
        <v>2019</v>
      </c>
      <c r="D4186" s="94">
        <v>3188101858.4454517</v>
      </c>
    </row>
    <row r="4187" spans="1:4">
      <c r="A4187" s="47" t="s">
        <v>53</v>
      </c>
      <c r="B4187" s="47" t="s">
        <v>31</v>
      </c>
      <c r="C4187" s="47">
        <v>2020</v>
      </c>
      <c r="D4187" s="94">
        <v>3221444639.040051</v>
      </c>
    </row>
    <row r="4188" spans="1:4">
      <c r="A4188" s="47" t="s">
        <v>53</v>
      </c>
      <c r="B4188" s="47" t="s">
        <v>31</v>
      </c>
      <c r="C4188" s="47">
        <v>2021</v>
      </c>
      <c r="D4188" s="94">
        <v>3249180696.6785522</v>
      </c>
    </row>
    <row r="4189" spans="1:4">
      <c r="A4189" s="47" t="s">
        <v>53</v>
      </c>
      <c r="B4189" s="47" t="s">
        <v>31</v>
      </c>
      <c r="C4189" s="47">
        <v>2022</v>
      </c>
      <c r="D4189" s="94">
        <v>3229895242.3554626</v>
      </c>
    </row>
    <row r="4190" spans="1:4">
      <c r="A4190" s="47" t="s">
        <v>35</v>
      </c>
      <c r="B4190" s="47" t="s">
        <v>31</v>
      </c>
      <c r="C4190" s="47">
        <v>2014</v>
      </c>
      <c r="D4190" s="47">
        <v>1580948501</v>
      </c>
    </row>
    <row r="4191" spans="1:4">
      <c r="A4191" s="47" t="s">
        <v>35</v>
      </c>
      <c r="B4191" s="47" t="s">
        <v>31</v>
      </c>
      <c r="C4191" s="47">
        <v>2015</v>
      </c>
      <c r="D4191" s="107">
        <v>1686372636</v>
      </c>
    </row>
    <row r="4192" spans="1:4">
      <c r="A4192" s="47" t="s">
        <v>35</v>
      </c>
      <c r="B4192" s="47" t="s">
        <v>31</v>
      </c>
      <c r="C4192" s="47">
        <v>2016</v>
      </c>
      <c r="D4192" s="94">
        <v>1762917039</v>
      </c>
    </row>
    <row r="4193" spans="1:4">
      <c r="A4193" s="47" t="s">
        <v>35</v>
      </c>
      <c r="B4193" s="47" t="s">
        <v>31</v>
      </c>
      <c r="C4193" s="47">
        <v>2017</v>
      </c>
      <c r="D4193" s="94">
        <v>1813621631.9181399</v>
      </c>
    </row>
    <row r="4194" spans="1:4">
      <c r="A4194" s="47" t="s">
        <v>35</v>
      </c>
      <c r="B4194" s="47" t="s">
        <v>31</v>
      </c>
      <c r="C4194" s="47">
        <v>2018</v>
      </c>
      <c r="D4194" s="94">
        <v>1820014497.66345</v>
      </c>
    </row>
    <row r="4195" spans="1:4">
      <c r="A4195" s="47" t="s">
        <v>35</v>
      </c>
      <c r="B4195" s="47" t="s">
        <v>31</v>
      </c>
      <c r="C4195" s="47">
        <v>2019</v>
      </c>
      <c r="D4195" s="94">
        <v>1849261691.04422</v>
      </c>
    </row>
    <row r="4196" spans="1:4">
      <c r="A4196" s="47" t="s">
        <v>35</v>
      </c>
      <c r="B4196" s="47" t="s">
        <v>31</v>
      </c>
      <c r="C4196" s="47">
        <v>2020</v>
      </c>
      <c r="D4196" s="94">
        <v>1879930235.71578</v>
      </c>
    </row>
    <row r="4197" spans="1:4">
      <c r="A4197" s="47" t="s">
        <v>35</v>
      </c>
      <c r="B4197" s="47" t="s">
        <v>31</v>
      </c>
      <c r="C4197" s="47">
        <v>2021</v>
      </c>
      <c r="D4197" s="94">
        <v>1929804266.3014088</v>
      </c>
    </row>
    <row r="4198" spans="1:4">
      <c r="A4198" s="47" t="s">
        <v>35</v>
      </c>
      <c r="B4198" s="47" t="s">
        <v>31</v>
      </c>
      <c r="C4198" s="47">
        <v>2022</v>
      </c>
      <c r="D4198" s="47">
        <v>1968892705.8561399</v>
      </c>
    </row>
    <row r="4199" spans="1:4">
      <c r="A4199" s="47" t="s">
        <v>51</v>
      </c>
      <c r="B4199" s="47" t="s">
        <v>31</v>
      </c>
      <c r="C4199" s="47">
        <v>2014</v>
      </c>
      <c r="D4199" s="108">
        <v>2069528818</v>
      </c>
    </row>
    <row r="4200" spans="1:4">
      <c r="A4200" s="47" t="s">
        <v>51</v>
      </c>
      <c r="B4200" s="47" t="s">
        <v>31</v>
      </c>
      <c r="C4200" s="47">
        <v>2015</v>
      </c>
      <c r="D4200" s="94">
        <v>2187852473</v>
      </c>
    </row>
    <row r="4201" spans="1:4">
      <c r="A4201" s="47" t="s">
        <v>51</v>
      </c>
      <c r="B4201" s="47" t="s">
        <v>31</v>
      </c>
      <c r="C4201" s="47">
        <v>2016</v>
      </c>
      <c r="D4201" s="94">
        <v>2242370970</v>
      </c>
    </row>
    <row r="4202" spans="1:4">
      <c r="A4202" s="47" t="s">
        <v>51</v>
      </c>
      <c r="B4202" s="47" t="s">
        <v>31</v>
      </c>
      <c r="C4202" s="47">
        <v>2017</v>
      </c>
      <c r="D4202" s="94">
        <v>2337485942</v>
      </c>
    </row>
    <row r="4203" spans="1:4">
      <c r="A4203" s="47" t="s">
        <v>51</v>
      </c>
      <c r="B4203" s="47" t="s">
        <v>31</v>
      </c>
      <c r="C4203" s="47">
        <v>2018</v>
      </c>
      <c r="D4203" s="94">
        <v>2438524657</v>
      </c>
    </row>
    <row r="4204" spans="1:4">
      <c r="A4204" s="47" t="s">
        <v>51</v>
      </c>
      <c r="B4204" s="47" t="s">
        <v>31</v>
      </c>
      <c r="C4204" s="47">
        <v>2019</v>
      </c>
      <c r="D4204" s="94">
        <v>2560156082.8966093</v>
      </c>
    </row>
    <row r="4205" spans="1:4">
      <c r="A4205" s="47" t="s">
        <v>51</v>
      </c>
      <c r="B4205" s="47" t="s">
        <v>31</v>
      </c>
      <c r="C4205" s="47">
        <v>2020</v>
      </c>
      <c r="D4205" s="94">
        <v>2659249165.2667265</v>
      </c>
    </row>
    <row r="4206" spans="1:4">
      <c r="A4206" s="47" t="s">
        <v>51</v>
      </c>
      <c r="B4206" s="47" t="s">
        <v>31</v>
      </c>
      <c r="C4206" s="47">
        <v>2021</v>
      </c>
      <c r="D4206" s="107">
        <v>2763574927.740869</v>
      </c>
    </row>
    <row r="4207" spans="1:4">
      <c r="A4207" s="47" t="s">
        <v>51</v>
      </c>
      <c r="B4207" s="47" t="s">
        <v>31</v>
      </c>
      <c r="C4207" s="47">
        <v>2022</v>
      </c>
      <c r="D4207" s="94">
        <v>2872756145.6671481</v>
      </c>
    </row>
    <row r="4208" spans="1:4">
      <c r="A4208" s="47" t="s">
        <v>36</v>
      </c>
      <c r="B4208" s="47" t="s">
        <v>31</v>
      </c>
      <c r="C4208" s="47">
        <v>2014</v>
      </c>
      <c r="D4208" s="94">
        <v>5345979472</v>
      </c>
    </row>
    <row r="4209" spans="1:4">
      <c r="A4209" s="47" t="s">
        <v>36</v>
      </c>
      <c r="B4209" s="47" t="s">
        <v>31</v>
      </c>
      <c r="C4209" s="47">
        <v>2015</v>
      </c>
      <c r="D4209" s="94">
        <v>5581338882</v>
      </c>
    </row>
    <row r="4210" spans="1:4">
      <c r="A4210" s="47" t="s">
        <v>36</v>
      </c>
      <c r="B4210" s="47" t="s">
        <v>31</v>
      </c>
      <c r="C4210" s="47">
        <v>2016</v>
      </c>
      <c r="D4210" s="94">
        <v>5895319435</v>
      </c>
    </row>
    <row r="4211" spans="1:4">
      <c r="A4211" s="47" t="s">
        <v>36</v>
      </c>
      <c r="B4211" s="47" t="s">
        <v>31</v>
      </c>
      <c r="C4211" s="47">
        <v>2017</v>
      </c>
      <c r="D4211" s="94">
        <v>5979860931</v>
      </c>
    </row>
    <row r="4212" spans="1:4">
      <c r="A4212" s="47" t="s">
        <v>36</v>
      </c>
      <c r="B4212" s="47" t="s">
        <v>31</v>
      </c>
      <c r="C4212" s="47">
        <v>2018</v>
      </c>
      <c r="D4212" s="94">
        <v>6015300080</v>
      </c>
    </row>
    <row r="4213" spans="1:4">
      <c r="A4213" s="47" t="s">
        <v>36</v>
      </c>
      <c r="B4213" s="47" t="s">
        <v>31</v>
      </c>
      <c r="C4213" s="47">
        <v>2019</v>
      </c>
      <c r="D4213" s="107">
        <v>6255494802</v>
      </c>
    </row>
    <row r="4214" spans="1:4">
      <c r="A4214" s="47" t="s">
        <v>36</v>
      </c>
      <c r="B4214" s="47" t="s">
        <v>31</v>
      </c>
      <c r="C4214" s="47">
        <v>2020</v>
      </c>
      <c r="D4214" s="94">
        <v>6526085372.9203796</v>
      </c>
    </row>
    <row r="4215" spans="1:4">
      <c r="A4215" s="47" t="s">
        <v>36</v>
      </c>
      <c r="B4215" s="47" t="s">
        <v>31</v>
      </c>
      <c r="C4215" s="47">
        <v>2021</v>
      </c>
      <c r="D4215" s="94">
        <v>6709708492.1413622</v>
      </c>
    </row>
    <row r="4216" spans="1:4">
      <c r="A4216" s="47" t="s">
        <v>36</v>
      </c>
      <c r="B4216" s="47" t="s">
        <v>31</v>
      </c>
      <c r="C4216" s="47">
        <v>2022</v>
      </c>
      <c r="D4216" s="94">
        <v>6947097324.2307701</v>
      </c>
    </row>
    <row r="4217" spans="1:4">
      <c r="A4217" s="47" t="s">
        <v>37</v>
      </c>
      <c r="B4217" s="47" t="s">
        <v>31</v>
      </c>
      <c r="C4217" s="47">
        <v>2014</v>
      </c>
      <c r="D4217" s="94">
        <v>10462119878</v>
      </c>
    </row>
    <row r="4218" spans="1:4">
      <c r="A4218" s="47" t="s">
        <v>37</v>
      </c>
      <c r="B4218" s="47" t="s">
        <v>31</v>
      </c>
      <c r="C4218" s="47">
        <v>2015</v>
      </c>
      <c r="D4218" s="94">
        <v>11178335503</v>
      </c>
    </row>
    <row r="4219" spans="1:4">
      <c r="A4219" s="47" t="s">
        <v>37</v>
      </c>
      <c r="B4219" s="47" t="s">
        <v>31</v>
      </c>
      <c r="C4219" s="47">
        <v>2016</v>
      </c>
      <c r="D4219" s="94">
        <v>11172520800</v>
      </c>
    </row>
    <row r="4220" spans="1:4">
      <c r="A4220" s="47" t="s">
        <v>37</v>
      </c>
      <c r="B4220" s="47" t="s">
        <v>31</v>
      </c>
      <c r="C4220" s="47">
        <v>2017</v>
      </c>
      <c r="D4220" s="47">
        <v>11544507212</v>
      </c>
    </row>
    <row r="4221" spans="1:4">
      <c r="A4221" s="47" t="s">
        <v>37</v>
      </c>
      <c r="B4221" s="47" t="s">
        <v>31</v>
      </c>
      <c r="C4221" s="47">
        <v>2018</v>
      </c>
      <c r="D4221" s="108">
        <v>11865350624</v>
      </c>
    </row>
    <row r="4222" spans="1:4">
      <c r="A4222" s="47" t="s">
        <v>37</v>
      </c>
      <c r="B4222" s="47" t="s">
        <v>31</v>
      </c>
      <c r="C4222" s="47">
        <v>2019</v>
      </c>
      <c r="D4222" s="94">
        <v>12194952967</v>
      </c>
    </row>
    <row r="4223" spans="1:4">
      <c r="A4223" s="47" t="s">
        <v>37</v>
      </c>
      <c r="B4223" s="47" t="s">
        <v>31</v>
      </c>
      <c r="C4223" s="47">
        <v>2020</v>
      </c>
      <c r="D4223" s="94">
        <v>12482478959.025</v>
      </c>
    </row>
    <row r="4224" spans="1:4">
      <c r="A4224" s="47" t="s">
        <v>37</v>
      </c>
      <c r="B4224" s="47" t="s">
        <v>31</v>
      </c>
      <c r="C4224" s="47">
        <v>2021</v>
      </c>
      <c r="D4224" s="94">
        <v>12874535003.421461</v>
      </c>
    </row>
    <row r="4225" spans="1:4">
      <c r="A4225" s="47" t="s">
        <v>37</v>
      </c>
      <c r="B4225" s="47" t="s">
        <v>31</v>
      </c>
      <c r="C4225" s="47">
        <v>2022</v>
      </c>
      <c r="D4225" s="94">
        <v>12959219647.0121</v>
      </c>
    </row>
    <row r="4226" spans="1:4">
      <c r="A4226" s="47" t="s">
        <v>38</v>
      </c>
      <c r="B4226" s="47" t="s">
        <v>31</v>
      </c>
      <c r="C4226" s="47">
        <v>2014</v>
      </c>
      <c r="D4226" s="94">
        <v>9038035301</v>
      </c>
    </row>
    <row r="4227" spans="1:4">
      <c r="A4227" s="47" t="s">
        <v>38</v>
      </c>
      <c r="B4227" s="47" t="s">
        <v>31</v>
      </c>
      <c r="C4227" s="47">
        <v>2015</v>
      </c>
      <c r="D4227" s="94">
        <v>9641333611</v>
      </c>
    </row>
    <row r="4228" spans="1:4">
      <c r="A4228" s="47" t="s">
        <v>38</v>
      </c>
      <c r="B4228" s="47" t="s">
        <v>31</v>
      </c>
      <c r="C4228" s="47">
        <v>2016</v>
      </c>
      <c r="D4228" s="47">
        <v>9872979965.7141857</v>
      </c>
    </row>
    <row r="4229" spans="1:4">
      <c r="A4229" s="47" t="s">
        <v>38</v>
      </c>
      <c r="B4229" s="47" t="s">
        <v>31</v>
      </c>
      <c r="C4229" s="47">
        <v>2017</v>
      </c>
      <c r="D4229" s="108">
        <v>10226023126.102451</v>
      </c>
    </row>
    <row r="4230" spans="1:4">
      <c r="A4230" s="47" t="s">
        <v>38</v>
      </c>
      <c r="B4230" s="47" t="s">
        <v>31</v>
      </c>
      <c r="C4230" s="47">
        <v>2018</v>
      </c>
      <c r="D4230" s="93">
        <v>10501013254.21983</v>
      </c>
    </row>
    <row r="4231" spans="1:4">
      <c r="A4231" s="47" t="s">
        <v>38</v>
      </c>
      <c r="B4231" s="47" t="s">
        <v>31</v>
      </c>
      <c r="C4231" s="47">
        <v>2019</v>
      </c>
      <c r="D4231" s="93">
        <v>10806739592.307707</v>
      </c>
    </row>
    <row r="4232" spans="1:4">
      <c r="A4232" s="47" t="s">
        <v>38</v>
      </c>
      <c r="B4232" s="47" t="s">
        <v>31</v>
      </c>
      <c r="C4232" s="47">
        <v>2020</v>
      </c>
      <c r="D4232" s="93">
        <v>11141822615.268999</v>
      </c>
    </row>
    <row r="4233" spans="1:4">
      <c r="A4233" s="47" t="s">
        <v>38</v>
      </c>
      <c r="B4233" s="47" t="s">
        <v>31</v>
      </c>
      <c r="C4233" s="47">
        <v>2021</v>
      </c>
      <c r="D4233" s="93">
        <v>11533835326.256302</v>
      </c>
    </row>
    <row r="4234" spans="1:4">
      <c r="A4234" s="47" t="s">
        <v>38</v>
      </c>
      <c r="B4234" s="47" t="s">
        <v>31</v>
      </c>
      <c r="C4234" s="47">
        <v>2022</v>
      </c>
      <c r="D4234" s="93">
        <v>11907903511.791609</v>
      </c>
    </row>
    <row r="4235" spans="1:4">
      <c r="A4235" s="47" t="s">
        <v>39</v>
      </c>
      <c r="B4235" s="47" t="s">
        <v>31</v>
      </c>
      <c r="C4235" s="47">
        <v>2014</v>
      </c>
      <c r="D4235" s="93">
        <v>6505276193</v>
      </c>
    </row>
    <row r="4236" spans="1:4">
      <c r="A4236" s="47" t="s">
        <v>39</v>
      </c>
      <c r="B4236" s="47" t="s">
        <v>31</v>
      </c>
      <c r="C4236" s="47">
        <v>2015</v>
      </c>
      <c r="D4236" s="47">
        <v>6774239196</v>
      </c>
    </row>
    <row r="4237" spans="1:4">
      <c r="A4237" s="47" t="s">
        <v>39</v>
      </c>
      <c r="B4237" s="47" t="s">
        <v>31</v>
      </c>
      <c r="C4237" s="47">
        <v>2016</v>
      </c>
      <c r="D4237" s="108">
        <v>7157213502</v>
      </c>
    </row>
    <row r="4238" spans="1:4">
      <c r="A4238" s="47" t="s">
        <v>39</v>
      </c>
      <c r="B4238" s="47" t="s">
        <v>31</v>
      </c>
      <c r="C4238" s="47">
        <v>2017</v>
      </c>
      <c r="D4238" s="94">
        <v>7388494120</v>
      </c>
    </row>
    <row r="4239" spans="1:4">
      <c r="A4239" s="47" t="s">
        <v>39</v>
      </c>
      <c r="B4239" s="47" t="s">
        <v>31</v>
      </c>
      <c r="C4239" s="47">
        <v>2018</v>
      </c>
      <c r="D4239" s="94">
        <v>7577104015</v>
      </c>
    </row>
    <row r="4240" spans="1:4">
      <c r="A4240" s="47" t="s">
        <v>39</v>
      </c>
      <c r="B4240" s="47" t="s">
        <v>31</v>
      </c>
      <c r="C4240" s="47">
        <v>2019</v>
      </c>
      <c r="D4240" s="94">
        <v>7798423812</v>
      </c>
    </row>
    <row r="4241" spans="1:4">
      <c r="A4241" s="47" t="s">
        <v>39</v>
      </c>
      <c r="B4241" s="47" t="s">
        <v>31</v>
      </c>
      <c r="C4241" s="47">
        <v>2020</v>
      </c>
      <c r="D4241" s="94">
        <v>8104950329.6652803</v>
      </c>
    </row>
    <row r="4242" spans="1:4">
      <c r="A4242" s="47" t="s">
        <v>39</v>
      </c>
      <c r="B4242" s="47" t="s">
        <v>31</v>
      </c>
      <c r="C4242" s="47">
        <v>2021</v>
      </c>
      <c r="D4242" s="94">
        <v>8449699167.468461</v>
      </c>
    </row>
    <row r="4243" spans="1:4">
      <c r="A4243" s="47" t="s">
        <v>39</v>
      </c>
      <c r="B4243" s="47" t="s">
        <v>31</v>
      </c>
      <c r="C4243" s="47">
        <v>2022</v>
      </c>
      <c r="D4243" s="94">
        <v>8609959375.6079712</v>
      </c>
    </row>
    <row r="4244" spans="1:4">
      <c r="A4244" s="47" t="s">
        <v>40</v>
      </c>
      <c r="B4244" s="47" t="s">
        <v>31</v>
      </c>
      <c r="C4244" s="47">
        <v>2014</v>
      </c>
      <c r="D4244" s="47">
        <v>798269623</v>
      </c>
    </row>
    <row r="4245" spans="1:4">
      <c r="A4245" s="47" t="s">
        <v>40</v>
      </c>
      <c r="B4245" s="47" t="s">
        <v>31</v>
      </c>
      <c r="C4245" s="47">
        <v>2015</v>
      </c>
      <c r="D4245" s="108">
        <v>847515634</v>
      </c>
    </row>
    <row r="4246" spans="1:4">
      <c r="A4246" s="47" t="s">
        <v>40</v>
      </c>
      <c r="B4246" s="47" t="s">
        <v>31</v>
      </c>
      <c r="C4246" s="47">
        <v>2016</v>
      </c>
      <c r="D4246" s="93">
        <v>889404008</v>
      </c>
    </row>
    <row r="4247" spans="1:4">
      <c r="A4247" s="47" t="s">
        <v>40</v>
      </c>
      <c r="B4247" s="47" t="s">
        <v>31</v>
      </c>
      <c r="C4247" s="47">
        <v>2017</v>
      </c>
      <c r="D4247" s="93">
        <v>906597953</v>
      </c>
    </row>
    <row r="4248" spans="1:4">
      <c r="A4248" s="47" t="s">
        <v>40</v>
      </c>
      <c r="B4248" s="47" t="s">
        <v>31</v>
      </c>
      <c r="C4248" s="47">
        <v>2018</v>
      </c>
      <c r="D4248" s="93">
        <v>914653766</v>
      </c>
    </row>
    <row r="4249" spans="1:4">
      <c r="A4249" s="47" t="s">
        <v>40</v>
      </c>
      <c r="B4249" s="47" t="s">
        <v>31</v>
      </c>
      <c r="C4249" s="47">
        <v>2019</v>
      </c>
      <c r="D4249" s="93">
        <v>943459747</v>
      </c>
    </row>
    <row r="4250" spans="1:4">
      <c r="A4250" s="47" t="s">
        <v>40</v>
      </c>
      <c r="B4250" s="47" t="s">
        <v>31</v>
      </c>
      <c r="C4250" s="47">
        <v>2020</v>
      </c>
      <c r="D4250" s="93">
        <v>973312905.87688959</v>
      </c>
    </row>
    <row r="4251" spans="1:4">
      <c r="A4251" s="47" t="s">
        <v>40</v>
      </c>
      <c r="B4251" s="47" t="s">
        <v>31</v>
      </c>
      <c r="C4251" s="47">
        <v>2021</v>
      </c>
      <c r="D4251" s="93">
        <v>990709579.77232051</v>
      </c>
    </row>
    <row r="4252" spans="1:4">
      <c r="A4252" s="47" t="s">
        <v>40</v>
      </c>
      <c r="B4252" s="47" t="s">
        <v>31</v>
      </c>
      <c r="C4252" s="47">
        <v>2022</v>
      </c>
      <c r="D4252" s="47">
        <v>981187198.85504138</v>
      </c>
    </row>
    <row r="4253" spans="1:4">
      <c r="A4253" s="47" t="s">
        <v>41</v>
      </c>
      <c r="B4253" s="47" t="s">
        <v>31</v>
      </c>
      <c r="C4253" s="47">
        <v>2014</v>
      </c>
      <c r="D4253" s="108">
        <v>1033238104</v>
      </c>
    </row>
    <row r="4254" spans="1:4">
      <c r="A4254" s="47" t="s">
        <v>41</v>
      </c>
      <c r="B4254" s="47" t="s">
        <v>31</v>
      </c>
      <c r="C4254" s="47">
        <v>2015</v>
      </c>
      <c r="D4254" s="93">
        <v>1115568691</v>
      </c>
    </row>
    <row r="4255" spans="1:4">
      <c r="A4255" s="47" t="s">
        <v>41</v>
      </c>
      <c r="B4255" s="47" t="s">
        <v>31</v>
      </c>
      <c r="C4255" s="47">
        <v>2016</v>
      </c>
      <c r="D4255" s="93">
        <v>1186797490</v>
      </c>
    </row>
    <row r="4256" spans="1:4">
      <c r="A4256" s="47" t="s">
        <v>41</v>
      </c>
      <c r="B4256" s="47" t="s">
        <v>31</v>
      </c>
      <c r="C4256" s="47">
        <v>2017</v>
      </c>
      <c r="D4256" s="93">
        <v>1238193476.3364799</v>
      </c>
    </row>
    <row r="4257" spans="1:4">
      <c r="A4257" s="47" t="s">
        <v>41</v>
      </c>
      <c r="B4257" s="47" t="s">
        <v>31</v>
      </c>
      <c r="C4257" s="47">
        <v>2018</v>
      </c>
      <c r="D4257" s="93">
        <v>1312527834.8048699</v>
      </c>
    </row>
    <row r="4258" spans="1:4">
      <c r="A4258" s="47" t="s">
        <v>41</v>
      </c>
      <c r="B4258" s="47" t="s">
        <v>31</v>
      </c>
      <c r="C4258" s="47">
        <v>2019</v>
      </c>
      <c r="D4258" s="93">
        <v>1386147676.5016401</v>
      </c>
    </row>
    <row r="4259" spans="1:4">
      <c r="A4259" s="47" t="s">
        <v>41</v>
      </c>
      <c r="B4259" s="47" t="s">
        <v>31</v>
      </c>
      <c r="C4259" s="47">
        <v>2020</v>
      </c>
      <c r="D4259" s="93">
        <v>1428435553.7110901</v>
      </c>
    </row>
    <row r="4260" spans="1:4">
      <c r="A4260" s="47" t="s">
        <v>41</v>
      </c>
      <c r="B4260" s="47" t="s">
        <v>31</v>
      </c>
      <c r="C4260" s="47">
        <v>2021</v>
      </c>
      <c r="D4260" s="107">
        <v>1466866869.3149595</v>
      </c>
    </row>
    <row r="4261" spans="1:4">
      <c r="A4261" s="47" t="s">
        <v>41</v>
      </c>
      <c r="B4261" s="47" t="s">
        <v>31</v>
      </c>
      <c r="C4261" s="47">
        <v>2022</v>
      </c>
      <c r="D4261" s="93">
        <v>1517937511.5644</v>
      </c>
    </row>
    <row r="4262" spans="1:4">
      <c r="A4262" s="47" t="s">
        <v>111</v>
      </c>
      <c r="B4262" s="47" t="s">
        <v>31</v>
      </c>
      <c r="C4262" s="47">
        <v>2020</v>
      </c>
      <c r="D4262" s="93">
        <v>961952731.53839827</v>
      </c>
    </row>
    <row r="4263" spans="1:4">
      <c r="A4263" s="47" t="s">
        <v>111</v>
      </c>
      <c r="B4263" s="47" t="s">
        <v>31</v>
      </c>
      <c r="C4263" s="47">
        <v>2021</v>
      </c>
      <c r="D4263" s="93">
        <v>1001869117.8787606</v>
      </c>
    </row>
    <row r="4264" spans="1:4">
      <c r="A4264" s="47" t="s">
        <v>111</v>
      </c>
      <c r="B4264" s="47" t="s">
        <v>31</v>
      </c>
      <c r="C4264" s="47">
        <v>2022</v>
      </c>
      <c r="D4264" s="93">
        <v>1005879708.3374316</v>
      </c>
    </row>
    <row r="4265" spans="1:4">
      <c r="A4265" s="47" t="s">
        <v>42</v>
      </c>
      <c r="B4265" s="47" t="s">
        <v>31</v>
      </c>
      <c r="C4265" s="47">
        <v>2014</v>
      </c>
      <c r="D4265" s="93">
        <v>2832600141</v>
      </c>
    </row>
    <row r="4266" spans="1:4">
      <c r="A4266" s="47" t="s">
        <v>42</v>
      </c>
      <c r="B4266" s="47" t="s">
        <v>31</v>
      </c>
      <c r="C4266" s="47">
        <v>2015</v>
      </c>
      <c r="D4266" s="93">
        <v>3086128837</v>
      </c>
    </row>
    <row r="4267" spans="1:4">
      <c r="A4267" s="47" t="s">
        <v>42</v>
      </c>
      <c r="B4267" s="47" t="s">
        <v>31</v>
      </c>
      <c r="C4267" s="47">
        <v>2016</v>
      </c>
      <c r="D4267" s="47">
        <v>3307003575</v>
      </c>
    </row>
    <row r="4268" spans="1:4">
      <c r="A4268" s="47" t="s">
        <v>42</v>
      </c>
      <c r="B4268" s="47" t="s">
        <v>31</v>
      </c>
      <c r="C4268" s="47">
        <v>2017</v>
      </c>
      <c r="D4268" s="107">
        <v>3453227819.7154999</v>
      </c>
    </row>
    <row r="4269" spans="1:4">
      <c r="A4269" s="47" t="s">
        <v>42</v>
      </c>
      <c r="B4269" s="47" t="s">
        <v>31</v>
      </c>
      <c r="C4269" s="47">
        <v>2018</v>
      </c>
      <c r="D4269" s="107">
        <v>3646269038.6398501</v>
      </c>
    </row>
    <row r="4270" spans="1:4">
      <c r="A4270" s="47" t="s">
        <v>42</v>
      </c>
      <c r="B4270" s="47" t="s">
        <v>31</v>
      </c>
      <c r="C4270" s="47">
        <v>2019</v>
      </c>
      <c r="D4270" s="93">
        <v>3871680795.2156801</v>
      </c>
    </row>
    <row r="4271" spans="1:4">
      <c r="A4271" s="47" t="s">
        <v>42</v>
      </c>
      <c r="B4271" s="47" t="s">
        <v>31</v>
      </c>
      <c r="C4271" s="47">
        <v>2020</v>
      </c>
      <c r="D4271" s="93">
        <v>4089223571.8324399</v>
      </c>
    </row>
    <row r="4272" spans="1:4">
      <c r="A4272" s="47" t="s">
        <v>42</v>
      </c>
      <c r="B4272" s="47" t="s">
        <v>31</v>
      </c>
      <c r="C4272" s="47">
        <v>2021</v>
      </c>
      <c r="D4272" s="93">
        <v>4331988216.1774035</v>
      </c>
    </row>
    <row r="4273" spans="1:4">
      <c r="A4273" s="47" t="s">
        <v>42</v>
      </c>
      <c r="B4273" s="47" t="s">
        <v>31</v>
      </c>
      <c r="C4273" s="47">
        <v>2022</v>
      </c>
      <c r="D4273" s="93">
        <v>4514514378.2233105</v>
      </c>
    </row>
    <row r="4274" spans="1:4">
      <c r="A4274" s="47" t="s">
        <v>50</v>
      </c>
      <c r="B4274" s="47" t="s">
        <v>31</v>
      </c>
      <c r="C4274" s="47">
        <v>2014</v>
      </c>
      <c r="D4274" s="93">
        <v>6847896866</v>
      </c>
    </row>
    <row r="4275" spans="1:4">
      <c r="A4275" s="47" t="s">
        <v>50</v>
      </c>
      <c r="B4275" s="47" t="s">
        <v>31</v>
      </c>
      <c r="C4275" s="47">
        <v>2015</v>
      </c>
      <c r="D4275" s="93">
        <v>7148955589</v>
      </c>
    </row>
    <row r="4276" spans="1:4">
      <c r="A4276" s="47" t="s">
        <v>50</v>
      </c>
      <c r="B4276" s="47" t="s">
        <v>31</v>
      </c>
      <c r="C4276" s="47">
        <v>2016</v>
      </c>
      <c r="D4276" s="47">
        <v>7152516084</v>
      </c>
    </row>
    <row r="4277" spans="1:4">
      <c r="A4277" s="47" t="s">
        <v>50</v>
      </c>
      <c r="B4277" s="47" t="s">
        <v>31</v>
      </c>
      <c r="C4277" s="47">
        <v>2017</v>
      </c>
      <c r="D4277" s="108">
        <v>7110300431</v>
      </c>
    </row>
    <row r="4278" spans="1:4">
      <c r="A4278" s="47" t="s">
        <v>50</v>
      </c>
      <c r="B4278" s="47" t="s">
        <v>31</v>
      </c>
      <c r="C4278" s="47">
        <v>2018</v>
      </c>
      <c r="D4278" s="93">
        <v>7069410999.1634111</v>
      </c>
    </row>
    <row r="4279" spans="1:4">
      <c r="A4279" s="47" t="s">
        <v>50</v>
      </c>
      <c r="B4279" s="47" t="s">
        <v>31</v>
      </c>
      <c r="C4279" s="47">
        <v>2019</v>
      </c>
      <c r="D4279" s="93">
        <v>7094477621.4557352</v>
      </c>
    </row>
    <row r="4280" spans="1:4">
      <c r="A4280" s="47" t="s">
        <v>50</v>
      </c>
      <c r="B4280" s="47" t="s">
        <v>31</v>
      </c>
      <c r="C4280" s="47">
        <v>2020</v>
      </c>
      <c r="D4280" s="93">
        <v>7105491071.3385143</v>
      </c>
    </row>
    <row r="4281" spans="1:4">
      <c r="A4281" s="47" t="s">
        <v>50</v>
      </c>
      <c r="B4281" s="47" t="s">
        <v>31</v>
      </c>
      <c r="C4281" s="47">
        <v>2021</v>
      </c>
      <c r="D4281" s="93">
        <v>7103203209.0322495</v>
      </c>
    </row>
    <row r="4282" spans="1:4">
      <c r="A4282" s="47" t="s">
        <v>50</v>
      </c>
      <c r="B4282" s="47" t="s">
        <v>31</v>
      </c>
      <c r="C4282" s="47">
        <v>2022</v>
      </c>
      <c r="D4282" s="93">
        <v>7030060224.4312992</v>
      </c>
    </row>
    <row r="4283" spans="1:4">
      <c r="A4283" s="47" t="s">
        <v>43</v>
      </c>
      <c r="B4283" s="47" t="s">
        <v>31</v>
      </c>
      <c r="C4283" s="47">
        <v>2014</v>
      </c>
      <c r="D4283" s="93">
        <v>3502026315</v>
      </c>
    </row>
    <row r="4284" spans="1:4">
      <c r="A4284" s="47" t="s">
        <v>43</v>
      </c>
      <c r="B4284" s="47" t="s">
        <v>31</v>
      </c>
      <c r="C4284" s="47">
        <v>2015</v>
      </c>
      <c r="D4284" s="112">
        <v>3674437230</v>
      </c>
    </row>
    <row r="4285" spans="1:4">
      <c r="A4285" s="47" t="s">
        <v>43</v>
      </c>
      <c r="B4285" s="47" t="s">
        <v>31</v>
      </c>
      <c r="C4285" s="47">
        <v>2016</v>
      </c>
      <c r="D4285" s="108">
        <v>3778356954</v>
      </c>
    </row>
    <row r="4286" spans="1:4">
      <c r="A4286" s="47" t="s">
        <v>43</v>
      </c>
      <c r="B4286" s="47" t="s">
        <v>31</v>
      </c>
      <c r="C4286" s="47">
        <v>2017</v>
      </c>
      <c r="D4286" s="93">
        <v>3884946022</v>
      </c>
    </row>
    <row r="4287" spans="1:4">
      <c r="A4287" s="47" t="s">
        <v>43</v>
      </c>
      <c r="B4287" s="47" t="s">
        <v>31</v>
      </c>
      <c r="C4287" s="47">
        <v>2018</v>
      </c>
      <c r="D4287" s="93">
        <v>3931810850</v>
      </c>
    </row>
    <row r="4288" spans="1:4">
      <c r="A4288" s="47" t="s">
        <v>43</v>
      </c>
      <c r="B4288" s="47" t="s">
        <v>31</v>
      </c>
      <c r="C4288" s="47">
        <v>2019</v>
      </c>
      <c r="D4288" s="93">
        <v>4088851967</v>
      </c>
    </row>
    <row r="4289" spans="1:4">
      <c r="A4289" s="47" t="s">
        <v>43</v>
      </c>
      <c r="B4289" s="47" t="s">
        <v>31</v>
      </c>
      <c r="C4289" s="47">
        <v>2020</v>
      </c>
      <c r="D4289" s="93">
        <v>4234659813.2146201</v>
      </c>
    </row>
    <row r="4290" spans="1:4">
      <c r="A4290" s="47" t="s">
        <v>43</v>
      </c>
      <c r="B4290" s="47" t="s">
        <v>31</v>
      </c>
      <c r="C4290" s="47">
        <v>2021</v>
      </c>
      <c r="D4290" s="93">
        <v>4360983021.750948</v>
      </c>
    </row>
    <row r="4291" spans="1:4">
      <c r="A4291" s="47" t="s">
        <v>43</v>
      </c>
      <c r="B4291" s="47" t="s">
        <v>31</v>
      </c>
      <c r="C4291" s="47">
        <v>2022</v>
      </c>
      <c r="D4291" s="93">
        <v>4392450253.3096867</v>
      </c>
    </row>
    <row r="4292" spans="1:4">
      <c r="A4292" s="47" t="s">
        <v>44</v>
      </c>
      <c r="B4292" s="47" t="s">
        <v>31</v>
      </c>
      <c r="C4292" s="47">
        <v>2014</v>
      </c>
      <c r="D4292" s="107">
        <v>1486887269</v>
      </c>
    </row>
    <row r="4293" spans="1:4">
      <c r="A4293" s="47" t="s">
        <v>44</v>
      </c>
      <c r="B4293" s="47" t="s">
        <v>31</v>
      </c>
      <c r="C4293" s="47">
        <v>2015</v>
      </c>
      <c r="D4293" s="93">
        <v>1539322696</v>
      </c>
    </row>
    <row r="4294" spans="1:4">
      <c r="A4294" s="47" t="s">
        <v>44</v>
      </c>
      <c r="B4294" s="47" t="s">
        <v>31</v>
      </c>
      <c r="C4294" s="47">
        <v>2016</v>
      </c>
      <c r="D4294" s="93">
        <v>1557035348</v>
      </c>
    </row>
    <row r="4295" spans="1:4">
      <c r="A4295" s="47" t="s">
        <v>44</v>
      </c>
      <c r="B4295" s="47" t="s">
        <v>31</v>
      </c>
      <c r="C4295" s="47">
        <v>2017</v>
      </c>
      <c r="D4295" s="93">
        <v>1596977112</v>
      </c>
    </row>
    <row r="4296" spans="1:4">
      <c r="A4296" s="47" t="s">
        <v>44</v>
      </c>
      <c r="B4296" s="47" t="s">
        <v>31</v>
      </c>
      <c r="C4296" s="47">
        <v>2018</v>
      </c>
      <c r="D4296" s="93">
        <v>1615154146</v>
      </c>
    </row>
    <row r="4297" spans="1:4">
      <c r="A4297" s="47" t="s">
        <v>44</v>
      </c>
      <c r="B4297" s="47" t="s">
        <v>31</v>
      </c>
      <c r="C4297" s="47">
        <v>2019</v>
      </c>
      <c r="D4297" s="93">
        <v>1725168192</v>
      </c>
    </row>
    <row r="4298" spans="1:4">
      <c r="A4298" s="47" t="s">
        <v>44</v>
      </c>
      <c r="B4298" s="47" t="s">
        <v>31</v>
      </c>
      <c r="C4298" s="47">
        <v>2020</v>
      </c>
      <c r="D4298" s="93">
        <v>1771055845.7706156</v>
      </c>
    </row>
    <row r="4299" spans="1:4">
      <c r="A4299" s="47" t="s">
        <v>44</v>
      </c>
      <c r="B4299" s="47" t="s">
        <v>31</v>
      </c>
      <c r="C4299" s="47">
        <v>2021</v>
      </c>
      <c r="D4299" s="47">
        <v>1821272474.7917407</v>
      </c>
    </row>
    <row r="4300" spans="1:4">
      <c r="A4300" s="47" t="s">
        <v>44</v>
      </c>
      <c r="B4300" s="47" t="s">
        <v>31</v>
      </c>
      <c r="C4300" s="47">
        <v>2022</v>
      </c>
      <c r="D4300" s="107">
        <v>1884680474.1839976</v>
      </c>
    </row>
    <row r="4301" spans="1:4">
      <c r="A4301" s="47" t="s">
        <v>52</v>
      </c>
      <c r="B4301" s="47" t="s">
        <v>31</v>
      </c>
      <c r="C4301" s="47">
        <v>2014</v>
      </c>
      <c r="D4301" s="140">
        <v>1335044605</v>
      </c>
    </row>
    <row r="4302" spans="1:4">
      <c r="A4302" s="47" t="s">
        <v>52</v>
      </c>
      <c r="B4302" s="47" t="s">
        <v>31</v>
      </c>
      <c r="C4302" s="47">
        <v>2015</v>
      </c>
      <c r="D4302" s="140">
        <v>1410300057</v>
      </c>
    </row>
    <row r="4303" spans="1:4">
      <c r="A4303" s="47" t="s">
        <v>52</v>
      </c>
      <c r="B4303" s="47" t="s">
        <v>31</v>
      </c>
      <c r="C4303" s="47">
        <v>2016</v>
      </c>
      <c r="D4303" s="140">
        <v>1407243368</v>
      </c>
    </row>
    <row r="4304" spans="1:4">
      <c r="A4304" s="47" t="s">
        <v>52</v>
      </c>
      <c r="B4304" s="47" t="s">
        <v>31</v>
      </c>
      <c r="C4304" s="47">
        <v>2017</v>
      </c>
      <c r="D4304" s="140">
        <v>1399257274</v>
      </c>
    </row>
    <row r="4305" spans="1:4">
      <c r="A4305" s="47" t="s">
        <v>52</v>
      </c>
      <c r="B4305" s="47" t="s">
        <v>31</v>
      </c>
      <c r="C4305" s="47">
        <v>2018</v>
      </c>
      <c r="D4305" s="140">
        <v>1410905134</v>
      </c>
    </row>
    <row r="4306" spans="1:4">
      <c r="A4306" s="47" t="s">
        <v>52</v>
      </c>
      <c r="B4306" s="47" t="s">
        <v>31</v>
      </c>
      <c r="C4306" s="47">
        <v>2019</v>
      </c>
      <c r="D4306" s="143">
        <v>1430087001</v>
      </c>
    </row>
    <row r="4307" spans="1:4">
      <c r="A4307" s="47" t="s">
        <v>52</v>
      </c>
      <c r="B4307" s="47" t="s">
        <v>31</v>
      </c>
      <c r="C4307" s="47">
        <v>2020</v>
      </c>
      <c r="D4307" s="144">
        <v>1445253336.9346893</v>
      </c>
    </row>
    <row r="4308" spans="1:4">
      <c r="A4308" s="47" t="s">
        <v>52</v>
      </c>
      <c r="B4308" s="47" t="s">
        <v>31</v>
      </c>
      <c r="C4308" s="47">
        <v>2021</v>
      </c>
      <c r="D4308" s="144">
        <v>1472152516.8523088</v>
      </c>
    </row>
    <row r="4309" spans="1:4">
      <c r="A4309" s="47" t="s">
        <v>52</v>
      </c>
      <c r="B4309" s="47" t="s">
        <v>31</v>
      </c>
      <c r="C4309" s="47">
        <v>2022</v>
      </c>
      <c r="D4309" s="143">
        <v>1472645544.3723826</v>
      </c>
    </row>
    <row r="4310" spans="1:4">
      <c r="A4310" s="47" t="s">
        <v>49</v>
      </c>
      <c r="B4310" s="47" t="s">
        <v>31</v>
      </c>
      <c r="C4310" s="47">
        <v>2014</v>
      </c>
      <c r="D4310" s="93">
        <v>5607223635</v>
      </c>
    </row>
    <row r="4311" spans="1:4">
      <c r="A4311" s="47" t="s">
        <v>49</v>
      </c>
      <c r="B4311" s="47" t="s">
        <v>31</v>
      </c>
      <c r="C4311" s="47">
        <v>2015</v>
      </c>
      <c r="D4311" s="93">
        <v>6075834269</v>
      </c>
    </row>
    <row r="4312" spans="1:4">
      <c r="A4312" s="47" t="s">
        <v>49</v>
      </c>
      <c r="B4312" s="47" t="s">
        <v>31</v>
      </c>
      <c r="C4312" s="47">
        <v>2016</v>
      </c>
      <c r="D4312" s="93">
        <v>6190608896</v>
      </c>
    </row>
    <row r="4313" spans="1:4">
      <c r="A4313" s="47" t="s">
        <v>49</v>
      </c>
      <c r="B4313" s="47" t="s">
        <v>31</v>
      </c>
      <c r="C4313" s="47">
        <v>2017</v>
      </c>
      <c r="D4313" s="93">
        <v>6284920315</v>
      </c>
    </row>
    <row r="4314" spans="1:4">
      <c r="A4314" s="47" t="s">
        <v>49</v>
      </c>
      <c r="B4314" s="47" t="s">
        <v>31</v>
      </c>
      <c r="C4314" s="47">
        <v>2018</v>
      </c>
      <c r="D4314" s="93">
        <v>6285975680</v>
      </c>
    </row>
    <row r="4315" spans="1:4">
      <c r="A4315" s="47" t="s">
        <v>49</v>
      </c>
      <c r="B4315" s="47" t="s">
        <v>31</v>
      </c>
      <c r="C4315" s="47">
        <v>2019</v>
      </c>
      <c r="D4315" s="47">
        <v>6371225245</v>
      </c>
    </row>
    <row r="4316" spans="1:4">
      <c r="A4316" s="47" t="s">
        <v>49</v>
      </c>
      <c r="B4316" s="47" t="s">
        <v>31</v>
      </c>
      <c r="C4316" s="47">
        <v>2020</v>
      </c>
      <c r="D4316" s="107">
        <v>6463915221.3794432</v>
      </c>
    </row>
    <row r="4317" spans="1:4">
      <c r="A4317" s="47" t="s">
        <v>49</v>
      </c>
      <c r="B4317" s="47" t="s">
        <v>31</v>
      </c>
      <c r="C4317" s="47">
        <v>2021</v>
      </c>
      <c r="D4317" s="93">
        <v>6638694869.4271955</v>
      </c>
    </row>
    <row r="4318" spans="1:4">
      <c r="A4318" s="47" t="s">
        <v>49</v>
      </c>
      <c r="B4318" s="47" t="s">
        <v>31</v>
      </c>
      <c r="C4318" s="47">
        <v>2022</v>
      </c>
      <c r="D4318" s="93">
        <v>7201087662.6253452</v>
      </c>
    </row>
    <row r="4319" spans="1:4">
      <c r="A4319" s="47" t="s">
        <v>45</v>
      </c>
      <c r="B4319" s="47" t="s">
        <v>31</v>
      </c>
      <c r="C4319" s="47">
        <v>2014</v>
      </c>
      <c r="D4319" s="93">
        <v>1791898481</v>
      </c>
    </row>
    <row r="4320" spans="1:4">
      <c r="A4320" s="47" t="s">
        <v>45</v>
      </c>
      <c r="B4320" s="47" t="s">
        <v>31</v>
      </c>
      <c r="C4320" s="47">
        <v>2015</v>
      </c>
      <c r="D4320" s="93">
        <v>1924855770</v>
      </c>
    </row>
    <row r="4321" spans="1:4">
      <c r="A4321" s="47" t="s">
        <v>45</v>
      </c>
      <c r="B4321" s="47" t="s">
        <v>31</v>
      </c>
      <c r="C4321" s="47">
        <v>2016</v>
      </c>
      <c r="D4321" s="93">
        <v>2083013610</v>
      </c>
    </row>
    <row r="4322" spans="1:4">
      <c r="A4322" s="47" t="s">
        <v>45</v>
      </c>
      <c r="B4322" s="47" t="s">
        <v>31</v>
      </c>
      <c r="C4322" s="47">
        <v>2017</v>
      </c>
      <c r="D4322" s="93">
        <v>2153067075.6078501</v>
      </c>
    </row>
    <row r="4323" spans="1:4">
      <c r="A4323" s="47" t="s">
        <v>45</v>
      </c>
      <c r="B4323" s="47" t="s">
        <v>31</v>
      </c>
      <c r="C4323" s="47">
        <v>2018</v>
      </c>
      <c r="D4323" s="47">
        <v>2207276946.9700799</v>
      </c>
    </row>
    <row r="4324" spans="1:4">
      <c r="A4324" s="47" t="s">
        <v>45</v>
      </c>
      <c r="B4324" s="47" t="s">
        <v>31</v>
      </c>
      <c r="C4324" s="47">
        <v>2019</v>
      </c>
      <c r="D4324" s="107">
        <v>2249101507.4812398</v>
      </c>
    </row>
    <row r="4325" spans="1:4">
      <c r="A4325" s="47" t="s">
        <v>45</v>
      </c>
      <c r="B4325" s="47" t="s">
        <v>31</v>
      </c>
      <c r="C4325" s="47">
        <v>2020</v>
      </c>
      <c r="D4325" s="93">
        <v>2298545362.3603802</v>
      </c>
    </row>
    <row r="4326" spans="1:4">
      <c r="A4326" s="47" t="s">
        <v>45</v>
      </c>
      <c r="B4326" s="47" t="s">
        <v>31</v>
      </c>
      <c r="C4326" s="47">
        <v>2021</v>
      </c>
      <c r="D4326" s="93">
        <v>2362645121.7555599</v>
      </c>
    </row>
    <row r="4327" spans="1:4">
      <c r="A4327" s="47" t="s">
        <v>45</v>
      </c>
      <c r="B4327" s="47" t="s">
        <v>31</v>
      </c>
      <c r="C4327" s="47">
        <v>2022</v>
      </c>
      <c r="D4327" s="93">
        <v>2392863081.1782598</v>
      </c>
    </row>
    <row r="4328" spans="1:4">
      <c r="A4328" s="47" t="s">
        <v>33</v>
      </c>
      <c r="B4328" s="47" t="s">
        <v>83</v>
      </c>
      <c r="C4328" s="47">
        <v>2014</v>
      </c>
      <c r="D4328" s="93">
        <v>306123944.21207964</v>
      </c>
    </row>
    <row r="4329" spans="1:4">
      <c r="A4329" s="47" t="s">
        <v>33</v>
      </c>
      <c r="B4329" s="47" t="s">
        <v>83</v>
      </c>
      <c r="C4329" s="47">
        <v>2015</v>
      </c>
      <c r="D4329" s="93">
        <v>368871242.57851201</v>
      </c>
    </row>
    <row r="4330" spans="1:4">
      <c r="A4330" s="47" t="s">
        <v>33</v>
      </c>
      <c r="B4330" s="47" t="s">
        <v>83</v>
      </c>
      <c r="C4330" s="47">
        <v>2016</v>
      </c>
      <c r="D4330" s="93">
        <v>390840382.14951301</v>
      </c>
    </row>
    <row r="4331" spans="1:4">
      <c r="A4331" s="47" t="s">
        <v>33</v>
      </c>
      <c r="B4331" s="47" t="s">
        <v>83</v>
      </c>
      <c r="C4331" s="47">
        <v>2017</v>
      </c>
      <c r="D4331" s="47">
        <v>353839400.74250197</v>
      </c>
    </row>
    <row r="4332" spans="1:4">
      <c r="A4332" s="47" t="s">
        <v>33</v>
      </c>
      <c r="B4332" s="47" t="s">
        <v>83</v>
      </c>
      <c r="C4332" s="47">
        <v>2018</v>
      </c>
      <c r="D4332" s="107">
        <v>338868754</v>
      </c>
    </row>
    <row r="4333" spans="1:4">
      <c r="A4333" s="47" t="s">
        <v>33</v>
      </c>
      <c r="B4333" s="47" t="s">
        <v>83</v>
      </c>
      <c r="C4333" s="47">
        <v>2019</v>
      </c>
      <c r="D4333" s="93">
        <v>309484930</v>
      </c>
    </row>
    <row r="4334" spans="1:4">
      <c r="A4334" s="47" t="s">
        <v>33</v>
      </c>
      <c r="B4334" s="47" t="s">
        <v>83</v>
      </c>
      <c r="C4334" s="47">
        <v>2020</v>
      </c>
      <c r="D4334" s="93">
        <v>238066553.81999999</v>
      </c>
    </row>
    <row r="4335" spans="1:4">
      <c r="A4335" s="47" t="s">
        <v>33</v>
      </c>
      <c r="B4335" s="47" t="s">
        <v>83</v>
      </c>
      <c r="C4335" s="47">
        <v>2021</v>
      </c>
      <c r="D4335" s="93">
        <v>254853196</v>
      </c>
    </row>
    <row r="4336" spans="1:4">
      <c r="A4336" s="47" t="s">
        <v>33</v>
      </c>
      <c r="B4336" s="47" t="s">
        <v>83</v>
      </c>
      <c r="C4336" s="47">
        <v>2022</v>
      </c>
      <c r="D4336" s="93">
        <v>211330544</v>
      </c>
    </row>
    <row r="4337" spans="1:4">
      <c r="A4337" s="47" t="s">
        <v>34</v>
      </c>
      <c r="B4337" s="47" t="s">
        <v>83</v>
      </c>
      <c r="C4337" s="47">
        <v>2014</v>
      </c>
      <c r="D4337" s="93">
        <v>109430659.09853819</v>
      </c>
    </row>
    <row r="4338" spans="1:4">
      <c r="A4338" s="47" t="s">
        <v>34</v>
      </c>
      <c r="B4338" s="47" t="s">
        <v>83</v>
      </c>
      <c r="C4338" s="47">
        <v>2015</v>
      </c>
      <c r="D4338" s="93">
        <v>130349268.862826</v>
      </c>
    </row>
    <row r="4339" spans="1:4">
      <c r="A4339" s="47" t="s">
        <v>34</v>
      </c>
      <c r="B4339" s="47" t="s">
        <v>83</v>
      </c>
      <c r="C4339" s="47">
        <v>2016</v>
      </c>
      <c r="D4339" s="47">
        <v>158256811.11219099</v>
      </c>
    </row>
    <row r="4340" spans="1:4">
      <c r="A4340" s="47" t="s">
        <v>34</v>
      </c>
      <c r="B4340" s="47" t="s">
        <v>83</v>
      </c>
      <c r="C4340" s="47">
        <v>2017</v>
      </c>
      <c r="D4340" s="107">
        <v>140955658.81094</v>
      </c>
    </row>
    <row r="4341" spans="1:4">
      <c r="A4341" s="47" t="s">
        <v>34</v>
      </c>
      <c r="B4341" s="47" t="s">
        <v>83</v>
      </c>
      <c r="C4341" s="47">
        <v>2018</v>
      </c>
      <c r="D4341" s="93">
        <v>134187415.826361</v>
      </c>
    </row>
    <row r="4342" spans="1:4">
      <c r="A4342" s="47" t="s">
        <v>34</v>
      </c>
      <c r="B4342" s="47" t="s">
        <v>83</v>
      </c>
      <c r="C4342" s="47">
        <v>2019</v>
      </c>
      <c r="D4342" s="93">
        <v>125614875.726678</v>
      </c>
    </row>
    <row r="4343" spans="1:4">
      <c r="A4343" s="47" t="s">
        <v>34</v>
      </c>
      <c r="B4343" s="47" t="s">
        <v>83</v>
      </c>
      <c r="C4343" s="47">
        <v>2020</v>
      </c>
      <c r="D4343" s="93">
        <v>132537875.8942</v>
      </c>
    </row>
    <row r="4344" spans="1:4">
      <c r="A4344" s="47" t="s">
        <v>34</v>
      </c>
      <c r="B4344" s="47" t="s">
        <v>83</v>
      </c>
      <c r="C4344" s="47">
        <v>2021</v>
      </c>
      <c r="D4344" s="93">
        <v>137066640.35749599</v>
      </c>
    </row>
    <row r="4345" spans="1:4">
      <c r="A4345" s="47" t="s">
        <v>34</v>
      </c>
      <c r="B4345" s="47" t="s">
        <v>83</v>
      </c>
      <c r="C4345" s="47">
        <v>2022</v>
      </c>
      <c r="D4345" s="93">
        <v>156185671.23505899</v>
      </c>
    </row>
    <row r="4346" spans="1:4">
      <c r="A4346" s="47" t="s">
        <v>35</v>
      </c>
      <c r="B4346" s="47" t="s">
        <v>83</v>
      </c>
      <c r="C4346" s="47">
        <v>2014</v>
      </c>
      <c r="D4346" s="93">
        <v>25910606.464396343</v>
      </c>
    </row>
    <row r="4347" spans="1:4">
      <c r="A4347" s="47" t="s">
        <v>35</v>
      </c>
      <c r="B4347" s="47" t="s">
        <v>83</v>
      </c>
      <c r="C4347" s="47">
        <v>2015</v>
      </c>
      <c r="D4347" s="47">
        <v>30028397.411352798</v>
      </c>
    </row>
    <row r="4348" spans="1:4">
      <c r="A4348" s="47" t="s">
        <v>35</v>
      </c>
      <c r="B4348" s="47" t="s">
        <v>83</v>
      </c>
      <c r="C4348" s="47">
        <v>2016</v>
      </c>
      <c r="D4348" s="107">
        <v>49214599.934437498</v>
      </c>
    </row>
    <row r="4349" spans="1:4">
      <c r="A4349" s="47" t="s">
        <v>35</v>
      </c>
      <c r="B4349" s="47" t="s">
        <v>83</v>
      </c>
      <c r="C4349" s="47">
        <v>2017</v>
      </c>
      <c r="D4349" s="93">
        <v>45039819</v>
      </c>
    </row>
    <row r="4350" spans="1:4">
      <c r="A4350" s="47" t="s">
        <v>35</v>
      </c>
      <c r="B4350" s="47" t="s">
        <v>83</v>
      </c>
      <c r="C4350" s="47">
        <v>2018</v>
      </c>
      <c r="D4350" s="93">
        <v>44175547.727898799</v>
      </c>
    </row>
    <row r="4351" spans="1:4">
      <c r="A4351" s="47" t="s">
        <v>35</v>
      </c>
      <c r="B4351" s="47" t="s">
        <v>83</v>
      </c>
      <c r="C4351" s="47">
        <v>2019</v>
      </c>
      <c r="D4351" s="93">
        <v>40748593.490999997</v>
      </c>
    </row>
    <row r="4352" spans="1:4">
      <c r="A4352" s="47" t="s">
        <v>35</v>
      </c>
      <c r="B4352" s="47" t="s">
        <v>83</v>
      </c>
      <c r="C4352" s="47">
        <v>2020</v>
      </c>
      <c r="D4352" s="93">
        <v>42661415.030000001</v>
      </c>
    </row>
    <row r="4353" spans="1:4">
      <c r="A4353" s="47" t="s">
        <v>35</v>
      </c>
      <c r="B4353" s="47" t="s">
        <v>83</v>
      </c>
      <c r="C4353" s="47">
        <v>2021</v>
      </c>
      <c r="D4353" s="93">
        <v>37738748.68</v>
      </c>
    </row>
    <row r="4354" spans="1:4">
      <c r="A4354" s="47" t="s">
        <v>35</v>
      </c>
      <c r="B4354" s="47" t="s">
        <v>83</v>
      </c>
      <c r="C4354" s="47">
        <v>2022</v>
      </c>
      <c r="D4354" s="93">
        <v>39396873.25</v>
      </c>
    </row>
    <row r="4355" spans="1:4">
      <c r="A4355" s="47" t="s">
        <v>36</v>
      </c>
      <c r="B4355" s="47" t="s">
        <v>83</v>
      </c>
      <c r="C4355" s="47">
        <v>2014</v>
      </c>
      <c r="D4355" s="47">
        <v>39298153.379057817</v>
      </c>
    </row>
    <row r="4356" spans="1:4">
      <c r="A4356" s="47" t="s">
        <v>36</v>
      </c>
      <c r="B4356" s="47" t="s">
        <v>83</v>
      </c>
      <c r="C4356" s="47">
        <v>2015</v>
      </c>
      <c r="D4356" s="107">
        <v>24900387.2868146</v>
      </c>
    </row>
    <row r="4357" spans="1:4">
      <c r="A4357" s="47" t="s">
        <v>36</v>
      </c>
      <c r="B4357" s="47" t="s">
        <v>83</v>
      </c>
      <c r="C4357" s="47">
        <v>2016</v>
      </c>
      <c r="D4357" s="93">
        <v>28374674.235993799</v>
      </c>
    </row>
    <row r="4358" spans="1:4">
      <c r="A4358" s="47" t="s">
        <v>36</v>
      </c>
      <c r="B4358" s="47" t="s">
        <v>83</v>
      </c>
      <c r="C4358" s="47">
        <v>2017</v>
      </c>
      <c r="D4358" s="93">
        <v>18130546.1032447</v>
      </c>
    </row>
    <row r="4359" spans="1:4">
      <c r="A4359" s="47" t="s">
        <v>36</v>
      </c>
      <c r="B4359" s="47" t="s">
        <v>83</v>
      </c>
      <c r="C4359" s="47">
        <v>2018</v>
      </c>
      <c r="D4359" s="93">
        <v>16562775.6600457</v>
      </c>
    </row>
    <row r="4360" spans="1:4">
      <c r="A4360" s="47" t="s">
        <v>36</v>
      </c>
      <c r="B4360" s="47" t="s">
        <v>83</v>
      </c>
      <c r="C4360" s="47">
        <v>2019</v>
      </c>
      <c r="D4360" s="93">
        <v>12056116.3777839</v>
      </c>
    </row>
    <row r="4361" spans="1:4">
      <c r="A4361" s="47" t="s">
        <v>36</v>
      </c>
      <c r="B4361" s="47" t="s">
        <v>83</v>
      </c>
      <c r="C4361" s="47">
        <v>2020</v>
      </c>
      <c r="D4361" s="93">
        <v>11314809.7473701</v>
      </c>
    </row>
    <row r="4362" spans="1:4">
      <c r="A4362" s="47" t="s">
        <v>36</v>
      </c>
      <c r="B4362" s="47" t="s">
        <v>83</v>
      </c>
      <c r="C4362" s="47">
        <v>2021</v>
      </c>
      <c r="D4362" s="93">
        <v>10700855.2305164</v>
      </c>
    </row>
    <row r="4363" spans="1:4">
      <c r="A4363" s="47" t="s">
        <v>36</v>
      </c>
      <c r="B4363" s="47" t="s">
        <v>83</v>
      </c>
      <c r="C4363" s="47">
        <v>2022</v>
      </c>
      <c r="D4363" s="47">
        <v>0</v>
      </c>
    </row>
    <row r="4364" spans="1:4">
      <c r="A4364" s="47" t="s">
        <v>37</v>
      </c>
      <c r="B4364" s="47" t="s">
        <v>83</v>
      </c>
      <c r="C4364" s="47">
        <v>2014</v>
      </c>
      <c r="D4364" s="107">
        <v>153362686.94000012</v>
      </c>
    </row>
    <row r="4365" spans="1:4">
      <c r="A4365" s="47" t="s">
        <v>37</v>
      </c>
      <c r="B4365" s="47" t="s">
        <v>83</v>
      </c>
      <c r="C4365" s="47">
        <v>2015</v>
      </c>
      <c r="D4365" s="93">
        <v>179119995.83999997</v>
      </c>
    </row>
    <row r="4366" spans="1:4">
      <c r="A4366" s="47" t="s">
        <v>37</v>
      </c>
      <c r="B4366" s="47" t="s">
        <v>83</v>
      </c>
      <c r="C4366" s="47">
        <v>2016</v>
      </c>
      <c r="D4366" s="93">
        <v>132214556.122987</v>
      </c>
    </row>
    <row r="4367" spans="1:4">
      <c r="A4367" s="47" t="s">
        <v>37</v>
      </c>
      <c r="B4367" s="47" t="s">
        <v>83</v>
      </c>
      <c r="C4367" s="47">
        <v>2017</v>
      </c>
      <c r="D4367" s="93">
        <v>136475729.16999999</v>
      </c>
    </row>
    <row r="4368" spans="1:4">
      <c r="A4368" s="47" t="s">
        <v>37</v>
      </c>
      <c r="B4368" s="47" t="s">
        <v>83</v>
      </c>
      <c r="C4368" s="47">
        <v>2018</v>
      </c>
      <c r="D4368" s="93">
        <v>151188235.34</v>
      </c>
    </row>
    <row r="4369" spans="1:4">
      <c r="A4369" s="47" t="s">
        <v>37</v>
      </c>
      <c r="B4369" s="47" t="s">
        <v>83</v>
      </c>
      <c r="C4369" s="47">
        <v>2019</v>
      </c>
      <c r="D4369" s="93">
        <v>139366576.77000001</v>
      </c>
    </row>
    <row r="4370" spans="1:4">
      <c r="A4370" s="47" t="s">
        <v>37</v>
      </c>
      <c r="B4370" s="47" t="s">
        <v>83</v>
      </c>
      <c r="C4370" s="47">
        <v>2020</v>
      </c>
      <c r="D4370" s="93">
        <v>109811008.22</v>
      </c>
    </row>
    <row r="4371" spans="1:4">
      <c r="A4371" s="47" t="s">
        <v>37</v>
      </c>
      <c r="B4371" s="47" t="s">
        <v>83</v>
      </c>
      <c r="C4371" s="47">
        <v>2021</v>
      </c>
      <c r="D4371" s="47">
        <v>161498749.68000001</v>
      </c>
    </row>
    <row r="4372" spans="1:4">
      <c r="A4372" s="47" t="s">
        <v>37</v>
      </c>
      <c r="B4372" s="47" t="s">
        <v>83</v>
      </c>
      <c r="C4372" s="47">
        <v>2022</v>
      </c>
      <c r="D4372" s="107">
        <v>159630853.72999999</v>
      </c>
    </row>
    <row r="4373" spans="1:4">
      <c r="A4373" s="47" t="s">
        <v>38</v>
      </c>
      <c r="B4373" s="47" t="s">
        <v>83</v>
      </c>
      <c r="C4373" s="47">
        <v>2014</v>
      </c>
      <c r="D4373" s="93">
        <v>107206000</v>
      </c>
    </row>
    <row r="4374" spans="1:4">
      <c r="A4374" s="47" t="s">
        <v>38</v>
      </c>
      <c r="B4374" s="47" t="s">
        <v>83</v>
      </c>
      <c r="C4374" s="47">
        <v>2015</v>
      </c>
      <c r="D4374" s="93">
        <v>108285000</v>
      </c>
    </row>
    <row r="4375" spans="1:4">
      <c r="A4375" s="47" t="s">
        <v>38</v>
      </c>
      <c r="B4375" s="47" t="s">
        <v>83</v>
      </c>
      <c r="C4375" s="47">
        <v>2016</v>
      </c>
      <c r="D4375" s="93">
        <v>138369670</v>
      </c>
    </row>
    <row r="4376" spans="1:4">
      <c r="A4376" s="47" t="s">
        <v>38</v>
      </c>
      <c r="B4376" s="47" t="s">
        <v>83</v>
      </c>
      <c r="C4376" s="47">
        <v>2017</v>
      </c>
      <c r="D4376" s="93">
        <v>98824774.170000002</v>
      </c>
    </row>
    <row r="4377" spans="1:4">
      <c r="A4377" s="47" t="s">
        <v>38</v>
      </c>
      <c r="B4377" s="47" t="s">
        <v>83</v>
      </c>
      <c r="C4377" s="47">
        <v>2018</v>
      </c>
      <c r="D4377" s="93">
        <v>103406281.06</v>
      </c>
    </row>
    <row r="4378" spans="1:4">
      <c r="A4378" s="47" t="s">
        <v>38</v>
      </c>
      <c r="B4378" s="47" t="s">
        <v>83</v>
      </c>
      <c r="C4378" s="47">
        <v>2019</v>
      </c>
      <c r="D4378" s="93">
        <v>102954599.72</v>
      </c>
    </row>
    <row r="4379" spans="1:4">
      <c r="A4379" s="47" t="s">
        <v>38</v>
      </c>
      <c r="B4379" s="47" t="s">
        <v>83</v>
      </c>
      <c r="C4379" s="47">
        <v>2020</v>
      </c>
      <c r="D4379" s="47">
        <v>130527570.68000001</v>
      </c>
    </row>
    <row r="4380" spans="1:4">
      <c r="A4380" s="47" t="s">
        <v>38</v>
      </c>
      <c r="B4380" s="47" t="s">
        <v>83</v>
      </c>
      <c r="C4380" s="47">
        <v>2021</v>
      </c>
      <c r="D4380" s="109">
        <v>137716749.00999999</v>
      </c>
    </row>
    <row r="4381" spans="1:4">
      <c r="A4381" s="47" t="s">
        <v>38</v>
      </c>
      <c r="B4381" s="47" t="s">
        <v>83</v>
      </c>
      <c r="C4381" s="47">
        <v>2022</v>
      </c>
      <c r="D4381" s="99">
        <v>152469691.94999999</v>
      </c>
    </row>
    <row r="4382" spans="1:4">
      <c r="A4382" s="47" t="s">
        <v>39</v>
      </c>
      <c r="B4382" s="47" t="s">
        <v>83</v>
      </c>
      <c r="C4382" s="47">
        <v>2014</v>
      </c>
      <c r="D4382" s="99">
        <v>69477948.615193948</v>
      </c>
    </row>
    <row r="4383" spans="1:4">
      <c r="A4383" s="47" t="s">
        <v>39</v>
      </c>
      <c r="B4383" s="47" t="s">
        <v>83</v>
      </c>
      <c r="C4383" s="47">
        <v>2015</v>
      </c>
      <c r="D4383" s="99">
        <v>38642595.8760067</v>
      </c>
    </row>
    <row r="4384" spans="1:4">
      <c r="A4384" s="47" t="s">
        <v>39</v>
      </c>
      <c r="B4384" s="47" t="s">
        <v>83</v>
      </c>
      <c r="C4384" s="47">
        <v>2016</v>
      </c>
      <c r="D4384" s="99">
        <v>5523692.8802446704</v>
      </c>
    </row>
    <row r="4385" spans="1:4">
      <c r="A4385" s="47" t="s">
        <v>39</v>
      </c>
      <c r="B4385" s="47" t="s">
        <v>83</v>
      </c>
      <c r="C4385" s="47">
        <v>2017</v>
      </c>
      <c r="D4385" s="99">
        <v>8496593.6899993606</v>
      </c>
    </row>
    <row r="4386" spans="1:4">
      <c r="A4386" s="47" t="s">
        <v>39</v>
      </c>
      <c r="B4386" s="47" t="s">
        <v>83</v>
      </c>
      <c r="C4386" s="47">
        <v>2018</v>
      </c>
      <c r="D4386" s="99">
        <v>15589515</v>
      </c>
    </row>
    <row r="4387" spans="1:4">
      <c r="A4387" s="47" t="s">
        <v>39</v>
      </c>
      <c r="B4387" s="47" t="s">
        <v>83</v>
      </c>
      <c r="C4387" s="47">
        <v>2019</v>
      </c>
      <c r="D4387" s="47">
        <v>27061396.739999998</v>
      </c>
    </row>
    <row r="4388" spans="1:4">
      <c r="A4388" s="47" t="s">
        <v>39</v>
      </c>
      <c r="B4388" s="47" t="s">
        <v>83</v>
      </c>
      <c r="C4388" s="47">
        <v>2020</v>
      </c>
      <c r="D4388" s="107">
        <v>10664911</v>
      </c>
    </row>
    <row r="4389" spans="1:4">
      <c r="A4389" s="47" t="s">
        <v>39</v>
      </c>
      <c r="B4389" s="47" t="s">
        <v>83</v>
      </c>
      <c r="C4389" s="47">
        <v>2021</v>
      </c>
      <c r="D4389" s="93">
        <v>-3530768</v>
      </c>
    </row>
    <row r="4390" spans="1:4">
      <c r="A4390" s="47" t="s">
        <v>39</v>
      </c>
      <c r="B4390" s="47" t="s">
        <v>83</v>
      </c>
      <c r="C4390" s="47">
        <v>2022</v>
      </c>
      <c r="D4390" s="93">
        <v>0</v>
      </c>
    </row>
    <row r="4391" spans="1:4">
      <c r="A4391" s="47" t="s">
        <v>40</v>
      </c>
      <c r="B4391" s="47" t="s">
        <v>83</v>
      </c>
      <c r="C4391" s="47">
        <v>2014</v>
      </c>
      <c r="D4391" s="93">
        <v>64533080.276856318</v>
      </c>
    </row>
    <row r="4392" spans="1:4">
      <c r="A4392" s="47" t="s">
        <v>40</v>
      </c>
      <c r="B4392" s="47" t="s">
        <v>83</v>
      </c>
      <c r="C4392" s="47">
        <v>2015</v>
      </c>
      <c r="D4392" s="93">
        <v>60018345.930742599</v>
      </c>
    </row>
    <row r="4393" spans="1:4">
      <c r="A4393" s="47" t="s">
        <v>40</v>
      </c>
      <c r="B4393" s="47" t="s">
        <v>83</v>
      </c>
      <c r="C4393" s="47">
        <v>2016</v>
      </c>
      <c r="D4393" s="93">
        <v>27764048.184851799</v>
      </c>
    </row>
    <row r="4394" spans="1:4">
      <c r="A4394" s="47" t="s">
        <v>40</v>
      </c>
      <c r="B4394" s="47" t="s">
        <v>83</v>
      </c>
      <c r="C4394" s="47">
        <v>2017</v>
      </c>
      <c r="D4394" s="93">
        <v>34908479.997571602</v>
      </c>
    </row>
    <row r="4395" spans="1:4">
      <c r="A4395" s="47" t="s">
        <v>40</v>
      </c>
      <c r="B4395" s="47" t="s">
        <v>83</v>
      </c>
      <c r="C4395" s="47">
        <v>2018</v>
      </c>
      <c r="D4395" s="47">
        <v>42864127</v>
      </c>
    </row>
    <row r="4396" spans="1:4">
      <c r="A4396" s="47" t="s">
        <v>40</v>
      </c>
      <c r="B4396" s="47" t="s">
        <v>83</v>
      </c>
      <c r="C4396" s="47">
        <v>2019</v>
      </c>
      <c r="D4396" s="107">
        <v>40700721</v>
      </c>
    </row>
    <row r="4397" spans="1:4">
      <c r="A4397" s="47" t="s">
        <v>40</v>
      </c>
      <c r="B4397" s="47" t="s">
        <v>83</v>
      </c>
      <c r="C4397" s="47">
        <v>2020</v>
      </c>
      <c r="D4397" s="93">
        <v>38513468.100000001</v>
      </c>
    </row>
    <row r="4398" spans="1:4">
      <c r="A4398" s="47" t="s">
        <v>40</v>
      </c>
      <c r="B4398" s="47" t="s">
        <v>83</v>
      </c>
      <c r="C4398" s="47">
        <v>2021</v>
      </c>
      <c r="D4398" s="93">
        <v>42094353.32</v>
      </c>
    </row>
    <row r="4399" spans="1:4">
      <c r="A4399" s="47" t="s">
        <v>40</v>
      </c>
      <c r="B4399" s="47" t="s">
        <v>83</v>
      </c>
      <c r="C4399" s="47">
        <v>2022</v>
      </c>
      <c r="D4399" s="93">
        <v>47214325</v>
      </c>
    </row>
    <row r="4400" spans="1:4">
      <c r="A4400" s="47" t="s">
        <v>41</v>
      </c>
      <c r="B4400" s="47" t="s">
        <v>83</v>
      </c>
      <c r="C4400" s="47">
        <v>2014</v>
      </c>
      <c r="D4400" s="93">
        <v>45297235.259333439</v>
      </c>
    </row>
    <row r="4401" spans="1:4">
      <c r="A4401" s="47" t="s">
        <v>41</v>
      </c>
      <c r="B4401" s="47" t="s">
        <v>83</v>
      </c>
      <c r="C4401" s="47">
        <v>2015</v>
      </c>
      <c r="D4401" s="93">
        <v>48958807.148007199</v>
      </c>
    </row>
    <row r="4402" spans="1:4">
      <c r="A4402" s="47" t="s">
        <v>41</v>
      </c>
      <c r="B4402" s="47" t="s">
        <v>83</v>
      </c>
      <c r="C4402" s="47">
        <v>2016</v>
      </c>
      <c r="D4402" s="93">
        <v>63513186.733176999</v>
      </c>
    </row>
    <row r="4403" spans="1:4">
      <c r="A4403" s="47" t="s">
        <v>41</v>
      </c>
      <c r="B4403" s="47" t="s">
        <v>83</v>
      </c>
      <c r="C4403" s="47">
        <v>2017</v>
      </c>
      <c r="D4403" s="47">
        <v>65083859.224367797</v>
      </c>
    </row>
    <row r="4404" spans="1:4">
      <c r="A4404" s="47" t="s">
        <v>41</v>
      </c>
      <c r="B4404" s="47" t="s">
        <v>83</v>
      </c>
      <c r="C4404" s="47">
        <v>2018</v>
      </c>
      <c r="D4404" s="107">
        <v>62087242.009999998</v>
      </c>
    </row>
    <row r="4405" spans="1:4">
      <c r="A4405" s="47" t="s">
        <v>41</v>
      </c>
      <c r="B4405" s="47" t="s">
        <v>83</v>
      </c>
      <c r="C4405" s="47">
        <v>2019</v>
      </c>
      <c r="D4405" s="93">
        <v>68098391.599999994</v>
      </c>
    </row>
    <row r="4406" spans="1:4">
      <c r="A4406" s="47" t="s">
        <v>41</v>
      </c>
      <c r="B4406" s="47" t="s">
        <v>83</v>
      </c>
      <c r="C4406" s="47">
        <v>2020</v>
      </c>
      <c r="D4406" s="93">
        <v>55767244.259999998</v>
      </c>
    </row>
    <row r="4407" spans="1:4">
      <c r="A4407" s="47" t="s">
        <v>41</v>
      </c>
      <c r="B4407" s="47" t="s">
        <v>83</v>
      </c>
      <c r="C4407" s="47">
        <v>2021</v>
      </c>
      <c r="D4407" s="93">
        <v>52023671.060000002</v>
      </c>
    </row>
    <row r="4408" spans="1:4">
      <c r="A4408" s="47" t="s">
        <v>41</v>
      </c>
      <c r="B4408" s="47" t="s">
        <v>83</v>
      </c>
      <c r="C4408" s="47">
        <v>2022</v>
      </c>
      <c r="D4408" s="93">
        <v>57463561.039999999</v>
      </c>
    </row>
    <row r="4409" spans="1:4">
      <c r="A4409" s="47" t="s">
        <v>111</v>
      </c>
      <c r="B4409" s="47" t="s">
        <v>83</v>
      </c>
      <c r="C4409" s="47">
        <v>2020</v>
      </c>
      <c r="D4409" s="93">
        <v>65233434.75</v>
      </c>
    </row>
    <row r="4410" spans="1:4">
      <c r="A4410" s="47" t="s">
        <v>111</v>
      </c>
      <c r="B4410" s="47" t="s">
        <v>83</v>
      </c>
      <c r="C4410" s="47">
        <v>2021</v>
      </c>
      <c r="D4410" s="93">
        <v>48700044</v>
      </c>
    </row>
    <row r="4411" spans="1:4">
      <c r="A4411" s="47" t="s">
        <v>111</v>
      </c>
      <c r="B4411" s="47" t="s">
        <v>83</v>
      </c>
      <c r="C4411" s="47">
        <v>2022</v>
      </c>
      <c r="D4411" s="47">
        <v>39413070.439999998</v>
      </c>
    </row>
    <row r="4412" spans="1:4">
      <c r="A4412" s="47" t="s">
        <v>42</v>
      </c>
      <c r="B4412" s="47" t="s">
        <v>83</v>
      </c>
      <c r="C4412" s="47">
        <v>2014</v>
      </c>
      <c r="D4412" s="107">
        <v>45724029.407777674</v>
      </c>
    </row>
    <row r="4413" spans="1:4">
      <c r="A4413" s="47" t="s">
        <v>42</v>
      </c>
      <c r="B4413" s="47" t="s">
        <v>83</v>
      </c>
      <c r="C4413" s="47">
        <v>2015</v>
      </c>
      <c r="D4413" s="93">
        <v>66554013.337192297</v>
      </c>
    </row>
    <row r="4414" spans="1:4">
      <c r="A4414" s="47" t="s">
        <v>42</v>
      </c>
      <c r="B4414" s="47" t="s">
        <v>83</v>
      </c>
      <c r="C4414" s="47">
        <v>2016</v>
      </c>
      <c r="D4414" s="93">
        <v>94691985.565217599</v>
      </c>
    </row>
    <row r="4415" spans="1:4">
      <c r="A4415" s="47" t="s">
        <v>42</v>
      </c>
      <c r="B4415" s="47" t="s">
        <v>83</v>
      </c>
      <c r="C4415" s="47">
        <v>2017</v>
      </c>
      <c r="D4415" s="93">
        <v>98376123</v>
      </c>
    </row>
    <row r="4416" spans="1:4">
      <c r="A4416" s="47" t="s">
        <v>42</v>
      </c>
      <c r="B4416" s="47" t="s">
        <v>83</v>
      </c>
      <c r="C4416" s="47">
        <v>2018</v>
      </c>
      <c r="D4416" s="93">
        <v>95419931.793781593</v>
      </c>
    </row>
    <row r="4417" spans="1:4">
      <c r="A4417" s="47" t="s">
        <v>42</v>
      </c>
      <c r="B4417" s="47" t="s">
        <v>83</v>
      </c>
      <c r="C4417" s="47">
        <v>2019</v>
      </c>
      <c r="D4417" s="93">
        <v>92512913.143700004</v>
      </c>
    </row>
    <row r="4418" spans="1:4">
      <c r="A4418" s="47" t="s">
        <v>42</v>
      </c>
      <c r="B4418" s="47" t="s">
        <v>83</v>
      </c>
      <c r="C4418" s="47">
        <v>2020</v>
      </c>
      <c r="D4418" s="93">
        <v>86982135.069999993</v>
      </c>
    </row>
    <row r="4419" spans="1:4">
      <c r="A4419" s="47" t="s">
        <v>42</v>
      </c>
      <c r="B4419" s="47" t="s">
        <v>83</v>
      </c>
      <c r="C4419" s="47">
        <v>2021</v>
      </c>
      <c r="D4419" s="47">
        <v>97315267.780000001</v>
      </c>
    </row>
    <row r="4420" spans="1:4">
      <c r="A4420" s="47" t="s">
        <v>42</v>
      </c>
      <c r="B4420" s="47" t="s">
        <v>83</v>
      </c>
      <c r="C4420" s="47">
        <v>2022</v>
      </c>
      <c r="D4420" s="107">
        <v>102008120.13</v>
      </c>
    </row>
    <row r="4421" spans="1:4">
      <c r="A4421" s="47" t="s">
        <v>43</v>
      </c>
      <c r="B4421" s="47" t="s">
        <v>83</v>
      </c>
      <c r="C4421" s="47">
        <v>2014</v>
      </c>
      <c r="D4421" s="97">
        <v>123951000</v>
      </c>
    </row>
    <row r="4422" spans="1:4">
      <c r="A4422" s="47" t="s">
        <v>43</v>
      </c>
      <c r="B4422" s="47" t="s">
        <v>83</v>
      </c>
      <c r="C4422" s="47">
        <v>2015</v>
      </c>
      <c r="D4422" s="93">
        <v>126601000</v>
      </c>
    </row>
    <row r="4423" spans="1:4">
      <c r="A4423" s="47" t="s">
        <v>43</v>
      </c>
      <c r="B4423" s="47" t="s">
        <v>83</v>
      </c>
      <c r="C4423" s="47">
        <v>2016</v>
      </c>
      <c r="D4423" s="93">
        <v>111425530.79703742</v>
      </c>
    </row>
    <row r="4424" spans="1:4">
      <c r="A4424" s="47" t="s">
        <v>43</v>
      </c>
      <c r="B4424" s="47" t="s">
        <v>83</v>
      </c>
      <c r="C4424" s="47">
        <v>2017</v>
      </c>
      <c r="D4424" s="93">
        <v>116253344.71088497</v>
      </c>
    </row>
    <row r="4425" spans="1:4">
      <c r="A4425" s="47" t="s">
        <v>43</v>
      </c>
      <c r="B4425" s="47" t="s">
        <v>83</v>
      </c>
      <c r="C4425" s="47">
        <v>2018</v>
      </c>
      <c r="D4425" s="93">
        <v>138607581.83000001</v>
      </c>
    </row>
    <row r="4426" spans="1:4">
      <c r="A4426" s="47" t="s">
        <v>43</v>
      </c>
      <c r="B4426" s="47" t="s">
        <v>83</v>
      </c>
      <c r="C4426" s="47">
        <v>2019</v>
      </c>
      <c r="D4426" s="93">
        <v>143735885.95513099</v>
      </c>
    </row>
    <row r="4427" spans="1:4">
      <c r="A4427" s="47" t="s">
        <v>43</v>
      </c>
      <c r="B4427" s="47" t="s">
        <v>83</v>
      </c>
      <c r="C4427" s="47">
        <v>2020</v>
      </c>
      <c r="D4427" s="47">
        <v>129858697.42831001</v>
      </c>
    </row>
    <row r="4428" spans="1:4">
      <c r="A4428" s="47" t="s">
        <v>43</v>
      </c>
      <c r="B4428" s="47" t="s">
        <v>83</v>
      </c>
      <c r="C4428" s="47">
        <v>2021</v>
      </c>
      <c r="D4428" s="107">
        <v>134935459.75999999</v>
      </c>
    </row>
    <row r="4429" spans="1:4">
      <c r="A4429" s="47" t="s">
        <v>43</v>
      </c>
      <c r="B4429" s="47" t="s">
        <v>83</v>
      </c>
      <c r="C4429" s="47">
        <v>2022</v>
      </c>
      <c r="D4429" s="47">
        <v>145200964.38</v>
      </c>
    </row>
    <row r="4430" spans="1:4">
      <c r="A4430" s="47" t="s">
        <v>44</v>
      </c>
      <c r="B4430" s="47" t="s">
        <v>83</v>
      </c>
      <c r="C4430" s="47">
        <v>2014</v>
      </c>
      <c r="D4430" s="107">
        <v>32195020.107633933</v>
      </c>
    </row>
    <row r="4431" spans="1:4">
      <c r="A4431" s="47" t="s">
        <v>44</v>
      </c>
      <c r="B4431" s="47" t="s">
        <v>83</v>
      </c>
      <c r="C4431" s="47">
        <v>2015</v>
      </c>
      <c r="D4431" s="93">
        <v>23637273.950287201</v>
      </c>
    </row>
    <row r="4432" spans="1:4">
      <c r="A4432" s="47" t="s">
        <v>44</v>
      </c>
      <c r="B4432" s="47" t="s">
        <v>83</v>
      </c>
      <c r="C4432" s="47">
        <v>2016</v>
      </c>
      <c r="D4432" s="93">
        <v>25311366.925666101</v>
      </c>
    </row>
    <row r="4433" spans="1:4">
      <c r="A4433" s="47" t="s">
        <v>44</v>
      </c>
      <c r="B4433" s="47" t="s">
        <v>83</v>
      </c>
      <c r="C4433" s="47">
        <v>2017</v>
      </c>
      <c r="D4433" s="93">
        <v>28547823.761215601</v>
      </c>
    </row>
    <row r="4434" spans="1:4">
      <c r="A4434" s="47" t="s">
        <v>44</v>
      </c>
      <c r="B4434" s="47" t="s">
        <v>83</v>
      </c>
      <c r="C4434" s="47">
        <v>2018</v>
      </c>
      <c r="D4434" s="93">
        <v>24535906.169646401</v>
      </c>
    </row>
    <row r="4435" spans="1:4">
      <c r="A4435" s="47" t="s">
        <v>44</v>
      </c>
      <c r="B4435" s="47" t="s">
        <v>83</v>
      </c>
      <c r="C4435" s="47">
        <v>2019</v>
      </c>
      <c r="D4435" s="93">
        <v>39564346.014995098</v>
      </c>
    </row>
    <row r="4436" spans="1:4">
      <c r="A4436" s="47" t="s">
        <v>44</v>
      </c>
      <c r="B4436" s="47" t="s">
        <v>83</v>
      </c>
      <c r="C4436" s="47">
        <v>2020</v>
      </c>
      <c r="D4436" s="93">
        <v>44874317.435757898</v>
      </c>
    </row>
    <row r="4437" spans="1:4">
      <c r="A4437" s="47" t="s">
        <v>44</v>
      </c>
      <c r="B4437" s="47" t="s">
        <v>83</v>
      </c>
      <c r="C4437" s="47">
        <v>2021</v>
      </c>
      <c r="D4437" s="47">
        <v>46538516.755584501</v>
      </c>
    </row>
    <row r="4438" spans="1:4">
      <c r="A4438" s="47" t="s">
        <v>44</v>
      </c>
      <c r="B4438" s="47" t="s">
        <v>83</v>
      </c>
      <c r="C4438" s="47">
        <v>2022</v>
      </c>
      <c r="D4438" s="107">
        <v>47358460.2725849</v>
      </c>
    </row>
    <row r="4439" spans="1:4">
      <c r="A4439" s="47" t="s">
        <v>45</v>
      </c>
      <c r="B4439" s="47" t="s">
        <v>83</v>
      </c>
      <c r="C4439" s="47">
        <v>2014</v>
      </c>
      <c r="D4439" s="93">
        <v>74021914.140000015</v>
      </c>
    </row>
    <row r="4440" spans="1:4">
      <c r="A4440" s="47" t="s">
        <v>45</v>
      </c>
      <c r="B4440" s="47" t="s">
        <v>83</v>
      </c>
      <c r="C4440" s="47">
        <v>2015</v>
      </c>
      <c r="D4440" s="93">
        <v>74835559.555267006</v>
      </c>
    </row>
    <row r="4441" spans="1:4">
      <c r="A4441" s="47" t="s">
        <v>45</v>
      </c>
      <c r="B4441" s="47" t="s">
        <v>83</v>
      </c>
      <c r="C4441" s="47">
        <v>2016</v>
      </c>
      <c r="D4441" s="93">
        <v>88617687.228741303</v>
      </c>
    </row>
    <row r="4442" spans="1:4">
      <c r="A4442" s="47" t="s">
        <v>45</v>
      </c>
      <c r="B4442" s="47" t="s">
        <v>83</v>
      </c>
      <c r="C4442" s="47">
        <v>2017</v>
      </c>
      <c r="D4442" s="93">
        <v>87729868</v>
      </c>
    </row>
    <row r="4443" spans="1:4">
      <c r="A4443" s="47" t="s">
        <v>45</v>
      </c>
      <c r="B4443" s="47" t="s">
        <v>83</v>
      </c>
      <c r="C4443" s="47">
        <v>2018</v>
      </c>
      <c r="D4443" s="93">
        <v>65562749.096789896</v>
      </c>
    </row>
    <row r="4444" spans="1:4">
      <c r="A4444" s="47" t="s">
        <v>45</v>
      </c>
      <c r="B4444" s="47" t="s">
        <v>83</v>
      </c>
      <c r="C4444" s="47">
        <v>2019</v>
      </c>
      <c r="D4444" s="93">
        <v>68520872.496299997</v>
      </c>
    </row>
    <row r="4445" spans="1:4">
      <c r="A4445" s="47" t="s">
        <v>45</v>
      </c>
      <c r="B4445" s="47" t="s">
        <v>83</v>
      </c>
      <c r="C4445" s="47">
        <v>2020</v>
      </c>
      <c r="D4445" s="47">
        <v>74771784</v>
      </c>
    </row>
    <row r="4446" spans="1:4">
      <c r="A4446" s="47" t="s">
        <v>45</v>
      </c>
      <c r="B4446" s="47" t="s">
        <v>83</v>
      </c>
      <c r="C4446" s="47">
        <v>2021</v>
      </c>
      <c r="D4446" s="107">
        <v>75179062.049999997</v>
      </c>
    </row>
    <row r="4447" spans="1:4">
      <c r="A4447" s="47" t="s">
        <v>45</v>
      </c>
      <c r="B4447" s="47" t="s">
        <v>83</v>
      </c>
      <c r="C4447" s="47">
        <v>2022</v>
      </c>
      <c r="D4447" s="93">
        <v>88440526.670000002</v>
      </c>
    </row>
    <row r="4448" spans="1:4">
      <c r="A4448" s="47" t="s">
        <v>53</v>
      </c>
      <c r="B4448" s="47" t="s">
        <v>56</v>
      </c>
      <c r="C4448" s="47">
        <v>2014</v>
      </c>
      <c r="D4448" s="93">
        <v>39954238.130000003</v>
      </c>
    </row>
    <row r="4449" spans="1:4">
      <c r="A4449" s="47" t="s">
        <v>53</v>
      </c>
      <c r="B4449" s="47" t="s">
        <v>56</v>
      </c>
      <c r="C4449" s="47">
        <v>2015</v>
      </c>
      <c r="D4449" s="93">
        <v>41044171</v>
      </c>
    </row>
    <row r="4450" spans="1:4">
      <c r="A4450" s="47" t="s">
        <v>53</v>
      </c>
      <c r="B4450" s="47" t="s">
        <v>56</v>
      </c>
      <c r="C4450" s="47">
        <v>2016</v>
      </c>
      <c r="D4450" s="93">
        <v>45845921.890000001</v>
      </c>
    </row>
    <row r="4451" spans="1:4">
      <c r="A4451" s="47" t="s">
        <v>53</v>
      </c>
      <c r="B4451" s="47" t="s">
        <v>56</v>
      </c>
      <c r="C4451" s="47">
        <v>2017</v>
      </c>
      <c r="D4451" s="93">
        <v>42886269.259999998</v>
      </c>
    </row>
    <row r="4452" spans="1:4">
      <c r="A4452" s="47" t="s">
        <v>53</v>
      </c>
      <c r="B4452" s="47" t="s">
        <v>56</v>
      </c>
      <c r="C4452" s="47">
        <v>2018</v>
      </c>
      <c r="D4452" s="93">
        <v>40414737.079999998</v>
      </c>
    </row>
    <row r="4453" spans="1:4">
      <c r="A4453" s="47" t="s">
        <v>53</v>
      </c>
      <c r="B4453" s="47" t="s">
        <v>56</v>
      </c>
      <c r="C4453" s="47">
        <v>2019</v>
      </c>
      <c r="D4453" s="47">
        <v>44360539.100000001</v>
      </c>
    </row>
    <row r="4454" spans="1:4">
      <c r="A4454" s="47" t="s">
        <v>53</v>
      </c>
      <c r="B4454" s="47" t="s">
        <v>56</v>
      </c>
      <c r="C4454" s="47">
        <v>2020</v>
      </c>
      <c r="D4454" s="107">
        <v>39029511.431976132</v>
      </c>
    </row>
    <row r="4455" spans="1:4">
      <c r="A4455" s="47" t="s">
        <v>53</v>
      </c>
      <c r="B4455" s="47" t="s">
        <v>56</v>
      </c>
      <c r="C4455" s="47">
        <v>2021</v>
      </c>
      <c r="D4455" s="93">
        <v>34817771.129999995</v>
      </c>
    </row>
    <row r="4456" spans="1:4">
      <c r="A4456" s="47" t="s">
        <v>53</v>
      </c>
      <c r="B4456" s="47" t="s">
        <v>56</v>
      </c>
      <c r="C4456" s="47">
        <v>2022</v>
      </c>
      <c r="D4456" s="93">
        <v>37392307.920000285</v>
      </c>
    </row>
    <row r="4457" spans="1:4">
      <c r="A4457" s="47" t="s">
        <v>51</v>
      </c>
      <c r="B4457" s="47" t="s">
        <v>56</v>
      </c>
      <c r="C4457" s="47">
        <v>2014</v>
      </c>
      <c r="D4457" s="93">
        <v>52274000</v>
      </c>
    </row>
    <row r="4458" spans="1:4">
      <c r="A4458" s="47" t="s">
        <v>51</v>
      </c>
      <c r="B4458" s="47" t="s">
        <v>56</v>
      </c>
      <c r="C4458" s="47">
        <v>2015</v>
      </c>
      <c r="D4458" s="93">
        <v>58455100</v>
      </c>
    </row>
    <row r="4459" spans="1:4">
      <c r="A4459" s="47" t="s">
        <v>51</v>
      </c>
      <c r="B4459" s="47" t="s">
        <v>56</v>
      </c>
      <c r="C4459" s="47">
        <v>2016</v>
      </c>
      <c r="D4459" s="93">
        <v>60642100</v>
      </c>
    </row>
    <row r="4460" spans="1:4">
      <c r="A4460" s="47" t="s">
        <v>51</v>
      </c>
      <c r="B4460" s="47" t="s">
        <v>56</v>
      </c>
      <c r="C4460" s="47">
        <v>2017</v>
      </c>
      <c r="D4460" s="93">
        <v>63033400</v>
      </c>
    </row>
    <row r="4461" spans="1:4">
      <c r="A4461" s="47" t="s">
        <v>51</v>
      </c>
      <c r="B4461" s="47" t="s">
        <v>56</v>
      </c>
      <c r="C4461" s="47">
        <v>2018</v>
      </c>
      <c r="D4461" s="47">
        <v>65440000</v>
      </c>
    </row>
    <row r="4462" spans="1:4">
      <c r="A4462" s="47" t="s">
        <v>51</v>
      </c>
      <c r="B4462" s="47" t="s">
        <v>56</v>
      </c>
      <c r="C4462" s="47">
        <v>2019</v>
      </c>
      <c r="D4462" s="107">
        <v>64036000</v>
      </c>
    </row>
    <row r="4463" spans="1:4">
      <c r="A4463" s="47" t="s">
        <v>51</v>
      </c>
      <c r="B4463" s="47" t="s">
        <v>56</v>
      </c>
      <c r="C4463" s="47">
        <v>2020</v>
      </c>
      <c r="D4463" s="93">
        <v>63401000</v>
      </c>
    </row>
    <row r="4464" spans="1:4">
      <c r="A4464" s="47" t="s">
        <v>51</v>
      </c>
      <c r="B4464" s="47" t="s">
        <v>56</v>
      </c>
      <c r="C4464" s="47">
        <v>2021</v>
      </c>
      <c r="D4464" s="93">
        <v>89158000</v>
      </c>
    </row>
    <row r="4465" spans="1:4">
      <c r="A4465" s="47" t="s">
        <v>51</v>
      </c>
      <c r="B4465" s="47" t="s">
        <v>56</v>
      </c>
      <c r="C4465" s="47">
        <v>2022</v>
      </c>
      <c r="D4465" s="93">
        <v>89265000</v>
      </c>
    </row>
    <row r="4466" spans="1:4">
      <c r="A4466" s="47" t="s">
        <v>50</v>
      </c>
      <c r="B4466" s="47" t="s">
        <v>56</v>
      </c>
      <c r="C4466" s="47">
        <v>2014</v>
      </c>
      <c r="D4466" s="93">
        <v>121406000</v>
      </c>
    </row>
    <row r="4467" spans="1:4">
      <c r="A4467" s="47" t="s">
        <v>50</v>
      </c>
      <c r="B4467" s="47" t="s">
        <v>56</v>
      </c>
      <c r="C4467" s="47">
        <v>2015</v>
      </c>
      <c r="D4467" s="93">
        <v>129529000</v>
      </c>
    </row>
    <row r="4468" spans="1:4">
      <c r="A4468" s="47" t="s">
        <v>50</v>
      </c>
      <c r="B4468" s="47" t="s">
        <v>56</v>
      </c>
      <c r="C4468" s="47">
        <v>2016</v>
      </c>
      <c r="D4468" s="93">
        <v>127099000</v>
      </c>
    </row>
    <row r="4469" spans="1:4">
      <c r="A4469" s="47" t="s">
        <v>50</v>
      </c>
      <c r="B4469" s="47" t="s">
        <v>56</v>
      </c>
      <c r="C4469" s="47">
        <v>2017</v>
      </c>
      <c r="D4469" s="47">
        <v>137109000</v>
      </c>
    </row>
    <row r="4470" spans="1:4">
      <c r="A4470" s="47" t="s">
        <v>50</v>
      </c>
      <c r="B4470" s="47" t="s">
        <v>56</v>
      </c>
      <c r="C4470" s="47">
        <v>2018</v>
      </c>
      <c r="D4470" s="107">
        <v>126404000</v>
      </c>
    </row>
    <row r="4471" spans="1:4">
      <c r="A4471" s="47" t="s">
        <v>50</v>
      </c>
      <c r="B4471" s="47" t="s">
        <v>56</v>
      </c>
      <c r="C4471" s="47">
        <v>2019</v>
      </c>
      <c r="D4471" s="93">
        <v>132173000</v>
      </c>
    </row>
    <row r="4472" spans="1:4">
      <c r="A4472" s="47" t="s">
        <v>50</v>
      </c>
      <c r="B4472" s="47" t="s">
        <v>56</v>
      </c>
      <c r="C4472" s="47">
        <v>2020</v>
      </c>
      <c r="D4472" s="93">
        <v>134138000</v>
      </c>
    </row>
    <row r="4473" spans="1:4">
      <c r="A4473" s="47" t="s">
        <v>50</v>
      </c>
      <c r="B4473" s="47" t="s">
        <v>56</v>
      </c>
      <c r="C4473" s="47">
        <v>2021</v>
      </c>
      <c r="D4473" s="93">
        <v>138404000</v>
      </c>
    </row>
    <row r="4474" spans="1:4">
      <c r="A4474" s="47" t="s">
        <v>50</v>
      </c>
      <c r="B4474" s="47" t="s">
        <v>56</v>
      </c>
      <c r="C4474" s="47">
        <v>2022</v>
      </c>
      <c r="D4474" s="93">
        <v>134297000</v>
      </c>
    </row>
    <row r="4475" spans="1:4">
      <c r="A4475" s="47" t="s">
        <v>52</v>
      </c>
      <c r="B4475" s="47" t="s">
        <v>56</v>
      </c>
      <c r="C4475" s="47">
        <v>2014</v>
      </c>
      <c r="D4475" s="93">
        <v>14645000</v>
      </c>
    </row>
    <row r="4476" spans="1:4">
      <c r="A4476" s="47" t="s">
        <v>52</v>
      </c>
      <c r="B4476" s="47" t="s">
        <v>56</v>
      </c>
      <c r="C4476" s="47">
        <v>2015</v>
      </c>
      <c r="D4476" s="93">
        <v>12881000</v>
      </c>
    </row>
    <row r="4477" spans="1:4">
      <c r="A4477" s="47" t="s">
        <v>52</v>
      </c>
      <c r="B4477" s="47" t="s">
        <v>56</v>
      </c>
      <c r="C4477" s="47">
        <v>2016</v>
      </c>
      <c r="D4477" s="47">
        <v>13942000</v>
      </c>
    </row>
    <row r="4478" spans="1:4">
      <c r="A4478" s="47" t="s">
        <v>52</v>
      </c>
      <c r="B4478" s="47" t="s">
        <v>56</v>
      </c>
      <c r="C4478" s="47">
        <v>2017</v>
      </c>
      <c r="D4478" s="107">
        <v>15150015</v>
      </c>
    </row>
    <row r="4479" spans="1:4">
      <c r="A4479" s="47" t="s">
        <v>52</v>
      </c>
      <c r="B4479" s="47" t="s">
        <v>56</v>
      </c>
      <c r="C4479" s="47">
        <v>2018</v>
      </c>
      <c r="D4479" s="93">
        <v>14075702</v>
      </c>
    </row>
    <row r="4480" spans="1:4">
      <c r="A4480" s="47" t="s">
        <v>52</v>
      </c>
      <c r="B4480" s="47" t="s">
        <v>56</v>
      </c>
      <c r="C4480" s="47">
        <v>2019</v>
      </c>
      <c r="D4480" s="93">
        <v>15996238</v>
      </c>
    </row>
    <row r="4481" spans="1:4">
      <c r="A4481" s="47" t="s">
        <v>52</v>
      </c>
      <c r="B4481" s="47" t="s">
        <v>56</v>
      </c>
      <c r="C4481" s="47">
        <v>2020</v>
      </c>
      <c r="D4481" s="93">
        <v>13060227.477585623</v>
      </c>
    </row>
    <row r="4482" spans="1:4">
      <c r="A4482" s="47" t="s">
        <v>52</v>
      </c>
      <c r="B4482" s="47" t="s">
        <v>56</v>
      </c>
      <c r="C4482" s="47">
        <v>2021</v>
      </c>
      <c r="D4482" s="93">
        <v>14313178.1121573</v>
      </c>
    </row>
    <row r="4483" spans="1:4">
      <c r="A4483" s="47" t="s">
        <v>52</v>
      </c>
      <c r="B4483" s="47" t="s">
        <v>56</v>
      </c>
      <c r="C4483" s="47">
        <v>2022</v>
      </c>
      <c r="D4483" s="93">
        <v>14485829.550000001</v>
      </c>
    </row>
    <row r="4484" spans="1:4">
      <c r="A4484" s="47" t="s">
        <v>49</v>
      </c>
      <c r="B4484" s="47" t="s">
        <v>56</v>
      </c>
      <c r="C4484" s="47">
        <v>2014</v>
      </c>
      <c r="D4484" s="93">
        <v>103544000</v>
      </c>
    </row>
    <row r="4485" spans="1:4">
      <c r="A4485" s="47" t="s">
        <v>49</v>
      </c>
      <c r="B4485" s="47" t="s">
        <v>56</v>
      </c>
      <c r="C4485" s="47">
        <v>2015</v>
      </c>
      <c r="D4485" s="47">
        <v>90352000</v>
      </c>
    </row>
    <row r="4486" spans="1:4">
      <c r="A4486" s="47" t="s">
        <v>49</v>
      </c>
      <c r="B4486" s="47" t="s">
        <v>56</v>
      </c>
      <c r="C4486" s="47">
        <v>2016</v>
      </c>
      <c r="D4486" s="107">
        <v>89978000</v>
      </c>
    </row>
    <row r="4487" spans="1:4">
      <c r="A4487" s="47" t="s">
        <v>49</v>
      </c>
      <c r="B4487" s="47" t="s">
        <v>56</v>
      </c>
      <c r="C4487" s="47">
        <v>2017</v>
      </c>
      <c r="D4487" s="93">
        <v>87480000</v>
      </c>
    </row>
    <row r="4488" spans="1:4">
      <c r="A4488" s="47" t="s">
        <v>49</v>
      </c>
      <c r="B4488" s="47" t="s">
        <v>56</v>
      </c>
      <c r="C4488" s="47">
        <v>2018</v>
      </c>
      <c r="D4488" s="93">
        <v>71393000</v>
      </c>
    </row>
    <row r="4489" spans="1:4">
      <c r="A4489" s="47" t="s">
        <v>49</v>
      </c>
      <c r="B4489" s="47" t="s">
        <v>56</v>
      </c>
      <c r="C4489" s="47">
        <v>2019</v>
      </c>
      <c r="D4489" s="93">
        <v>72419000</v>
      </c>
    </row>
    <row r="4490" spans="1:4">
      <c r="A4490" s="47" t="s">
        <v>49</v>
      </c>
      <c r="B4490" s="47" t="s">
        <v>56</v>
      </c>
      <c r="C4490" s="47">
        <v>2020</v>
      </c>
      <c r="D4490" s="93">
        <v>70643000</v>
      </c>
    </row>
    <row r="4491" spans="1:4">
      <c r="A4491" s="47" t="s">
        <v>49</v>
      </c>
      <c r="B4491" s="47" t="s">
        <v>56</v>
      </c>
      <c r="C4491" s="47">
        <v>2021</v>
      </c>
      <c r="D4491" s="93">
        <v>67361000</v>
      </c>
    </row>
    <row r="4492" spans="1:4">
      <c r="A4492" s="47" t="s">
        <v>49</v>
      </c>
      <c r="B4492" s="47" t="s">
        <v>56</v>
      </c>
      <c r="C4492" s="47">
        <v>2022</v>
      </c>
      <c r="D4492" s="93">
        <v>60176000</v>
      </c>
    </row>
    <row r="4493" spans="1:4">
      <c r="A4493" s="47" t="s">
        <v>33</v>
      </c>
      <c r="B4493" s="47" t="s">
        <v>27</v>
      </c>
      <c r="C4493" s="47">
        <v>2014</v>
      </c>
      <c r="D4493" s="47">
        <v>3671707</v>
      </c>
    </row>
    <row r="4494" spans="1:4">
      <c r="A4494" s="47" t="s">
        <v>33</v>
      </c>
      <c r="B4494" s="47" t="s">
        <v>27</v>
      </c>
      <c r="C4494" s="47">
        <v>2015</v>
      </c>
      <c r="D4494" s="107">
        <v>1023800</v>
      </c>
    </row>
    <row r="4495" spans="1:4">
      <c r="A4495" s="47" t="s">
        <v>33</v>
      </c>
      <c r="B4495" s="47" t="s">
        <v>27</v>
      </c>
      <c r="C4495" s="47">
        <v>2016</v>
      </c>
      <c r="D4495" s="93">
        <v>3687897.1639999999</v>
      </c>
    </row>
    <row r="4496" spans="1:4">
      <c r="A4496" s="47" t="s">
        <v>33</v>
      </c>
      <c r="B4496" s="47" t="s">
        <v>27</v>
      </c>
      <c r="C4496" s="47">
        <v>2017</v>
      </c>
      <c r="D4496" s="93">
        <v>1053623.1880000001</v>
      </c>
    </row>
    <row r="4497" spans="1:4">
      <c r="A4497" s="47" t="s">
        <v>33</v>
      </c>
      <c r="B4497" s="47" t="s">
        <v>27</v>
      </c>
      <c r="C4497" s="47">
        <v>2018</v>
      </c>
      <c r="D4497" s="93">
        <v>1074154.5900000001</v>
      </c>
    </row>
    <row r="4498" spans="1:4">
      <c r="A4498" s="47" t="s">
        <v>33</v>
      </c>
      <c r="B4498" s="47" t="s">
        <v>27</v>
      </c>
      <c r="C4498" s="47">
        <v>2019</v>
      </c>
      <c r="D4498" s="93">
        <v>1100149.1299999999</v>
      </c>
    </row>
    <row r="4499" spans="1:4">
      <c r="A4499" s="47" t="s">
        <v>33</v>
      </c>
      <c r="B4499" s="47" t="s">
        <v>27</v>
      </c>
      <c r="C4499" s="47">
        <v>2020</v>
      </c>
      <c r="D4499" s="93">
        <v>1349097.4699999988</v>
      </c>
    </row>
    <row r="4500" spans="1:4">
      <c r="A4500" s="47" t="s">
        <v>33</v>
      </c>
      <c r="B4500" s="47" t="s">
        <v>27</v>
      </c>
      <c r="C4500" s="47">
        <v>2021</v>
      </c>
      <c r="D4500" s="93">
        <v>1383308.870000001</v>
      </c>
    </row>
    <row r="4501" spans="1:4">
      <c r="A4501" s="47" t="s">
        <v>33</v>
      </c>
      <c r="B4501" s="47" t="s">
        <v>27</v>
      </c>
      <c r="C4501" s="47">
        <v>2022</v>
      </c>
      <c r="D4501" s="47">
        <v>1402835.3999999985</v>
      </c>
    </row>
    <row r="4502" spans="1:4">
      <c r="A4502" s="47" t="s">
        <v>34</v>
      </c>
      <c r="B4502" s="47" t="s">
        <v>27</v>
      </c>
      <c r="C4502" s="47">
        <v>2014</v>
      </c>
      <c r="D4502" s="107">
        <v>0</v>
      </c>
    </row>
    <row r="4503" spans="1:4">
      <c r="A4503" s="47" t="s">
        <v>34</v>
      </c>
      <c r="B4503" s="47" t="s">
        <v>27</v>
      </c>
      <c r="C4503" s="47">
        <v>2015</v>
      </c>
      <c r="D4503" s="93">
        <v>0</v>
      </c>
    </row>
    <row r="4504" spans="1:4">
      <c r="A4504" s="47" t="s">
        <v>34</v>
      </c>
      <c r="B4504" s="47" t="s">
        <v>27</v>
      </c>
      <c r="C4504" s="47">
        <v>2016</v>
      </c>
      <c r="D4504" s="93">
        <v>0</v>
      </c>
    </row>
    <row r="4505" spans="1:4">
      <c r="A4505" s="47" t="s">
        <v>34</v>
      </c>
      <c r="B4505" s="47" t="s">
        <v>27</v>
      </c>
      <c r="C4505" s="47">
        <v>2017</v>
      </c>
      <c r="D4505" s="93">
        <v>0</v>
      </c>
    </row>
    <row r="4506" spans="1:4">
      <c r="A4506" s="47" t="s">
        <v>34</v>
      </c>
      <c r="B4506" s="47" t="s">
        <v>27</v>
      </c>
      <c r="C4506" s="47">
        <v>2018</v>
      </c>
      <c r="D4506" s="93">
        <v>0</v>
      </c>
    </row>
    <row r="4507" spans="1:4">
      <c r="A4507" s="47" t="s">
        <v>34</v>
      </c>
      <c r="B4507" s="47" t="s">
        <v>27</v>
      </c>
      <c r="C4507" s="47">
        <v>2019</v>
      </c>
      <c r="D4507" s="93">
        <v>0</v>
      </c>
    </row>
    <row r="4508" spans="1:4">
      <c r="A4508" s="47" t="s">
        <v>34</v>
      </c>
      <c r="B4508" s="47" t="s">
        <v>27</v>
      </c>
      <c r="C4508" s="47">
        <v>2020</v>
      </c>
      <c r="D4508" s="93">
        <v>0</v>
      </c>
    </row>
    <row r="4509" spans="1:4">
      <c r="A4509" s="47" t="s">
        <v>34</v>
      </c>
      <c r="B4509" s="47" t="s">
        <v>27</v>
      </c>
      <c r="C4509" s="47">
        <v>2021</v>
      </c>
      <c r="D4509" s="47">
        <v>0</v>
      </c>
    </row>
    <row r="4510" spans="1:4">
      <c r="A4510" s="47" t="s">
        <v>34</v>
      </c>
      <c r="B4510" s="47" t="s">
        <v>27</v>
      </c>
      <c r="C4510" s="47">
        <v>2022</v>
      </c>
      <c r="D4510" s="107">
        <v>0</v>
      </c>
    </row>
    <row r="4511" spans="1:4">
      <c r="A4511" s="47" t="s">
        <v>53</v>
      </c>
      <c r="B4511" s="47" t="s">
        <v>27</v>
      </c>
      <c r="C4511" s="47">
        <v>2014</v>
      </c>
      <c r="D4511" s="93">
        <v>0</v>
      </c>
    </row>
    <row r="4512" spans="1:4">
      <c r="A4512" s="47" t="s">
        <v>53</v>
      </c>
      <c r="B4512" s="47" t="s">
        <v>27</v>
      </c>
      <c r="C4512" s="47">
        <v>2015</v>
      </c>
      <c r="D4512" s="93">
        <v>0</v>
      </c>
    </row>
    <row r="4513" spans="1:4">
      <c r="A4513" s="47" t="s">
        <v>53</v>
      </c>
      <c r="B4513" s="47" t="s">
        <v>27</v>
      </c>
      <c r="C4513" s="47">
        <v>2016</v>
      </c>
      <c r="D4513" s="93">
        <v>0</v>
      </c>
    </row>
    <row r="4514" spans="1:4">
      <c r="A4514" s="47" t="s">
        <v>53</v>
      </c>
      <c r="B4514" s="47" t="s">
        <v>27</v>
      </c>
      <c r="C4514" s="47">
        <v>2017</v>
      </c>
      <c r="D4514" s="93">
        <v>0</v>
      </c>
    </row>
    <row r="4515" spans="1:4">
      <c r="A4515" s="47" t="s">
        <v>53</v>
      </c>
      <c r="B4515" s="47" t="s">
        <v>27</v>
      </c>
      <c r="C4515" s="47">
        <v>2018</v>
      </c>
      <c r="D4515" s="93">
        <v>0</v>
      </c>
    </row>
    <row r="4516" spans="1:4">
      <c r="A4516" s="47" t="s">
        <v>53</v>
      </c>
      <c r="B4516" s="47" t="s">
        <v>27</v>
      </c>
      <c r="C4516" s="47">
        <v>2019</v>
      </c>
      <c r="D4516" s="93">
        <v>0</v>
      </c>
    </row>
    <row r="4517" spans="1:4">
      <c r="A4517" s="47" t="s">
        <v>53</v>
      </c>
      <c r="B4517" s="47" t="s">
        <v>27</v>
      </c>
      <c r="C4517" s="47">
        <v>2020</v>
      </c>
      <c r="D4517" s="47">
        <v>0</v>
      </c>
    </row>
    <row r="4518" spans="1:4">
      <c r="A4518" s="47" t="s">
        <v>53</v>
      </c>
      <c r="B4518" s="47" t="s">
        <v>27</v>
      </c>
      <c r="C4518" s="47">
        <v>2021</v>
      </c>
      <c r="D4518" s="107">
        <v>0</v>
      </c>
    </row>
    <row r="4519" spans="1:4">
      <c r="A4519" s="47" t="s">
        <v>53</v>
      </c>
      <c r="B4519" s="47" t="s">
        <v>27</v>
      </c>
      <c r="C4519" s="47">
        <v>2022</v>
      </c>
      <c r="D4519" s="93">
        <v>0</v>
      </c>
    </row>
    <row r="4520" spans="1:4">
      <c r="A4520" s="47" t="s">
        <v>35</v>
      </c>
      <c r="B4520" s="47" t="s">
        <v>27</v>
      </c>
      <c r="C4520" s="47">
        <v>2014</v>
      </c>
      <c r="D4520" s="93">
        <v>0</v>
      </c>
    </row>
    <row r="4521" spans="1:4">
      <c r="A4521" s="47" t="s">
        <v>35</v>
      </c>
      <c r="B4521" s="47" t="s">
        <v>27</v>
      </c>
      <c r="C4521" s="47">
        <v>2015</v>
      </c>
      <c r="D4521" s="93">
        <v>0</v>
      </c>
    </row>
    <row r="4522" spans="1:4">
      <c r="A4522" s="47" t="s">
        <v>35</v>
      </c>
      <c r="B4522" s="47" t="s">
        <v>27</v>
      </c>
      <c r="C4522" s="47">
        <v>2016</v>
      </c>
      <c r="D4522" s="93">
        <v>-292885</v>
      </c>
    </row>
    <row r="4523" spans="1:4">
      <c r="A4523" s="47" t="s">
        <v>35</v>
      </c>
      <c r="B4523" s="47" t="s">
        <v>27</v>
      </c>
      <c r="C4523" s="47">
        <v>2017</v>
      </c>
      <c r="D4523" s="93">
        <v>-295903</v>
      </c>
    </row>
    <row r="4524" spans="1:4">
      <c r="A4524" s="47" t="s">
        <v>35</v>
      </c>
      <c r="B4524" s="47" t="s">
        <v>27</v>
      </c>
      <c r="C4524" s="47">
        <v>2018</v>
      </c>
      <c r="D4524" s="93">
        <v>-301624.39963277098</v>
      </c>
    </row>
    <row r="4525" spans="1:4">
      <c r="A4525" s="47" t="s">
        <v>35</v>
      </c>
      <c r="B4525" s="47" t="s">
        <v>27</v>
      </c>
      <c r="C4525" s="47">
        <v>2019</v>
      </c>
      <c r="D4525" s="47">
        <v>0</v>
      </c>
    </row>
    <row r="4526" spans="1:4">
      <c r="A4526" s="47" t="s">
        <v>35</v>
      </c>
      <c r="B4526" s="47" t="s">
        <v>27</v>
      </c>
      <c r="C4526" s="47">
        <v>2020</v>
      </c>
      <c r="D4526" s="109">
        <v>-95987</v>
      </c>
    </row>
    <row r="4527" spans="1:4">
      <c r="A4527" s="47" t="s">
        <v>35</v>
      </c>
      <c r="B4527" s="47" t="s">
        <v>27</v>
      </c>
      <c r="C4527" s="47">
        <v>2021</v>
      </c>
      <c r="D4527" s="99">
        <v>61732</v>
      </c>
    </row>
    <row r="4528" spans="1:4">
      <c r="A4528" s="47" t="s">
        <v>35</v>
      </c>
      <c r="B4528" s="47" t="s">
        <v>27</v>
      </c>
      <c r="C4528" s="47">
        <v>2022</v>
      </c>
      <c r="D4528" s="99">
        <v>0</v>
      </c>
    </row>
    <row r="4529" spans="1:4">
      <c r="A4529" s="47" t="s">
        <v>51</v>
      </c>
      <c r="B4529" s="47" t="s">
        <v>27</v>
      </c>
      <c r="C4529" s="47">
        <v>2014</v>
      </c>
      <c r="D4529" s="99">
        <v>0</v>
      </c>
    </row>
    <row r="4530" spans="1:4">
      <c r="A4530" s="47" t="s">
        <v>51</v>
      </c>
      <c r="B4530" s="47" t="s">
        <v>27</v>
      </c>
      <c r="C4530" s="47">
        <v>2015</v>
      </c>
      <c r="D4530" s="99">
        <v>0</v>
      </c>
    </row>
    <row r="4531" spans="1:4">
      <c r="A4531" s="47" t="s">
        <v>51</v>
      </c>
      <c r="B4531" s="47" t="s">
        <v>27</v>
      </c>
      <c r="C4531" s="47">
        <v>2016</v>
      </c>
      <c r="D4531" s="99">
        <v>0</v>
      </c>
    </row>
    <row r="4532" spans="1:4">
      <c r="A4532" s="47" t="s">
        <v>51</v>
      </c>
      <c r="B4532" s="47" t="s">
        <v>27</v>
      </c>
      <c r="C4532" s="47">
        <v>2017</v>
      </c>
      <c r="D4532" s="99">
        <v>0</v>
      </c>
    </row>
    <row r="4533" spans="1:4">
      <c r="A4533" s="47" t="s">
        <v>51</v>
      </c>
      <c r="B4533" s="47" t="s">
        <v>27</v>
      </c>
      <c r="C4533" s="47">
        <v>2018</v>
      </c>
      <c r="D4533" s="47">
        <v>0</v>
      </c>
    </row>
    <row r="4534" spans="1:4">
      <c r="A4534" s="47" t="s">
        <v>51</v>
      </c>
      <c r="B4534" s="47" t="s">
        <v>27</v>
      </c>
      <c r="C4534" s="47">
        <v>2019</v>
      </c>
      <c r="D4534" s="107">
        <v>0</v>
      </c>
    </row>
    <row r="4535" spans="1:4">
      <c r="A4535" s="47" t="s">
        <v>51</v>
      </c>
      <c r="B4535" s="47" t="s">
        <v>27</v>
      </c>
      <c r="C4535" s="47">
        <v>2020</v>
      </c>
      <c r="D4535" s="93">
        <v>0</v>
      </c>
    </row>
    <row r="4536" spans="1:4">
      <c r="A4536" s="47" t="s">
        <v>51</v>
      </c>
      <c r="B4536" s="47" t="s">
        <v>27</v>
      </c>
      <c r="C4536" s="47">
        <v>2021</v>
      </c>
      <c r="D4536" s="93">
        <v>0</v>
      </c>
    </row>
    <row r="4537" spans="1:4">
      <c r="A4537" s="47" t="s">
        <v>51</v>
      </c>
      <c r="B4537" s="47" t="s">
        <v>27</v>
      </c>
      <c r="C4537" s="47">
        <v>2022</v>
      </c>
      <c r="D4537" s="93">
        <v>0</v>
      </c>
    </row>
    <row r="4538" spans="1:4">
      <c r="A4538" s="47" t="s">
        <v>36</v>
      </c>
      <c r="B4538" s="47" t="s">
        <v>27</v>
      </c>
      <c r="C4538" s="47">
        <v>2014</v>
      </c>
      <c r="D4538" s="93">
        <v>7221917</v>
      </c>
    </row>
    <row r="4539" spans="1:4">
      <c r="A4539" s="47" t="s">
        <v>36</v>
      </c>
      <c r="B4539" s="47" t="s">
        <v>27</v>
      </c>
      <c r="C4539" s="47">
        <v>2015</v>
      </c>
      <c r="D4539" s="93">
        <v>7435230.3973449897</v>
      </c>
    </row>
    <row r="4540" spans="1:4">
      <c r="A4540" s="47" t="s">
        <v>36</v>
      </c>
      <c r="B4540" s="47" t="s">
        <v>27</v>
      </c>
      <c r="C4540" s="47">
        <v>2016</v>
      </c>
      <c r="D4540" s="93">
        <v>7235822.3356937803</v>
      </c>
    </row>
    <row r="4541" spans="1:4">
      <c r="A4541" s="47" t="s">
        <v>36</v>
      </c>
      <c r="B4541" s="47" t="s">
        <v>27</v>
      </c>
      <c r="C4541" s="47">
        <v>2017</v>
      </c>
      <c r="D4541" s="47">
        <v>0</v>
      </c>
    </row>
    <row r="4542" spans="1:4">
      <c r="A4542" s="47" t="s">
        <v>36</v>
      </c>
      <c r="B4542" s="47" t="s">
        <v>27</v>
      </c>
      <c r="C4542" s="47">
        <v>2018</v>
      </c>
      <c r="D4542" s="107">
        <v>0</v>
      </c>
    </row>
    <row r="4543" spans="1:4">
      <c r="A4543" s="47" t="s">
        <v>36</v>
      </c>
      <c r="B4543" s="47" t="s">
        <v>27</v>
      </c>
      <c r="C4543" s="47">
        <v>2019</v>
      </c>
      <c r="D4543" s="93">
        <v>0</v>
      </c>
    </row>
    <row r="4544" spans="1:4">
      <c r="A4544" s="47" t="s">
        <v>36</v>
      </c>
      <c r="B4544" s="47" t="s">
        <v>27</v>
      </c>
      <c r="C4544" s="47">
        <v>2020</v>
      </c>
      <c r="D4544" s="93">
        <v>0</v>
      </c>
    </row>
    <row r="4545" spans="1:6">
      <c r="A4545" s="47" t="s">
        <v>36</v>
      </c>
      <c r="B4545" s="47" t="s">
        <v>27</v>
      </c>
      <c r="C4545" s="47">
        <v>2021</v>
      </c>
      <c r="D4545" s="93">
        <v>0</v>
      </c>
      <c r="E4545" s="47">
        <v>1494517920.0999999</v>
      </c>
      <c r="F4545" s="22"/>
    </row>
    <row r="4546" spans="1:6">
      <c r="A4546" s="47" t="s">
        <v>36</v>
      </c>
      <c r="B4546" s="47" t="s">
        <v>27</v>
      </c>
      <c r="C4546" s="47">
        <v>2022</v>
      </c>
      <c r="D4546" s="93">
        <v>0</v>
      </c>
    </row>
    <row r="4547" spans="1:6">
      <c r="A4547" s="47" t="s">
        <v>37</v>
      </c>
      <c r="B4547" s="47" t="s">
        <v>27</v>
      </c>
      <c r="C4547" s="47">
        <v>2014</v>
      </c>
      <c r="D4547" s="93">
        <v>0</v>
      </c>
    </row>
    <row r="4548" spans="1:6">
      <c r="A4548" s="47" t="s">
        <v>37</v>
      </c>
      <c r="B4548" s="47" t="s">
        <v>27</v>
      </c>
      <c r="C4548" s="47">
        <v>2015</v>
      </c>
      <c r="D4548" s="93">
        <v>0</v>
      </c>
    </row>
    <row r="4549" spans="1:6">
      <c r="A4549" s="47" t="s">
        <v>37</v>
      </c>
      <c r="B4549" s="47" t="s">
        <v>27</v>
      </c>
      <c r="C4549" s="47">
        <v>2016</v>
      </c>
      <c r="D4549" s="47">
        <v>0</v>
      </c>
    </row>
    <row r="4550" spans="1:6">
      <c r="A4550" s="47" t="s">
        <v>37</v>
      </c>
      <c r="B4550" s="47" t="s">
        <v>27</v>
      </c>
      <c r="C4550" s="47">
        <v>2017</v>
      </c>
      <c r="D4550" s="107">
        <v>0</v>
      </c>
    </row>
    <row r="4551" spans="1:6">
      <c r="A4551" s="47" t="s">
        <v>37</v>
      </c>
      <c r="B4551" s="47" t="s">
        <v>27</v>
      </c>
      <c r="C4551" s="47">
        <v>2018</v>
      </c>
      <c r="D4551" s="93">
        <v>0</v>
      </c>
    </row>
    <row r="4552" spans="1:6">
      <c r="A4552" s="47" t="s">
        <v>37</v>
      </c>
      <c r="B4552" s="47" t="s">
        <v>27</v>
      </c>
      <c r="C4552" s="47">
        <v>2019</v>
      </c>
      <c r="D4552" s="93">
        <v>0</v>
      </c>
    </row>
    <row r="4553" spans="1:6">
      <c r="A4553" s="47" t="s">
        <v>37</v>
      </c>
      <c r="B4553" s="47" t="s">
        <v>27</v>
      </c>
      <c r="C4553" s="47">
        <v>2020</v>
      </c>
      <c r="D4553" s="93">
        <v>0</v>
      </c>
    </row>
    <row r="4554" spans="1:6">
      <c r="A4554" s="47" t="s">
        <v>37</v>
      </c>
      <c r="B4554" s="47" t="s">
        <v>27</v>
      </c>
      <c r="C4554" s="47">
        <v>2021</v>
      </c>
      <c r="D4554" s="93">
        <v>0</v>
      </c>
    </row>
    <row r="4555" spans="1:6">
      <c r="A4555" s="47" t="s">
        <v>37</v>
      </c>
      <c r="B4555" s="47" t="s">
        <v>27</v>
      </c>
      <c r="C4555" s="47">
        <v>2022</v>
      </c>
      <c r="D4555" s="93">
        <v>0</v>
      </c>
    </row>
    <row r="4556" spans="1:6">
      <c r="A4556" s="47" t="s">
        <v>38</v>
      </c>
      <c r="B4556" s="47" t="s">
        <v>27</v>
      </c>
      <c r="C4556" s="47">
        <v>2014</v>
      </c>
      <c r="D4556" s="93">
        <v>0</v>
      </c>
    </row>
    <row r="4557" spans="1:6">
      <c r="A4557" s="47" t="s">
        <v>38</v>
      </c>
      <c r="B4557" s="47" t="s">
        <v>27</v>
      </c>
      <c r="C4557" s="47">
        <v>2015</v>
      </c>
      <c r="D4557" s="47">
        <v>0</v>
      </c>
    </row>
    <row r="4558" spans="1:6">
      <c r="A4558" s="47" t="s">
        <v>38</v>
      </c>
      <c r="B4558" s="47" t="s">
        <v>27</v>
      </c>
      <c r="C4558" s="47">
        <v>2016</v>
      </c>
      <c r="D4558" s="107">
        <v>0</v>
      </c>
    </row>
    <row r="4559" spans="1:6">
      <c r="A4559" s="47" t="s">
        <v>38</v>
      </c>
      <c r="B4559" s="47" t="s">
        <v>27</v>
      </c>
      <c r="C4559" s="47">
        <v>2017</v>
      </c>
      <c r="D4559" s="93">
        <v>0</v>
      </c>
    </row>
    <row r="4560" spans="1:6">
      <c r="A4560" s="47" t="s">
        <v>38</v>
      </c>
      <c r="B4560" s="47" t="s">
        <v>27</v>
      </c>
      <c r="C4560" s="47">
        <v>2018</v>
      </c>
      <c r="D4560" s="93">
        <v>0</v>
      </c>
    </row>
    <row r="4561" spans="1:4">
      <c r="A4561" s="47" t="s">
        <v>38</v>
      </c>
      <c r="B4561" s="47" t="s">
        <v>27</v>
      </c>
      <c r="C4561" s="47">
        <v>2019</v>
      </c>
      <c r="D4561" s="93">
        <v>0</v>
      </c>
    </row>
    <row r="4562" spans="1:4">
      <c r="A4562" s="47" t="s">
        <v>38</v>
      </c>
      <c r="B4562" s="47" t="s">
        <v>27</v>
      </c>
      <c r="C4562" s="47">
        <v>2020</v>
      </c>
      <c r="D4562" s="93">
        <v>0</v>
      </c>
    </row>
    <row r="4563" spans="1:4">
      <c r="A4563" s="47" t="s">
        <v>38</v>
      </c>
      <c r="B4563" s="47" t="s">
        <v>27</v>
      </c>
      <c r="C4563" s="47">
        <v>2021</v>
      </c>
      <c r="D4563" s="93">
        <v>0</v>
      </c>
    </row>
    <row r="4564" spans="1:4">
      <c r="A4564" s="47" t="s">
        <v>38</v>
      </c>
      <c r="B4564" s="47" t="s">
        <v>27</v>
      </c>
      <c r="C4564" s="47">
        <v>2022</v>
      </c>
      <c r="D4564" s="93">
        <v>0</v>
      </c>
    </row>
    <row r="4565" spans="1:4">
      <c r="A4565" s="47" t="s">
        <v>39</v>
      </c>
      <c r="B4565" s="47" t="s">
        <v>27</v>
      </c>
      <c r="C4565" s="47">
        <v>2014</v>
      </c>
      <c r="D4565" s="47">
        <v>600000</v>
      </c>
    </row>
    <row r="4566" spans="1:4">
      <c r="A4566" s="47" t="s">
        <v>39</v>
      </c>
      <c r="B4566" s="47" t="s">
        <v>27</v>
      </c>
      <c r="C4566" s="47">
        <v>2015</v>
      </c>
      <c r="D4566" s="107">
        <v>600000</v>
      </c>
    </row>
    <row r="4567" spans="1:4">
      <c r="A4567" s="47" t="s">
        <v>39</v>
      </c>
      <c r="B4567" s="47" t="s">
        <v>27</v>
      </c>
      <c r="C4567" s="47">
        <v>2016</v>
      </c>
      <c r="D4567" s="97">
        <v>629993.26086956495</v>
      </c>
    </row>
    <row r="4568" spans="1:4">
      <c r="A4568" s="47" t="s">
        <v>39</v>
      </c>
      <c r="B4568" s="47" t="s">
        <v>27</v>
      </c>
      <c r="C4568" s="47">
        <v>2017</v>
      </c>
      <c r="D4568" s="93">
        <v>639495.86956521706</v>
      </c>
    </row>
    <row r="4569" spans="1:4">
      <c r="A4569" s="47" t="s">
        <v>39</v>
      </c>
      <c r="B4569" s="47" t="s">
        <v>27</v>
      </c>
      <c r="C4569" s="47">
        <v>2018</v>
      </c>
      <c r="D4569" s="93">
        <v>647662</v>
      </c>
    </row>
    <row r="4570" spans="1:4">
      <c r="A4570" s="47" t="s">
        <v>39</v>
      </c>
      <c r="B4570" s="47" t="s">
        <v>27</v>
      </c>
      <c r="C4570" s="47">
        <v>2019</v>
      </c>
      <c r="D4570" s="93">
        <v>660283</v>
      </c>
    </row>
    <row r="4571" spans="1:4">
      <c r="A4571" s="47" t="s">
        <v>39</v>
      </c>
      <c r="B4571" s="47" t="s">
        <v>27</v>
      </c>
      <c r="C4571" s="47">
        <v>2020</v>
      </c>
      <c r="D4571" s="93">
        <v>934018</v>
      </c>
    </row>
    <row r="4572" spans="1:4">
      <c r="A4572" s="47" t="s">
        <v>39</v>
      </c>
      <c r="B4572" s="47" t="s">
        <v>27</v>
      </c>
      <c r="C4572" s="47">
        <v>2021</v>
      </c>
      <c r="D4572" s="93">
        <v>946816</v>
      </c>
    </row>
    <row r="4573" spans="1:4">
      <c r="A4573" s="47" t="s">
        <v>39</v>
      </c>
      <c r="B4573" s="47" t="s">
        <v>27</v>
      </c>
      <c r="C4573" s="47">
        <v>2022</v>
      </c>
      <c r="D4573" s="47">
        <v>974279</v>
      </c>
    </row>
    <row r="4574" spans="1:4">
      <c r="A4574" s="47" t="s">
        <v>40</v>
      </c>
      <c r="B4574" s="47" t="s">
        <v>27</v>
      </c>
      <c r="C4574" s="47">
        <v>2014</v>
      </c>
      <c r="D4574" s="107">
        <v>0</v>
      </c>
    </row>
    <row r="4575" spans="1:4">
      <c r="A4575" s="47" t="s">
        <v>40</v>
      </c>
      <c r="B4575" s="47" t="s">
        <v>27</v>
      </c>
      <c r="C4575" s="47">
        <v>2015</v>
      </c>
      <c r="D4575" s="47">
        <v>0</v>
      </c>
    </row>
    <row r="4576" spans="1:4">
      <c r="A4576" s="47" t="s">
        <v>40</v>
      </c>
      <c r="B4576" s="47" t="s">
        <v>27</v>
      </c>
      <c r="C4576" s="47">
        <v>2016</v>
      </c>
      <c r="D4576" s="107">
        <v>0</v>
      </c>
    </row>
    <row r="4577" spans="1:4">
      <c r="A4577" s="47" t="s">
        <v>40</v>
      </c>
      <c r="B4577" s="47" t="s">
        <v>27</v>
      </c>
      <c r="C4577" s="47">
        <v>2017</v>
      </c>
      <c r="D4577" s="93">
        <v>0</v>
      </c>
    </row>
    <row r="4578" spans="1:4">
      <c r="A4578" s="47" t="s">
        <v>40</v>
      </c>
      <c r="B4578" s="47" t="s">
        <v>27</v>
      </c>
      <c r="C4578" s="47">
        <v>2018</v>
      </c>
      <c r="D4578" s="93">
        <v>0</v>
      </c>
    </row>
    <row r="4579" spans="1:4">
      <c r="A4579" s="47" t="s">
        <v>40</v>
      </c>
      <c r="B4579" s="47" t="s">
        <v>27</v>
      </c>
      <c r="C4579" s="47">
        <v>2019</v>
      </c>
      <c r="D4579" s="93">
        <v>0</v>
      </c>
    </row>
    <row r="4580" spans="1:4">
      <c r="A4580" s="47" t="s">
        <v>40</v>
      </c>
      <c r="B4580" s="47" t="s">
        <v>27</v>
      </c>
      <c r="C4580" s="47">
        <v>2020</v>
      </c>
      <c r="D4580" s="93">
        <v>0</v>
      </c>
    </row>
    <row r="4581" spans="1:4">
      <c r="A4581" s="47" t="s">
        <v>40</v>
      </c>
      <c r="B4581" s="47" t="s">
        <v>27</v>
      </c>
      <c r="C4581" s="47">
        <v>2021</v>
      </c>
      <c r="D4581" s="93">
        <v>0</v>
      </c>
    </row>
    <row r="4582" spans="1:4">
      <c r="A4582" s="47" t="s">
        <v>40</v>
      </c>
      <c r="B4582" s="47" t="s">
        <v>27</v>
      </c>
      <c r="C4582" s="47">
        <v>2022</v>
      </c>
      <c r="D4582" s="93">
        <v>0</v>
      </c>
    </row>
    <row r="4583" spans="1:4">
      <c r="A4583" s="47" t="s">
        <v>41</v>
      </c>
      <c r="B4583" s="47" t="s">
        <v>27</v>
      </c>
      <c r="C4583" s="47">
        <v>2014</v>
      </c>
      <c r="D4583" s="47">
        <v>0</v>
      </c>
    </row>
    <row r="4584" spans="1:4">
      <c r="A4584" s="47" t="s">
        <v>41</v>
      </c>
      <c r="B4584" s="47" t="s">
        <v>27</v>
      </c>
      <c r="C4584" s="47">
        <v>2015</v>
      </c>
      <c r="D4584" s="107">
        <v>0</v>
      </c>
    </row>
    <row r="4585" spans="1:4">
      <c r="A4585" s="47" t="s">
        <v>41</v>
      </c>
      <c r="B4585" s="47" t="s">
        <v>27</v>
      </c>
      <c r="C4585" s="47">
        <v>2016</v>
      </c>
      <c r="D4585" s="93">
        <v>0</v>
      </c>
    </row>
    <row r="4586" spans="1:4">
      <c r="A4586" s="47" t="s">
        <v>41</v>
      </c>
      <c r="B4586" s="47" t="s">
        <v>27</v>
      </c>
      <c r="C4586" s="47">
        <v>2017</v>
      </c>
      <c r="D4586" s="93">
        <v>0</v>
      </c>
    </row>
    <row r="4587" spans="1:4">
      <c r="A4587" s="47" t="s">
        <v>41</v>
      </c>
      <c r="B4587" s="47" t="s">
        <v>27</v>
      </c>
      <c r="C4587" s="47">
        <v>2018</v>
      </c>
      <c r="D4587" s="93">
        <v>0</v>
      </c>
    </row>
    <row r="4588" spans="1:4">
      <c r="A4588" s="47" t="s">
        <v>41</v>
      </c>
      <c r="B4588" s="47" t="s">
        <v>27</v>
      </c>
      <c r="C4588" s="47">
        <v>2019</v>
      </c>
      <c r="D4588" s="93">
        <v>0</v>
      </c>
    </row>
    <row r="4589" spans="1:4">
      <c r="A4589" s="47" t="s">
        <v>41</v>
      </c>
      <c r="B4589" s="47" t="s">
        <v>27</v>
      </c>
      <c r="C4589" s="47">
        <v>2020</v>
      </c>
      <c r="D4589" s="93">
        <v>0</v>
      </c>
    </row>
    <row r="4590" spans="1:4">
      <c r="A4590" s="47" t="s">
        <v>41</v>
      </c>
      <c r="B4590" s="47" t="s">
        <v>27</v>
      </c>
      <c r="C4590" s="47">
        <v>2021</v>
      </c>
      <c r="D4590" s="93">
        <v>0</v>
      </c>
    </row>
    <row r="4591" spans="1:4">
      <c r="A4591" s="47" t="s">
        <v>41</v>
      </c>
      <c r="B4591" s="47" t="s">
        <v>27</v>
      </c>
      <c r="C4591" s="47">
        <v>2022</v>
      </c>
      <c r="D4591" s="47">
        <v>417180</v>
      </c>
    </row>
    <row r="4592" spans="1:4">
      <c r="A4592" s="47" t="s">
        <v>111</v>
      </c>
      <c r="B4592" s="47" t="s">
        <v>27</v>
      </c>
      <c r="C4592" s="47">
        <v>2020</v>
      </c>
      <c r="D4592" s="107">
        <v>0</v>
      </c>
    </row>
    <row r="4593" spans="1:4">
      <c r="A4593" s="47" t="s">
        <v>111</v>
      </c>
      <c r="B4593" s="47" t="s">
        <v>27</v>
      </c>
      <c r="C4593" s="47">
        <v>2021</v>
      </c>
      <c r="D4593" s="93">
        <v>0</v>
      </c>
    </row>
    <row r="4594" spans="1:4">
      <c r="A4594" s="47" t="s">
        <v>111</v>
      </c>
      <c r="B4594" s="47" t="s">
        <v>27</v>
      </c>
      <c r="C4594" s="47">
        <v>2022</v>
      </c>
      <c r="D4594" s="93">
        <v>0</v>
      </c>
    </row>
    <row r="4595" spans="1:4">
      <c r="A4595" s="47" t="s">
        <v>42</v>
      </c>
      <c r="B4595" s="47" t="s">
        <v>27</v>
      </c>
      <c r="C4595" s="47">
        <v>2014</v>
      </c>
      <c r="D4595" s="93">
        <v>0</v>
      </c>
    </row>
    <row r="4596" spans="1:4">
      <c r="A4596" s="47" t="s">
        <v>42</v>
      </c>
      <c r="B4596" s="47" t="s">
        <v>27</v>
      </c>
      <c r="C4596" s="47">
        <v>2015</v>
      </c>
      <c r="D4596" s="93">
        <v>0</v>
      </c>
    </row>
    <row r="4597" spans="1:4">
      <c r="A4597" s="47" t="s">
        <v>42</v>
      </c>
      <c r="B4597" s="47" t="s">
        <v>27</v>
      </c>
      <c r="C4597" s="47">
        <v>2016</v>
      </c>
      <c r="D4597" s="93">
        <v>0</v>
      </c>
    </row>
    <row r="4598" spans="1:4">
      <c r="A4598" s="47" t="s">
        <v>42</v>
      </c>
      <c r="B4598" s="47" t="s">
        <v>27</v>
      </c>
      <c r="C4598" s="47">
        <v>2017</v>
      </c>
      <c r="D4598" s="93">
        <v>0</v>
      </c>
    </row>
    <row r="4599" spans="1:4">
      <c r="A4599" s="47" t="s">
        <v>42</v>
      </c>
      <c r="B4599" s="47" t="s">
        <v>27</v>
      </c>
      <c r="C4599" s="47">
        <v>2018</v>
      </c>
      <c r="D4599" s="47">
        <v>0</v>
      </c>
    </row>
    <row r="4600" spans="1:4">
      <c r="A4600" s="47" t="s">
        <v>42</v>
      </c>
      <c r="B4600" s="47" t="s">
        <v>27</v>
      </c>
      <c r="C4600" s="47">
        <v>2019</v>
      </c>
      <c r="D4600" s="107">
        <v>0</v>
      </c>
    </row>
    <row r="4601" spans="1:4">
      <c r="A4601" s="47" t="s">
        <v>42</v>
      </c>
      <c r="B4601" s="47" t="s">
        <v>27</v>
      </c>
      <c r="C4601" s="47">
        <v>2020</v>
      </c>
      <c r="D4601" s="93">
        <v>650425</v>
      </c>
    </row>
    <row r="4602" spans="1:4">
      <c r="A4602" s="47" t="s">
        <v>42</v>
      </c>
      <c r="B4602" s="47" t="s">
        <v>27</v>
      </c>
      <c r="C4602" s="47">
        <v>2021</v>
      </c>
      <c r="D4602" s="93">
        <v>654391</v>
      </c>
    </row>
    <row r="4603" spans="1:4">
      <c r="A4603" s="47" t="s">
        <v>42</v>
      </c>
      <c r="B4603" s="47" t="s">
        <v>27</v>
      </c>
      <c r="C4603" s="47">
        <v>2022</v>
      </c>
      <c r="D4603" s="93">
        <v>358407.50628563389</v>
      </c>
    </row>
    <row r="4604" spans="1:4">
      <c r="A4604" s="47" t="s">
        <v>50</v>
      </c>
      <c r="B4604" s="47" t="s">
        <v>27</v>
      </c>
      <c r="C4604" s="47">
        <v>2014</v>
      </c>
      <c r="D4604" s="93">
        <v>0</v>
      </c>
    </row>
    <row r="4605" spans="1:4">
      <c r="A4605" s="47" t="s">
        <v>50</v>
      </c>
      <c r="B4605" s="47" t="s">
        <v>27</v>
      </c>
      <c r="C4605" s="47">
        <v>2015</v>
      </c>
      <c r="D4605" s="93">
        <v>0</v>
      </c>
    </row>
    <row r="4606" spans="1:4">
      <c r="A4606" s="47" t="s">
        <v>50</v>
      </c>
      <c r="B4606" s="47" t="s">
        <v>27</v>
      </c>
      <c r="C4606" s="47">
        <v>2016</v>
      </c>
      <c r="D4606" s="93">
        <v>0</v>
      </c>
    </row>
    <row r="4607" spans="1:4">
      <c r="A4607" s="47" t="s">
        <v>50</v>
      </c>
      <c r="B4607" s="47" t="s">
        <v>27</v>
      </c>
      <c r="C4607" s="47">
        <v>2017</v>
      </c>
      <c r="D4607" s="47">
        <v>0</v>
      </c>
    </row>
    <row r="4608" spans="1:4">
      <c r="A4608" s="47" t="s">
        <v>50</v>
      </c>
      <c r="B4608" s="47" t="s">
        <v>27</v>
      </c>
      <c r="C4608" s="47">
        <v>2018</v>
      </c>
      <c r="D4608" s="107">
        <v>0</v>
      </c>
    </row>
    <row r="4609" spans="1:4">
      <c r="A4609" s="47" t="s">
        <v>50</v>
      </c>
      <c r="B4609" s="47" t="s">
        <v>27</v>
      </c>
      <c r="C4609" s="47">
        <v>2019</v>
      </c>
      <c r="D4609" s="93">
        <v>0</v>
      </c>
    </row>
    <row r="4610" spans="1:4">
      <c r="A4610" s="47" t="s">
        <v>50</v>
      </c>
      <c r="B4610" s="47" t="s">
        <v>27</v>
      </c>
      <c r="C4610" s="47">
        <v>2020</v>
      </c>
      <c r="D4610" s="93">
        <v>0</v>
      </c>
    </row>
    <row r="4611" spans="1:4">
      <c r="A4611" s="47" t="s">
        <v>50</v>
      </c>
      <c r="B4611" s="47" t="s">
        <v>27</v>
      </c>
      <c r="C4611" s="47">
        <v>2021</v>
      </c>
      <c r="D4611" s="93">
        <v>0</v>
      </c>
    </row>
    <row r="4612" spans="1:4">
      <c r="A4612" s="47" t="s">
        <v>50</v>
      </c>
      <c r="B4612" s="47" t="s">
        <v>27</v>
      </c>
      <c r="C4612" s="47">
        <v>2022</v>
      </c>
      <c r="D4612" s="93">
        <v>0</v>
      </c>
    </row>
    <row r="4613" spans="1:4">
      <c r="A4613" s="47" t="s">
        <v>43</v>
      </c>
      <c r="B4613" s="47" t="s">
        <v>27</v>
      </c>
      <c r="C4613" s="47">
        <v>2014</v>
      </c>
      <c r="D4613" s="93">
        <v>0</v>
      </c>
    </row>
    <row r="4614" spans="1:4">
      <c r="A4614" s="47" t="s">
        <v>43</v>
      </c>
      <c r="B4614" s="47" t="s">
        <v>27</v>
      </c>
      <c r="C4614" s="47">
        <v>2015</v>
      </c>
      <c r="D4614" s="93">
        <v>0</v>
      </c>
    </row>
    <row r="4615" spans="1:4">
      <c r="A4615" s="47" t="s">
        <v>43</v>
      </c>
      <c r="B4615" s="47" t="s">
        <v>27</v>
      </c>
      <c r="C4615" s="47">
        <v>2016</v>
      </c>
      <c r="D4615" s="47">
        <v>0</v>
      </c>
    </row>
    <row r="4616" spans="1:4">
      <c r="A4616" s="47" t="s">
        <v>43</v>
      </c>
      <c r="B4616" s="47" t="s">
        <v>27</v>
      </c>
      <c r="C4616" s="47">
        <v>2017</v>
      </c>
      <c r="D4616" s="107">
        <v>0</v>
      </c>
    </row>
    <row r="4617" spans="1:4">
      <c r="A4617" s="47" t="s">
        <v>43</v>
      </c>
      <c r="B4617" s="47" t="s">
        <v>27</v>
      </c>
      <c r="C4617" s="47">
        <v>2018</v>
      </c>
      <c r="D4617" s="93">
        <v>0</v>
      </c>
    </row>
    <row r="4618" spans="1:4">
      <c r="A4618" s="47" t="s">
        <v>43</v>
      </c>
      <c r="B4618" s="47" t="s">
        <v>27</v>
      </c>
      <c r="C4618" s="47">
        <v>2019</v>
      </c>
      <c r="D4618" s="93">
        <v>0</v>
      </c>
    </row>
    <row r="4619" spans="1:4">
      <c r="A4619" s="47" t="s">
        <v>43</v>
      </c>
      <c r="B4619" s="47" t="s">
        <v>27</v>
      </c>
      <c r="C4619" s="47">
        <v>2020</v>
      </c>
      <c r="D4619" s="93">
        <v>0</v>
      </c>
    </row>
    <row r="4620" spans="1:4">
      <c r="A4620" s="47" t="s">
        <v>43</v>
      </c>
      <c r="B4620" s="47" t="s">
        <v>27</v>
      </c>
      <c r="C4620" s="47">
        <v>2021</v>
      </c>
      <c r="D4620" s="93">
        <v>0</v>
      </c>
    </row>
    <row r="4621" spans="1:4">
      <c r="A4621" s="47" t="s">
        <v>43</v>
      </c>
      <c r="B4621" s="47" t="s">
        <v>27</v>
      </c>
      <c r="C4621" s="47">
        <v>2022</v>
      </c>
      <c r="D4621" s="93">
        <v>0</v>
      </c>
    </row>
    <row r="4622" spans="1:4">
      <c r="A4622" s="47" t="s">
        <v>44</v>
      </c>
      <c r="B4622" s="47" t="s">
        <v>27</v>
      </c>
      <c r="C4622" s="47">
        <v>2014</v>
      </c>
      <c r="D4622" s="93">
        <v>0</v>
      </c>
    </row>
    <row r="4623" spans="1:4">
      <c r="A4623" s="47" t="s">
        <v>44</v>
      </c>
      <c r="B4623" s="47" t="s">
        <v>27</v>
      </c>
      <c r="C4623" s="47">
        <v>2015</v>
      </c>
      <c r="D4623" s="47">
        <v>0</v>
      </c>
    </row>
    <row r="4624" spans="1:4">
      <c r="A4624" s="47" t="s">
        <v>44</v>
      </c>
      <c r="B4624" s="47" t="s">
        <v>27</v>
      </c>
      <c r="C4624" s="47">
        <v>2016</v>
      </c>
      <c r="D4624" s="107">
        <v>0</v>
      </c>
    </row>
    <row r="4625" spans="1:4">
      <c r="A4625" s="47" t="s">
        <v>44</v>
      </c>
      <c r="B4625" s="47" t="s">
        <v>27</v>
      </c>
      <c r="C4625" s="47">
        <v>2017</v>
      </c>
      <c r="D4625" s="93">
        <v>0</v>
      </c>
    </row>
    <row r="4626" spans="1:4">
      <c r="A4626" s="47" t="s">
        <v>44</v>
      </c>
      <c r="B4626" s="47" t="s">
        <v>27</v>
      </c>
      <c r="C4626" s="47">
        <v>2018</v>
      </c>
      <c r="D4626" s="93">
        <v>0</v>
      </c>
    </row>
    <row r="4627" spans="1:4">
      <c r="A4627" s="47" t="s">
        <v>44</v>
      </c>
      <c r="B4627" s="47" t="s">
        <v>27</v>
      </c>
      <c r="C4627" s="47">
        <v>2019</v>
      </c>
      <c r="D4627" s="93">
        <v>0</v>
      </c>
    </row>
    <row r="4628" spans="1:4">
      <c r="A4628" s="47" t="s">
        <v>44</v>
      </c>
      <c r="B4628" s="47" t="s">
        <v>27</v>
      </c>
      <c r="C4628" s="47">
        <v>2020</v>
      </c>
      <c r="D4628" s="93">
        <v>0</v>
      </c>
    </row>
    <row r="4629" spans="1:4">
      <c r="A4629" s="47" t="s">
        <v>44</v>
      </c>
      <c r="B4629" s="47" t="s">
        <v>27</v>
      </c>
      <c r="C4629" s="47">
        <v>2021</v>
      </c>
      <c r="D4629" s="93">
        <v>0</v>
      </c>
    </row>
    <row r="4630" spans="1:4">
      <c r="A4630" s="47" t="s">
        <v>44</v>
      </c>
      <c r="B4630" s="47" t="s">
        <v>27</v>
      </c>
      <c r="C4630" s="47">
        <v>2022</v>
      </c>
      <c r="D4630" s="93">
        <v>0</v>
      </c>
    </row>
    <row r="4631" spans="1:4">
      <c r="A4631" s="47" t="s">
        <v>52</v>
      </c>
      <c r="B4631" s="47" t="s">
        <v>27</v>
      </c>
      <c r="C4631" s="47">
        <v>2014</v>
      </c>
      <c r="D4631" s="47">
        <v>0</v>
      </c>
    </row>
    <row r="4632" spans="1:4">
      <c r="A4632" s="47" t="s">
        <v>52</v>
      </c>
      <c r="B4632" s="47" t="s">
        <v>27</v>
      </c>
      <c r="C4632" s="47">
        <v>2015</v>
      </c>
      <c r="D4632" s="107">
        <v>0</v>
      </c>
    </row>
    <row r="4633" spans="1:4">
      <c r="A4633" s="47" t="s">
        <v>52</v>
      </c>
      <c r="B4633" s="47" t="s">
        <v>27</v>
      </c>
      <c r="C4633" s="47">
        <v>2016</v>
      </c>
      <c r="D4633" s="93">
        <v>1401985</v>
      </c>
    </row>
    <row r="4634" spans="1:4">
      <c r="A4634" s="47" t="s">
        <v>52</v>
      </c>
      <c r="B4634" s="47" t="s">
        <v>27</v>
      </c>
      <c r="C4634" s="47">
        <v>2017</v>
      </c>
      <c r="D4634" s="93">
        <v>4489980</v>
      </c>
    </row>
    <row r="4635" spans="1:4">
      <c r="A4635" s="47" t="s">
        <v>52</v>
      </c>
      <c r="B4635" s="47" t="s">
        <v>27</v>
      </c>
      <c r="C4635" s="47">
        <v>2018</v>
      </c>
      <c r="D4635" s="93">
        <v>2541906</v>
      </c>
    </row>
    <row r="4636" spans="1:4">
      <c r="A4636" s="47" t="s">
        <v>52</v>
      </c>
      <c r="B4636" s="47" t="s">
        <v>27</v>
      </c>
      <c r="C4636" s="47">
        <v>2019</v>
      </c>
      <c r="D4636" s="93">
        <v>0</v>
      </c>
    </row>
    <row r="4637" spans="1:4">
      <c r="A4637" s="47" t="s">
        <v>52</v>
      </c>
      <c r="B4637" s="47" t="s">
        <v>27</v>
      </c>
      <c r="C4637" s="47">
        <v>2020</v>
      </c>
      <c r="D4637" s="93">
        <v>816206.89731450402</v>
      </c>
    </row>
    <row r="4638" spans="1:4">
      <c r="A4638" s="47" t="s">
        <v>52</v>
      </c>
      <c r="B4638" s="47" t="s">
        <v>27</v>
      </c>
      <c r="C4638" s="47">
        <v>2021</v>
      </c>
      <c r="D4638" s="93">
        <v>0</v>
      </c>
    </row>
    <row r="4639" spans="1:4">
      <c r="A4639" s="47" t="s">
        <v>52</v>
      </c>
      <c r="B4639" s="47" t="s">
        <v>27</v>
      </c>
      <c r="C4639" s="47">
        <v>2022</v>
      </c>
      <c r="D4639" s="47">
        <v>0</v>
      </c>
    </row>
    <row r="4640" spans="1:4">
      <c r="A4640" s="47" t="s">
        <v>49</v>
      </c>
      <c r="B4640" s="47" t="s">
        <v>27</v>
      </c>
      <c r="C4640" s="47">
        <v>2014</v>
      </c>
      <c r="D4640" s="107">
        <v>0</v>
      </c>
    </row>
    <row r="4641" spans="1:4">
      <c r="A4641" s="47" t="s">
        <v>49</v>
      </c>
      <c r="B4641" s="47" t="s">
        <v>27</v>
      </c>
      <c r="C4641" s="47">
        <v>2015</v>
      </c>
      <c r="D4641" s="93">
        <v>0</v>
      </c>
    </row>
    <row r="4642" spans="1:4">
      <c r="A4642" s="47" t="s">
        <v>49</v>
      </c>
      <c r="B4642" s="47" t="s">
        <v>27</v>
      </c>
      <c r="C4642" s="47">
        <v>2016</v>
      </c>
      <c r="D4642" s="93">
        <v>0</v>
      </c>
    </row>
    <row r="4643" spans="1:4">
      <c r="A4643" s="47" t="s">
        <v>49</v>
      </c>
      <c r="B4643" s="47" t="s">
        <v>27</v>
      </c>
      <c r="C4643" s="47">
        <v>2017</v>
      </c>
      <c r="D4643" s="93">
        <v>0</v>
      </c>
    </row>
    <row r="4644" spans="1:4">
      <c r="A4644" s="47" t="s">
        <v>49</v>
      </c>
      <c r="B4644" s="47" t="s">
        <v>27</v>
      </c>
      <c r="C4644" s="47">
        <v>2018</v>
      </c>
      <c r="D4644" s="93">
        <v>0</v>
      </c>
    </row>
    <row r="4645" spans="1:4">
      <c r="A4645" s="47" t="s">
        <v>49</v>
      </c>
      <c r="B4645" s="47" t="s">
        <v>27</v>
      </c>
      <c r="C4645" s="47">
        <v>2019</v>
      </c>
      <c r="D4645" s="93">
        <v>0</v>
      </c>
    </row>
    <row r="4646" spans="1:4">
      <c r="A4646" s="47" t="s">
        <v>49</v>
      </c>
      <c r="B4646" s="47" t="s">
        <v>27</v>
      </c>
      <c r="C4646" s="47">
        <v>2020</v>
      </c>
      <c r="D4646" s="93">
        <v>0</v>
      </c>
    </row>
    <row r="4647" spans="1:4">
      <c r="A4647" s="47" t="s">
        <v>49</v>
      </c>
      <c r="B4647" s="47" t="s">
        <v>27</v>
      </c>
      <c r="C4647" s="47">
        <v>2021</v>
      </c>
      <c r="D4647" s="47">
        <v>0</v>
      </c>
    </row>
    <row r="4648" spans="1:4">
      <c r="A4648" s="47" t="s">
        <v>49</v>
      </c>
      <c r="B4648" s="47" t="s">
        <v>27</v>
      </c>
      <c r="C4648" s="47">
        <v>2022</v>
      </c>
      <c r="D4648" s="107">
        <v>0</v>
      </c>
    </row>
    <row r="4649" spans="1:4">
      <c r="A4649" s="47" t="s">
        <v>45</v>
      </c>
      <c r="B4649" s="47" t="s">
        <v>27</v>
      </c>
      <c r="C4649" s="47">
        <v>2014</v>
      </c>
      <c r="D4649" s="93">
        <v>0</v>
      </c>
    </row>
    <row r="4650" spans="1:4">
      <c r="A4650" s="47" t="s">
        <v>45</v>
      </c>
      <c r="B4650" s="47" t="s">
        <v>27</v>
      </c>
      <c r="C4650" s="47">
        <v>2015</v>
      </c>
      <c r="D4650" s="93">
        <v>0</v>
      </c>
    </row>
    <row r="4651" spans="1:4">
      <c r="A4651" s="47" t="s">
        <v>45</v>
      </c>
      <c r="B4651" s="47" t="s">
        <v>27</v>
      </c>
      <c r="C4651" s="47">
        <v>2016</v>
      </c>
      <c r="D4651" s="93">
        <v>0</v>
      </c>
    </row>
    <row r="4652" spans="1:4">
      <c r="A4652" s="47" t="s">
        <v>45</v>
      </c>
      <c r="B4652" s="47" t="s">
        <v>27</v>
      </c>
      <c r="C4652" s="47">
        <v>2017</v>
      </c>
      <c r="D4652" s="93">
        <v>-1040810</v>
      </c>
    </row>
    <row r="4653" spans="1:4">
      <c r="A4653" s="47" t="s">
        <v>45</v>
      </c>
      <c r="B4653" s="47" t="s">
        <v>27</v>
      </c>
      <c r="C4653" s="47">
        <v>2018</v>
      </c>
      <c r="D4653" s="93">
        <v>-571747.61466890399</v>
      </c>
    </row>
    <row r="4654" spans="1:4">
      <c r="A4654" s="47" t="s">
        <v>45</v>
      </c>
      <c r="B4654" s="47" t="s">
        <v>27</v>
      </c>
      <c r="C4654" s="47">
        <v>2019</v>
      </c>
      <c r="D4654" s="93">
        <v>-583626.74</v>
      </c>
    </row>
    <row r="4655" spans="1:4">
      <c r="A4655" s="47" t="s">
        <v>45</v>
      </c>
      <c r="B4655" s="47" t="s">
        <v>27</v>
      </c>
      <c r="C4655" s="47">
        <v>2020</v>
      </c>
      <c r="D4655" s="47">
        <v>-159307</v>
      </c>
    </row>
    <row r="4656" spans="1:4">
      <c r="A4656" s="47" t="s">
        <v>45</v>
      </c>
      <c r="B4656" s="47" t="s">
        <v>27</v>
      </c>
      <c r="C4656" s="47">
        <v>2021</v>
      </c>
      <c r="D4656" s="107">
        <v>139799</v>
      </c>
    </row>
    <row r="4657" spans="1:6">
      <c r="A4657" s="47" t="s">
        <v>45</v>
      </c>
      <c r="B4657" s="47" t="s">
        <v>27</v>
      </c>
      <c r="C4657" s="47">
        <v>2022</v>
      </c>
      <c r="D4657" s="93">
        <v>11027293</v>
      </c>
    </row>
    <row r="4658" spans="1:6">
      <c r="A4658" s="47" t="s">
        <v>53</v>
      </c>
      <c r="B4658" s="47" t="s">
        <v>11</v>
      </c>
      <c r="C4658" s="47">
        <v>2014</v>
      </c>
      <c r="D4658" s="93">
        <v>103442005</v>
      </c>
    </row>
    <row r="4659" spans="1:6">
      <c r="A4659" s="47" t="s">
        <v>53</v>
      </c>
      <c r="B4659" s="47" t="s">
        <v>11</v>
      </c>
      <c r="C4659" s="47">
        <v>2015</v>
      </c>
      <c r="D4659" s="93">
        <v>103442005</v>
      </c>
    </row>
    <row r="4660" spans="1:6">
      <c r="A4660" s="47" t="s">
        <v>53</v>
      </c>
      <c r="B4660" s="47" t="s">
        <v>11</v>
      </c>
      <c r="C4660" s="47">
        <v>2016</v>
      </c>
      <c r="D4660" s="93">
        <v>111322940</v>
      </c>
      <c r="F4660" s="22"/>
    </row>
    <row r="4661" spans="1:6">
      <c r="A4661" s="47" t="s">
        <v>53</v>
      </c>
      <c r="B4661" s="47" t="s">
        <v>11</v>
      </c>
      <c r="C4661" s="47">
        <v>2017</v>
      </c>
      <c r="D4661" s="93">
        <v>111322940</v>
      </c>
    </row>
    <row r="4662" spans="1:6">
      <c r="A4662" s="47" t="s">
        <v>53</v>
      </c>
      <c r="B4662" s="47" t="s">
        <v>11</v>
      </c>
      <c r="C4662" s="47">
        <v>2018</v>
      </c>
      <c r="D4662" s="93">
        <v>136365015</v>
      </c>
    </row>
    <row r="4663" spans="1:6">
      <c r="A4663" s="47" t="s">
        <v>53</v>
      </c>
      <c r="B4663" s="47" t="s">
        <v>11</v>
      </c>
      <c r="C4663" s="47">
        <v>2019</v>
      </c>
      <c r="D4663" s="47">
        <v>136365015</v>
      </c>
    </row>
    <row r="4664" spans="1:6">
      <c r="A4664" s="47" t="s">
        <v>53</v>
      </c>
      <c r="B4664" s="47" t="s">
        <v>11</v>
      </c>
      <c r="C4664" s="47">
        <v>2020</v>
      </c>
      <c r="D4664" s="107">
        <v>170585934.25</v>
      </c>
    </row>
    <row r="4665" spans="1:6">
      <c r="A4665" s="47" t="s">
        <v>53</v>
      </c>
      <c r="B4665" s="47" t="s">
        <v>11</v>
      </c>
      <c r="C4665" s="47">
        <v>2021</v>
      </c>
      <c r="D4665" s="93">
        <v>161684300.32999998</v>
      </c>
    </row>
    <row r="4666" spans="1:6">
      <c r="A4666" s="47" t="s">
        <v>53</v>
      </c>
      <c r="B4666" s="47" t="s">
        <v>11</v>
      </c>
      <c r="C4666" s="47">
        <v>2022</v>
      </c>
      <c r="D4666" s="93">
        <v>174282442.32999998</v>
      </c>
    </row>
    <row r="4667" spans="1:6">
      <c r="A4667" s="47" t="s">
        <v>51</v>
      </c>
      <c r="B4667" s="47" t="s">
        <v>11</v>
      </c>
      <c r="C4667" s="47">
        <v>2014</v>
      </c>
      <c r="D4667" s="93">
        <v>0</v>
      </c>
    </row>
    <row r="4668" spans="1:6">
      <c r="A4668" s="47" t="s">
        <v>51</v>
      </c>
      <c r="B4668" s="47" t="s">
        <v>11</v>
      </c>
      <c r="C4668" s="47">
        <v>2015</v>
      </c>
      <c r="D4668" s="93">
        <v>0</v>
      </c>
    </row>
    <row r="4669" spans="1:6">
      <c r="A4669" s="47" t="s">
        <v>51</v>
      </c>
      <c r="B4669" s="47" t="s">
        <v>11</v>
      </c>
      <c r="C4669" s="47">
        <v>2016</v>
      </c>
      <c r="D4669" s="93">
        <v>0</v>
      </c>
    </row>
    <row r="4670" spans="1:6">
      <c r="A4670" s="47" t="s">
        <v>51</v>
      </c>
      <c r="B4670" s="47" t="s">
        <v>11</v>
      </c>
      <c r="C4670" s="47">
        <v>2017</v>
      </c>
      <c r="D4670" s="93">
        <v>0</v>
      </c>
    </row>
    <row r="4671" spans="1:6">
      <c r="A4671" s="47" t="s">
        <v>51</v>
      </c>
      <c r="B4671" s="47" t="s">
        <v>11</v>
      </c>
      <c r="C4671" s="47">
        <v>2018</v>
      </c>
      <c r="D4671" s="47">
        <v>0</v>
      </c>
    </row>
    <row r="4672" spans="1:6">
      <c r="A4672" s="47" t="s">
        <v>51</v>
      </c>
      <c r="B4672" s="47" t="s">
        <v>11</v>
      </c>
      <c r="C4672" s="47">
        <v>2019</v>
      </c>
      <c r="D4672" s="109">
        <v>0</v>
      </c>
    </row>
    <row r="4673" spans="1:4">
      <c r="A4673" s="47" t="s">
        <v>51</v>
      </c>
      <c r="B4673" s="47" t="s">
        <v>11</v>
      </c>
      <c r="C4673" s="47">
        <v>2020</v>
      </c>
      <c r="D4673" s="100">
        <v>0</v>
      </c>
    </row>
    <row r="4674" spans="1:4">
      <c r="A4674" s="47" t="s">
        <v>51</v>
      </c>
      <c r="B4674" s="47" t="s">
        <v>11</v>
      </c>
      <c r="C4674" s="47">
        <v>2021</v>
      </c>
      <c r="D4674" s="100">
        <v>0</v>
      </c>
    </row>
    <row r="4675" spans="1:4">
      <c r="A4675" s="47" t="s">
        <v>51</v>
      </c>
      <c r="B4675" s="47" t="s">
        <v>11</v>
      </c>
      <c r="C4675" s="47">
        <v>2022</v>
      </c>
      <c r="D4675" s="100">
        <v>0</v>
      </c>
    </row>
    <row r="4676" spans="1:4">
      <c r="A4676" s="47" t="s">
        <v>50</v>
      </c>
      <c r="B4676" s="47" t="s">
        <v>11</v>
      </c>
      <c r="C4676" s="47">
        <v>2014</v>
      </c>
      <c r="D4676" s="100">
        <v>0</v>
      </c>
    </row>
    <row r="4677" spans="1:4">
      <c r="A4677" s="47" t="s">
        <v>50</v>
      </c>
      <c r="B4677" s="47" t="s">
        <v>11</v>
      </c>
      <c r="C4677" s="47">
        <v>2015</v>
      </c>
      <c r="D4677" s="100">
        <v>0</v>
      </c>
    </row>
    <row r="4678" spans="1:4">
      <c r="A4678" s="47" t="s">
        <v>50</v>
      </c>
      <c r="B4678" s="47" t="s">
        <v>11</v>
      </c>
      <c r="C4678" s="47">
        <v>2016</v>
      </c>
      <c r="D4678" s="100">
        <v>0</v>
      </c>
    </row>
    <row r="4679" spans="1:4">
      <c r="A4679" s="47" t="s">
        <v>50</v>
      </c>
      <c r="B4679" s="47" t="s">
        <v>11</v>
      </c>
      <c r="C4679" s="47">
        <v>2017</v>
      </c>
      <c r="D4679" s="47">
        <v>0</v>
      </c>
    </row>
    <row r="4680" spans="1:4">
      <c r="A4680" s="47" t="s">
        <v>50</v>
      </c>
      <c r="B4680" s="47" t="s">
        <v>11</v>
      </c>
      <c r="C4680" s="47">
        <v>2018</v>
      </c>
      <c r="D4680" s="109">
        <v>0</v>
      </c>
    </row>
    <row r="4681" spans="1:4">
      <c r="A4681" s="47" t="s">
        <v>50</v>
      </c>
      <c r="B4681" s="47" t="s">
        <v>11</v>
      </c>
      <c r="C4681" s="47">
        <v>2019</v>
      </c>
      <c r="D4681" s="100">
        <v>0</v>
      </c>
    </row>
    <row r="4682" spans="1:4">
      <c r="A4682" s="47" t="s">
        <v>50</v>
      </c>
      <c r="B4682" s="47" t="s">
        <v>11</v>
      </c>
      <c r="C4682" s="47">
        <v>2020</v>
      </c>
      <c r="D4682" s="100">
        <v>0</v>
      </c>
    </row>
    <row r="4683" spans="1:4">
      <c r="A4683" s="47" t="s">
        <v>50</v>
      </c>
      <c r="B4683" s="47" t="s">
        <v>11</v>
      </c>
      <c r="C4683" s="47">
        <v>2021</v>
      </c>
      <c r="D4683" s="100">
        <v>0</v>
      </c>
    </row>
    <row r="4684" spans="1:4">
      <c r="A4684" s="47" t="s">
        <v>50</v>
      </c>
      <c r="B4684" s="47" t="s">
        <v>11</v>
      </c>
      <c r="C4684" s="47">
        <v>2022</v>
      </c>
      <c r="D4684" s="100">
        <v>0</v>
      </c>
    </row>
    <row r="4685" spans="1:4">
      <c r="A4685" s="47" t="s">
        <v>52</v>
      </c>
      <c r="B4685" s="47" t="s">
        <v>11</v>
      </c>
      <c r="C4685" s="47">
        <v>2014</v>
      </c>
      <c r="D4685" s="100">
        <v>0</v>
      </c>
    </row>
    <row r="4686" spans="1:4">
      <c r="A4686" s="47" t="s">
        <v>52</v>
      </c>
      <c r="B4686" s="47" t="s">
        <v>11</v>
      </c>
      <c r="C4686" s="47">
        <v>2015</v>
      </c>
      <c r="D4686" s="100">
        <v>0</v>
      </c>
    </row>
    <row r="4687" spans="1:4">
      <c r="A4687" s="47" t="s">
        <v>52</v>
      </c>
      <c r="B4687" s="47" t="s">
        <v>11</v>
      </c>
      <c r="C4687" s="47">
        <v>2016</v>
      </c>
      <c r="D4687" s="47">
        <v>0</v>
      </c>
    </row>
    <row r="4688" spans="1:4">
      <c r="A4688" s="47" t="s">
        <v>52</v>
      </c>
      <c r="B4688" s="47" t="s">
        <v>11</v>
      </c>
      <c r="C4688" s="47">
        <v>2017</v>
      </c>
      <c r="D4688" s="109">
        <v>0</v>
      </c>
    </row>
    <row r="4689" spans="1:4">
      <c r="A4689" s="47" t="s">
        <v>52</v>
      </c>
      <c r="B4689" s="47" t="s">
        <v>11</v>
      </c>
      <c r="C4689" s="47">
        <v>2018</v>
      </c>
      <c r="D4689" s="100">
        <v>0</v>
      </c>
    </row>
    <row r="4690" spans="1:4">
      <c r="A4690" s="47" t="s">
        <v>52</v>
      </c>
      <c r="B4690" s="47" t="s">
        <v>11</v>
      </c>
      <c r="C4690" s="47">
        <v>2019</v>
      </c>
      <c r="D4690" s="100">
        <v>0</v>
      </c>
    </row>
    <row r="4691" spans="1:4">
      <c r="A4691" s="47" t="s">
        <v>52</v>
      </c>
      <c r="B4691" s="47" t="s">
        <v>11</v>
      </c>
      <c r="C4691" s="47">
        <v>2020</v>
      </c>
      <c r="D4691" s="100">
        <v>0</v>
      </c>
    </row>
    <row r="4692" spans="1:4">
      <c r="A4692" s="47" t="s">
        <v>52</v>
      </c>
      <c r="B4692" s="47" t="s">
        <v>11</v>
      </c>
      <c r="C4692" s="47">
        <v>2021</v>
      </c>
      <c r="D4692" s="100">
        <v>0</v>
      </c>
    </row>
    <row r="4693" spans="1:4">
      <c r="A4693" s="47" t="s">
        <v>52</v>
      </c>
      <c r="B4693" s="47" t="s">
        <v>11</v>
      </c>
      <c r="C4693" s="47">
        <v>2022</v>
      </c>
      <c r="D4693" s="100">
        <v>0</v>
      </c>
    </row>
    <row r="4694" spans="1:4">
      <c r="A4694" s="47" t="s">
        <v>49</v>
      </c>
      <c r="B4694" s="47" t="s">
        <v>11</v>
      </c>
      <c r="C4694" s="47">
        <v>2014</v>
      </c>
      <c r="D4694" s="100">
        <v>0</v>
      </c>
    </row>
    <row r="4695" spans="1:4">
      <c r="A4695" s="47" t="s">
        <v>49</v>
      </c>
      <c r="B4695" s="47" t="s">
        <v>11</v>
      </c>
      <c r="C4695" s="47">
        <v>2015</v>
      </c>
      <c r="D4695" s="47">
        <v>0</v>
      </c>
    </row>
    <row r="4696" spans="1:4">
      <c r="A4696" s="47" t="s">
        <v>49</v>
      </c>
      <c r="B4696" s="47" t="s">
        <v>11</v>
      </c>
      <c r="C4696" s="47">
        <v>2016</v>
      </c>
      <c r="D4696" s="109">
        <v>0</v>
      </c>
    </row>
    <row r="4697" spans="1:4">
      <c r="A4697" s="47" t="s">
        <v>49</v>
      </c>
      <c r="B4697" s="47" t="s">
        <v>11</v>
      </c>
      <c r="C4697" s="47">
        <v>2017</v>
      </c>
      <c r="D4697" s="100">
        <v>0</v>
      </c>
    </row>
    <row r="4698" spans="1:4">
      <c r="A4698" s="47" t="s">
        <v>49</v>
      </c>
      <c r="B4698" s="47" t="s">
        <v>11</v>
      </c>
      <c r="C4698" s="47">
        <v>2018</v>
      </c>
      <c r="D4698" s="100">
        <v>0</v>
      </c>
    </row>
    <row r="4699" spans="1:4">
      <c r="A4699" s="47" t="s">
        <v>49</v>
      </c>
      <c r="B4699" s="47" t="s">
        <v>11</v>
      </c>
      <c r="C4699" s="47">
        <v>2019</v>
      </c>
      <c r="D4699" s="100">
        <v>0</v>
      </c>
    </row>
    <row r="4700" spans="1:4">
      <c r="A4700" s="47" t="s">
        <v>49</v>
      </c>
      <c r="B4700" s="47" t="s">
        <v>11</v>
      </c>
      <c r="C4700" s="47">
        <v>2020</v>
      </c>
      <c r="D4700" s="100">
        <v>0</v>
      </c>
    </row>
    <row r="4701" spans="1:4">
      <c r="A4701" s="47" t="s">
        <v>49</v>
      </c>
      <c r="B4701" s="47" t="s">
        <v>11</v>
      </c>
      <c r="C4701" s="47">
        <v>2021</v>
      </c>
      <c r="D4701" s="100">
        <v>0</v>
      </c>
    </row>
    <row r="4702" spans="1:4">
      <c r="A4702" s="47" t="s">
        <v>49</v>
      </c>
      <c r="B4702" s="47" t="s">
        <v>11</v>
      </c>
      <c r="C4702" s="47">
        <v>2022</v>
      </c>
      <c r="D4702" s="100">
        <v>0</v>
      </c>
    </row>
    <row r="4703" spans="1:4">
      <c r="A4703" s="47" t="s">
        <v>33</v>
      </c>
      <c r="B4703" s="47" t="s">
        <v>63</v>
      </c>
      <c r="C4703" s="47">
        <v>2014</v>
      </c>
      <c r="D4703" s="47">
        <v>0</v>
      </c>
    </row>
    <row r="4704" spans="1:4">
      <c r="A4704" s="47" t="s">
        <v>33</v>
      </c>
      <c r="B4704" s="47" t="s">
        <v>63</v>
      </c>
      <c r="C4704" s="47">
        <v>2015</v>
      </c>
      <c r="D4704" s="109">
        <v>0</v>
      </c>
    </row>
    <row r="4705" spans="1:4">
      <c r="A4705" s="47" t="s">
        <v>33</v>
      </c>
      <c r="B4705" s="47" t="s">
        <v>63</v>
      </c>
      <c r="C4705" s="47">
        <v>2016</v>
      </c>
      <c r="D4705" s="100">
        <v>0</v>
      </c>
    </row>
    <row r="4706" spans="1:4">
      <c r="A4706" s="47" t="s">
        <v>33</v>
      </c>
      <c r="B4706" s="47" t="s">
        <v>63</v>
      </c>
      <c r="C4706" s="47">
        <v>2017</v>
      </c>
      <c r="D4706" s="100">
        <v>0</v>
      </c>
    </row>
    <row r="4707" spans="1:4">
      <c r="A4707" s="47" t="s">
        <v>33</v>
      </c>
      <c r="B4707" s="47" t="s">
        <v>63</v>
      </c>
      <c r="C4707" s="47">
        <v>2018</v>
      </c>
      <c r="D4707" s="100">
        <v>0</v>
      </c>
    </row>
    <row r="4708" spans="1:4">
      <c r="A4708" s="47" t="s">
        <v>33</v>
      </c>
      <c r="B4708" s="47" t="s">
        <v>63</v>
      </c>
      <c r="C4708" s="47">
        <v>2019</v>
      </c>
      <c r="D4708" s="100">
        <v>0</v>
      </c>
    </row>
    <row r="4709" spans="1:4">
      <c r="A4709" s="47" t="s">
        <v>33</v>
      </c>
      <c r="B4709" s="47" t="s">
        <v>63</v>
      </c>
      <c r="C4709" s="47">
        <v>2020</v>
      </c>
      <c r="D4709" s="100">
        <v>0</v>
      </c>
    </row>
    <row r="4710" spans="1:4">
      <c r="A4710" s="47" t="s">
        <v>33</v>
      </c>
      <c r="B4710" s="47" t="s">
        <v>63</v>
      </c>
      <c r="C4710" s="47">
        <v>2021</v>
      </c>
      <c r="D4710" s="100">
        <v>0</v>
      </c>
    </row>
    <row r="4711" spans="1:4">
      <c r="A4711" s="47" t="s">
        <v>33</v>
      </c>
      <c r="B4711" s="47" t="s">
        <v>63</v>
      </c>
      <c r="C4711" s="47">
        <v>2022</v>
      </c>
      <c r="D4711" s="47">
        <v>0</v>
      </c>
    </row>
    <row r="4712" spans="1:4">
      <c r="A4712" s="47" t="s">
        <v>34</v>
      </c>
      <c r="B4712" s="47" t="s">
        <v>63</v>
      </c>
      <c r="C4712" s="47">
        <v>2014</v>
      </c>
      <c r="D4712" s="109">
        <v>0</v>
      </c>
    </row>
    <row r="4713" spans="1:4">
      <c r="A4713" s="47" t="s">
        <v>34</v>
      </c>
      <c r="B4713" s="47" t="s">
        <v>63</v>
      </c>
      <c r="C4713" s="47">
        <v>2015</v>
      </c>
      <c r="D4713" s="100">
        <v>0</v>
      </c>
    </row>
    <row r="4714" spans="1:4">
      <c r="A4714" s="47" t="s">
        <v>34</v>
      </c>
      <c r="B4714" s="47" t="s">
        <v>63</v>
      </c>
      <c r="C4714" s="47">
        <v>2016</v>
      </c>
      <c r="D4714" s="100">
        <v>0</v>
      </c>
    </row>
    <row r="4715" spans="1:4">
      <c r="A4715" s="47" t="s">
        <v>34</v>
      </c>
      <c r="B4715" s="47" t="s">
        <v>63</v>
      </c>
      <c r="C4715" s="47">
        <v>2017</v>
      </c>
      <c r="D4715" s="100">
        <v>0</v>
      </c>
    </row>
    <row r="4716" spans="1:4">
      <c r="A4716" s="47" t="s">
        <v>34</v>
      </c>
      <c r="B4716" s="47" t="s">
        <v>63</v>
      </c>
      <c r="C4716" s="47">
        <v>2018</v>
      </c>
      <c r="D4716" s="100">
        <v>0</v>
      </c>
    </row>
    <row r="4717" spans="1:4">
      <c r="A4717" s="47" t="s">
        <v>34</v>
      </c>
      <c r="B4717" s="47" t="s">
        <v>63</v>
      </c>
      <c r="C4717" s="47">
        <v>2019</v>
      </c>
      <c r="D4717" s="100">
        <v>0</v>
      </c>
    </row>
    <row r="4718" spans="1:4">
      <c r="A4718" s="47" t="s">
        <v>34</v>
      </c>
      <c r="B4718" s="47" t="s">
        <v>63</v>
      </c>
      <c r="C4718" s="47">
        <v>2020</v>
      </c>
      <c r="D4718" s="100">
        <v>0</v>
      </c>
    </row>
    <row r="4719" spans="1:4">
      <c r="A4719" s="47" t="s">
        <v>34</v>
      </c>
      <c r="B4719" s="47" t="s">
        <v>63</v>
      </c>
      <c r="C4719" s="47">
        <v>2021</v>
      </c>
      <c r="D4719" s="47">
        <v>0</v>
      </c>
    </row>
    <row r="4720" spans="1:4">
      <c r="A4720" s="47" t="s">
        <v>34</v>
      </c>
      <c r="B4720" s="47" t="s">
        <v>63</v>
      </c>
      <c r="C4720" s="47">
        <v>2022</v>
      </c>
      <c r="D4720" s="109">
        <v>0</v>
      </c>
    </row>
    <row r="4721" spans="1:4">
      <c r="A4721" s="47" t="s">
        <v>53</v>
      </c>
      <c r="B4721" s="47" t="s">
        <v>69</v>
      </c>
      <c r="C4721" s="47">
        <v>2014</v>
      </c>
      <c r="D4721" s="100">
        <v>42780029.84879002</v>
      </c>
    </row>
    <row r="4722" spans="1:4">
      <c r="A4722" s="47" t="s">
        <v>53</v>
      </c>
      <c r="B4722" s="47" t="s">
        <v>69</v>
      </c>
      <c r="C4722" s="47">
        <v>2015</v>
      </c>
      <c r="D4722" s="100">
        <v>43852001.289999992</v>
      </c>
    </row>
    <row r="4723" spans="1:4">
      <c r="A4723" s="47" t="s">
        <v>53</v>
      </c>
      <c r="B4723" s="47" t="s">
        <v>69</v>
      </c>
      <c r="C4723" s="47">
        <v>2016</v>
      </c>
      <c r="D4723" s="100">
        <v>44366566.729999989</v>
      </c>
    </row>
    <row r="4724" spans="1:4">
      <c r="A4724" s="47" t="s">
        <v>53</v>
      </c>
      <c r="B4724" s="47" t="s">
        <v>69</v>
      </c>
      <c r="C4724" s="47">
        <v>2017</v>
      </c>
      <c r="D4724" s="100">
        <v>45079619.189999998</v>
      </c>
    </row>
    <row r="4725" spans="1:4">
      <c r="A4725" s="47" t="s">
        <v>53</v>
      </c>
      <c r="B4725" s="47" t="s">
        <v>69</v>
      </c>
      <c r="C4725" s="47">
        <v>2018</v>
      </c>
      <c r="D4725" s="100">
        <v>41394223.75</v>
      </c>
    </row>
    <row r="4726" spans="1:4">
      <c r="A4726" s="47" t="s">
        <v>53</v>
      </c>
      <c r="B4726" s="47" t="s">
        <v>69</v>
      </c>
      <c r="C4726" s="47">
        <v>2019</v>
      </c>
      <c r="D4726" s="100">
        <v>42549254.909999996</v>
      </c>
    </row>
    <row r="4727" spans="1:4">
      <c r="A4727" s="47" t="s">
        <v>53</v>
      </c>
      <c r="B4727" s="47" t="s">
        <v>69</v>
      </c>
      <c r="C4727" s="47">
        <v>2020</v>
      </c>
      <c r="D4727" s="47">
        <v>40594044.556199998</v>
      </c>
    </row>
    <row r="4728" spans="1:4">
      <c r="A4728" s="47" t="s">
        <v>53</v>
      </c>
      <c r="B4728" s="47" t="s">
        <v>69</v>
      </c>
      <c r="C4728" s="47">
        <v>2021</v>
      </c>
      <c r="D4728" s="109">
        <v>37335399.819800034</v>
      </c>
    </row>
    <row r="4729" spans="1:4">
      <c r="A4729" s="47" t="s">
        <v>53</v>
      </c>
      <c r="B4729" s="47" t="s">
        <v>69</v>
      </c>
      <c r="C4729" s="47">
        <v>2022</v>
      </c>
      <c r="D4729" s="100">
        <v>44874640.827600002</v>
      </c>
    </row>
    <row r="4730" spans="1:4">
      <c r="A4730" s="47" t="s">
        <v>35</v>
      </c>
      <c r="B4730" s="47" t="s">
        <v>63</v>
      </c>
      <c r="C4730" s="47">
        <v>2014</v>
      </c>
      <c r="D4730" s="100">
        <v>0</v>
      </c>
    </row>
    <row r="4731" spans="1:4">
      <c r="A4731" s="47" t="s">
        <v>35</v>
      </c>
      <c r="B4731" s="47" t="s">
        <v>63</v>
      </c>
      <c r="C4731" s="47">
        <v>2015</v>
      </c>
      <c r="D4731" s="100">
        <v>0</v>
      </c>
    </row>
    <row r="4732" spans="1:4">
      <c r="A4732" s="47" t="s">
        <v>35</v>
      </c>
      <c r="B4732" s="47" t="s">
        <v>63</v>
      </c>
      <c r="C4732" s="47">
        <v>2016</v>
      </c>
      <c r="D4732" s="100">
        <v>-9992.2404023236595</v>
      </c>
    </row>
    <row r="4733" spans="1:4">
      <c r="A4733" s="47" t="s">
        <v>35</v>
      </c>
      <c r="B4733" s="47" t="s">
        <v>63</v>
      </c>
      <c r="C4733" s="47">
        <v>2017</v>
      </c>
      <c r="D4733" s="100">
        <v>97622</v>
      </c>
    </row>
    <row r="4734" spans="1:4">
      <c r="A4734" s="47" t="s">
        <v>35</v>
      </c>
      <c r="B4734" s="47" t="s">
        <v>63</v>
      </c>
      <c r="C4734" s="47">
        <v>2018</v>
      </c>
      <c r="D4734" s="100">
        <v>0</v>
      </c>
    </row>
    <row r="4735" spans="1:4">
      <c r="A4735" s="47" t="s">
        <v>35</v>
      </c>
      <c r="B4735" s="47" t="s">
        <v>63</v>
      </c>
      <c r="C4735" s="47">
        <v>2019</v>
      </c>
      <c r="D4735" s="47">
        <v>0</v>
      </c>
    </row>
    <row r="4736" spans="1:4">
      <c r="A4736" s="47" t="s">
        <v>35</v>
      </c>
      <c r="B4736" s="47" t="s">
        <v>63</v>
      </c>
      <c r="C4736" s="47">
        <v>2020</v>
      </c>
      <c r="D4736" s="109">
        <v>0</v>
      </c>
    </row>
    <row r="4737" spans="1:4">
      <c r="A4737" s="47" t="s">
        <v>35</v>
      </c>
      <c r="B4737" s="47" t="s">
        <v>63</v>
      </c>
      <c r="C4737" s="47">
        <v>2021</v>
      </c>
      <c r="D4737" s="100">
        <v>0</v>
      </c>
    </row>
    <row r="4738" spans="1:4">
      <c r="A4738" s="47" t="s">
        <v>35</v>
      </c>
      <c r="B4738" s="47" t="s">
        <v>63</v>
      </c>
      <c r="C4738" s="47">
        <v>2022</v>
      </c>
      <c r="D4738" s="100">
        <v>0</v>
      </c>
    </row>
    <row r="4739" spans="1:4">
      <c r="A4739" s="47" t="s">
        <v>51</v>
      </c>
      <c r="B4739" s="47" t="s">
        <v>69</v>
      </c>
      <c r="C4739" s="47">
        <v>2014</v>
      </c>
      <c r="D4739" s="100">
        <v>23223000</v>
      </c>
    </row>
    <row r="4740" spans="1:4">
      <c r="A4740" s="47" t="s">
        <v>51</v>
      </c>
      <c r="B4740" s="47" t="s">
        <v>69</v>
      </c>
      <c r="C4740" s="47">
        <v>2015</v>
      </c>
      <c r="D4740" s="100">
        <v>22537950</v>
      </c>
    </row>
    <row r="4741" spans="1:4">
      <c r="A4741" s="47" t="s">
        <v>51</v>
      </c>
      <c r="B4741" s="47" t="s">
        <v>69</v>
      </c>
      <c r="C4741" s="47">
        <v>2016</v>
      </c>
      <c r="D4741" s="100">
        <v>24059543</v>
      </c>
    </row>
    <row r="4742" spans="1:4">
      <c r="A4742" s="47" t="s">
        <v>51</v>
      </c>
      <c r="B4742" s="47" t="s">
        <v>69</v>
      </c>
      <c r="C4742" s="47">
        <v>2017</v>
      </c>
      <c r="D4742" s="100">
        <v>26605418</v>
      </c>
    </row>
    <row r="4743" spans="1:4">
      <c r="A4743" s="47" t="s">
        <v>51</v>
      </c>
      <c r="B4743" s="47" t="s">
        <v>69</v>
      </c>
      <c r="C4743" s="47">
        <v>2018</v>
      </c>
      <c r="D4743" s="47">
        <v>27687000</v>
      </c>
    </row>
    <row r="4744" spans="1:4">
      <c r="A4744" s="47" t="s">
        <v>51</v>
      </c>
      <c r="B4744" s="47" t="s">
        <v>69</v>
      </c>
      <c r="C4744" s="47">
        <v>2019</v>
      </c>
      <c r="D4744" s="107">
        <v>29306000</v>
      </c>
    </row>
    <row r="4745" spans="1:4">
      <c r="A4745" s="47" t="s">
        <v>51</v>
      </c>
      <c r="B4745" s="47" t="s">
        <v>69</v>
      </c>
      <c r="C4745" s="47">
        <v>2020</v>
      </c>
      <c r="D4745" s="47">
        <v>36471000</v>
      </c>
    </row>
    <row r="4746" spans="1:4">
      <c r="A4746" s="47" t="s">
        <v>51</v>
      </c>
      <c r="B4746" s="47" t="s">
        <v>69</v>
      </c>
      <c r="C4746" s="47">
        <v>2021</v>
      </c>
      <c r="D4746" s="109">
        <v>10585000</v>
      </c>
    </row>
    <row r="4747" spans="1:4">
      <c r="A4747" s="47" t="s">
        <v>51</v>
      </c>
      <c r="B4747" s="47" t="s">
        <v>69</v>
      </c>
      <c r="C4747" s="47">
        <v>2022</v>
      </c>
      <c r="D4747" s="100">
        <v>10882000</v>
      </c>
    </row>
    <row r="4748" spans="1:4">
      <c r="A4748" s="47" t="s">
        <v>36</v>
      </c>
      <c r="B4748" s="47" t="s">
        <v>63</v>
      </c>
      <c r="C4748" s="47">
        <v>2014</v>
      </c>
      <c r="D4748" s="100">
        <v>53311975.256844237</v>
      </c>
    </row>
    <row r="4749" spans="1:4">
      <c r="A4749" s="47" t="s">
        <v>36</v>
      </c>
      <c r="B4749" s="47" t="s">
        <v>63</v>
      </c>
      <c r="C4749" s="47">
        <v>2015</v>
      </c>
      <c r="D4749" s="100">
        <v>24645862.707815301</v>
      </c>
    </row>
    <row r="4750" spans="1:4">
      <c r="A4750" s="47" t="s">
        <v>36</v>
      </c>
      <c r="B4750" s="47" t="s">
        <v>63</v>
      </c>
      <c r="C4750" s="47">
        <v>2016</v>
      </c>
      <c r="D4750" s="100">
        <v>18513425.977092501</v>
      </c>
    </row>
    <row r="4751" spans="1:4">
      <c r="A4751" s="47" t="s">
        <v>36</v>
      </c>
      <c r="B4751" s="47" t="s">
        <v>63</v>
      </c>
      <c r="C4751" s="47">
        <v>2017</v>
      </c>
      <c r="D4751" s="100">
        <v>28121949.0465197</v>
      </c>
    </row>
    <row r="4752" spans="1:4">
      <c r="A4752" s="47" t="s">
        <v>36</v>
      </c>
      <c r="B4752" s="47" t="s">
        <v>63</v>
      </c>
      <c r="C4752" s="47">
        <v>2018</v>
      </c>
      <c r="D4752" s="100">
        <v>30657129.337236602</v>
      </c>
    </row>
    <row r="4753" spans="1:4">
      <c r="A4753" s="47" t="s">
        <v>36</v>
      </c>
      <c r="B4753" s="47" t="s">
        <v>63</v>
      </c>
      <c r="C4753" s="47">
        <v>2019</v>
      </c>
      <c r="D4753" s="47">
        <v>19277935.7537186</v>
      </c>
    </row>
    <row r="4754" spans="1:4">
      <c r="A4754" s="47" t="s">
        <v>36</v>
      </c>
      <c r="B4754" s="47" t="s">
        <v>63</v>
      </c>
      <c r="C4754" s="47">
        <v>2020</v>
      </c>
      <c r="D4754" s="109">
        <v>15045037.163186001</v>
      </c>
    </row>
    <row r="4755" spans="1:4">
      <c r="A4755" s="47" t="s">
        <v>36</v>
      </c>
      <c r="B4755" s="47" t="s">
        <v>63</v>
      </c>
      <c r="C4755" s="47">
        <v>2021</v>
      </c>
      <c r="D4755" s="100">
        <v>13971284.9552847</v>
      </c>
    </row>
    <row r="4756" spans="1:4">
      <c r="A4756" s="47" t="s">
        <v>36</v>
      </c>
      <c r="B4756" s="47" t="s">
        <v>63</v>
      </c>
      <c r="C4756" s="47">
        <v>2022</v>
      </c>
      <c r="D4756" s="100">
        <v>0</v>
      </c>
    </row>
    <row r="4757" spans="1:4">
      <c r="A4757" s="47" t="s">
        <v>37</v>
      </c>
      <c r="B4757" s="47" t="s">
        <v>63</v>
      </c>
      <c r="C4757" s="47">
        <v>2014</v>
      </c>
      <c r="D4757" s="100">
        <v>227500000</v>
      </c>
    </row>
    <row r="4758" spans="1:4">
      <c r="A4758" s="47" t="s">
        <v>37</v>
      </c>
      <c r="B4758" s="47" t="s">
        <v>63</v>
      </c>
      <c r="C4758" s="47">
        <v>2015</v>
      </c>
      <c r="D4758" s="100">
        <v>203800000</v>
      </c>
    </row>
    <row r="4759" spans="1:4">
      <c r="A4759" s="47" t="s">
        <v>37</v>
      </c>
      <c r="B4759" s="47" t="s">
        <v>63</v>
      </c>
      <c r="C4759" s="47">
        <v>2016</v>
      </c>
      <c r="D4759" s="100">
        <v>0</v>
      </c>
    </row>
    <row r="4760" spans="1:4">
      <c r="A4760" s="47" t="s">
        <v>37</v>
      </c>
      <c r="B4760" s="47" t="s">
        <v>63</v>
      </c>
      <c r="C4760" s="47">
        <v>2017</v>
      </c>
      <c r="D4760" s="100">
        <v>0</v>
      </c>
    </row>
    <row r="4761" spans="1:4">
      <c r="A4761" s="47" t="s">
        <v>37</v>
      </c>
      <c r="B4761" s="47" t="s">
        <v>63</v>
      </c>
      <c r="C4761" s="47">
        <v>2018</v>
      </c>
      <c r="D4761" s="47">
        <v>0</v>
      </c>
    </row>
    <row r="4762" spans="1:4">
      <c r="A4762" s="47" t="s">
        <v>37</v>
      </c>
      <c r="B4762" s="47" t="s">
        <v>63</v>
      </c>
      <c r="C4762" s="47">
        <v>2019</v>
      </c>
      <c r="D4762" s="109">
        <v>0</v>
      </c>
    </row>
    <row r="4763" spans="1:4">
      <c r="A4763" s="47" t="s">
        <v>37</v>
      </c>
      <c r="B4763" s="47" t="s">
        <v>63</v>
      </c>
      <c r="C4763" s="47">
        <v>2020</v>
      </c>
      <c r="D4763" s="100">
        <v>0</v>
      </c>
    </row>
    <row r="4764" spans="1:4">
      <c r="A4764" s="47" t="s">
        <v>37</v>
      </c>
      <c r="B4764" s="47" t="s">
        <v>63</v>
      </c>
      <c r="C4764" s="47">
        <v>2021</v>
      </c>
      <c r="D4764" s="100">
        <v>0</v>
      </c>
    </row>
    <row r="4765" spans="1:4">
      <c r="A4765" s="47" t="s">
        <v>37</v>
      </c>
      <c r="B4765" s="47" t="s">
        <v>63</v>
      </c>
      <c r="C4765" s="47">
        <v>2022</v>
      </c>
      <c r="D4765" s="100">
        <v>0</v>
      </c>
    </row>
    <row r="4766" spans="1:4">
      <c r="A4766" s="47" t="s">
        <v>38</v>
      </c>
      <c r="B4766" s="47" t="s">
        <v>63</v>
      </c>
      <c r="C4766" s="47">
        <v>2014</v>
      </c>
      <c r="D4766" s="100">
        <v>120083000</v>
      </c>
    </row>
    <row r="4767" spans="1:4">
      <c r="A4767" s="47" t="s">
        <v>38</v>
      </c>
      <c r="B4767" s="47" t="s">
        <v>63</v>
      </c>
      <c r="C4767" s="47">
        <v>2015</v>
      </c>
      <c r="D4767" s="100">
        <v>115340000</v>
      </c>
    </row>
    <row r="4768" spans="1:4">
      <c r="A4768" s="47" t="s">
        <v>38</v>
      </c>
      <c r="B4768" s="47" t="s">
        <v>63</v>
      </c>
      <c r="C4768" s="47">
        <v>2016</v>
      </c>
      <c r="D4768" s="100">
        <v>0</v>
      </c>
    </row>
    <row r="4769" spans="1:4">
      <c r="A4769" s="47" t="s">
        <v>38</v>
      </c>
      <c r="B4769" s="47" t="s">
        <v>63</v>
      </c>
      <c r="C4769" s="47">
        <v>2017</v>
      </c>
      <c r="D4769" s="47">
        <v>0</v>
      </c>
    </row>
    <row r="4770" spans="1:4">
      <c r="A4770" s="47" t="s">
        <v>38</v>
      </c>
      <c r="B4770" s="47" t="s">
        <v>63</v>
      </c>
      <c r="C4770" s="47">
        <v>2018</v>
      </c>
      <c r="D4770" s="109">
        <v>0</v>
      </c>
    </row>
    <row r="4771" spans="1:4">
      <c r="A4771" s="47" t="s">
        <v>38</v>
      </c>
      <c r="B4771" s="47" t="s">
        <v>63</v>
      </c>
      <c r="C4771" s="47">
        <v>2019</v>
      </c>
      <c r="D4771" s="100">
        <v>0</v>
      </c>
    </row>
    <row r="4772" spans="1:4">
      <c r="A4772" s="47" t="s">
        <v>38</v>
      </c>
      <c r="B4772" s="47" t="s">
        <v>63</v>
      </c>
      <c r="C4772" s="47">
        <v>2020</v>
      </c>
      <c r="D4772" s="100">
        <v>0</v>
      </c>
    </row>
    <row r="4773" spans="1:4">
      <c r="A4773" s="47" t="s">
        <v>38</v>
      </c>
      <c r="B4773" s="47" t="s">
        <v>63</v>
      </c>
      <c r="C4773" s="47">
        <v>2021</v>
      </c>
      <c r="D4773" s="100">
        <v>0</v>
      </c>
    </row>
    <row r="4774" spans="1:4">
      <c r="A4774" s="47" t="s">
        <v>38</v>
      </c>
      <c r="B4774" s="47" t="s">
        <v>63</v>
      </c>
      <c r="C4774" s="47">
        <v>2022</v>
      </c>
      <c r="D4774" s="100">
        <v>0</v>
      </c>
    </row>
    <row r="4775" spans="1:4">
      <c r="A4775" s="47" t="s">
        <v>39</v>
      </c>
      <c r="B4775" s="47" t="s">
        <v>63</v>
      </c>
      <c r="C4775" s="47">
        <v>2014</v>
      </c>
      <c r="D4775" s="100">
        <v>0</v>
      </c>
    </row>
    <row r="4776" spans="1:4">
      <c r="A4776" s="47" t="s">
        <v>39</v>
      </c>
      <c r="B4776" s="47" t="s">
        <v>63</v>
      </c>
      <c r="C4776" s="47">
        <v>2015</v>
      </c>
      <c r="D4776" s="100">
        <v>-4773015.2460000003</v>
      </c>
    </row>
    <row r="4777" spans="1:4">
      <c r="A4777" s="47" t="s">
        <v>39</v>
      </c>
      <c r="B4777" s="47" t="s">
        <v>63</v>
      </c>
      <c r="C4777" s="47">
        <v>2016</v>
      </c>
      <c r="D4777" s="47">
        <v>0</v>
      </c>
    </row>
    <row r="4778" spans="1:4">
      <c r="A4778" s="47" t="s">
        <v>39</v>
      </c>
      <c r="B4778" s="47" t="s">
        <v>63</v>
      </c>
      <c r="C4778" s="47">
        <v>2017</v>
      </c>
      <c r="D4778" s="109">
        <v>0</v>
      </c>
    </row>
    <row r="4779" spans="1:4">
      <c r="A4779" s="47" t="s">
        <v>39</v>
      </c>
      <c r="B4779" s="47" t="s">
        <v>63</v>
      </c>
      <c r="C4779" s="47">
        <v>2018</v>
      </c>
      <c r="D4779" s="100">
        <v>0</v>
      </c>
    </row>
    <row r="4780" spans="1:4">
      <c r="A4780" s="47" t="s">
        <v>39</v>
      </c>
      <c r="B4780" s="47" t="s">
        <v>63</v>
      </c>
      <c r="C4780" s="47">
        <v>2019</v>
      </c>
      <c r="D4780" s="93">
        <v>0</v>
      </c>
    </row>
    <row r="4781" spans="1:4">
      <c r="A4781" s="47" t="s">
        <v>39</v>
      </c>
      <c r="B4781" s="47" t="s">
        <v>63</v>
      </c>
      <c r="C4781" s="47">
        <v>2020</v>
      </c>
      <c r="D4781" s="93">
        <v>0</v>
      </c>
    </row>
    <row r="4782" spans="1:4">
      <c r="A4782" s="47" t="s">
        <v>39</v>
      </c>
      <c r="B4782" s="47" t="s">
        <v>63</v>
      </c>
      <c r="C4782" s="47">
        <v>2021</v>
      </c>
      <c r="D4782" s="93">
        <v>0</v>
      </c>
    </row>
    <row r="4783" spans="1:4">
      <c r="A4783" s="47" t="s">
        <v>39</v>
      </c>
      <c r="B4783" s="47" t="s">
        <v>63</v>
      </c>
      <c r="C4783" s="47">
        <v>2022</v>
      </c>
      <c r="D4783" s="93">
        <v>0</v>
      </c>
    </row>
    <row r="4784" spans="1:4">
      <c r="A4784" s="47" t="s">
        <v>40</v>
      </c>
      <c r="B4784" s="47" t="s">
        <v>63</v>
      </c>
      <c r="C4784" s="47">
        <v>2014</v>
      </c>
      <c r="D4784" s="93">
        <v>-11237446.920000002</v>
      </c>
    </row>
    <row r="4785" spans="1:4">
      <c r="A4785" s="47" t="s">
        <v>40</v>
      </c>
      <c r="B4785" s="47" t="s">
        <v>63</v>
      </c>
      <c r="C4785" s="47">
        <v>2015</v>
      </c>
      <c r="D4785" s="47">
        <v>1437894.07</v>
      </c>
    </row>
    <row r="4786" spans="1:4">
      <c r="A4786" s="47" t="s">
        <v>40</v>
      </c>
      <c r="B4786" s="47" t="s">
        <v>63</v>
      </c>
      <c r="C4786" s="47">
        <v>2016</v>
      </c>
      <c r="D4786" s="109">
        <v>2878772.76</v>
      </c>
    </row>
    <row r="4787" spans="1:4">
      <c r="A4787" s="47" t="s">
        <v>40</v>
      </c>
      <c r="B4787" s="47" t="s">
        <v>63</v>
      </c>
      <c r="C4787" s="47">
        <v>2017</v>
      </c>
      <c r="D4787" s="100">
        <v>3903205.6</v>
      </c>
    </row>
    <row r="4788" spans="1:4">
      <c r="A4788" s="47" t="s">
        <v>40</v>
      </c>
      <c r="B4788" s="47" t="s">
        <v>63</v>
      </c>
      <c r="C4788" s="47">
        <v>2018</v>
      </c>
      <c r="D4788" s="100">
        <v>1686005</v>
      </c>
    </row>
    <row r="4789" spans="1:4">
      <c r="A4789" s="47" t="s">
        <v>40</v>
      </c>
      <c r="B4789" s="47" t="s">
        <v>63</v>
      </c>
      <c r="C4789" s="47">
        <v>2019</v>
      </c>
      <c r="D4789" s="100">
        <v>2507503</v>
      </c>
    </row>
    <row r="4790" spans="1:4">
      <c r="A4790" s="47" t="s">
        <v>40</v>
      </c>
      <c r="B4790" s="47" t="s">
        <v>63</v>
      </c>
      <c r="C4790" s="47">
        <v>2020</v>
      </c>
      <c r="D4790" s="93">
        <v>1566526.16</v>
      </c>
    </row>
    <row r="4791" spans="1:4">
      <c r="A4791" s="47" t="s">
        <v>40</v>
      </c>
      <c r="B4791" s="47" t="s">
        <v>63</v>
      </c>
      <c r="C4791" s="47">
        <v>2021</v>
      </c>
      <c r="D4791" s="93">
        <v>2676640.0499999998</v>
      </c>
    </row>
    <row r="4792" spans="1:4">
      <c r="A4792" s="47" t="s">
        <v>40</v>
      </c>
      <c r="B4792" s="47" t="s">
        <v>63</v>
      </c>
      <c r="C4792" s="47">
        <v>2022</v>
      </c>
      <c r="D4792" s="93">
        <v>1134023.55</v>
      </c>
    </row>
    <row r="4793" spans="1:4">
      <c r="A4793" s="47" t="s">
        <v>41</v>
      </c>
      <c r="B4793" s="47" t="s">
        <v>63</v>
      </c>
      <c r="C4793" s="47">
        <v>2014</v>
      </c>
      <c r="D4793" s="47">
        <v>0</v>
      </c>
    </row>
    <row r="4794" spans="1:4">
      <c r="A4794" s="47" t="s">
        <v>41</v>
      </c>
      <c r="B4794" s="47" t="s">
        <v>63</v>
      </c>
      <c r="C4794" s="47">
        <v>2015</v>
      </c>
      <c r="D4794" s="109">
        <v>0</v>
      </c>
    </row>
    <row r="4795" spans="1:4">
      <c r="A4795" s="47" t="s">
        <v>41</v>
      </c>
      <c r="B4795" s="47" t="s">
        <v>63</v>
      </c>
      <c r="C4795" s="47">
        <v>2016</v>
      </c>
      <c r="D4795" s="100">
        <v>0</v>
      </c>
    </row>
    <row r="4796" spans="1:4">
      <c r="A4796" s="47" t="s">
        <v>41</v>
      </c>
      <c r="B4796" s="47" t="s">
        <v>63</v>
      </c>
      <c r="C4796" s="47">
        <v>2017</v>
      </c>
      <c r="D4796" s="100">
        <v>0</v>
      </c>
    </row>
    <row r="4797" spans="1:4">
      <c r="A4797" s="47" t="s">
        <v>41</v>
      </c>
      <c r="B4797" s="47" t="s">
        <v>63</v>
      </c>
      <c r="C4797" s="47">
        <v>2018</v>
      </c>
      <c r="D4797" s="100">
        <v>0</v>
      </c>
    </row>
    <row r="4798" spans="1:4">
      <c r="A4798" s="47" t="s">
        <v>41</v>
      </c>
      <c r="B4798" s="47" t="s">
        <v>63</v>
      </c>
      <c r="C4798" s="47">
        <v>2019</v>
      </c>
      <c r="D4798" s="93">
        <v>0</v>
      </c>
    </row>
    <row r="4799" spans="1:4">
      <c r="A4799" s="47" t="s">
        <v>41</v>
      </c>
      <c r="B4799" s="47" t="s">
        <v>63</v>
      </c>
      <c r="C4799" s="47">
        <v>2020</v>
      </c>
      <c r="D4799" s="93">
        <v>0</v>
      </c>
    </row>
    <row r="4800" spans="1:4">
      <c r="A4800" s="47" t="s">
        <v>41</v>
      </c>
      <c r="B4800" s="47" t="s">
        <v>63</v>
      </c>
      <c r="C4800" s="47">
        <v>2021</v>
      </c>
      <c r="D4800" s="93">
        <v>0</v>
      </c>
    </row>
    <row r="4801" spans="1:4">
      <c r="A4801" s="47" t="s">
        <v>41</v>
      </c>
      <c r="B4801" s="47" t="s">
        <v>63</v>
      </c>
      <c r="C4801" s="47">
        <v>2022</v>
      </c>
      <c r="D4801" s="47">
        <v>0</v>
      </c>
    </row>
    <row r="4802" spans="1:4">
      <c r="A4802" s="47" t="s">
        <v>111</v>
      </c>
      <c r="B4802" s="47" t="s">
        <v>63</v>
      </c>
      <c r="C4802" s="47">
        <v>2020</v>
      </c>
      <c r="D4802" s="109">
        <v>15386103.539999999</v>
      </c>
    </row>
    <row r="4803" spans="1:4">
      <c r="A4803" s="47" t="s">
        <v>111</v>
      </c>
      <c r="B4803" s="47" t="s">
        <v>63</v>
      </c>
      <c r="C4803" s="47">
        <v>2021</v>
      </c>
      <c r="D4803" s="93">
        <v>1658565</v>
      </c>
    </row>
    <row r="4804" spans="1:4">
      <c r="A4804" s="47" t="s">
        <v>111</v>
      </c>
      <c r="B4804" s="47" t="s">
        <v>63</v>
      </c>
      <c r="C4804" s="47">
        <v>2022</v>
      </c>
      <c r="D4804" s="93">
        <v>-845874.33</v>
      </c>
    </row>
    <row r="4805" spans="1:4">
      <c r="A4805" s="47" t="s">
        <v>42</v>
      </c>
      <c r="B4805" s="47" t="s">
        <v>63</v>
      </c>
      <c r="C4805" s="47">
        <v>2014</v>
      </c>
      <c r="D4805" s="93">
        <v>0</v>
      </c>
    </row>
    <row r="4806" spans="1:4">
      <c r="A4806" s="47" t="s">
        <v>42</v>
      </c>
      <c r="B4806" s="47" t="s">
        <v>63</v>
      </c>
      <c r="C4806" s="47">
        <v>2015</v>
      </c>
      <c r="D4806" s="93">
        <v>0</v>
      </c>
    </row>
    <row r="4807" spans="1:4">
      <c r="A4807" s="47" t="s">
        <v>42</v>
      </c>
      <c r="B4807" s="47" t="s">
        <v>63</v>
      </c>
      <c r="C4807" s="47">
        <v>2016</v>
      </c>
      <c r="D4807" s="93">
        <v>-352118.07797965599</v>
      </c>
    </row>
    <row r="4808" spans="1:4">
      <c r="A4808" s="47" t="s">
        <v>42</v>
      </c>
      <c r="B4808" s="47" t="s">
        <v>63</v>
      </c>
      <c r="C4808" s="47">
        <v>2017</v>
      </c>
      <c r="D4808" s="93">
        <v>66808</v>
      </c>
    </row>
    <row r="4809" spans="1:4">
      <c r="A4809" s="47" t="s">
        <v>42</v>
      </c>
      <c r="B4809" s="47" t="s">
        <v>63</v>
      </c>
      <c r="C4809" s="47">
        <v>2018</v>
      </c>
      <c r="D4809" s="47">
        <v>0</v>
      </c>
    </row>
    <row r="4810" spans="1:4">
      <c r="A4810" s="47" t="s">
        <v>42</v>
      </c>
      <c r="B4810" s="47" t="s">
        <v>63</v>
      </c>
      <c r="C4810" s="47">
        <v>2019</v>
      </c>
      <c r="D4810" s="109">
        <v>0</v>
      </c>
    </row>
    <row r="4811" spans="1:4">
      <c r="A4811" s="47" t="s">
        <v>42</v>
      </c>
      <c r="B4811" s="47" t="s">
        <v>63</v>
      </c>
      <c r="C4811" s="47">
        <v>2020</v>
      </c>
      <c r="D4811" s="93">
        <v>0</v>
      </c>
    </row>
    <row r="4812" spans="1:4">
      <c r="A4812" s="47" t="s">
        <v>42</v>
      </c>
      <c r="B4812" s="47" t="s">
        <v>63</v>
      </c>
      <c r="C4812" s="47">
        <v>2021</v>
      </c>
      <c r="D4812" s="93">
        <v>0</v>
      </c>
    </row>
    <row r="4813" spans="1:4">
      <c r="A4813" s="47" t="s">
        <v>42</v>
      </c>
      <c r="B4813" s="47" t="s">
        <v>63</v>
      </c>
      <c r="C4813" s="47">
        <v>2022</v>
      </c>
      <c r="D4813" s="93">
        <v>0</v>
      </c>
    </row>
    <row r="4814" spans="1:4">
      <c r="A4814" s="47" t="s">
        <v>50</v>
      </c>
      <c r="B4814" s="47" t="s">
        <v>69</v>
      </c>
      <c r="C4814" s="47">
        <v>2014</v>
      </c>
      <c r="D4814" s="93">
        <v>59610000</v>
      </c>
    </row>
    <row r="4815" spans="1:4">
      <c r="A4815" s="47" t="s">
        <v>50</v>
      </c>
      <c r="B4815" s="47" t="s">
        <v>69</v>
      </c>
      <c r="C4815" s="47">
        <v>2015</v>
      </c>
      <c r="D4815" s="93">
        <v>81731000</v>
      </c>
    </row>
    <row r="4816" spans="1:4">
      <c r="A4816" s="47" t="s">
        <v>50</v>
      </c>
      <c r="B4816" s="47" t="s">
        <v>69</v>
      </c>
      <c r="C4816" s="47">
        <v>2016</v>
      </c>
      <c r="D4816" s="93">
        <v>90560000</v>
      </c>
    </row>
    <row r="4817" spans="1:4">
      <c r="A4817" s="47" t="s">
        <v>50</v>
      </c>
      <c r="B4817" s="47" t="s">
        <v>69</v>
      </c>
      <c r="C4817" s="47">
        <v>2017</v>
      </c>
      <c r="D4817" s="47">
        <v>81121898.810000002</v>
      </c>
    </row>
    <row r="4818" spans="1:4">
      <c r="A4818" s="47" t="s">
        <v>50</v>
      </c>
      <c r="B4818" s="47" t="s">
        <v>69</v>
      </c>
      <c r="C4818" s="47">
        <v>2018</v>
      </c>
      <c r="D4818" s="109">
        <v>61210013.090000004</v>
      </c>
    </row>
    <row r="4819" spans="1:4">
      <c r="A4819" s="47" t="s">
        <v>50</v>
      </c>
      <c r="B4819" s="47" t="s">
        <v>69</v>
      </c>
      <c r="C4819" s="47">
        <v>2019</v>
      </c>
      <c r="D4819" s="93">
        <v>67194000</v>
      </c>
    </row>
    <row r="4820" spans="1:4">
      <c r="A4820" s="47" t="s">
        <v>50</v>
      </c>
      <c r="B4820" s="47" t="s">
        <v>69</v>
      </c>
      <c r="C4820" s="47">
        <v>2020</v>
      </c>
      <c r="D4820" s="93">
        <v>67963000</v>
      </c>
    </row>
    <row r="4821" spans="1:4">
      <c r="A4821" s="47" t="s">
        <v>50</v>
      </c>
      <c r="B4821" s="47" t="s">
        <v>69</v>
      </c>
      <c r="C4821" s="47">
        <v>2021</v>
      </c>
      <c r="D4821" s="93">
        <v>73594000</v>
      </c>
    </row>
    <row r="4822" spans="1:4">
      <c r="A4822" s="47" t="s">
        <v>50</v>
      </c>
      <c r="B4822" s="47" t="s">
        <v>69</v>
      </c>
      <c r="C4822" s="47">
        <v>2022</v>
      </c>
      <c r="D4822" s="93">
        <v>72116000</v>
      </c>
    </row>
    <row r="4823" spans="1:4">
      <c r="A4823" s="47" t="s">
        <v>43</v>
      </c>
      <c r="B4823" s="47" t="s">
        <v>63</v>
      </c>
      <c r="C4823" s="47">
        <v>2014</v>
      </c>
      <c r="D4823" s="93">
        <v>0</v>
      </c>
    </row>
    <row r="4824" spans="1:4">
      <c r="A4824" s="47" t="s">
        <v>43</v>
      </c>
      <c r="B4824" s="47" t="s">
        <v>63</v>
      </c>
      <c r="C4824" s="47">
        <v>2015</v>
      </c>
      <c r="D4824" s="93">
        <v>0</v>
      </c>
    </row>
    <row r="4825" spans="1:4">
      <c r="A4825" s="47" t="s">
        <v>43</v>
      </c>
      <c r="B4825" s="47" t="s">
        <v>63</v>
      </c>
      <c r="C4825" s="47">
        <v>2016</v>
      </c>
      <c r="D4825" s="47">
        <v>0</v>
      </c>
    </row>
    <row r="4826" spans="1:4">
      <c r="A4826" s="47" t="s">
        <v>43</v>
      </c>
      <c r="B4826" s="47" t="s">
        <v>63</v>
      </c>
      <c r="C4826" s="47">
        <v>2017</v>
      </c>
      <c r="D4826" s="109">
        <v>0</v>
      </c>
    </row>
    <row r="4827" spans="1:4">
      <c r="A4827" s="47" t="s">
        <v>43</v>
      </c>
      <c r="B4827" s="47" t="s">
        <v>63</v>
      </c>
      <c r="C4827" s="47">
        <v>2018</v>
      </c>
      <c r="D4827" s="93">
        <v>1669005.63</v>
      </c>
    </row>
    <row r="4828" spans="1:4">
      <c r="A4828" s="47" t="s">
        <v>43</v>
      </c>
      <c r="B4828" s="47" t="s">
        <v>63</v>
      </c>
      <c r="C4828" s="47">
        <v>2019</v>
      </c>
      <c r="D4828" s="93">
        <v>1880351.51</v>
      </c>
    </row>
    <row r="4829" spans="1:4">
      <c r="A4829" s="47" t="s">
        <v>43</v>
      </c>
      <c r="B4829" s="47" t="s">
        <v>63</v>
      </c>
      <c r="C4829" s="47">
        <v>2020</v>
      </c>
      <c r="D4829" s="93">
        <v>1910294.77</v>
      </c>
    </row>
    <row r="4830" spans="1:4">
      <c r="A4830" s="47" t="s">
        <v>43</v>
      </c>
      <c r="B4830" s="47" t="s">
        <v>63</v>
      </c>
      <c r="C4830" s="47">
        <v>2021</v>
      </c>
      <c r="D4830" s="93">
        <v>2225018.9</v>
      </c>
    </row>
    <row r="4831" spans="1:4">
      <c r="A4831" s="47" t="s">
        <v>43</v>
      </c>
      <c r="B4831" s="47" t="s">
        <v>63</v>
      </c>
      <c r="C4831" s="47">
        <v>2022</v>
      </c>
      <c r="D4831" s="93">
        <v>2346084.5499999998</v>
      </c>
    </row>
    <row r="4832" spans="1:4">
      <c r="A4832" s="47" t="s">
        <v>44</v>
      </c>
      <c r="B4832" s="47" t="s">
        <v>63</v>
      </c>
      <c r="C4832" s="47">
        <v>2014</v>
      </c>
      <c r="D4832" s="93">
        <v>0</v>
      </c>
    </row>
    <row r="4833" spans="1:4">
      <c r="A4833" s="47" t="s">
        <v>44</v>
      </c>
      <c r="B4833" s="47" t="s">
        <v>63</v>
      </c>
      <c r="C4833" s="47">
        <v>2015</v>
      </c>
      <c r="D4833" s="47">
        <v>0</v>
      </c>
    </row>
    <row r="4834" spans="1:4">
      <c r="A4834" s="47" t="s">
        <v>44</v>
      </c>
      <c r="B4834" s="47" t="s">
        <v>63</v>
      </c>
      <c r="C4834" s="47">
        <v>2016</v>
      </c>
      <c r="D4834" s="107">
        <v>0</v>
      </c>
    </row>
    <row r="4835" spans="1:4">
      <c r="A4835" s="47" t="s">
        <v>44</v>
      </c>
      <c r="B4835" s="47" t="s">
        <v>63</v>
      </c>
      <c r="C4835" s="47">
        <v>2017</v>
      </c>
      <c r="D4835" s="93">
        <v>0</v>
      </c>
    </row>
    <row r="4836" spans="1:4">
      <c r="A4836" s="47" t="s">
        <v>44</v>
      </c>
      <c r="B4836" s="47" t="s">
        <v>63</v>
      </c>
      <c r="C4836" s="47">
        <v>2018</v>
      </c>
      <c r="D4836" s="93">
        <v>0</v>
      </c>
    </row>
    <row r="4837" spans="1:4">
      <c r="A4837" s="47" t="s">
        <v>44</v>
      </c>
      <c r="B4837" s="47" t="s">
        <v>63</v>
      </c>
      <c r="C4837" s="47">
        <v>2019</v>
      </c>
      <c r="D4837" s="93">
        <v>0</v>
      </c>
    </row>
    <row r="4838" spans="1:4">
      <c r="A4838" s="47" t="s">
        <v>44</v>
      </c>
      <c r="B4838" s="47" t="s">
        <v>63</v>
      </c>
      <c r="C4838" s="47">
        <v>2020</v>
      </c>
      <c r="D4838" s="93">
        <v>0</v>
      </c>
    </row>
    <row r="4839" spans="1:4">
      <c r="A4839" s="47" t="s">
        <v>44</v>
      </c>
      <c r="B4839" s="47" t="s">
        <v>63</v>
      </c>
      <c r="C4839" s="47">
        <v>2021</v>
      </c>
      <c r="D4839" s="93">
        <v>0</v>
      </c>
    </row>
    <row r="4840" spans="1:4">
      <c r="A4840" s="47" t="s">
        <v>44</v>
      </c>
      <c r="B4840" s="47" t="s">
        <v>63</v>
      </c>
      <c r="C4840" s="47">
        <v>2022</v>
      </c>
      <c r="D4840" s="93">
        <v>0</v>
      </c>
    </row>
    <row r="4841" spans="1:4">
      <c r="A4841" s="47" t="s">
        <v>52</v>
      </c>
      <c r="B4841" s="47" t="s">
        <v>69</v>
      </c>
      <c r="C4841" s="47">
        <v>2014</v>
      </c>
      <c r="D4841" s="47">
        <v>30972000</v>
      </c>
    </row>
    <row r="4842" spans="1:4">
      <c r="A4842" s="47" t="s">
        <v>52</v>
      </c>
      <c r="B4842" s="47" t="s">
        <v>69</v>
      </c>
      <c r="C4842" s="47">
        <v>2015</v>
      </c>
      <c r="D4842" s="109">
        <v>21824000</v>
      </c>
    </row>
    <row r="4843" spans="1:4">
      <c r="A4843" s="47" t="s">
        <v>52</v>
      </c>
      <c r="B4843" s="47" t="s">
        <v>69</v>
      </c>
      <c r="C4843" s="47">
        <v>2016</v>
      </c>
      <c r="D4843" s="100">
        <v>22764941</v>
      </c>
    </row>
    <row r="4844" spans="1:4">
      <c r="A4844" s="47" t="s">
        <v>52</v>
      </c>
      <c r="B4844" s="47" t="s">
        <v>69</v>
      </c>
      <c r="C4844" s="47">
        <v>2017</v>
      </c>
      <c r="D4844" s="100">
        <v>16898176</v>
      </c>
    </row>
    <row r="4845" spans="1:4">
      <c r="A4845" s="47" t="s">
        <v>52</v>
      </c>
      <c r="B4845" s="47" t="s">
        <v>69</v>
      </c>
      <c r="C4845" s="47">
        <v>2018</v>
      </c>
      <c r="D4845" s="100">
        <v>14899186</v>
      </c>
    </row>
    <row r="4846" spans="1:4">
      <c r="A4846" s="47" t="s">
        <v>52</v>
      </c>
      <c r="B4846" s="47" t="s">
        <v>69</v>
      </c>
      <c r="C4846" s="47">
        <v>2019</v>
      </c>
      <c r="D4846" s="100">
        <v>15119082</v>
      </c>
    </row>
    <row r="4847" spans="1:4">
      <c r="A4847" s="47" t="s">
        <v>52</v>
      </c>
      <c r="B4847" s="47" t="s">
        <v>69</v>
      </c>
      <c r="C4847" s="47">
        <v>2020</v>
      </c>
      <c r="D4847" s="93">
        <v>14162360.976977713</v>
      </c>
    </row>
    <row r="4848" spans="1:4">
      <c r="A4848" s="47" t="s">
        <v>52</v>
      </c>
      <c r="B4848" s="47" t="s">
        <v>69</v>
      </c>
      <c r="C4848" s="47">
        <v>2021</v>
      </c>
      <c r="D4848" s="93">
        <v>16367408.961231373</v>
      </c>
    </row>
    <row r="4849" spans="1:4">
      <c r="A4849" s="47" t="s">
        <v>52</v>
      </c>
      <c r="B4849" s="47" t="s">
        <v>69</v>
      </c>
      <c r="C4849" s="47">
        <v>2022</v>
      </c>
      <c r="D4849" s="47">
        <v>19293692.761562616</v>
      </c>
    </row>
    <row r="4850" spans="1:4">
      <c r="A4850" s="47" t="s">
        <v>49</v>
      </c>
      <c r="B4850" s="47" t="s">
        <v>69</v>
      </c>
      <c r="C4850" s="47">
        <v>2014</v>
      </c>
      <c r="D4850" s="107">
        <v>72093000</v>
      </c>
    </row>
    <row r="4851" spans="1:4">
      <c r="A4851" s="47" t="s">
        <v>49</v>
      </c>
      <c r="B4851" s="47" t="s">
        <v>69</v>
      </c>
      <c r="C4851" s="47">
        <v>2015</v>
      </c>
      <c r="D4851" s="47">
        <v>77877000</v>
      </c>
    </row>
    <row r="4852" spans="1:4">
      <c r="A4852" s="47" t="s">
        <v>49</v>
      </c>
      <c r="B4852" s="47" t="s">
        <v>69</v>
      </c>
      <c r="C4852" s="47">
        <v>2016</v>
      </c>
      <c r="D4852" s="109">
        <v>79557000</v>
      </c>
    </row>
    <row r="4853" spans="1:4">
      <c r="A4853" s="47" t="s">
        <v>49</v>
      </c>
      <c r="B4853" s="47" t="s">
        <v>69</v>
      </c>
      <c r="C4853" s="47">
        <v>2017</v>
      </c>
      <c r="D4853" s="100">
        <v>82886000</v>
      </c>
    </row>
    <row r="4854" spans="1:4">
      <c r="A4854" s="47" t="s">
        <v>49</v>
      </c>
      <c r="B4854" s="47" t="s">
        <v>69</v>
      </c>
      <c r="C4854" s="47">
        <v>2018</v>
      </c>
      <c r="D4854" s="100">
        <v>82163000</v>
      </c>
    </row>
    <row r="4855" spans="1:4">
      <c r="A4855" s="47" t="s">
        <v>49</v>
      </c>
      <c r="B4855" s="47" t="s">
        <v>69</v>
      </c>
      <c r="C4855" s="47">
        <v>2019</v>
      </c>
      <c r="D4855" s="100">
        <v>82029000</v>
      </c>
    </row>
    <row r="4856" spans="1:4">
      <c r="A4856" s="47" t="s">
        <v>49</v>
      </c>
      <c r="B4856" s="47" t="s">
        <v>69</v>
      </c>
      <c r="C4856" s="47">
        <v>2020</v>
      </c>
      <c r="D4856" s="93">
        <v>90809000</v>
      </c>
    </row>
    <row r="4857" spans="1:4">
      <c r="A4857" s="47" t="s">
        <v>49</v>
      </c>
      <c r="B4857" s="47" t="s">
        <v>69</v>
      </c>
      <c r="C4857" s="47">
        <v>2021</v>
      </c>
      <c r="D4857" s="93">
        <v>101183000</v>
      </c>
    </row>
    <row r="4858" spans="1:4">
      <c r="A4858" s="47" t="s">
        <v>49</v>
      </c>
      <c r="B4858" s="47" t="s">
        <v>69</v>
      </c>
      <c r="C4858" s="47">
        <v>2022</v>
      </c>
      <c r="D4858" s="93">
        <v>125388000</v>
      </c>
    </row>
    <row r="4859" spans="1:4">
      <c r="A4859" s="47" t="s">
        <v>45</v>
      </c>
      <c r="B4859" s="47" t="s">
        <v>63</v>
      </c>
      <c r="C4859" s="47">
        <v>2014</v>
      </c>
      <c r="D4859" s="47">
        <v>0</v>
      </c>
    </row>
    <row r="4860" spans="1:4">
      <c r="A4860" s="47" t="s">
        <v>45</v>
      </c>
      <c r="B4860" s="47" t="s">
        <v>63</v>
      </c>
      <c r="C4860" s="47">
        <v>2015</v>
      </c>
      <c r="D4860" s="109">
        <v>0</v>
      </c>
    </row>
    <row r="4861" spans="1:4">
      <c r="A4861" s="47" t="s">
        <v>45</v>
      </c>
      <c r="B4861" s="47" t="s">
        <v>63</v>
      </c>
      <c r="C4861" s="47">
        <v>2016</v>
      </c>
      <c r="D4861" s="93">
        <v>0</v>
      </c>
    </row>
    <row r="4862" spans="1:4">
      <c r="A4862" s="47" t="s">
        <v>45</v>
      </c>
      <c r="B4862" s="47" t="s">
        <v>63</v>
      </c>
      <c r="C4862" s="47">
        <v>2017</v>
      </c>
      <c r="D4862" s="93">
        <v>0</v>
      </c>
    </row>
    <row r="4863" spans="1:4">
      <c r="A4863" s="47" t="s">
        <v>45</v>
      </c>
      <c r="B4863" s="47" t="s">
        <v>63</v>
      </c>
      <c r="C4863" s="47">
        <v>2018</v>
      </c>
      <c r="D4863" s="93">
        <v>0</v>
      </c>
    </row>
    <row r="4864" spans="1:4">
      <c r="A4864" s="47" t="s">
        <v>45</v>
      </c>
      <c r="B4864" s="47" t="s">
        <v>63</v>
      </c>
      <c r="C4864" s="47">
        <v>2019</v>
      </c>
      <c r="D4864" s="93">
        <v>0</v>
      </c>
    </row>
    <row r="4865" spans="1:4">
      <c r="A4865" s="47" t="s">
        <v>45</v>
      </c>
      <c r="B4865" s="47" t="s">
        <v>63</v>
      </c>
      <c r="C4865" s="47">
        <v>2020</v>
      </c>
      <c r="D4865" s="93">
        <v>0</v>
      </c>
    </row>
    <row r="4866" spans="1:4">
      <c r="A4866" s="47" t="s">
        <v>45</v>
      </c>
      <c r="B4866" s="47" t="s">
        <v>63</v>
      </c>
      <c r="C4866" s="47">
        <v>2021</v>
      </c>
      <c r="D4866" s="93">
        <v>0</v>
      </c>
    </row>
    <row r="4867" spans="1:4">
      <c r="A4867" s="47" t="s">
        <v>45</v>
      </c>
      <c r="B4867" s="47" t="s">
        <v>63</v>
      </c>
      <c r="C4867" s="47">
        <v>2022</v>
      </c>
      <c r="D4867" s="47">
        <v>0</v>
      </c>
    </row>
    <row r="4868" spans="1:4">
      <c r="A4868" s="47" t="s">
        <v>53</v>
      </c>
      <c r="B4868" s="47" t="s">
        <v>68</v>
      </c>
      <c r="C4868" s="47">
        <v>2014</v>
      </c>
      <c r="D4868" s="109">
        <v>35741782.219999999</v>
      </c>
    </row>
    <row r="4869" spans="1:4">
      <c r="A4869" s="47" t="s">
        <v>53</v>
      </c>
      <c r="B4869" s="47" t="s">
        <v>68</v>
      </c>
      <c r="C4869" s="47">
        <v>2015</v>
      </c>
      <c r="D4869" s="94">
        <v>21115804.559999999</v>
      </c>
    </row>
    <row r="4870" spans="1:4">
      <c r="A4870" s="47" t="s">
        <v>53</v>
      </c>
      <c r="B4870" s="47" t="s">
        <v>68</v>
      </c>
      <c r="C4870" s="47">
        <v>2016</v>
      </c>
      <c r="D4870" s="94">
        <v>21168650.5</v>
      </c>
    </row>
    <row r="4871" spans="1:4">
      <c r="A4871" s="47" t="s">
        <v>53</v>
      </c>
      <c r="B4871" s="47" t="s">
        <v>68</v>
      </c>
      <c r="C4871" s="47">
        <v>2017</v>
      </c>
      <c r="D4871" s="94">
        <v>34182848.009999998</v>
      </c>
    </row>
    <row r="4872" spans="1:4">
      <c r="A4872" s="47" t="s">
        <v>53</v>
      </c>
      <c r="B4872" s="47" t="s">
        <v>68</v>
      </c>
      <c r="C4872" s="47">
        <v>2018</v>
      </c>
      <c r="D4872" s="94">
        <v>39953727.539999999</v>
      </c>
    </row>
    <row r="4873" spans="1:4">
      <c r="A4873" s="47" t="s">
        <v>53</v>
      </c>
      <c r="B4873" s="47" t="s">
        <v>68</v>
      </c>
      <c r="C4873" s="47">
        <v>2019</v>
      </c>
      <c r="D4873" s="94">
        <v>61832928.09999983</v>
      </c>
    </row>
    <row r="4874" spans="1:4">
      <c r="A4874" s="47" t="s">
        <v>53</v>
      </c>
      <c r="B4874" s="47" t="s">
        <v>68</v>
      </c>
      <c r="C4874" s="47">
        <v>2020</v>
      </c>
      <c r="D4874" s="94">
        <v>1886116.3299999998</v>
      </c>
    </row>
    <row r="4875" spans="1:4">
      <c r="A4875" s="47" t="s">
        <v>53</v>
      </c>
      <c r="B4875" s="47" t="s">
        <v>71</v>
      </c>
      <c r="C4875" s="47">
        <v>2021</v>
      </c>
      <c r="D4875" s="47">
        <v>6703381.4700000007</v>
      </c>
    </row>
    <row r="4876" spans="1:4">
      <c r="A4876" s="47" t="s">
        <v>53</v>
      </c>
      <c r="B4876" s="47" t="s">
        <v>71</v>
      </c>
      <c r="C4876" s="47">
        <v>2022</v>
      </c>
      <c r="D4876" s="109">
        <v>553942.77000000025</v>
      </c>
    </row>
    <row r="4877" spans="1:4">
      <c r="A4877" s="47" t="s">
        <v>51</v>
      </c>
      <c r="B4877" s="47" t="s">
        <v>68</v>
      </c>
      <c r="C4877" s="47">
        <v>2014</v>
      </c>
      <c r="D4877" s="100">
        <v>0</v>
      </c>
    </row>
    <row r="4878" spans="1:4">
      <c r="A4878" s="47" t="s">
        <v>51</v>
      </c>
      <c r="B4878" s="47" t="s">
        <v>68</v>
      </c>
      <c r="C4878" s="47">
        <v>2015</v>
      </c>
      <c r="D4878" s="100">
        <v>0</v>
      </c>
    </row>
    <row r="4879" spans="1:4">
      <c r="A4879" s="47" t="s">
        <v>51</v>
      </c>
      <c r="B4879" s="47" t="s">
        <v>68</v>
      </c>
      <c r="C4879" s="47">
        <v>2016</v>
      </c>
      <c r="D4879" s="100">
        <v>2777000</v>
      </c>
    </row>
    <row r="4880" spans="1:4">
      <c r="A4880" s="47" t="s">
        <v>51</v>
      </c>
      <c r="B4880" s="47" t="s">
        <v>68</v>
      </c>
      <c r="C4880" s="47">
        <v>2017</v>
      </c>
      <c r="D4880" s="93">
        <v>0</v>
      </c>
    </row>
    <row r="4881" spans="1:4">
      <c r="A4881" s="47" t="s">
        <v>51</v>
      </c>
      <c r="B4881" s="47" t="s">
        <v>68</v>
      </c>
      <c r="C4881" s="47">
        <v>2018</v>
      </c>
      <c r="D4881" s="93">
        <v>0</v>
      </c>
    </row>
    <row r="4882" spans="1:4">
      <c r="A4882" s="47" t="s">
        <v>51</v>
      </c>
      <c r="B4882" s="47" t="s">
        <v>68</v>
      </c>
      <c r="C4882" s="47">
        <v>2019</v>
      </c>
      <c r="D4882" s="93">
        <v>0</v>
      </c>
    </row>
    <row r="4883" spans="1:4">
      <c r="A4883" s="47" t="s">
        <v>51</v>
      </c>
      <c r="B4883" s="47" t="s">
        <v>68</v>
      </c>
      <c r="C4883" s="47">
        <v>2020</v>
      </c>
      <c r="D4883" s="47">
        <v>0</v>
      </c>
    </row>
    <row r="4884" spans="1:4">
      <c r="A4884" s="47" t="s">
        <v>51</v>
      </c>
      <c r="B4884" s="47" t="s">
        <v>71</v>
      </c>
      <c r="C4884" s="47">
        <v>2021</v>
      </c>
      <c r="D4884" s="107">
        <v>0</v>
      </c>
    </row>
    <row r="4885" spans="1:4">
      <c r="A4885" s="47" t="s">
        <v>51</v>
      </c>
      <c r="B4885" s="47" t="s">
        <v>71</v>
      </c>
      <c r="C4885" s="47">
        <v>2022</v>
      </c>
      <c r="D4885" s="93">
        <v>0</v>
      </c>
    </row>
    <row r="4886" spans="1:4">
      <c r="A4886" s="47" t="s">
        <v>50</v>
      </c>
      <c r="B4886" s="47" t="s">
        <v>68</v>
      </c>
      <c r="C4886" s="47">
        <v>2014</v>
      </c>
      <c r="D4886" s="93">
        <v>520000</v>
      </c>
    </row>
    <row r="4887" spans="1:4">
      <c r="A4887" s="47" t="s">
        <v>50</v>
      </c>
      <c r="B4887" s="47" t="s">
        <v>68</v>
      </c>
      <c r="C4887" s="47">
        <v>2015</v>
      </c>
      <c r="D4887" s="93">
        <v>353000</v>
      </c>
    </row>
    <row r="4888" spans="1:4">
      <c r="A4888" s="47" t="s">
        <v>50</v>
      </c>
      <c r="B4888" s="47" t="s">
        <v>68</v>
      </c>
      <c r="C4888" s="47">
        <v>2016</v>
      </c>
      <c r="D4888" s="93">
        <v>1114000</v>
      </c>
    </row>
    <row r="4889" spans="1:4">
      <c r="A4889" s="47" t="s">
        <v>50</v>
      </c>
      <c r="B4889" s="47" t="s">
        <v>68</v>
      </c>
      <c r="C4889" s="47">
        <v>2017</v>
      </c>
      <c r="D4889" s="93">
        <v>136755.92000000001</v>
      </c>
    </row>
    <row r="4890" spans="1:4">
      <c r="A4890" s="47" t="s">
        <v>50</v>
      </c>
      <c r="B4890" s="47" t="s">
        <v>68</v>
      </c>
      <c r="C4890" s="47">
        <v>2018</v>
      </c>
      <c r="D4890" s="93">
        <v>116932.11000000066</v>
      </c>
    </row>
    <row r="4891" spans="1:4">
      <c r="A4891" s="47" t="s">
        <v>50</v>
      </c>
      <c r="B4891" s="47" t="s">
        <v>68</v>
      </c>
      <c r="C4891" s="47">
        <v>2019</v>
      </c>
      <c r="D4891" s="47">
        <v>6010309.0899999999</v>
      </c>
    </row>
    <row r="4892" spans="1:4">
      <c r="A4892" s="47" t="s">
        <v>50</v>
      </c>
      <c r="B4892" s="47" t="s">
        <v>68</v>
      </c>
      <c r="C4892" s="47">
        <v>2020</v>
      </c>
      <c r="D4892" s="107">
        <v>108000</v>
      </c>
    </row>
    <row r="4893" spans="1:4">
      <c r="A4893" s="47" t="s">
        <v>50</v>
      </c>
      <c r="B4893" s="47" t="s">
        <v>71</v>
      </c>
      <c r="C4893" s="47">
        <v>2021</v>
      </c>
      <c r="D4893" s="93">
        <v>38000</v>
      </c>
    </row>
    <row r="4894" spans="1:4">
      <c r="A4894" s="47" t="s">
        <v>50</v>
      </c>
      <c r="B4894" s="47" t="s">
        <v>71</v>
      </c>
      <c r="C4894" s="47">
        <v>2022</v>
      </c>
      <c r="D4894" s="93">
        <v>1494359.0399999998</v>
      </c>
    </row>
    <row r="4895" spans="1:4">
      <c r="A4895" s="47" t="s">
        <v>52</v>
      </c>
      <c r="B4895" s="47" t="s">
        <v>68</v>
      </c>
      <c r="C4895" s="47">
        <v>2014</v>
      </c>
      <c r="D4895" s="93">
        <v>0</v>
      </c>
    </row>
    <row r="4896" spans="1:4">
      <c r="A4896" s="47" t="s">
        <v>52</v>
      </c>
      <c r="B4896" s="47" t="s">
        <v>68</v>
      </c>
      <c r="C4896" s="47">
        <v>2015</v>
      </c>
      <c r="D4896" s="93">
        <v>0</v>
      </c>
    </row>
    <row r="4897" spans="1:4">
      <c r="A4897" s="47" t="s">
        <v>52</v>
      </c>
      <c r="B4897" s="47" t="s">
        <v>68</v>
      </c>
      <c r="C4897" s="47">
        <v>2016</v>
      </c>
      <c r="D4897" s="93">
        <v>0</v>
      </c>
    </row>
    <row r="4898" spans="1:4">
      <c r="A4898" s="47" t="s">
        <v>52</v>
      </c>
      <c r="B4898" s="47" t="s">
        <v>68</v>
      </c>
      <c r="C4898" s="47">
        <v>2017</v>
      </c>
      <c r="D4898" s="93">
        <v>0</v>
      </c>
    </row>
    <row r="4899" spans="1:4">
      <c r="A4899" s="47" t="s">
        <v>52</v>
      </c>
      <c r="B4899" s="47" t="s">
        <v>68</v>
      </c>
      <c r="C4899" s="47">
        <v>2018</v>
      </c>
      <c r="D4899" s="47">
        <v>7463</v>
      </c>
    </row>
    <row r="4900" spans="1:4">
      <c r="A4900" s="47" t="s">
        <v>52</v>
      </c>
      <c r="B4900" s="47" t="s">
        <v>68</v>
      </c>
      <c r="C4900" s="47">
        <v>2019</v>
      </c>
      <c r="D4900" s="107">
        <v>0</v>
      </c>
    </row>
    <row r="4901" spans="1:4">
      <c r="A4901" s="47" t="s">
        <v>52</v>
      </c>
      <c r="B4901" s="47" t="s">
        <v>68</v>
      </c>
      <c r="C4901" s="47">
        <v>2020</v>
      </c>
      <c r="D4901" s="93">
        <v>0</v>
      </c>
    </row>
    <row r="4902" spans="1:4">
      <c r="A4902" s="47" t="s">
        <v>52</v>
      </c>
      <c r="B4902" s="47" t="s">
        <v>71</v>
      </c>
      <c r="C4902" s="47">
        <v>2021</v>
      </c>
      <c r="D4902" s="93">
        <v>-316609.44999999995</v>
      </c>
    </row>
    <row r="4903" spans="1:4">
      <c r="A4903" s="47" t="s">
        <v>52</v>
      </c>
      <c r="B4903" s="47" t="s">
        <v>71</v>
      </c>
      <c r="C4903" s="47">
        <v>2022</v>
      </c>
      <c r="D4903" s="93">
        <v>135203</v>
      </c>
    </row>
    <row r="4904" spans="1:4">
      <c r="A4904" s="47" t="s">
        <v>49</v>
      </c>
      <c r="B4904" s="47" t="s">
        <v>68</v>
      </c>
      <c r="C4904" s="47">
        <v>2014</v>
      </c>
      <c r="D4904" s="93">
        <v>0</v>
      </c>
    </row>
    <row r="4905" spans="1:4">
      <c r="A4905" s="47" t="s">
        <v>49</v>
      </c>
      <c r="B4905" s="47" t="s">
        <v>68</v>
      </c>
      <c r="C4905" s="47">
        <v>2015</v>
      </c>
      <c r="D4905" s="93">
        <v>37000</v>
      </c>
    </row>
    <row r="4906" spans="1:4">
      <c r="A4906" s="47" t="s">
        <v>49</v>
      </c>
      <c r="B4906" s="47" t="s">
        <v>68</v>
      </c>
      <c r="C4906" s="47">
        <v>2016</v>
      </c>
      <c r="D4906" s="93">
        <v>5315000</v>
      </c>
    </row>
    <row r="4907" spans="1:4">
      <c r="A4907" s="47" t="s">
        <v>49</v>
      </c>
      <c r="B4907" s="47" t="s">
        <v>68</v>
      </c>
      <c r="C4907" s="47">
        <v>2017</v>
      </c>
      <c r="D4907" s="47">
        <v>509000</v>
      </c>
    </row>
    <row r="4908" spans="1:4">
      <c r="A4908" s="47" t="s">
        <v>49</v>
      </c>
      <c r="B4908" s="47" t="s">
        <v>68</v>
      </c>
      <c r="C4908" s="47">
        <v>2018</v>
      </c>
      <c r="D4908" s="107">
        <v>312000</v>
      </c>
    </row>
    <row r="4909" spans="1:4">
      <c r="A4909" s="47" t="s">
        <v>49</v>
      </c>
      <c r="B4909" s="47" t="s">
        <v>68</v>
      </c>
      <c r="C4909" s="47">
        <v>2019</v>
      </c>
      <c r="D4909" s="93">
        <v>348000</v>
      </c>
    </row>
    <row r="4910" spans="1:4">
      <c r="A4910" s="47" t="s">
        <v>49</v>
      </c>
      <c r="B4910" s="47" t="s">
        <v>68</v>
      </c>
      <c r="C4910" s="47">
        <v>2020</v>
      </c>
      <c r="D4910" s="93">
        <v>428000</v>
      </c>
    </row>
    <row r="4911" spans="1:4">
      <c r="A4911" s="47" t="s">
        <v>49</v>
      </c>
      <c r="B4911" s="47" t="s">
        <v>71</v>
      </c>
      <c r="C4911" s="47">
        <v>2021</v>
      </c>
      <c r="D4911" s="93">
        <v>337000</v>
      </c>
    </row>
    <row r="4912" spans="1:4">
      <c r="A4912" s="47" t="s">
        <v>49</v>
      </c>
      <c r="B4912" s="47" t="s">
        <v>71</v>
      </c>
      <c r="C4912" s="47">
        <v>2022</v>
      </c>
      <c r="D4912" s="93">
        <v>385000</v>
      </c>
    </row>
    <row r="4913" spans="1:4">
      <c r="A4913" s="47" t="s">
        <v>33</v>
      </c>
      <c r="B4913" s="47" t="s">
        <v>4</v>
      </c>
      <c r="C4913" s="47">
        <v>2014</v>
      </c>
      <c r="D4913" s="93">
        <v>151342877.19537112</v>
      </c>
    </row>
    <row r="4914" spans="1:4">
      <c r="A4914" s="47" t="s">
        <v>33</v>
      </c>
      <c r="B4914" s="47" t="s">
        <v>4</v>
      </c>
      <c r="C4914" s="47">
        <v>2015</v>
      </c>
      <c r="D4914" s="93">
        <v>880079.22113009903</v>
      </c>
    </row>
    <row r="4915" spans="1:4">
      <c r="A4915" s="47" t="s">
        <v>33</v>
      </c>
      <c r="B4915" s="47" t="s">
        <v>4</v>
      </c>
      <c r="C4915" s="47">
        <v>2016</v>
      </c>
      <c r="D4915" s="47">
        <v>534295.77712999994</v>
      </c>
    </row>
    <row r="4916" spans="1:4">
      <c r="A4916" s="47" t="s">
        <v>33</v>
      </c>
      <c r="B4916" s="47" t="s">
        <v>4</v>
      </c>
      <c r="C4916" s="47">
        <v>2017</v>
      </c>
      <c r="D4916" s="107">
        <v>261891.82191537201</v>
      </c>
    </row>
    <row r="4917" spans="1:4">
      <c r="A4917" s="47" t="s">
        <v>33</v>
      </c>
      <c r="B4917" s="47" t="s">
        <v>4</v>
      </c>
      <c r="C4917" s="47">
        <v>2018</v>
      </c>
      <c r="D4917" s="93">
        <v>4611915</v>
      </c>
    </row>
    <row r="4918" spans="1:4">
      <c r="A4918" s="47" t="s">
        <v>33</v>
      </c>
      <c r="B4918" s="47" t="s">
        <v>4</v>
      </c>
      <c r="C4918" s="47">
        <v>2019</v>
      </c>
      <c r="D4918" s="93">
        <v>3258042</v>
      </c>
    </row>
    <row r="4919" spans="1:4">
      <c r="A4919" s="47" t="s">
        <v>33</v>
      </c>
      <c r="B4919" s="47" t="s">
        <v>4</v>
      </c>
      <c r="C4919" s="47">
        <v>2020</v>
      </c>
      <c r="D4919" s="93">
        <v>2953197.88</v>
      </c>
    </row>
    <row r="4920" spans="1:4">
      <c r="A4920" s="47" t="s">
        <v>33</v>
      </c>
      <c r="B4920" s="47" t="s">
        <v>4</v>
      </c>
      <c r="C4920" s="47">
        <v>2021</v>
      </c>
      <c r="D4920" s="93">
        <v>1001646.8</v>
      </c>
    </row>
    <row r="4921" spans="1:4">
      <c r="A4921" s="47" t="s">
        <v>33</v>
      </c>
      <c r="B4921" s="47" t="s">
        <v>4</v>
      </c>
      <c r="C4921" s="47">
        <v>2022</v>
      </c>
      <c r="D4921" s="93">
        <v>3737202</v>
      </c>
    </row>
    <row r="4922" spans="1:4">
      <c r="A4922" s="47" t="s">
        <v>34</v>
      </c>
      <c r="B4922" s="47" t="s">
        <v>4</v>
      </c>
      <c r="C4922" s="47">
        <v>2014</v>
      </c>
      <c r="D4922" s="93">
        <v>338728.57213500008</v>
      </c>
    </row>
    <row r="4923" spans="1:4">
      <c r="A4923" s="47" t="s">
        <v>34</v>
      </c>
      <c r="B4923" s="47" t="s">
        <v>4</v>
      </c>
      <c r="C4923" s="47">
        <v>2015</v>
      </c>
      <c r="D4923" s="47">
        <v>1941.82</v>
      </c>
    </row>
    <row r="4924" spans="1:4">
      <c r="A4924" s="47" t="s">
        <v>34</v>
      </c>
      <c r="B4924" s="47" t="s">
        <v>4</v>
      </c>
      <c r="C4924" s="47">
        <v>2016</v>
      </c>
      <c r="D4924" s="109">
        <v>0</v>
      </c>
    </row>
    <row r="4925" spans="1:4">
      <c r="A4925" s="47" t="s">
        <v>34</v>
      </c>
      <c r="B4925" s="47" t="s">
        <v>4</v>
      </c>
      <c r="C4925" s="47">
        <v>2017</v>
      </c>
      <c r="D4925" s="100">
        <v>0</v>
      </c>
    </row>
    <row r="4926" spans="1:4">
      <c r="A4926" s="47" t="s">
        <v>34</v>
      </c>
      <c r="B4926" s="47" t="s">
        <v>4</v>
      </c>
      <c r="C4926" s="47">
        <v>2018</v>
      </c>
      <c r="D4926" s="100">
        <v>443548.15</v>
      </c>
    </row>
    <row r="4927" spans="1:4">
      <c r="A4927" s="47" t="s">
        <v>34</v>
      </c>
      <c r="B4927" s="47" t="s">
        <v>4</v>
      </c>
      <c r="C4927" s="47">
        <v>2019</v>
      </c>
      <c r="D4927" s="100">
        <v>0</v>
      </c>
    </row>
    <row r="4928" spans="1:4">
      <c r="A4928" s="47" t="s">
        <v>34</v>
      </c>
      <c r="B4928" s="47" t="s">
        <v>4</v>
      </c>
      <c r="C4928" s="47">
        <v>2020</v>
      </c>
      <c r="D4928" s="100">
        <v>510753.36</v>
      </c>
    </row>
    <row r="4929" spans="1:4">
      <c r="A4929" s="47" t="s">
        <v>34</v>
      </c>
      <c r="B4929" s="47" t="s">
        <v>4</v>
      </c>
      <c r="C4929" s="47">
        <v>2021</v>
      </c>
      <c r="D4929" s="100">
        <v>498837.46</v>
      </c>
    </row>
    <row r="4930" spans="1:4">
      <c r="A4930" s="47" t="s">
        <v>34</v>
      </c>
      <c r="B4930" s="47" t="s">
        <v>4</v>
      </c>
      <c r="C4930" s="47">
        <v>2022</v>
      </c>
      <c r="D4930" s="100">
        <v>913218.28</v>
      </c>
    </row>
    <row r="4931" spans="1:4">
      <c r="A4931" s="47" t="s">
        <v>35</v>
      </c>
      <c r="B4931" s="47" t="s">
        <v>4</v>
      </c>
      <c r="C4931" s="47">
        <v>2014</v>
      </c>
      <c r="D4931" s="47">
        <v>1353522.6300000001</v>
      </c>
    </row>
    <row r="4932" spans="1:4">
      <c r="A4932" s="47" t="s">
        <v>35</v>
      </c>
      <c r="B4932" s="47" t="s">
        <v>4</v>
      </c>
      <c r="C4932" s="47">
        <v>2015</v>
      </c>
      <c r="D4932" s="109">
        <v>727021.99</v>
      </c>
    </row>
    <row r="4933" spans="1:4">
      <c r="A4933" s="47" t="s">
        <v>35</v>
      </c>
      <c r="B4933" s="47" t="s">
        <v>4</v>
      </c>
      <c r="C4933" s="47">
        <v>2016</v>
      </c>
      <c r="D4933" s="100">
        <v>89324.57</v>
      </c>
    </row>
    <row r="4934" spans="1:4">
      <c r="A4934" s="47" t="s">
        <v>35</v>
      </c>
      <c r="B4934" s="47" t="s">
        <v>4</v>
      </c>
      <c r="C4934" s="47">
        <v>2017</v>
      </c>
      <c r="D4934" s="100">
        <v>2738225</v>
      </c>
    </row>
    <row r="4935" spans="1:4">
      <c r="A4935" s="47" t="s">
        <v>35</v>
      </c>
      <c r="B4935" s="47" t="s">
        <v>4</v>
      </c>
      <c r="C4935" s="47">
        <v>2018</v>
      </c>
      <c r="D4935" s="100">
        <v>2186045.71</v>
      </c>
    </row>
    <row r="4936" spans="1:4">
      <c r="A4936" s="47" t="s">
        <v>35</v>
      </c>
      <c r="B4936" s="47" t="s">
        <v>4</v>
      </c>
      <c r="C4936" s="47">
        <v>2019</v>
      </c>
      <c r="D4936" s="100">
        <v>721575.9</v>
      </c>
    </row>
    <row r="4937" spans="1:4">
      <c r="A4937" s="47" t="s">
        <v>35</v>
      </c>
      <c r="B4937" s="47" t="s">
        <v>4</v>
      </c>
      <c r="C4937" s="47">
        <v>2020</v>
      </c>
      <c r="D4937" s="100">
        <v>-561889.37</v>
      </c>
    </row>
    <row r="4938" spans="1:4">
      <c r="A4938" s="47" t="s">
        <v>35</v>
      </c>
      <c r="B4938" s="47" t="s">
        <v>4</v>
      </c>
      <c r="C4938" s="47">
        <v>2021</v>
      </c>
      <c r="D4938" s="100">
        <v>277823.99</v>
      </c>
    </row>
    <row r="4939" spans="1:4">
      <c r="A4939" s="47" t="s">
        <v>35</v>
      </c>
      <c r="B4939" s="47" t="s">
        <v>4</v>
      </c>
      <c r="C4939" s="47">
        <v>2022</v>
      </c>
      <c r="D4939" s="47">
        <v>81658.02</v>
      </c>
    </row>
    <row r="4940" spans="1:4">
      <c r="A4940" s="47" t="s">
        <v>36</v>
      </c>
      <c r="B4940" s="47" t="s">
        <v>4</v>
      </c>
      <c r="C4940" s="47">
        <v>2014</v>
      </c>
      <c r="D4940" s="109">
        <v>13447170.644111492</v>
      </c>
    </row>
    <row r="4941" spans="1:4">
      <c r="A4941" s="47" t="s">
        <v>36</v>
      </c>
      <c r="B4941" s="47" t="s">
        <v>4</v>
      </c>
      <c r="C4941" s="47">
        <v>2015</v>
      </c>
      <c r="D4941" s="100">
        <v>19951094.825192999</v>
      </c>
    </row>
    <row r="4942" spans="1:4">
      <c r="A4942" s="47" t="s">
        <v>36</v>
      </c>
      <c r="B4942" s="47" t="s">
        <v>4</v>
      </c>
      <c r="C4942" s="47">
        <v>2016</v>
      </c>
      <c r="D4942" s="100">
        <v>944671.67899229703</v>
      </c>
    </row>
    <row r="4943" spans="1:4">
      <c r="A4943" s="47" t="s">
        <v>36</v>
      </c>
      <c r="B4943" s="47" t="s">
        <v>4</v>
      </c>
      <c r="C4943" s="47">
        <v>2017</v>
      </c>
      <c r="D4943" s="100">
        <v>245247.23604526799</v>
      </c>
    </row>
    <row r="4944" spans="1:4">
      <c r="A4944" s="47" t="s">
        <v>36</v>
      </c>
      <c r="B4944" s="47" t="s">
        <v>4</v>
      </c>
      <c r="C4944" s="47">
        <v>2018</v>
      </c>
      <c r="D4944" s="100">
        <v>7635113.5199999996</v>
      </c>
    </row>
    <row r="4945" spans="1:4">
      <c r="A4945" s="47" t="s">
        <v>36</v>
      </c>
      <c r="B4945" s="47" t="s">
        <v>4</v>
      </c>
      <c r="C4945" s="47">
        <v>2019</v>
      </c>
      <c r="D4945" s="100">
        <v>897747.25</v>
      </c>
    </row>
    <row r="4946" spans="1:4">
      <c r="A4946" s="47" t="s">
        <v>36</v>
      </c>
      <c r="B4946" s="47" t="s">
        <v>4</v>
      </c>
      <c r="C4946" s="47">
        <v>2020</v>
      </c>
      <c r="D4946" s="100">
        <v>5138960.09</v>
      </c>
    </row>
    <row r="4947" spans="1:4">
      <c r="A4947" s="47" t="s">
        <v>36</v>
      </c>
      <c r="B4947" s="47" t="s">
        <v>4</v>
      </c>
      <c r="C4947" s="47">
        <v>2021</v>
      </c>
      <c r="D4947" s="47">
        <v>2938237.98</v>
      </c>
    </row>
    <row r="4948" spans="1:4">
      <c r="A4948" s="47" t="s">
        <v>36</v>
      </c>
      <c r="B4948" s="47" t="s">
        <v>4</v>
      </c>
      <c r="C4948" s="47">
        <v>2022</v>
      </c>
      <c r="D4948" s="109">
        <v>1183879</v>
      </c>
    </row>
    <row r="4949" spans="1:4">
      <c r="A4949" s="47" t="s">
        <v>37</v>
      </c>
      <c r="B4949" s="47" t="s">
        <v>4</v>
      </c>
      <c r="C4949" s="47">
        <v>2014</v>
      </c>
      <c r="D4949" s="100">
        <v>14933084.459999999</v>
      </c>
    </row>
    <row r="4950" spans="1:4">
      <c r="A4950" s="47" t="s">
        <v>37</v>
      </c>
      <c r="B4950" s="47" t="s">
        <v>4</v>
      </c>
      <c r="C4950" s="47">
        <v>2015</v>
      </c>
      <c r="D4950" s="100">
        <v>1139835.25</v>
      </c>
    </row>
    <row r="4951" spans="1:4">
      <c r="A4951" s="47" t="s">
        <v>37</v>
      </c>
      <c r="B4951" s="47" t="s">
        <v>4</v>
      </c>
      <c r="C4951" s="47">
        <v>2016</v>
      </c>
      <c r="D4951" s="100">
        <v>1148133.03</v>
      </c>
    </row>
    <row r="4952" spans="1:4">
      <c r="A4952" s="47" t="s">
        <v>37</v>
      </c>
      <c r="B4952" s="47" t="s">
        <v>4</v>
      </c>
      <c r="C4952" s="47">
        <v>2017</v>
      </c>
      <c r="D4952" s="100">
        <v>14079737.310000001</v>
      </c>
    </row>
    <row r="4953" spans="1:4">
      <c r="A4953" s="47" t="s">
        <v>37</v>
      </c>
      <c r="B4953" s="47" t="s">
        <v>4</v>
      </c>
      <c r="C4953" s="47">
        <v>2018</v>
      </c>
      <c r="D4953" s="100">
        <v>380672.97</v>
      </c>
    </row>
    <row r="4954" spans="1:4">
      <c r="A4954" s="47" t="s">
        <v>37</v>
      </c>
      <c r="B4954" s="47" t="s">
        <v>4</v>
      </c>
      <c r="C4954" s="47">
        <v>2019</v>
      </c>
      <c r="D4954" s="100">
        <v>772425.98</v>
      </c>
    </row>
    <row r="4955" spans="1:4">
      <c r="A4955" s="47" t="s">
        <v>37</v>
      </c>
      <c r="B4955" s="47" t="s">
        <v>4</v>
      </c>
      <c r="C4955" s="47">
        <v>2020</v>
      </c>
      <c r="D4955" s="47">
        <v>1110265.43</v>
      </c>
    </row>
    <row r="4956" spans="1:4">
      <c r="A4956" s="47" t="s">
        <v>37</v>
      </c>
      <c r="B4956" s="47" t="s">
        <v>4</v>
      </c>
      <c r="C4956" s="47">
        <v>2021</v>
      </c>
      <c r="D4956" s="109">
        <v>994905.53</v>
      </c>
    </row>
    <row r="4957" spans="1:4">
      <c r="A4957" s="47" t="s">
        <v>37</v>
      </c>
      <c r="B4957" s="47" t="s">
        <v>4</v>
      </c>
      <c r="C4957" s="47">
        <v>2022</v>
      </c>
      <c r="D4957" s="100">
        <v>3179254.17</v>
      </c>
    </row>
    <row r="4958" spans="1:4">
      <c r="A4958" s="47" t="s">
        <v>38</v>
      </c>
      <c r="B4958" s="47" t="s">
        <v>4</v>
      </c>
      <c r="C4958" s="47">
        <v>2014</v>
      </c>
      <c r="D4958" s="100">
        <v>6372400</v>
      </c>
    </row>
    <row r="4959" spans="1:4">
      <c r="A4959" s="47" t="s">
        <v>38</v>
      </c>
      <c r="B4959" s="47" t="s">
        <v>4</v>
      </c>
      <c r="C4959" s="47">
        <v>2015</v>
      </c>
      <c r="D4959" s="100">
        <v>0</v>
      </c>
    </row>
    <row r="4960" spans="1:4">
      <c r="A4960" s="47" t="s">
        <v>38</v>
      </c>
      <c r="B4960" s="47" t="s">
        <v>4</v>
      </c>
      <c r="C4960" s="47">
        <v>2016</v>
      </c>
      <c r="D4960" s="100">
        <v>0</v>
      </c>
    </row>
    <row r="4961" spans="1:4">
      <c r="A4961" s="47" t="s">
        <v>38</v>
      </c>
      <c r="B4961" s="47" t="s">
        <v>4</v>
      </c>
      <c r="C4961" s="47">
        <v>2017</v>
      </c>
      <c r="D4961" s="100">
        <v>0</v>
      </c>
    </row>
    <row r="4962" spans="1:4">
      <c r="A4962" s="47" t="s">
        <v>38</v>
      </c>
      <c r="B4962" s="47" t="s">
        <v>4</v>
      </c>
      <c r="C4962" s="47">
        <v>2018</v>
      </c>
      <c r="D4962" s="100">
        <v>0</v>
      </c>
    </row>
    <row r="4963" spans="1:4">
      <c r="A4963" s="47" t="s">
        <v>38</v>
      </c>
      <c r="B4963" s="47" t="s">
        <v>4</v>
      </c>
      <c r="C4963" s="47">
        <v>2019</v>
      </c>
      <c r="D4963" s="47">
        <v>0</v>
      </c>
    </row>
    <row r="4964" spans="1:4">
      <c r="A4964" s="47" t="s">
        <v>38</v>
      </c>
      <c r="B4964" s="47" t="s">
        <v>4</v>
      </c>
      <c r="C4964" s="47">
        <v>2020</v>
      </c>
      <c r="D4964" s="109">
        <v>0</v>
      </c>
    </row>
    <row r="4965" spans="1:4">
      <c r="A4965" s="47" t="s">
        <v>38</v>
      </c>
      <c r="B4965" s="47" t="s">
        <v>4</v>
      </c>
      <c r="C4965" s="47">
        <v>2021</v>
      </c>
      <c r="D4965" s="100">
        <v>0</v>
      </c>
    </row>
    <row r="4966" spans="1:4">
      <c r="A4966" s="47" t="s">
        <v>38</v>
      </c>
      <c r="B4966" s="47" t="s">
        <v>4</v>
      </c>
      <c r="C4966" s="47">
        <v>2022</v>
      </c>
      <c r="D4966" s="100">
        <v>0</v>
      </c>
    </row>
    <row r="4967" spans="1:4">
      <c r="A4967" s="47" t="s">
        <v>39</v>
      </c>
      <c r="B4967" s="47" t="s">
        <v>4</v>
      </c>
      <c r="C4967" s="47">
        <v>2014</v>
      </c>
      <c r="D4967" s="100">
        <v>24454081.40000001</v>
      </c>
    </row>
    <row r="4968" spans="1:4">
      <c r="A4968" s="47" t="s">
        <v>39</v>
      </c>
      <c r="B4968" s="47" t="s">
        <v>4</v>
      </c>
      <c r="C4968" s="47">
        <v>2015</v>
      </c>
      <c r="D4968" s="100">
        <v>13296972.66</v>
      </c>
    </row>
    <row r="4969" spans="1:4">
      <c r="A4969" s="47" t="s">
        <v>39</v>
      </c>
      <c r="B4969" s="47" t="s">
        <v>4</v>
      </c>
      <c r="C4969" s="47">
        <v>2016</v>
      </c>
      <c r="D4969" s="100">
        <v>1119288.6869999999</v>
      </c>
    </row>
    <row r="4970" spans="1:4">
      <c r="A4970" s="47" t="s">
        <v>39</v>
      </c>
      <c r="B4970" s="47" t="s">
        <v>4</v>
      </c>
      <c r="C4970" s="47">
        <v>2017</v>
      </c>
      <c r="D4970" s="100">
        <v>4039738.02</v>
      </c>
    </row>
    <row r="4971" spans="1:4">
      <c r="A4971" s="47" t="s">
        <v>39</v>
      </c>
      <c r="B4971" s="47" t="s">
        <v>4</v>
      </c>
      <c r="C4971" s="47">
        <v>2018</v>
      </c>
      <c r="D4971" s="47">
        <v>5423907</v>
      </c>
    </row>
    <row r="4972" spans="1:4">
      <c r="A4972" s="47" t="s">
        <v>39</v>
      </c>
      <c r="B4972" s="47" t="s">
        <v>4</v>
      </c>
      <c r="C4972" s="47">
        <v>2019</v>
      </c>
      <c r="D4972" s="109">
        <v>4615597.96</v>
      </c>
    </row>
    <row r="4973" spans="1:4">
      <c r="A4973" s="47" t="s">
        <v>39</v>
      </c>
      <c r="B4973" s="47" t="s">
        <v>4</v>
      </c>
      <c r="C4973" s="47">
        <v>2020</v>
      </c>
      <c r="D4973" s="100">
        <v>4813473</v>
      </c>
    </row>
    <row r="4974" spans="1:4">
      <c r="A4974" s="47" t="s">
        <v>39</v>
      </c>
      <c r="B4974" s="47" t="s">
        <v>4</v>
      </c>
      <c r="C4974" s="47">
        <v>2021</v>
      </c>
      <c r="D4974" s="100">
        <v>28851881</v>
      </c>
    </row>
    <row r="4975" spans="1:4">
      <c r="A4975" s="47" t="s">
        <v>39</v>
      </c>
      <c r="B4975" s="47" t="s">
        <v>4</v>
      </c>
      <c r="C4975" s="47">
        <v>2022</v>
      </c>
      <c r="D4975" s="100">
        <v>6171976</v>
      </c>
    </row>
    <row r="4976" spans="1:4">
      <c r="A4976" s="47" t="s">
        <v>40</v>
      </c>
      <c r="B4976" s="47" t="s">
        <v>4</v>
      </c>
      <c r="C4976" s="47">
        <v>2014</v>
      </c>
      <c r="D4976" s="100">
        <v>1440544.92</v>
      </c>
    </row>
    <row r="4977" spans="1:4">
      <c r="A4977" s="47" t="s">
        <v>40</v>
      </c>
      <c r="B4977" s="47" t="s">
        <v>4</v>
      </c>
      <c r="C4977" s="47">
        <v>2015</v>
      </c>
      <c r="D4977" s="100">
        <v>0</v>
      </c>
    </row>
    <row r="4978" spans="1:4">
      <c r="A4978" s="47" t="s">
        <v>40</v>
      </c>
      <c r="B4978" s="47" t="s">
        <v>4</v>
      </c>
      <c r="C4978" s="47">
        <v>2016</v>
      </c>
      <c r="D4978" s="100">
        <v>0</v>
      </c>
    </row>
    <row r="4979" spans="1:4">
      <c r="A4979" s="47" t="s">
        <v>40</v>
      </c>
      <c r="B4979" s="47" t="s">
        <v>4</v>
      </c>
      <c r="C4979" s="47">
        <v>2017</v>
      </c>
      <c r="D4979" s="47">
        <v>1462252.74</v>
      </c>
    </row>
    <row r="4980" spans="1:4">
      <c r="A4980" s="47" t="s">
        <v>40</v>
      </c>
      <c r="B4980" s="47" t="s">
        <v>4</v>
      </c>
      <c r="C4980" s="47">
        <v>2018</v>
      </c>
      <c r="D4980" s="107">
        <v>1000625</v>
      </c>
    </row>
    <row r="4981" spans="1:4">
      <c r="A4981" s="47" t="s">
        <v>40</v>
      </c>
      <c r="B4981" s="47" t="s">
        <v>4</v>
      </c>
      <c r="C4981" s="47">
        <v>2019</v>
      </c>
      <c r="D4981" s="100">
        <v>18143576</v>
      </c>
    </row>
    <row r="4982" spans="1:4">
      <c r="A4982" s="47" t="s">
        <v>40</v>
      </c>
      <c r="B4982" s="47" t="s">
        <v>4</v>
      </c>
      <c r="C4982" s="47">
        <v>2020</v>
      </c>
      <c r="D4982" s="100">
        <v>513993.43</v>
      </c>
    </row>
    <row r="4983" spans="1:4">
      <c r="A4983" s="47" t="s">
        <v>40</v>
      </c>
      <c r="B4983" s="47" t="s">
        <v>4</v>
      </c>
      <c r="C4983" s="47">
        <v>2021</v>
      </c>
      <c r="D4983" s="100">
        <v>2332048.2000000002</v>
      </c>
    </row>
    <row r="4984" spans="1:4">
      <c r="A4984" s="47" t="s">
        <v>40</v>
      </c>
      <c r="B4984" s="47" t="s">
        <v>4</v>
      </c>
      <c r="C4984" s="47">
        <v>2022</v>
      </c>
      <c r="D4984" s="100">
        <v>4309603.49</v>
      </c>
    </row>
    <row r="4985" spans="1:4">
      <c r="A4985" s="47" t="s">
        <v>41</v>
      </c>
      <c r="B4985" s="47" t="s">
        <v>4</v>
      </c>
      <c r="C4985" s="47">
        <v>2014</v>
      </c>
      <c r="D4985" s="100">
        <v>711523.6566078352</v>
      </c>
    </row>
    <row r="4986" spans="1:4">
      <c r="A4986" s="47" t="s">
        <v>41</v>
      </c>
      <c r="B4986" s="47" t="s">
        <v>4</v>
      </c>
      <c r="C4986" s="47">
        <v>2015</v>
      </c>
      <c r="D4986" s="100">
        <v>842493.94252658903</v>
      </c>
    </row>
    <row r="4987" spans="1:4">
      <c r="A4987" s="47" t="s">
        <v>41</v>
      </c>
      <c r="B4987" s="47" t="s">
        <v>4</v>
      </c>
      <c r="C4987" s="47">
        <v>2016</v>
      </c>
      <c r="D4987" s="47">
        <v>0</v>
      </c>
    </row>
    <row r="4988" spans="1:4">
      <c r="A4988" s="47" t="s">
        <v>41</v>
      </c>
      <c r="B4988" s="47" t="s">
        <v>4</v>
      </c>
      <c r="C4988" s="47">
        <v>2017</v>
      </c>
      <c r="D4988" s="109">
        <v>0</v>
      </c>
    </row>
    <row r="4989" spans="1:4">
      <c r="A4989" s="47" t="s">
        <v>41</v>
      </c>
      <c r="B4989" s="47" t="s">
        <v>4</v>
      </c>
      <c r="C4989" s="47">
        <v>2018</v>
      </c>
      <c r="D4989" s="100">
        <v>0</v>
      </c>
    </row>
    <row r="4990" spans="1:4">
      <c r="A4990" s="47" t="s">
        <v>41</v>
      </c>
      <c r="B4990" s="47" t="s">
        <v>4</v>
      </c>
      <c r="C4990" s="47">
        <v>2019</v>
      </c>
      <c r="D4990" s="100">
        <v>0</v>
      </c>
    </row>
    <row r="4991" spans="1:4">
      <c r="A4991" s="47" t="s">
        <v>41</v>
      </c>
      <c r="B4991" s="47" t="s">
        <v>4</v>
      </c>
      <c r="C4991" s="47">
        <v>2020</v>
      </c>
      <c r="D4991" s="100">
        <v>0</v>
      </c>
    </row>
    <row r="4992" spans="1:4">
      <c r="A4992" s="47" t="s">
        <v>41</v>
      </c>
      <c r="B4992" s="47" t="s">
        <v>4</v>
      </c>
      <c r="C4992" s="47">
        <v>2021</v>
      </c>
      <c r="D4992" s="100">
        <v>0</v>
      </c>
    </row>
    <row r="4993" spans="1:4">
      <c r="A4993" s="47" t="s">
        <v>41</v>
      </c>
      <c r="B4993" s="47" t="s">
        <v>4</v>
      </c>
      <c r="C4993" s="47">
        <v>2022</v>
      </c>
      <c r="D4993" s="100">
        <v>0</v>
      </c>
    </row>
    <row r="4994" spans="1:4">
      <c r="A4994" s="47" t="s">
        <v>111</v>
      </c>
      <c r="B4994" s="47" t="s">
        <v>4</v>
      </c>
      <c r="C4994" s="47">
        <v>2020</v>
      </c>
      <c r="D4994" s="100">
        <v>865839.06</v>
      </c>
    </row>
    <row r="4995" spans="1:4">
      <c r="A4995" s="47" t="s">
        <v>111</v>
      </c>
      <c r="B4995" s="47" t="s">
        <v>4</v>
      </c>
      <c r="C4995" s="47">
        <v>2021</v>
      </c>
      <c r="D4995" s="47">
        <v>5332391</v>
      </c>
    </row>
    <row r="4996" spans="1:4">
      <c r="A4996" s="47" t="s">
        <v>111</v>
      </c>
      <c r="B4996" s="47" t="s">
        <v>4</v>
      </c>
      <c r="C4996" s="47">
        <v>2022</v>
      </c>
      <c r="D4996" s="107">
        <v>1888297.7</v>
      </c>
    </row>
    <row r="4997" spans="1:4">
      <c r="A4997" s="47" t="s">
        <v>42</v>
      </c>
      <c r="B4997" s="47" t="s">
        <v>4</v>
      </c>
      <c r="C4997" s="47">
        <v>2014</v>
      </c>
      <c r="D4997" s="47">
        <v>3972405.14</v>
      </c>
    </row>
    <row r="4998" spans="1:4">
      <c r="A4998" s="47" t="s">
        <v>42</v>
      </c>
      <c r="B4998" s="47" t="s">
        <v>4</v>
      </c>
      <c r="C4998" s="47">
        <v>2015</v>
      </c>
      <c r="D4998" s="109">
        <v>2672314.5099999998</v>
      </c>
    </row>
    <row r="4999" spans="1:4">
      <c r="A4999" s="47" t="s">
        <v>42</v>
      </c>
      <c r="B4999" s="47" t="s">
        <v>4</v>
      </c>
      <c r="C4999" s="47">
        <v>2016</v>
      </c>
      <c r="D4999" s="100">
        <v>451081.29</v>
      </c>
    </row>
    <row r="5000" spans="1:4">
      <c r="A5000" s="47" t="s">
        <v>42</v>
      </c>
      <c r="B5000" s="47" t="s">
        <v>4</v>
      </c>
      <c r="C5000" s="47">
        <v>2017</v>
      </c>
      <c r="D5000" s="100">
        <v>5147805</v>
      </c>
    </row>
    <row r="5001" spans="1:4">
      <c r="A5001" s="47" t="s">
        <v>42</v>
      </c>
      <c r="B5001" s="47" t="s">
        <v>4</v>
      </c>
      <c r="C5001" s="47">
        <v>2018</v>
      </c>
      <c r="D5001" s="100">
        <v>1641303.24</v>
      </c>
    </row>
    <row r="5002" spans="1:4">
      <c r="A5002" s="47" t="s">
        <v>42</v>
      </c>
      <c r="B5002" s="47" t="s">
        <v>4</v>
      </c>
      <c r="C5002" s="47">
        <v>2019</v>
      </c>
      <c r="D5002" s="100">
        <v>1376634.01</v>
      </c>
    </row>
    <row r="5003" spans="1:4">
      <c r="A5003" s="47" t="s">
        <v>42</v>
      </c>
      <c r="B5003" s="47" t="s">
        <v>4</v>
      </c>
      <c r="C5003" s="47">
        <v>2020</v>
      </c>
      <c r="D5003" s="100">
        <v>7916522.7800000003</v>
      </c>
    </row>
    <row r="5004" spans="1:4">
      <c r="A5004" s="47" t="s">
        <v>42</v>
      </c>
      <c r="B5004" s="47" t="s">
        <v>4</v>
      </c>
      <c r="C5004" s="47">
        <v>2021</v>
      </c>
      <c r="D5004" s="100">
        <v>1932305.13</v>
      </c>
    </row>
    <row r="5005" spans="1:4">
      <c r="A5005" s="47" t="s">
        <v>42</v>
      </c>
      <c r="B5005" s="47" t="s">
        <v>4</v>
      </c>
      <c r="C5005" s="47">
        <v>2022</v>
      </c>
      <c r="D5005" s="47">
        <v>1436659.55</v>
      </c>
    </row>
    <row r="5006" spans="1:4">
      <c r="A5006" s="47" t="s">
        <v>43</v>
      </c>
      <c r="B5006" s="47" t="s">
        <v>4</v>
      </c>
      <c r="C5006" s="47">
        <v>2014</v>
      </c>
      <c r="D5006" s="109">
        <v>0</v>
      </c>
    </row>
    <row r="5007" spans="1:4">
      <c r="A5007" s="47" t="s">
        <v>43</v>
      </c>
      <c r="B5007" s="47" t="s">
        <v>4</v>
      </c>
      <c r="C5007" s="47">
        <v>2015</v>
      </c>
      <c r="D5007" s="100">
        <v>0</v>
      </c>
    </row>
    <row r="5008" spans="1:4">
      <c r="A5008" s="47" t="s">
        <v>43</v>
      </c>
      <c r="B5008" s="47" t="s">
        <v>4</v>
      </c>
      <c r="C5008" s="47">
        <v>2016</v>
      </c>
      <c r="D5008" s="100">
        <v>0</v>
      </c>
    </row>
    <row r="5009" spans="1:4">
      <c r="A5009" s="47" t="s">
        <v>43</v>
      </c>
      <c r="B5009" s="47" t="s">
        <v>4</v>
      </c>
      <c r="C5009" s="47">
        <v>2017</v>
      </c>
      <c r="D5009" s="100">
        <v>0</v>
      </c>
    </row>
    <row r="5010" spans="1:4">
      <c r="A5010" s="47" t="s">
        <v>43</v>
      </c>
      <c r="B5010" s="47" t="s">
        <v>4</v>
      </c>
      <c r="C5010" s="47">
        <v>2018</v>
      </c>
      <c r="D5010" s="100">
        <v>0</v>
      </c>
    </row>
    <row r="5011" spans="1:4">
      <c r="A5011" s="47" t="s">
        <v>43</v>
      </c>
      <c r="B5011" s="47" t="s">
        <v>4</v>
      </c>
      <c r="C5011" s="47">
        <v>2019</v>
      </c>
      <c r="D5011" s="100">
        <v>0</v>
      </c>
    </row>
    <row r="5012" spans="1:4">
      <c r="A5012" s="47" t="s">
        <v>43</v>
      </c>
      <c r="B5012" s="47" t="s">
        <v>4</v>
      </c>
      <c r="C5012" s="47">
        <v>2020</v>
      </c>
      <c r="D5012" s="100">
        <v>-1254059.21000504</v>
      </c>
    </row>
    <row r="5013" spans="1:4">
      <c r="A5013" s="47" t="s">
        <v>43</v>
      </c>
      <c r="B5013" s="47" t="s">
        <v>4</v>
      </c>
      <c r="C5013" s="47">
        <v>2021</v>
      </c>
      <c r="D5013" s="47">
        <v>2139544.2400000002</v>
      </c>
    </row>
    <row r="5014" spans="1:4">
      <c r="A5014" s="47" t="s">
        <v>43</v>
      </c>
      <c r="B5014" s="47" t="s">
        <v>4</v>
      </c>
      <c r="C5014" s="47">
        <v>2022</v>
      </c>
      <c r="D5014" s="109">
        <v>537364.93000000005</v>
      </c>
    </row>
    <row r="5015" spans="1:4">
      <c r="A5015" s="47" t="s">
        <v>44</v>
      </c>
      <c r="B5015" s="47" t="s">
        <v>4</v>
      </c>
      <c r="C5015" s="47">
        <v>2014</v>
      </c>
      <c r="D5015" s="100">
        <v>0</v>
      </c>
    </row>
    <row r="5016" spans="1:4">
      <c r="A5016" s="47" t="s">
        <v>44</v>
      </c>
      <c r="B5016" s="47" t="s">
        <v>4</v>
      </c>
      <c r="C5016" s="47">
        <v>2015</v>
      </c>
      <c r="D5016" s="100">
        <v>0</v>
      </c>
    </row>
    <row r="5017" spans="1:4">
      <c r="A5017" s="47" t="s">
        <v>44</v>
      </c>
      <c r="B5017" s="47" t="s">
        <v>4</v>
      </c>
      <c r="C5017" s="47">
        <v>2016</v>
      </c>
      <c r="D5017" s="100">
        <v>0</v>
      </c>
    </row>
    <row r="5018" spans="1:4">
      <c r="A5018" s="47" t="s">
        <v>44</v>
      </c>
      <c r="B5018" s="47" t="s">
        <v>4</v>
      </c>
      <c r="C5018" s="47">
        <v>2017</v>
      </c>
      <c r="D5018" s="100">
        <v>338168</v>
      </c>
    </row>
    <row r="5019" spans="1:4">
      <c r="A5019" s="47" t="s">
        <v>44</v>
      </c>
      <c r="B5019" s="47" t="s">
        <v>4</v>
      </c>
      <c r="C5019" s="47">
        <v>2018</v>
      </c>
      <c r="D5019" s="100">
        <v>0</v>
      </c>
    </row>
    <row r="5020" spans="1:4">
      <c r="A5020" s="47" t="s">
        <v>44</v>
      </c>
      <c r="B5020" s="47" t="s">
        <v>4</v>
      </c>
      <c r="C5020" s="47">
        <v>2019</v>
      </c>
      <c r="D5020" s="100">
        <v>0</v>
      </c>
    </row>
    <row r="5021" spans="1:4">
      <c r="A5021" s="47" t="s">
        <v>44</v>
      </c>
      <c r="B5021" s="47" t="s">
        <v>4</v>
      </c>
      <c r="C5021" s="47">
        <v>2020</v>
      </c>
      <c r="D5021" s="47">
        <v>0</v>
      </c>
    </row>
    <row r="5022" spans="1:4">
      <c r="A5022" s="47" t="s">
        <v>44</v>
      </c>
      <c r="B5022" s="47" t="s">
        <v>4</v>
      </c>
      <c r="C5022" s="47">
        <v>2021</v>
      </c>
      <c r="D5022" s="109">
        <v>0</v>
      </c>
    </row>
    <row r="5023" spans="1:4">
      <c r="A5023" s="47" t="s">
        <v>44</v>
      </c>
      <c r="B5023" s="47" t="s">
        <v>4</v>
      </c>
      <c r="C5023" s="47">
        <v>2022</v>
      </c>
      <c r="D5023" s="100">
        <v>0</v>
      </c>
    </row>
    <row r="5024" spans="1:4">
      <c r="A5024" s="47" t="s">
        <v>45</v>
      </c>
      <c r="B5024" s="47" t="s">
        <v>4</v>
      </c>
      <c r="C5024" s="47">
        <v>2014</v>
      </c>
      <c r="D5024" s="100">
        <v>0</v>
      </c>
    </row>
    <row r="5025" spans="1:4">
      <c r="A5025" s="47" t="s">
        <v>45</v>
      </c>
      <c r="B5025" s="47" t="s">
        <v>4</v>
      </c>
      <c r="C5025" s="47">
        <v>2015</v>
      </c>
      <c r="D5025" s="100">
        <v>154110.48000000001</v>
      </c>
    </row>
    <row r="5026" spans="1:4">
      <c r="A5026" s="47" t="s">
        <v>45</v>
      </c>
      <c r="B5026" s="47" t="s">
        <v>4</v>
      </c>
      <c r="C5026" s="47">
        <v>2016</v>
      </c>
      <c r="D5026" s="100">
        <v>1074113.6100000001</v>
      </c>
    </row>
    <row r="5027" spans="1:4">
      <c r="A5027" s="47" t="s">
        <v>45</v>
      </c>
      <c r="B5027" s="47" t="s">
        <v>4</v>
      </c>
      <c r="C5027" s="47">
        <v>2017</v>
      </c>
      <c r="D5027" s="100">
        <v>2711255</v>
      </c>
    </row>
    <row r="5028" spans="1:4">
      <c r="A5028" s="47" t="s">
        <v>45</v>
      </c>
      <c r="B5028" s="47" t="s">
        <v>4</v>
      </c>
      <c r="C5028" s="47">
        <v>2018</v>
      </c>
      <c r="D5028" s="100">
        <v>1053072.0400000501</v>
      </c>
    </row>
    <row r="5029" spans="1:4">
      <c r="A5029" s="47" t="s">
        <v>45</v>
      </c>
      <c r="B5029" s="47" t="s">
        <v>4</v>
      </c>
      <c r="C5029" s="47">
        <v>2019</v>
      </c>
      <c r="D5029" s="47">
        <v>1571397.93</v>
      </c>
    </row>
    <row r="5030" spans="1:4">
      <c r="A5030" s="47" t="s">
        <v>45</v>
      </c>
      <c r="B5030" s="47" t="s">
        <v>4</v>
      </c>
      <c r="C5030" s="47">
        <v>2020</v>
      </c>
      <c r="D5030" s="109">
        <v>-65721</v>
      </c>
    </row>
    <row r="5031" spans="1:4">
      <c r="A5031" s="47" t="s">
        <v>45</v>
      </c>
      <c r="B5031" s="47" t="s">
        <v>4</v>
      </c>
      <c r="C5031" s="47">
        <v>2021</v>
      </c>
      <c r="D5031" s="93">
        <v>-14362.53</v>
      </c>
    </row>
    <row r="5032" spans="1:4">
      <c r="A5032" s="47" t="s">
        <v>45</v>
      </c>
      <c r="B5032" s="47" t="s">
        <v>4</v>
      </c>
      <c r="C5032" s="47">
        <v>2022</v>
      </c>
      <c r="D5032" s="93">
        <v>1081956.8700000001</v>
      </c>
    </row>
    <row r="5033" spans="1:4">
      <c r="A5033" s="47" t="s">
        <v>53</v>
      </c>
      <c r="B5033" s="47" t="s">
        <v>70</v>
      </c>
      <c r="C5033" s="47">
        <v>2014</v>
      </c>
      <c r="D5033" s="93">
        <v>544379170.24000001</v>
      </c>
    </row>
    <row r="5034" spans="1:4">
      <c r="A5034" s="47" t="s">
        <v>53</v>
      </c>
      <c r="B5034" s="47" t="s">
        <v>70</v>
      </c>
      <c r="C5034" s="47">
        <v>2015</v>
      </c>
      <c r="D5034" s="93">
        <v>548915304.37</v>
      </c>
    </row>
    <row r="5035" spans="1:4">
      <c r="A5035" s="47" t="s">
        <v>53</v>
      </c>
      <c r="B5035" s="47" t="s">
        <v>70</v>
      </c>
      <c r="C5035" s="47">
        <v>2016</v>
      </c>
      <c r="D5035" s="93">
        <v>550525571.12</v>
      </c>
    </row>
    <row r="5036" spans="1:4">
      <c r="A5036" s="47" t="s">
        <v>53</v>
      </c>
      <c r="B5036" s="47" t="s">
        <v>70</v>
      </c>
      <c r="C5036" s="47">
        <v>2017</v>
      </c>
      <c r="D5036" s="93">
        <v>535057630.24000001</v>
      </c>
    </row>
    <row r="5037" spans="1:4">
      <c r="A5037" s="47" t="s">
        <v>53</v>
      </c>
      <c r="B5037" s="47" t="s">
        <v>70</v>
      </c>
      <c r="C5037" s="47">
        <v>2018</v>
      </c>
      <c r="D5037" s="47">
        <v>542303051.5</v>
      </c>
    </row>
    <row r="5038" spans="1:4">
      <c r="A5038" s="47" t="s">
        <v>53</v>
      </c>
      <c r="B5038" s="47" t="s">
        <v>70</v>
      </c>
      <c r="C5038" s="47">
        <v>2019</v>
      </c>
      <c r="D5038" s="109">
        <v>540356902.13</v>
      </c>
    </row>
    <row r="5039" spans="1:4">
      <c r="A5039" s="47" t="s">
        <v>53</v>
      </c>
      <c r="B5039" s="47" t="s">
        <v>70</v>
      </c>
      <c r="C5039" s="47">
        <v>2020</v>
      </c>
      <c r="D5039" s="93">
        <v>636085497.37643337</v>
      </c>
    </row>
    <row r="5040" spans="1:4">
      <c r="A5040" s="47" t="s">
        <v>53</v>
      </c>
      <c r="B5040" s="47" t="s">
        <v>70</v>
      </c>
      <c r="C5040" s="47">
        <v>2021</v>
      </c>
      <c r="D5040" s="93">
        <v>614971674.51999998</v>
      </c>
    </row>
    <row r="5041" spans="1:4">
      <c r="A5041" s="47" t="s">
        <v>53</v>
      </c>
      <c r="B5041" s="47" t="s">
        <v>70</v>
      </c>
      <c r="C5041" s="47">
        <v>2022</v>
      </c>
      <c r="D5041" s="93">
        <v>624082178.22000003</v>
      </c>
    </row>
    <row r="5042" spans="1:4">
      <c r="A5042" s="47" t="s">
        <v>51</v>
      </c>
      <c r="B5042" s="47" t="s">
        <v>70</v>
      </c>
      <c r="C5042" s="47">
        <v>2014</v>
      </c>
      <c r="D5042" s="93">
        <v>283727000</v>
      </c>
    </row>
    <row r="5043" spans="1:4">
      <c r="A5043" s="47" t="s">
        <v>51</v>
      </c>
      <c r="B5043" s="47" t="s">
        <v>70</v>
      </c>
      <c r="C5043" s="47">
        <v>2015</v>
      </c>
      <c r="D5043" s="93">
        <v>303687147</v>
      </c>
    </row>
    <row r="5044" spans="1:4">
      <c r="A5044" s="47" t="s">
        <v>51</v>
      </c>
      <c r="B5044" s="47" t="s">
        <v>70</v>
      </c>
      <c r="C5044" s="47">
        <v>2016</v>
      </c>
      <c r="D5044" s="93">
        <v>320224930</v>
      </c>
    </row>
    <row r="5045" spans="1:4">
      <c r="A5045" s="47" t="s">
        <v>51</v>
      </c>
      <c r="B5045" s="47" t="s">
        <v>70</v>
      </c>
      <c r="C5045" s="47">
        <v>2017</v>
      </c>
      <c r="D5045" s="47">
        <v>331534956</v>
      </c>
    </row>
    <row r="5046" spans="1:4">
      <c r="A5046" s="47" t="s">
        <v>51</v>
      </c>
      <c r="B5046" s="47" t="s">
        <v>70</v>
      </c>
      <c r="C5046" s="47">
        <v>2018</v>
      </c>
      <c r="D5046" s="109">
        <v>349983000</v>
      </c>
    </row>
    <row r="5047" spans="1:4">
      <c r="A5047" s="47" t="s">
        <v>51</v>
      </c>
      <c r="B5047" s="47" t="s">
        <v>70</v>
      </c>
      <c r="C5047" s="47">
        <v>2019</v>
      </c>
      <c r="D5047" s="93">
        <v>310176000</v>
      </c>
    </row>
    <row r="5048" spans="1:4">
      <c r="A5048" s="47" t="s">
        <v>51</v>
      </c>
      <c r="B5048" s="47" t="s">
        <v>70</v>
      </c>
      <c r="C5048" s="47">
        <v>2020</v>
      </c>
      <c r="D5048" s="93">
        <v>316613000</v>
      </c>
    </row>
    <row r="5049" spans="1:4">
      <c r="A5049" s="47" t="s">
        <v>51</v>
      </c>
      <c r="B5049" s="47" t="s">
        <v>70</v>
      </c>
      <c r="C5049" s="47">
        <v>2021</v>
      </c>
      <c r="D5049" s="93">
        <v>320493000</v>
      </c>
    </row>
    <row r="5050" spans="1:4">
      <c r="A5050" s="47" t="s">
        <v>51</v>
      </c>
      <c r="B5050" s="47" t="s">
        <v>70</v>
      </c>
      <c r="C5050" s="47">
        <v>2022</v>
      </c>
      <c r="D5050" s="93">
        <v>332961000</v>
      </c>
    </row>
    <row r="5051" spans="1:4">
      <c r="A5051" s="47" t="s">
        <v>50</v>
      </c>
      <c r="B5051" s="47" t="s">
        <v>70</v>
      </c>
      <c r="C5051" s="47">
        <v>2014</v>
      </c>
      <c r="D5051" s="93">
        <v>901901000</v>
      </c>
    </row>
    <row r="5052" spans="1:4">
      <c r="A5052" s="47" t="s">
        <v>50</v>
      </c>
      <c r="B5052" s="47" t="s">
        <v>70</v>
      </c>
      <c r="C5052" s="47">
        <v>2015</v>
      </c>
      <c r="D5052" s="93">
        <v>867834000</v>
      </c>
    </row>
    <row r="5053" spans="1:4">
      <c r="A5053" s="47" t="s">
        <v>50</v>
      </c>
      <c r="B5053" s="47" t="s">
        <v>70</v>
      </c>
      <c r="C5053" s="47">
        <v>2016</v>
      </c>
      <c r="D5053" s="47">
        <v>983619000</v>
      </c>
    </row>
    <row r="5054" spans="1:4">
      <c r="A5054" s="47" t="s">
        <v>50</v>
      </c>
      <c r="B5054" s="47" t="s">
        <v>70</v>
      </c>
      <c r="C5054" s="47">
        <v>2017</v>
      </c>
      <c r="D5054" s="109">
        <v>1169040000</v>
      </c>
    </row>
    <row r="5055" spans="1:4">
      <c r="A5055" s="47" t="s">
        <v>50</v>
      </c>
      <c r="B5055" s="47" t="s">
        <v>70</v>
      </c>
      <c r="C5055" s="47">
        <v>2018</v>
      </c>
      <c r="D5055" s="93">
        <v>810828000</v>
      </c>
    </row>
    <row r="5056" spans="1:4">
      <c r="A5056" s="47" t="s">
        <v>50</v>
      </c>
      <c r="B5056" s="47" t="s">
        <v>70</v>
      </c>
      <c r="C5056" s="47">
        <v>2019</v>
      </c>
      <c r="D5056" s="93">
        <v>769681000</v>
      </c>
    </row>
    <row r="5057" spans="1:4">
      <c r="A5057" s="47" t="s">
        <v>50</v>
      </c>
      <c r="B5057" s="47" t="s">
        <v>70</v>
      </c>
      <c r="C5057" s="47">
        <v>2020</v>
      </c>
      <c r="D5057" s="93">
        <v>735222000</v>
      </c>
    </row>
    <row r="5058" spans="1:4">
      <c r="A5058" s="47" t="s">
        <v>50</v>
      </c>
      <c r="B5058" s="47" t="s">
        <v>70</v>
      </c>
      <c r="C5058" s="47">
        <v>2021</v>
      </c>
      <c r="D5058" s="93">
        <v>743285000</v>
      </c>
    </row>
    <row r="5059" spans="1:4">
      <c r="A5059" s="47" t="s">
        <v>50</v>
      </c>
      <c r="B5059" s="47" t="s">
        <v>70</v>
      </c>
      <c r="C5059" s="47">
        <v>2022</v>
      </c>
      <c r="D5059" s="93">
        <v>860716392.99999988</v>
      </c>
    </row>
    <row r="5060" spans="1:4">
      <c r="A5060" s="47" t="s">
        <v>52</v>
      </c>
      <c r="B5060" s="47" t="s">
        <v>70</v>
      </c>
      <c r="C5060" s="47">
        <v>2014</v>
      </c>
      <c r="D5060" s="93">
        <v>214735000</v>
      </c>
    </row>
    <row r="5061" spans="1:4">
      <c r="A5061" s="47" t="s">
        <v>52</v>
      </c>
      <c r="B5061" s="47" t="s">
        <v>70</v>
      </c>
      <c r="C5061" s="47">
        <v>2015</v>
      </c>
      <c r="D5061" s="47">
        <v>192777000</v>
      </c>
    </row>
    <row r="5062" spans="1:4">
      <c r="A5062" s="47" t="s">
        <v>52</v>
      </c>
      <c r="B5062" s="47" t="s">
        <v>70</v>
      </c>
      <c r="C5062" s="47">
        <v>2016</v>
      </c>
      <c r="D5062" s="109">
        <v>191511000</v>
      </c>
    </row>
    <row r="5063" spans="1:4">
      <c r="A5063" s="47" t="s">
        <v>52</v>
      </c>
      <c r="B5063" s="47" t="s">
        <v>70</v>
      </c>
      <c r="C5063" s="47">
        <v>2017</v>
      </c>
      <c r="D5063" s="93">
        <v>175101989</v>
      </c>
    </row>
    <row r="5064" spans="1:4">
      <c r="A5064" s="47" t="s">
        <v>52</v>
      </c>
      <c r="B5064" s="47" t="s">
        <v>70</v>
      </c>
      <c r="C5064" s="47">
        <v>2018</v>
      </c>
      <c r="D5064" s="93">
        <v>178635315</v>
      </c>
    </row>
    <row r="5065" spans="1:4">
      <c r="A5065" s="47" t="s">
        <v>52</v>
      </c>
      <c r="B5065" s="47" t="s">
        <v>70</v>
      </c>
      <c r="C5065" s="47">
        <v>2019</v>
      </c>
      <c r="D5065" s="93">
        <v>166075294</v>
      </c>
    </row>
    <row r="5066" spans="1:4">
      <c r="A5066" s="47" t="s">
        <v>52</v>
      </c>
      <c r="B5066" s="47" t="s">
        <v>70</v>
      </c>
      <c r="C5066" s="47">
        <v>2020</v>
      </c>
      <c r="D5066" s="93">
        <v>152209702.38</v>
      </c>
    </row>
    <row r="5067" spans="1:4">
      <c r="A5067" s="47" t="s">
        <v>52</v>
      </c>
      <c r="B5067" s="47" t="s">
        <v>70</v>
      </c>
      <c r="C5067" s="47">
        <v>2021</v>
      </c>
      <c r="D5067" s="93">
        <v>141571046.16</v>
      </c>
    </row>
    <row r="5068" spans="1:4">
      <c r="A5068" s="47" t="s">
        <v>52</v>
      </c>
      <c r="B5068" s="47" t="s">
        <v>70</v>
      </c>
      <c r="C5068" s="47">
        <v>2022</v>
      </c>
      <c r="D5068" s="93">
        <v>153394026.28999999</v>
      </c>
    </row>
    <row r="5069" spans="1:4">
      <c r="A5069" s="47" t="s">
        <v>49</v>
      </c>
      <c r="B5069" s="47" t="s">
        <v>70</v>
      </c>
      <c r="C5069" s="47">
        <v>2014</v>
      </c>
      <c r="D5069" s="47">
        <v>878065000</v>
      </c>
    </row>
    <row r="5070" spans="1:4">
      <c r="A5070" s="47" t="s">
        <v>49</v>
      </c>
      <c r="B5070" s="47" t="s">
        <v>70</v>
      </c>
      <c r="C5070" s="47">
        <v>2015</v>
      </c>
      <c r="D5070" s="109">
        <v>854131000</v>
      </c>
    </row>
    <row r="5071" spans="1:4">
      <c r="A5071" s="47" t="s">
        <v>49</v>
      </c>
      <c r="B5071" s="47" t="s">
        <v>70</v>
      </c>
      <c r="C5071" s="47">
        <v>2016</v>
      </c>
      <c r="D5071" s="93">
        <v>742743100</v>
      </c>
    </row>
    <row r="5072" spans="1:4">
      <c r="A5072" s="47" t="s">
        <v>49</v>
      </c>
      <c r="B5072" s="47" t="s">
        <v>70</v>
      </c>
      <c r="C5072" s="47">
        <v>2017</v>
      </c>
      <c r="D5072" s="93">
        <v>727568639</v>
      </c>
    </row>
    <row r="5073" spans="1:4">
      <c r="A5073" s="47" t="s">
        <v>49</v>
      </c>
      <c r="B5073" s="47" t="s">
        <v>70</v>
      </c>
      <c r="C5073" s="47">
        <v>2018</v>
      </c>
      <c r="D5073" s="93">
        <v>713126000</v>
      </c>
    </row>
    <row r="5074" spans="1:4">
      <c r="A5074" s="47" t="s">
        <v>49</v>
      </c>
      <c r="B5074" s="47" t="s">
        <v>70</v>
      </c>
      <c r="C5074" s="47">
        <v>2019</v>
      </c>
      <c r="D5074" s="93">
        <v>750081000</v>
      </c>
    </row>
    <row r="5075" spans="1:4">
      <c r="A5075" s="47" t="s">
        <v>49</v>
      </c>
      <c r="B5075" s="47" t="s">
        <v>70</v>
      </c>
      <c r="C5075" s="47">
        <v>2020</v>
      </c>
      <c r="D5075" s="93">
        <v>760557000</v>
      </c>
    </row>
    <row r="5076" spans="1:4">
      <c r="A5076" s="47" t="s">
        <v>49</v>
      </c>
      <c r="B5076" s="47" t="s">
        <v>70</v>
      </c>
      <c r="C5076" s="47">
        <v>2021</v>
      </c>
      <c r="D5076" s="93">
        <v>783585279.14999998</v>
      </c>
    </row>
    <row r="5077" spans="1:4">
      <c r="A5077" s="47" t="s">
        <v>49</v>
      </c>
      <c r="B5077" s="47" t="s">
        <v>70</v>
      </c>
      <c r="C5077" s="47">
        <v>2022</v>
      </c>
      <c r="D5077" s="47">
        <v>794968000</v>
      </c>
    </row>
    <row r="5078" spans="1:4">
      <c r="A5078" s="47" t="s">
        <v>33</v>
      </c>
      <c r="B5078" s="47" t="s">
        <v>74</v>
      </c>
      <c r="C5078" s="47">
        <v>2014</v>
      </c>
      <c r="D5078" s="109">
        <v>0.108084698417569</v>
      </c>
    </row>
    <row r="5079" spans="1:4">
      <c r="A5079" s="47" t="s">
        <v>33</v>
      </c>
      <c r="B5079" s="47" t="s">
        <v>74</v>
      </c>
      <c r="C5079" s="47">
        <v>2015</v>
      </c>
      <c r="D5079" s="93">
        <v>7.2166482982872995E-2</v>
      </c>
    </row>
    <row r="5080" spans="1:4">
      <c r="A5080" s="47" t="s">
        <v>33</v>
      </c>
      <c r="B5080" s="47" t="s">
        <v>74</v>
      </c>
      <c r="C5080" s="47">
        <v>2016</v>
      </c>
      <c r="D5080" s="93">
        <v>7.1532972451096993E-2</v>
      </c>
    </row>
    <row r="5081" spans="1:4">
      <c r="A5081" s="47" t="s">
        <v>33</v>
      </c>
      <c r="B5081" s="47" t="s">
        <v>74</v>
      </c>
      <c r="C5081" s="47">
        <v>2017</v>
      </c>
      <c r="D5081" s="93">
        <v>7.0637367252781996E-2</v>
      </c>
    </row>
    <row r="5082" spans="1:4">
      <c r="A5082" s="47" t="s">
        <v>33</v>
      </c>
      <c r="B5082" s="47" t="s">
        <v>74</v>
      </c>
      <c r="C5082" s="47">
        <v>2018</v>
      </c>
      <c r="D5082" s="93">
        <v>6.9714768087480006E-2</v>
      </c>
    </row>
    <row r="5083" spans="1:4">
      <c r="A5083" s="47" t="s">
        <v>33</v>
      </c>
      <c r="B5083" s="47" t="s">
        <v>74</v>
      </c>
      <c r="C5083" s="47">
        <v>2019</v>
      </c>
      <c r="D5083" s="93">
        <v>6.8657519784459997E-2</v>
      </c>
    </row>
    <row r="5084" spans="1:4">
      <c r="A5084" s="47" t="s">
        <v>33</v>
      </c>
      <c r="B5084" s="47" t="s">
        <v>74</v>
      </c>
      <c r="C5084" s="47">
        <v>2020</v>
      </c>
      <c r="D5084" s="93">
        <v>5.9669341099141002E-2</v>
      </c>
    </row>
    <row r="5085" spans="1:4">
      <c r="A5085" s="47" t="s">
        <v>33</v>
      </c>
      <c r="B5085" s="47" t="s">
        <v>74</v>
      </c>
      <c r="C5085" s="47">
        <v>2021</v>
      </c>
      <c r="D5085" s="47">
        <v>5.7488065963305003E-2</v>
      </c>
    </row>
    <row r="5086" spans="1:4">
      <c r="A5086" s="47" t="s">
        <v>33</v>
      </c>
      <c r="B5086" s="47" t="s">
        <v>74</v>
      </c>
      <c r="C5086" s="47">
        <v>2022</v>
      </c>
      <c r="D5086" s="107">
        <v>5.4855055555050998E-2</v>
      </c>
    </row>
    <row r="5087" spans="1:4">
      <c r="A5087" s="47" t="s">
        <v>34</v>
      </c>
      <c r="B5087" s="47" t="s">
        <v>74</v>
      </c>
      <c r="C5087" s="47">
        <v>2014</v>
      </c>
      <c r="D5087" s="93">
        <v>0.105794998538824</v>
      </c>
    </row>
    <row r="5088" spans="1:4">
      <c r="A5088" s="47" t="s">
        <v>34</v>
      </c>
      <c r="B5088" s="47" t="s">
        <v>74</v>
      </c>
      <c r="C5088" s="47">
        <v>2015</v>
      </c>
      <c r="D5088" s="93">
        <v>0.105794998538824</v>
      </c>
    </row>
    <row r="5089" spans="1:4">
      <c r="A5089" s="47" t="s">
        <v>34</v>
      </c>
      <c r="B5089" s="47" t="s">
        <v>74</v>
      </c>
      <c r="C5089" s="47">
        <v>2016</v>
      </c>
      <c r="D5089" s="93">
        <v>6.9622824498364003E-2</v>
      </c>
    </row>
    <row r="5090" spans="1:4">
      <c r="A5090" s="47" t="s">
        <v>34</v>
      </c>
      <c r="B5090" s="47" t="s">
        <v>74</v>
      </c>
      <c r="C5090" s="47">
        <v>2017</v>
      </c>
      <c r="D5090" s="93">
        <v>6.9157688308897E-2</v>
      </c>
    </row>
    <row r="5091" spans="1:4">
      <c r="A5091" s="47" t="s">
        <v>34</v>
      </c>
      <c r="B5091" s="47" t="s">
        <v>74</v>
      </c>
      <c r="C5091" s="47">
        <v>2018</v>
      </c>
      <c r="D5091" s="93">
        <v>6.8902785347178003E-2</v>
      </c>
    </row>
    <row r="5092" spans="1:4">
      <c r="A5092" s="47" t="s">
        <v>34</v>
      </c>
      <c r="B5092" s="47" t="s">
        <v>74</v>
      </c>
      <c r="C5092" s="47">
        <v>2019</v>
      </c>
      <c r="D5092" s="93">
        <v>6.8325548230265001E-2</v>
      </c>
    </row>
    <row r="5093" spans="1:4">
      <c r="A5093" s="47" t="s">
        <v>34</v>
      </c>
      <c r="B5093" s="47" t="s">
        <v>74</v>
      </c>
      <c r="C5093" s="47">
        <v>2020</v>
      </c>
      <c r="D5093" s="47">
        <v>6.7106869999999999E-2</v>
      </c>
    </row>
    <row r="5094" spans="1:4">
      <c r="A5094" s="47" t="s">
        <v>34</v>
      </c>
      <c r="B5094" s="47" t="s">
        <v>74</v>
      </c>
      <c r="C5094" s="47">
        <v>2021</v>
      </c>
      <c r="D5094" s="109">
        <v>4.6574919739624E-2</v>
      </c>
    </row>
    <row r="5095" spans="1:4">
      <c r="A5095" s="47" t="s">
        <v>34</v>
      </c>
      <c r="B5095" s="47" t="s">
        <v>74</v>
      </c>
      <c r="C5095" s="47">
        <v>2022</v>
      </c>
      <c r="D5095" s="93">
        <v>5.0483926147741998E-2</v>
      </c>
    </row>
    <row r="5096" spans="1:4">
      <c r="A5096" s="47" t="s">
        <v>53</v>
      </c>
      <c r="B5096" s="47" t="s">
        <v>74</v>
      </c>
      <c r="C5096" s="47">
        <v>2014</v>
      </c>
      <c r="D5096" s="93">
        <v>0.104517039312942</v>
      </c>
    </row>
    <row r="5097" spans="1:4">
      <c r="A5097" s="47" t="s">
        <v>53</v>
      </c>
      <c r="B5097" s="47" t="s">
        <v>74</v>
      </c>
      <c r="C5097" s="47">
        <v>2015</v>
      </c>
      <c r="D5097" s="93">
        <v>8.2027588799297002E-2</v>
      </c>
    </row>
    <row r="5098" spans="1:4">
      <c r="A5098" s="47" t="s">
        <v>53</v>
      </c>
      <c r="B5098" s="47" t="s">
        <v>74</v>
      </c>
      <c r="C5098" s="47">
        <v>2016</v>
      </c>
      <c r="D5098" s="93">
        <v>8.2027588799297002E-2</v>
      </c>
    </row>
    <row r="5099" spans="1:4">
      <c r="A5099" s="47" t="s">
        <v>53</v>
      </c>
      <c r="B5099" s="47" t="s">
        <v>74</v>
      </c>
      <c r="C5099" s="47">
        <v>2017</v>
      </c>
      <c r="D5099" s="93">
        <v>8.2027588799297002E-2</v>
      </c>
    </row>
    <row r="5100" spans="1:4">
      <c r="A5100" s="47" t="s">
        <v>53</v>
      </c>
      <c r="B5100" s="47" t="s">
        <v>74</v>
      </c>
      <c r="C5100" s="47">
        <v>2018</v>
      </c>
      <c r="D5100" s="93">
        <v>6.2092933379940998E-2</v>
      </c>
    </row>
    <row r="5101" spans="1:4">
      <c r="A5101" s="47" t="s">
        <v>53</v>
      </c>
      <c r="B5101" s="47" t="s">
        <v>74</v>
      </c>
      <c r="C5101" s="47">
        <v>2019</v>
      </c>
      <c r="D5101" s="47">
        <v>6.2153520287480002E-2</v>
      </c>
    </row>
    <row r="5102" spans="1:4">
      <c r="A5102" s="47" t="s">
        <v>53</v>
      </c>
      <c r="B5102" s="47" t="s">
        <v>74</v>
      </c>
      <c r="C5102" s="47">
        <v>2020</v>
      </c>
      <c r="D5102" s="107">
        <v>6.2047038427256E-2</v>
      </c>
    </row>
    <row r="5103" spans="1:4">
      <c r="A5103" s="47" t="s">
        <v>53</v>
      </c>
      <c r="B5103" s="47" t="s">
        <v>74</v>
      </c>
      <c r="C5103" s="47">
        <v>2021</v>
      </c>
      <c r="D5103" s="47">
        <v>6.117889212956E-2</v>
      </c>
    </row>
    <row r="5104" spans="1:4">
      <c r="A5104" s="47" t="s">
        <v>53</v>
      </c>
      <c r="B5104" s="47" t="s">
        <v>74</v>
      </c>
      <c r="C5104" s="47">
        <v>2022</v>
      </c>
      <c r="D5104" s="109">
        <v>5.9868955603899002E-2</v>
      </c>
    </row>
    <row r="5105" spans="1:4">
      <c r="A5105" s="47" t="s">
        <v>35</v>
      </c>
      <c r="B5105" s="47" t="s">
        <v>74</v>
      </c>
      <c r="C5105" s="47">
        <v>2014</v>
      </c>
      <c r="D5105" s="93">
        <v>0.106421418330491</v>
      </c>
    </row>
    <row r="5106" spans="1:4">
      <c r="A5106" s="47" t="s">
        <v>35</v>
      </c>
      <c r="B5106" s="47" t="s">
        <v>74</v>
      </c>
      <c r="C5106" s="47">
        <v>2015</v>
      </c>
      <c r="D5106" s="93">
        <v>0.106421418330491</v>
      </c>
    </row>
    <row r="5107" spans="1:4">
      <c r="A5107" s="47" t="s">
        <v>35</v>
      </c>
      <c r="B5107" s="47" t="s">
        <v>74</v>
      </c>
      <c r="C5107" s="47">
        <v>2016</v>
      </c>
      <c r="D5107" s="93">
        <v>6.8732405293077004E-2</v>
      </c>
    </row>
    <row r="5108" spans="1:4">
      <c r="A5108" s="47" t="s">
        <v>35</v>
      </c>
      <c r="B5108" s="47" t="s">
        <v>74</v>
      </c>
      <c r="C5108" s="47">
        <v>2017</v>
      </c>
      <c r="D5108" s="93">
        <v>6.8146500183562997E-2</v>
      </c>
    </row>
    <row r="5109" spans="1:4">
      <c r="A5109" s="47" t="s">
        <v>35</v>
      </c>
      <c r="B5109" s="47" t="s">
        <v>74</v>
      </c>
      <c r="C5109" s="47">
        <v>2018</v>
      </c>
      <c r="D5109" s="93">
        <v>6.7637731105213997E-2</v>
      </c>
    </row>
    <row r="5110" spans="1:4">
      <c r="A5110" s="47" t="s">
        <v>35</v>
      </c>
      <c r="B5110" s="47" t="s">
        <v>74</v>
      </c>
      <c r="C5110" s="47">
        <v>2019</v>
      </c>
      <c r="D5110" s="93">
        <v>6.7074804669363997E-2</v>
      </c>
    </row>
    <row r="5111" spans="1:4">
      <c r="A5111" s="47" t="s">
        <v>35</v>
      </c>
      <c r="B5111" s="47" t="s">
        <v>74</v>
      </c>
      <c r="C5111" s="47">
        <v>2020</v>
      </c>
      <c r="D5111" s="47">
        <v>6.5581084799999995E-2</v>
      </c>
    </row>
    <row r="5112" spans="1:4">
      <c r="A5112" s="47" t="s">
        <v>35</v>
      </c>
      <c r="B5112" s="47" t="s">
        <v>74</v>
      </c>
      <c r="C5112" s="47">
        <v>2021</v>
      </c>
      <c r="D5112" s="109">
        <v>4.5875488167623997E-2</v>
      </c>
    </row>
    <row r="5113" spans="1:4">
      <c r="A5113" s="47" t="s">
        <v>35</v>
      </c>
      <c r="B5113" s="47" t="s">
        <v>74</v>
      </c>
      <c r="C5113" s="47">
        <v>2022</v>
      </c>
      <c r="D5113" s="93">
        <v>5.0053668318872001E-2</v>
      </c>
    </row>
    <row r="5114" spans="1:4">
      <c r="A5114" s="47" t="s">
        <v>51</v>
      </c>
      <c r="B5114" s="47" t="s">
        <v>74</v>
      </c>
      <c r="C5114" s="47">
        <v>2014</v>
      </c>
      <c r="D5114" s="93">
        <v>7.8094620981890003E-2</v>
      </c>
    </row>
    <row r="5115" spans="1:4">
      <c r="A5115" s="47" t="s">
        <v>51</v>
      </c>
      <c r="B5115" s="47" t="s">
        <v>74</v>
      </c>
      <c r="C5115" s="47">
        <v>2015</v>
      </c>
      <c r="D5115" s="93">
        <v>7.8094620981890003E-2</v>
      </c>
    </row>
    <row r="5116" spans="1:4">
      <c r="A5116" s="47" t="s">
        <v>51</v>
      </c>
      <c r="B5116" s="47" t="s">
        <v>74</v>
      </c>
      <c r="C5116" s="47">
        <v>2016</v>
      </c>
      <c r="D5116" s="93">
        <v>7.8094620981890003E-2</v>
      </c>
    </row>
    <row r="5117" spans="1:4">
      <c r="A5117" s="47" t="s">
        <v>51</v>
      </c>
      <c r="B5117" s="47" t="s">
        <v>74</v>
      </c>
      <c r="C5117" s="47">
        <v>2017</v>
      </c>
      <c r="D5117" s="93">
        <v>7.8094620981890003E-2</v>
      </c>
    </row>
    <row r="5118" spans="1:4">
      <c r="A5118" s="47" t="s">
        <v>51</v>
      </c>
      <c r="B5118" s="47" t="s">
        <v>74</v>
      </c>
      <c r="C5118" s="47">
        <v>2018</v>
      </c>
      <c r="D5118" s="93">
        <v>7.8094620981890003E-2</v>
      </c>
    </row>
    <row r="5119" spans="1:4">
      <c r="A5119" s="47" t="s">
        <v>51</v>
      </c>
      <c r="B5119" s="47" t="s">
        <v>74</v>
      </c>
      <c r="C5119" s="47">
        <v>2019</v>
      </c>
      <c r="D5119" s="47">
        <v>6.1617069529295999E-2</v>
      </c>
    </row>
    <row r="5120" spans="1:4">
      <c r="A5120" s="47" t="s">
        <v>51</v>
      </c>
      <c r="B5120" s="47" t="s">
        <v>74</v>
      </c>
      <c r="C5120" s="47">
        <v>2020</v>
      </c>
      <c r="D5120" s="109">
        <v>6.1517200721444003E-2</v>
      </c>
    </row>
    <row r="5121" spans="1:4">
      <c r="A5121" s="47" t="s">
        <v>51</v>
      </c>
      <c r="B5121" s="47" t="s">
        <v>74</v>
      </c>
      <c r="C5121" s="47">
        <v>2021</v>
      </c>
      <c r="D5121" s="94">
        <v>6.0451329441524003E-2</v>
      </c>
    </row>
    <row r="5122" spans="1:4">
      <c r="A5122" s="47" t="s">
        <v>51</v>
      </c>
      <c r="B5122" s="47" t="s">
        <v>74</v>
      </c>
      <c r="C5122" s="47">
        <v>2022</v>
      </c>
      <c r="D5122" s="94">
        <v>5.9166974146926003E-2</v>
      </c>
    </row>
    <row r="5123" spans="1:4">
      <c r="A5123" s="47" t="s">
        <v>36</v>
      </c>
      <c r="B5123" s="47" t="s">
        <v>74</v>
      </c>
      <c r="C5123" s="47">
        <v>2014</v>
      </c>
      <c r="D5123" s="94">
        <v>0.108262758714796</v>
      </c>
    </row>
    <row r="5124" spans="1:4">
      <c r="A5124" s="47" t="s">
        <v>36</v>
      </c>
      <c r="B5124" s="47" t="s">
        <v>74</v>
      </c>
      <c r="C5124" s="47">
        <v>2015</v>
      </c>
      <c r="D5124" s="94">
        <v>7.3191684000000007E-2</v>
      </c>
    </row>
    <row r="5125" spans="1:4">
      <c r="A5125" s="47" t="s">
        <v>36</v>
      </c>
      <c r="B5125" s="47" t="s">
        <v>74</v>
      </c>
      <c r="C5125" s="47">
        <v>2016</v>
      </c>
      <c r="D5125" s="94">
        <v>7.2558174000000003E-2</v>
      </c>
    </row>
    <row r="5126" spans="1:4">
      <c r="A5126" s="47" t="s">
        <v>36</v>
      </c>
      <c r="B5126" s="47" t="s">
        <v>74</v>
      </c>
      <c r="C5126" s="47">
        <v>2017</v>
      </c>
      <c r="D5126" s="94">
        <v>7.1662568999999995E-2</v>
      </c>
    </row>
    <row r="5127" spans="1:4">
      <c r="A5127" s="47" t="s">
        <v>36</v>
      </c>
      <c r="B5127" s="47" t="s">
        <v>74</v>
      </c>
      <c r="C5127" s="47">
        <v>2018</v>
      </c>
      <c r="D5127" s="47">
        <v>7.0739969E-2</v>
      </c>
    </row>
    <row r="5128" spans="1:4">
      <c r="A5128" s="47" t="s">
        <v>36</v>
      </c>
      <c r="B5128" s="47" t="s">
        <v>74</v>
      </c>
      <c r="C5128" s="47">
        <v>2019</v>
      </c>
      <c r="D5128" s="109">
        <v>6.9682721000000003E-2</v>
      </c>
    </row>
    <row r="5129" spans="1:4">
      <c r="A5129" s="47" t="s">
        <v>36</v>
      </c>
      <c r="B5129" s="47" t="s">
        <v>74</v>
      </c>
      <c r="C5129" s="47">
        <v>2020</v>
      </c>
      <c r="D5129" s="100">
        <v>6.0092703286035998E-2</v>
      </c>
    </row>
    <row r="5130" spans="1:4">
      <c r="A5130" s="47" t="s">
        <v>36</v>
      </c>
      <c r="B5130" s="47" t="s">
        <v>74</v>
      </c>
      <c r="C5130" s="47">
        <v>2021</v>
      </c>
      <c r="D5130" s="93">
        <v>5.7664739737625002E-2</v>
      </c>
    </row>
    <row r="5131" spans="1:4">
      <c r="A5131" s="47" t="s">
        <v>36</v>
      </c>
      <c r="B5131" s="47" t="s">
        <v>74</v>
      </c>
      <c r="C5131" s="47">
        <v>2022</v>
      </c>
      <c r="D5131" s="93">
        <v>5.5287982180827998E-2</v>
      </c>
    </row>
    <row r="5132" spans="1:4">
      <c r="A5132" s="47" t="s">
        <v>37</v>
      </c>
      <c r="B5132" s="47" t="s">
        <v>74</v>
      </c>
      <c r="C5132" s="47">
        <v>2014</v>
      </c>
      <c r="D5132" s="93">
        <v>0.107394405799226</v>
      </c>
    </row>
    <row r="5133" spans="1:4">
      <c r="A5133" s="47" t="s">
        <v>37</v>
      </c>
      <c r="B5133" s="47" t="s">
        <v>74</v>
      </c>
      <c r="C5133" s="47">
        <v>2015</v>
      </c>
      <c r="D5133" s="93">
        <v>0.107394405799226</v>
      </c>
    </row>
    <row r="5134" spans="1:4">
      <c r="A5134" s="47" t="s">
        <v>37</v>
      </c>
      <c r="B5134" s="47" t="s">
        <v>74</v>
      </c>
      <c r="C5134" s="47">
        <v>2016</v>
      </c>
      <c r="D5134" s="93">
        <v>6.5677257762961003E-2</v>
      </c>
    </row>
    <row r="5135" spans="1:4">
      <c r="A5135" s="47" t="s">
        <v>37</v>
      </c>
      <c r="B5135" s="47" t="s">
        <v>74</v>
      </c>
      <c r="C5135" s="47">
        <v>2017</v>
      </c>
      <c r="D5135" s="47">
        <v>6.5987027733024006E-2</v>
      </c>
    </row>
    <row r="5136" spans="1:4">
      <c r="A5136" s="47" t="s">
        <v>37</v>
      </c>
      <c r="B5136" s="47" t="s">
        <v>74</v>
      </c>
      <c r="C5136" s="47">
        <v>2018</v>
      </c>
      <c r="D5136" s="107">
        <v>6.6046008330264999E-2</v>
      </c>
    </row>
    <row r="5137" spans="1:4">
      <c r="A5137" s="47" t="s">
        <v>37</v>
      </c>
      <c r="B5137" s="47" t="s">
        <v>74</v>
      </c>
      <c r="C5137" s="47">
        <v>2019</v>
      </c>
      <c r="D5137" s="104">
        <v>6.5746029095361994E-2</v>
      </c>
    </row>
    <row r="5138" spans="1:4">
      <c r="A5138" s="47" t="s">
        <v>37</v>
      </c>
      <c r="B5138" s="47" t="s">
        <v>74</v>
      </c>
      <c r="C5138" s="47">
        <v>2020</v>
      </c>
      <c r="D5138" s="104">
        <v>6.5422749191513002E-2</v>
      </c>
    </row>
    <row r="5139" spans="1:4">
      <c r="A5139" s="47" t="s">
        <v>37</v>
      </c>
      <c r="B5139" s="47" t="s">
        <v>74</v>
      </c>
      <c r="C5139" s="47">
        <v>2021</v>
      </c>
      <c r="D5139" s="93">
        <v>4.9905807636675001E-2</v>
      </c>
    </row>
    <row r="5140" spans="1:4">
      <c r="A5140" s="47" t="s">
        <v>37</v>
      </c>
      <c r="B5140" s="47" t="s">
        <v>74</v>
      </c>
      <c r="C5140" s="47">
        <v>2022</v>
      </c>
      <c r="D5140" s="93">
        <v>4.8301200321649002E-2</v>
      </c>
    </row>
    <row r="5141" spans="1:4">
      <c r="A5141" s="47" t="s">
        <v>38</v>
      </c>
      <c r="B5141" s="47" t="s">
        <v>74</v>
      </c>
      <c r="C5141" s="47">
        <v>2014</v>
      </c>
      <c r="D5141" s="93">
        <v>0.106075410234761</v>
      </c>
    </row>
    <row r="5142" spans="1:4">
      <c r="A5142" s="47" t="s">
        <v>38</v>
      </c>
      <c r="B5142" s="47" t="s">
        <v>74</v>
      </c>
      <c r="C5142" s="47">
        <v>2015</v>
      </c>
      <c r="D5142" s="93">
        <v>0.106075410234761</v>
      </c>
    </row>
    <row r="5143" spans="1:4">
      <c r="A5143" s="47" t="s">
        <v>38</v>
      </c>
      <c r="B5143" s="47" t="s">
        <v>74</v>
      </c>
      <c r="C5143" s="47">
        <v>2016</v>
      </c>
      <c r="D5143" s="47">
        <v>6.5430950913513003E-2</v>
      </c>
    </row>
    <row r="5144" spans="1:4">
      <c r="A5144" s="47" t="s">
        <v>38</v>
      </c>
      <c r="B5144" s="47" t="s">
        <v>74</v>
      </c>
      <c r="C5144" s="47">
        <v>2017</v>
      </c>
      <c r="D5144" s="107">
        <v>6.5740720883576007E-2</v>
      </c>
    </row>
    <row r="5145" spans="1:4">
      <c r="A5145" s="47" t="s">
        <v>38</v>
      </c>
      <c r="B5145" s="47" t="s">
        <v>74</v>
      </c>
      <c r="C5145" s="47">
        <v>2018</v>
      </c>
      <c r="D5145" s="104">
        <v>6.5799701480816999E-2</v>
      </c>
    </row>
    <row r="5146" spans="1:4">
      <c r="A5146" s="47" t="s">
        <v>38</v>
      </c>
      <c r="B5146" s="47" t="s">
        <v>74</v>
      </c>
      <c r="C5146" s="47">
        <v>2019</v>
      </c>
      <c r="D5146" s="104">
        <v>6.5499722245913994E-2</v>
      </c>
    </row>
    <row r="5147" spans="1:4">
      <c r="A5147" s="47" t="s">
        <v>38</v>
      </c>
      <c r="B5147" s="47" t="s">
        <v>74</v>
      </c>
      <c r="C5147" s="47">
        <v>2020</v>
      </c>
      <c r="D5147" s="93">
        <v>6.5176442342065002E-2</v>
      </c>
    </row>
    <row r="5148" spans="1:4">
      <c r="A5148" s="47" t="s">
        <v>38</v>
      </c>
      <c r="B5148" s="47" t="s">
        <v>74</v>
      </c>
      <c r="C5148" s="47">
        <v>2021</v>
      </c>
      <c r="D5148" s="93">
        <v>4.9852054363999997E-2</v>
      </c>
    </row>
    <row r="5149" spans="1:4">
      <c r="A5149" s="47" t="s">
        <v>38</v>
      </c>
      <c r="B5149" s="47" t="s">
        <v>74</v>
      </c>
      <c r="C5149" s="47">
        <v>2022</v>
      </c>
      <c r="D5149" s="93">
        <v>4.8247447048973997E-2</v>
      </c>
    </row>
    <row r="5150" spans="1:4">
      <c r="A5150" s="47" t="s">
        <v>39</v>
      </c>
      <c r="B5150" s="47" t="s">
        <v>74</v>
      </c>
      <c r="C5150" s="47">
        <v>2014</v>
      </c>
      <c r="D5150" s="93">
        <v>0.10749394621871</v>
      </c>
    </row>
    <row r="5151" spans="1:4">
      <c r="A5151" s="47" t="s">
        <v>39</v>
      </c>
      <c r="B5151" s="47" t="s">
        <v>74</v>
      </c>
      <c r="C5151" s="47">
        <v>2015</v>
      </c>
      <c r="D5151" s="47">
        <v>7.2303162568003995E-2</v>
      </c>
    </row>
    <row r="5152" spans="1:4">
      <c r="A5152" s="47" t="s">
        <v>39</v>
      </c>
      <c r="B5152" s="47" t="s">
        <v>74</v>
      </c>
      <c r="C5152" s="47">
        <v>2016</v>
      </c>
      <c r="D5152" s="107">
        <v>7.1669652036226994E-2</v>
      </c>
    </row>
    <row r="5153" spans="1:4">
      <c r="A5153" s="47" t="s">
        <v>39</v>
      </c>
      <c r="B5153" s="47" t="s">
        <v>74</v>
      </c>
      <c r="C5153" s="47">
        <v>2017</v>
      </c>
      <c r="D5153" s="104">
        <v>7.0774046837911997E-2</v>
      </c>
    </row>
    <row r="5154" spans="1:4">
      <c r="A5154" s="47" t="s">
        <v>39</v>
      </c>
      <c r="B5154" s="47" t="s">
        <v>74</v>
      </c>
      <c r="C5154" s="47">
        <v>2018</v>
      </c>
      <c r="D5154" s="104">
        <v>6.9851447672611006E-2</v>
      </c>
    </row>
    <row r="5155" spans="1:4">
      <c r="A5155" s="47" t="s">
        <v>39</v>
      </c>
      <c r="B5155" s="47" t="s">
        <v>74</v>
      </c>
      <c r="C5155" s="47">
        <v>2019</v>
      </c>
      <c r="D5155" s="93">
        <v>6.8794199369589998E-2</v>
      </c>
    </row>
    <row r="5156" spans="1:4">
      <c r="A5156" s="47" t="s">
        <v>39</v>
      </c>
      <c r="B5156" s="47" t="s">
        <v>74</v>
      </c>
      <c r="C5156" s="47">
        <v>2020</v>
      </c>
      <c r="D5156" s="93">
        <v>5.9802679012531001E-2</v>
      </c>
    </row>
    <row r="5157" spans="1:4">
      <c r="A5157" s="47" t="s">
        <v>39</v>
      </c>
      <c r="B5157" s="47" t="s">
        <v>74</v>
      </c>
      <c r="C5157" s="47">
        <v>2021</v>
      </c>
      <c r="D5157" s="93">
        <v>5.7752132775644997E-2</v>
      </c>
    </row>
    <row r="5158" spans="1:4">
      <c r="A5158" s="47" t="s">
        <v>39</v>
      </c>
      <c r="B5158" s="47" t="s">
        <v>74</v>
      </c>
      <c r="C5158" s="47">
        <v>2022</v>
      </c>
      <c r="D5158" s="93">
        <v>5.5375199331189E-2</v>
      </c>
    </row>
    <row r="5159" spans="1:4">
      <c r="A5159" s="47" t="s">
        <v>40</v>
      </c>
      <c r="B5159" s="47" t="s">
        <v>74</v>
      </c>
      <c r="C5159" s="47">
        <v>2014</v>
      </c>
      <c r="D5159" s="47">
        <v>9.5563147681044999E-2</v>
      </c>
    </row>
    <row r="5160" spans="1:4">
      <c r="A5160" s="47" t="s">
        <v>40</v>
      </c>
      <c r="B5160" s="47" t="s">
        <v>74</v>
      </c>
      <c r="C5160" s="47">
        <v>2015</v>
      </c>
      <c r="D5160" s="107">
        <v>7.1439654265357005E-2</v>
      </c>
    </row>
    <row r="5161" spans="1:4">
      <c r="A5161" s="47" t="s">
        <v>40</v>
      </c>
      <c r="B5161" s="47" t="s">
        <v>74</v>
      </c>
      <c r="C5161" s="47">
        <v>2016</v>
      </c>
      <c r="D5161" s="93">
        <v>7.0432543920614002E-2</v>
      </c>
    </row>
    <row r="5162" spans="1:4">
      <c r="A5162" s="47" t="s">
        <v>40</v>
      </c>
      <c r="B5162" s="47" t="s">
        <v>74</v>
      </c>
      <c r="C5162" s="47">
        <v>2017</v>
      </c>
      <c r="D5162" s="93">
        <v>7.0064049078279997E-2</v>
      </c>
    </row>
    <row r="5163" spans="1:4">
      <c r="A5163" s="47" t="s">
        <v>40</v>
      </c>
      <c r="B5163" s="47" t="s">
        <v>74</v>
      </c>
      <c r="C5163" s="47">
        <v>2018</v>
      </c>
      <c r="D5163" s="93">
        <v>6.9420213960998997E-2</v>
      </c>
    </row>
    <row r="5164" spans="1:4">
      <c r="A5164" s="47" t="s">
        <v>40</v>
      </c>
      <c r="B5164" s="47" t="s">
        <v>74</v>
      </c>
      <c r="C5164" s="47">
        <v>2019</v>
      </c>
      <c r="D5164" s="93">
        <v>6.8485244083847999E-2</v>
      </c>
    </row>
    <row r="5165" spans="1:4">
      <c r="A5165" s="47" t="s">
        <v>40</v>
      </c>
      <c r="B5165" s="47" t="s">
        <v>74</v>
      </c>
      <c r="C5165" s="47">
        <v>2020</v>
      </c>
      <c r="D5165" s="93">
        <v>5.7380238327845001E-2</v>
      </c>
    </row>
    <row r="5166" spans="1:4">
      <c r="A5166" s="47" t="s">
        <v>40</v>
      </c>
      <c r="B5166" s="47" t="s">
        <v>74</v>
      </c>
      <c r="C5166" s="47">
        <v>2021</v>
      </c>
      <c r="D5166" s="93">
        <v>5.5437418045109002E-2</v>
      </c>
    </row>
    <row r="5167" spans="1:4">
      <c r="A5167" s="47" t="s">
        <v>40</v>
      </c>
      <c r="B5167" s="47" t="s">
        <v>74</v>
      </c>
      <c r="C5167" s="47">
        <v>2022</v>
      </c>
      <c r="D5167" s="47">
        <v>5.3018422527959998E-2</v>
      </c>
    </row>
    <row r="5168" spans="1:4">
      <c r="A5168" s="47" t="s">
        <v>41</v>
      </c>
      <c r="B5168" s="47" t="s">
        <v>74</v>
      </c>
      <c r="C5168" s="47">
        <v>2014</v>
      </c>
      <c r="D5168" s="107">
        <v>0.11500062469870299</v>
      </c>
    </row>
    <row r="5169" spans="1:4">
      <c r="A5169" s="47" t="s">
        <v>41</v>
      </c>
      <c r="B5169" s="47" t="s">
        <v>74</v>
      </c>
      <c r="C5169" s="47">
        <v>2015</v>
      </c>
      <c r="D5169" s="104">
        <v>0.11500062469870299</v>
      </c>
    </row>
    <row r="5170" spans="1:4">
      <c r="A5170" s="47" t="s">
        <v>41</v>
      </c>
      <c r="B5170" s="47" t="s">
        <v>74</v>
      </c>
      <c r="C5170" s="47">
        <v>2016</v>
      </c>
      <c r="D5170" s="104">
        <v>7.1561822935523003E-2</v>
      </c>
    </row>
    <row r="5171" spans="1:4">
      <c r="A5171" s="47" t="s">
        <v>41</v>
      </c>
      <c r="B5171" s="47" t="s">
        <v>74</v>
      </c>
      <c r="C5171" s="47">
        <v>2017</v>
      </c>
      <c r="D5171" s="93">
        <v>7.0949714343452E-2</v>
      </c>
    </row>
    <row r="5172" spans="1:4">
      <c r="A5172" s="47" t="s">
        <v>41</v>
      </c>
      <c r="B5172" s="47" t="s">
        <v>74</v>
      </c>
      <c r="C5172" s="47">
        <v>2018</v>
      </c>
      <c r="D5172" s="93">
        <v>7.0421687103743996E-2</v>
      </c>
    </row>
    <row r="5173" spans="1:4">
      <c r="A5173" s="47" t="s">
        <v>41</v>
      </c>
      <c r="B5173" s="47" t="s">
        <v>74</v>
      </c>
      <c r="C5173" s="47">
        <v>2019</v>
      </c>
      <c r="D5173" s="93">
        <v>6.9863320095230996E-2</v>
      </c>
    </row>
    <row r="5174" spans="1:4">
      <c r="A5174" s="47" t="s">
        <v>41</v>
      </c>
      <c r="B5174" s="47" t="s">
        <v>74</v>
      </c>
      <c r="C5174" s="47">
        <v>2020</v>
      </c>
      <c r="D5174" s="93">
        <v>6.873014223220629E-2</v>
      </c>
    </row>
    <row r="5175" spans="1:4">
      <c r="A5175" s="47" t="s">
        <v>41</v>
      </c>
      <c r="B5175" s="47" t="s">
        <v>74</v>
      </c>
      <c r="C5175" s="47">
        <v>2021</v>
      </c>
      <c r="D5175" s="47">
        <v>4.6785943813966002E-2</v>
      </c>
    </row>
    <row r="5176" spans="1:4">
      <c r="A5176" s="47" t="s">
        <v>41</v>
      </c>
      <c r="B5176" s="47" t="s">
        <v>74</v>
      </c>
      <c r="C5176" s="47">
        <v>2022</v>
      </c>
      <c r="D5176" s="109">
        <v>5.1737501424077001E-2</v>
      </c>
    </row>
    <row r="5177" spans="1:4">
      <c r="A5177" s="47" t="s">
        <v>111</v>
      </c>
      <c r="B5177" s="47" t="s">
        <v>74</v>
      </c>
      <c r="C5177" s="47">
        <v>2020</v>
      </c>
      <c r="D5177" s="28">
        <v>5.11E-2</v>
      </c>
    </row>
    <row r="5178" spans="1:4">
      <c r="A5178" s="47" t="s">
        <v>111</v>
      </c>
      <c r="B5178" s="47" t="s">
        <v>74</v>
      </c>
      <c r="C5178" s="47">
        <v>2021</v>
      </c>
      <c r="D5178" s="28">
        <v>5.0471079752838002E-2</v>
      </c>
    </row>
    <row r="5179" spans="1:4">
      <c r="A5179" s="47" t="s">
        <v>111</v>
      </c>
      <c r="B5179" s="47" t="s">
        <v>74</v>
      </c>
      <c r="C5179" s="47">
        <v>2022</v>
      </c>
      <c r="D5179" s="28">
        <v>4.9474303112462002E-2</v>
      </c>
    </row>
    <row r="5180" spans="1:4">
      <c r="A5180" s="47" t="s">
        <v>42</v>
      </c>
      <c r="B5180" s="47" t="s">
        <v>74</v>
      </c>
      <c r="C5180" s="47">
        <v>2014</v>
      </c>
      <c r="D5180" s="28">
        <v>0.10531721717804</v>
      </c>
    </row>
    <row r="5181" spans="1:4">
      <c r="A5181" s="47" t="s">
        <v>42</v>
      </c>
      <c r="B5181" s="47" t="s">
        <v>74</v>
      </c>
      <c r="C5181" s="47">
        <v>2015</v>
      </c>
      <c r="D5181" s="28">
        <v>0.10531721717804</v>
      </c>
    </row>
    <row r="5182" spans="1:4">
      <c r="A5182" s="47" t="s">
        <v>42</v>
      </c>
      <c r="B5182" s="47" t="s">
        <v>74</v>
      </c>
      <c r="C5182" s="47">
        <v>2016</v>
      </c>
      <c r="D5182" s="28">
        <v>6.7711549922627998E-2</v>
      </c>
    </row>
    <row r="5183" spans="1:4">
      <c r="A5183" s="47" t="s">
        <v>42</v>
      </c>
      <c r="B5183" s="47" t="s">
        <v>74</v>
      </c>
      <c r="C5183" s="47">
        <v>2017</v>
      </c>
      <c r="D5183" s="47">
        <v>6.7125644813114005E-2</v>
      </c>
    </row>
    <row r="5184" spans="1:4">
      <c r="A5184" s="47" t="s">
        <v>42</v>
      </c>
      <c r="B5184" s="47" t="s">
        <v>74</v>
      </c>
      <c r="C5184" s="47">
        <v>2018</v>
      </c>
      <c r="D5184" s="109">
        <v>6.6616875734764006E-2</v>
      </c>
    </row>
    <row r="5185" spans="1:4">
      <c r="A5185" s="47" t="s">
        <v>42</v>
      </c>
      <c r="B5185" s="47" t="s">
        <v>74</v>
      </c>
      <c r="C5185" s="47">
        <v>2019</v>
      </c>
      <c r="D5185" s="28">
        <v>6.6053949298915005E-2</v>
      </c>
    </row>
    <row r="5186" spans="1:4">
      <c r="A5186" s="47" t="s">
        <v>42</v>
      </c>
      <c r="B5186" s="47" t="s">
        <v>74</v>
      </c>
      <c r="C5186" s="47">
        <v>2020</v>
      </c>
      <c r="D5186" s="28">
        <v>6.4560229400000002E-2</v>
      </c>
    </row>
    <row r="5187" spans="1:4">
      <c r="A5187" s="47" t="s">
        <v>42</v>
      </c>
      <c r="B5187" s="47" t="s">
        <v>74</v>
      </c>
      <c r="C5187" s="47">
        <v>2021</v>
      </c>
      <c r="D5187" s="28">
        <v>4.5839976431233997E-2</v>
      </c>
    </row>
    <row r="5188" spans="1:4">
      <c r="A5188" s="47" t="s">
        <v>42</v>
      </c>
      <c r="B5188" s="47" t="s">
        <v>74</v>
      </c>
      <c r="C5188" s="47">
        <v>2022</v>
      </c>
      <c r="D5188" s="28">
        <v>4.8973574392036999E-2</v>
      </c>
    </row>
    <row r="5189" spans="1:4">
      <c r="A5189" s="47" t="s">
        <v>50</v>
      </c>
      <c r="B5189" s="47" t="s">
        <v>74</v>
      </c>
      <c r="C5189" s="47">
        <v>2014</v>
      </c>
      <c r="D5189" s="28">
        <v>8.8864111441519997E-2</v>
      </c>
    </row>
    <row r="5190" spans="1:4">
      <c r="A5190" s="47" t="s">
        <v>50</v>
      </c>
      <c r="B5190" s="47" t="s">
        <v>74</v>
      </c>
      <c r="C5190" s="47">
        <v>2015</v>
      </c>
      <c r="D5190" s="28">
        <v>8.8864111441519997E-2</v>
      </c>
    </row>
    <row r="5191" spans="1:4">
      <c r="A5191" s="47" t="s">
        <v>50</v>
      </c>
      <c r="B5191" s="47" t="s">
        <v>74</v>
      </c>
      <c r="C5191" s="47">
        <v>2016</v>
      </c>
      <c r="D5191" s="47">
        <v>8.8864111441519997E-2</v>
      </c>
    </row>
    <row r="5192" spans="1:4">
      <c r="A5192" s="47" t="s">
        <v>50</v>
      </c>
      <c r="B5192" s="47" t="s">
        <v>74</v>
      </c>
      <c r="C5192" s="47">
        <v>2017</v>
      </c>
      <c r="D5192" s="109">
        <v>8.8864111441519997E-2</v>
      </c>
    </row>
    <row r="5193" spans="1:4">
      <c r="A5193" s="47" t="s">
        <v>50</v>
      </c>
      <c r="B5193" s="47" t="s">
        <v>74</v>
      </c>
      <c r="C5193" s="47">
        <v>2018</v>
      </c>
      <c r="D5193" s="28">
        <v>6.5139010961370994E-2</v>
      </c>
    </row>
    <row r="5194" spans="1:4">
      <c r="A5194" s="47" t="s">
        <v>50</v>
      </c>
      <c r="B5194" s="47" t="s">
        <v>74</v>
      </c>
      <c r="C5194" s="47">
        <v>2019</v>
      </c>
      <c r="D5194" s="28">
        <v>6.4782714794620999E-2</v>
      </c>
    </row>
    <row r="5195" spans="1:4">
      <c r="A5195" s="47" t="s">
        <v>50</v>
      </c>
      <c r="B5195" s="47" t="s">
        <v>74</v>
      </c>
      <c r="C5195" s="47">
        <v>2020</v>
      </c>
      <c r="D5195" s="28">
        <v>6.4555120915059994E-2</v>
      </c>
    </row>
    <row r="5196" spans="1:4">
      <c r="A5196" s="47" t="s">
        <v>50</v>
      </c>
      <c r="B5196" s="47" t="s">
        <v>74</v>
      </c>
      <c r="C5196" s="47">
        <v>2021</v>
      </c>
      <c r="D5196" s="28">
        <v>6.3385557081752003E-2</v>
      </c>
    </row>
    <row r="5197" spans="1:4">
      <c r="A5197" s="47" t="s">
        <v>50</v>
      </c>
      <c r="B5197" s="47" t="s">
        <v>74</v>
      </c>
      <c r="C5197" s="47">
        <v>2022</v>
      </c>
      <c r="D5197" s="28">
        <v>6.1659591695975999E-2</v>
      </c>
    </row>
    <row r="5198" spans="1:4">
      <c r="A5198" s="47" t="s">
        <v>43</v>
      </c>
      <c r="B5198" s="47" t="s">
        <v>74</v>
      </c>
      <c r="C5198" s="47">
        <v>2014</v>
      </c>
      <c r="D5198" s="28">
        <v>0.117227215936712</v>
      </c>
    </row>
    <row r="5199" spans="1:4">
      <c r="A5199" s="47" t="s">
        <v>43</v>
      </c>
      <c r="B5199" s="47" t="s">
        <v>74</v>
      </c>
      <c r="C5199" s="47">
        <v>2015</v>
      </c>
      <c r="D5199" s="47">
        <v>0.117227215936712</v>
      </c>
    </row>
    <row r="5200" spans="1:4">
      <c r="A5200" s="47" t="s">
        <v>43</v>
      </c>
      <c r="B5200" s="47" t="s">
        <v>74</v>
      </c>
      <c r="C5200" s="47">
        <v>2016</v>
      </c>
      <c r="D5200" s="109">
        <v>6.9563232033826E-2</v>
      </c>
    </row>
    <row r="5201" spans="1:4">
      <c r="A5201" s="47" t="s">
        <v>43</v>
      </c>
      <c r="B5201" s="47" t="s">
        <v>74</v>
      </c>
      <c r="C5201" s="47">
        <v>2017</v>
      </c>
      <c r="D5201" s="28">
        <v>6.9739633791649006E-2</v>
      </c>
    </row>
    <row r="5202" spans="1:4">
      <c r="A5202" s="47" t="s">
        <v>43</v>
      </c>
      <c r="B5202" s="47" t="s">
        <v>74</v>
      </c>
      <c r="C5202" s="47">
        <v>2018</v>
      </c>
      <c r="D5202" s="28">
        <v>6.9637212626356998E-2</v>
      </c>
    </row>
    <row r="5203" spans="1:4">
      <c r="A5203" s="47" t="s">
        <v>43</v>
      </c>
      <c r="B5203" s="47" t="s">
        <v>74</v>
      </c>
      <c r="C5203" s="47">
        <v>2019</v>
      </c>
      <c r="D5203" s="28">
        <v>6.9173460117879004E-2</v>
      </c>
    </row>
    <row r="5204" spans="1:4">
      <c r="A5204" s="47" t="s">
        <v>43</v>
      </c>
      <c r="B5204" s="47" t="s">
        <v>74</v>
      </c>
      <c r="C5204" s="47">
        <v>2020</v>
      </c>
      <c r="D5204" s="28">
        <v>6.8740014798312002E-2</v>
      </c>
    </row>
    <row r="5205" spans="1:4">
      <c r="A5205" s="47" t="s">
        <v>43</v>
      </c>
      <c r="B5205" s="47" t="s">
        <v>74</v>
      </c>
      <c r="C5205" s="47">
        <v>2021</v>
      </c>
      <c r="D5205" s="28">
        <v>4.9124242666728997E-2</v>
      </c>
    </row>
    <row r="5206" spans="1:4">
      <c r="A5206" s="47" t="s">
        <v>43</v>
      </c>
      <c r="B5206" s="47" t="s">
        <v>74</v>
      </c>
      <c r="C5206" s="47">
        <v>2022</v>
      </c>
      <c r="D5206" s="28">
        <v>4.7323223970577998E-2</v>
      </c>
    </row>
    <row r="5207" spans="1:4">
      <c r="A5207" s="47" t="s">
        <v>44</v>
      </c>
      <c r="B5207" s="47" t="s">
        <v>74</v>
      </c>
      <c r="C5207" s="47">
        <v>2014</v>
      </c>
      <c r="D5207" s="47">
        <v>9.3245674797646005E-2</v>
      </c>
    </row>
    <row r="5208" spans="1:4">
      <c r="A5208" s="47" t="s">
        <v>44</v>
      </c>
      <c r="B5208" s="47" t="s">
        <v>74</v>
      </c>
      <c r="C5208" s="47">
        <v>2015</v>
      </c>
      <c r="D5208" s="109">
        <v>9.3245674797646005E-2</v>
      </c>
    </row>
    <row r="5209" spans="1:4">
      <c r="A5209" s="47" t="s">
        <v>44</v>
      </c>
      <c r="B5209" s="47" t="s">
        <v>74</v>
      </c>
      <c r="C5209" s="47">
        <v>2016</v>
      </c>
      <c r="D5209" s="28">
        <v>9.3245674797646005E-2</v>
      </c>
    </row>
    <row r="5210" spans="1:4">
      <c r="A5210" s="47" t="s">
        <v>44</v>
      </c>
      <c r="B5210" s="47" t="s">
        <v>74</v>
      </c>
      <c r="C5210" s="47">
        <v>2017</v>
      </c>
      <c r="D5210" s="28">
        <v>9.3245674797646005E-2</v>
      </c>
    </row>
    <row r="5211" spans="1:4">
      <c r="A5211" s="47" t="s">
        <v>44</v>
      </c>
      <c r="B5211" s="47" t="s">
        <v>74</v>
      </c>
      <c r="C5211" s="47">
        <v>2018</v>
      </c>
      <c r="D5211" s="28">
        <v>6.7382056916384006E-2</v>
      </c>
    </row>
    <row r="5212" spans="1:4">
      <c r="A5212" s="47" t="s">
        <v>44</v>
      </c>
      <c r="B5212" s="47" t="s">
        <v>74</v>
      </c>
      <c r="C5212" s="47">
        <v>2019</v>
      </c>
      <c r="D5212" s="28">
        <v>6.7054934309611999E-2</v>
      </c>
    </row>
    <row r="5213" spans="1:4">
      <c r="A5213" s="47" t="s">
        <v>44</v>
      </c>
      <c r="B5213" s="47" t="s">
        <v>74</v>
      </c>
      <c r="C5213" s="47">
        <v>2020</v>
      </c>
      <c r="D5213" s="28">
        <v>5.5978934874256002E-2</v>
      </c>
    </row>
    <row r="5214" spans="1:4">
      <c r="A5214" s="47" t="s">
        <v>44</v>
      </c>
      <c r="B5214" s="47" t="s">
        <v>74</v>
      </c>
      <c r="C5214" s="47">
        <v>2021</v>
      </c>
      <c r="D5214" s="28">
        <v>5.4429400999559001E-2</v>
      </c>
    </row>
    <row r="5215" spans="1:4">
      <c r="A5215" s="47" t="s">
        <v>44</v>
      </c>
      <c r="B5215" s="47" t="s">
        <v>74</v>
      </c>
      <c r="C5215" s="47">
        <v>2022</v>
      </c>
      <c r="D5215" s="47">
        <v>5.2805662084384003E-2</v>
      </c>
    </row>
    <row r="5216" spans="1:4">
      <c r="A5216" s="47" t="s">
        <v>52</v>
      </c>
      <c r="B5216" s="47" t="s">
        <v>74</v>
      </c>
      <c r="C5216" s="47">
        <v>2014</v>
      </c>
      <c r="D5216" s="109">
        <v>0.10605591517846701</v>
      </c>
    </row>
    <row r="5217" spans="1:4">
      <c r="A5217" s="47" t="s">
        <v>52</v>
      </c>
      <c r="B5217" s="47" t="s">
        <v>74</v>
      </c>
      <c r="C5217" s="47">
        <v>2015</v>
      </c>
      <c r="D5217" s="28">
        <v>6.8788917805928995E-2</v>
      </c>
    </row>
    <row r="5218" spans="1:4">
      <c r="A5218" s="47" t="s">
        <v>52</v>
      </c>
      <c r="B5218" s="47" t="s">
        <v>74</v>
      </c>
      <c r="C5218" s="47">
        <v>2016</v>
      </c>
      <c r="D5218" s="28">
        <v>6.7677919529517003E-2</v>
      </c>
    </row>
    <row r="5219" spans="1:4">
      <c r="A5219" s="47" t="s">
        <v>52</v>
      </c>
      <c r="B5219" s="47" t="s">
        <v>74</v>
      </c>
      <c r="C5219" s="47">
        <v>2017</v>
      </c>
      <c r="D5219" s="28">
        <v>6.7317375856430994E-2</v>
      </c>
    </row>
    <row r="5220" spans="1:4">
      <c r="A5220" s="47" t="s">
        <v>52</v>
      </c>
      <c r="B5220" s="47" t="s">
        <v>74</v>
      </c>
      <c r="C5220" s="47">
        <v>2018</v>
      </c>
      <c r="D5220" s="28">
        <v>6.6733649079233001E-2</v>
      </c>
    </row>
    <row r="5221" spans="1:4">
      <c r="A5221" s="47" t="s">
        <v>52</v>
      </c>
      <c r="B5221" s="47" t="s">
        <v>74</v>
      </c>
      <c r="C5221" s="47">
        <v>2019</v>
      </c>
      <c r="D5221" s="28">
        <v>6.5822799695264E-2</v>
      </c>
    </row>
    <row r="5222" spans="1:4">
      <c r="A5222" s="47" t="s">
        <v>52</v>
      </c>
      <c r="B5222" s="47" t="s">
        <v>74</v>
      </c>
      <c r="C5222" s="47">
        <v>2020</v>
      </c>
      <c r="D5222" s="28">
        <v>5.7462143705011001E-2</v>
      </c>
    </row>
    <row r="5223" spans="1:4">
      <c r="A5223" s="47" t="s">
        <v>52</v>
      </c>
      <c r="B5223" s="47" t="s">
        <v>74</v>
      </c>
      <c r="C5223" s="47">
        <v>2021</v>
      </c>
      <c r="D5223" s="47">
        <v>5.5328883053116999E-2</v>
      </c>
    </row>
    <row r="5224" spans="1:4">
      <c r="A5224" s="47" t="s">
        <v>52</v>
      </c>
      <c r="B5224" s="47" t="s">
        <v>74</v>
      </c>
      <c r="C5224" s="47">
        <v>2022</v>
      </c>
      <c r="D5224" s="109">
        <v>5.3121417360744001E-2</v>
      </c>
    </row>
    <row r="5225" spans="1:4">
      <c r="A5225" s="47" t="s">
        <v>49</v>
      </c>
      <c r="B5225" s="47" t="s">
        <v>74</v>
      </c>
      <c r="C5225" s="47">
        <v>2014</v>
      </c>
      <c r="D5225" s="28">
        <v>0.107090845998425</v>
      </c>
    </row>
    <row r="5226" spans="1:4">
      <c r="A5226" s="47" t="s">
        <v>49</v>
      </c>
      <c r="B5226" s="47" t="s">
        <v>74</v>
      </c>
      <c r="C5226" s="47">
        <v>2015</v>
      </c>
      <c r="D5226" s="28">
        <v>7.4214370619515996E-2</v>
      </c>
    </row>
    <row r="5227" spans="1:4">
      <c r="A5227" s="47" t="s">
        <v>49</v>
      </c>
      <c r="B5227" s="47" t="s">
        <v>74</v>
      </c>
      <c r="C5227" s="47">
        <v>2016</v>
      </c>
      <c r="D5227" s="28">
        <v>7.327831192282E-2</v>
      </c>
    </row>
    <row r="5228" spans="1:4">
      <c r="A5228" s="47" t="s">
        <v>49</v>
      </c>
      <c r="B5228" s="47" t="s">
        <v>74</v>
      </c>
      <c r="C5228" s="47">
        <v>2017</v>
      </c>
      <c r="D5228" s="28">
        <v>7.2461282319525006E-2</v>
      </c>
    </row>
    <row r="5229" spans="1:4">
      <c r="A5229" s="47" t="s">
        <v>49</v>
      </c>
      <c r="B5229" s="47" t="s">
        <v>74</v>
      </c>
      <c r="C5229" s="47">
        <v>2018</v>
      </c>
      <c r="D5229" s="28">
        <v>7.1389736883741006E-2</v>
      </c>
    </row>
    <row r="5230" spans="1:4">
      <c r="A5230" s="47" t="s">
        <v>49</v>
      </c>
      <c r="B5230" s="47" t="s">
        <v>74</v>
      </c>
      <c r="C5230" s="47">
        <v>2019</v>
      </c>
      <c r="D5230" s="28">
        <v>7.1574051354929002E-2</v>
      </c>
    </row>
    <row r="5231" spans="1:4">
      <c r="A5231" s="47" t="s">
        <v>49</v>
      </c>
      <c r="B5231" s="47" t="s">
        <v>74</v>
      </c>
      <c r="C5231" s="47">
        <v>2020</v>
      </c>
      <c r="D5231" s="47">
        <v>7.0377356243406006E-2</v>
      </c>
    </row>
    <row r="5232" spans="1:4">
      <c r="A5232" s="47" t="s">
        <v>49</v>
      </c>
      <c r="B5232" s="47" t="s">
        <v>74</v>
      </c>
      <c r="C5232" s="47">
        <v>2021</v>
      </c>
      <c r="D5232" s="107">
        <v>6.8234158149908006E-2</v>
      </c>
    </row>
    <row r="5233" spans="1:4">
      <c r="A5233" s="47" t="s">
        <v>49</v>
      </c>
      <c r="B5233" s="47" t="s">
        <v>74</v>
      </c>
      <c r="C5233" s="47">
        <v>2022</v>
      </c>
      <c r="D5233" s="28">
        <v>6.5517396408611997E-2</v>
      </c>
    </row>
    <row r="5234" spans="1:4">
      <c r="A5234" s="47" t="s">
        <v>45</v>
      </c>
      <c r="B5234" s="47" t="s">
        <v>74</v>
      </c>
      <c r="C5234" s="47">
        <v>2014</v>
      </c>
      <c r="D5234" s="28">
        <v>0.106928017819213</v>
      </c>
    </row>
    <row r="5235" spans="1:4">
      <c r="A5235" s="47" t="s">
        <v>45</v>
      </c>
      <c r="B5235" s="47" t="s">
        <v>74</v>
      </c>
      <c r="C5235" s="47">
        <v>2015</v>
      </c>
      <c r="D5235" s="28">
        <v>0.106928017819213</v>
      </c>
    </row>
    <row r="5236" spans="1:4">
      <c r="A5236" s="47" t="s">
        <v>45</v>
      </c>
      <c r="B5236" s="47" t="s">
        <v>74</v>
      </c>
      <c r="C5236" s="47">
        <v>2016</v>
      </c>
      <c r="D5236" s="28">
        <v>7.2542150315538997E-2</v>
      </c>
    </row>
    <row r="5237" spans="1:4">
      <c r="A5237" s="47" t="s">
        <v>45</v>
      </c>
      <c r="B5237" s="47" t="s">
        <v>74</v>
      </c>
      <c r="C5237" s="47">
        <v>2017</v>
      </c>
      <c r="D5237" s="28">
        <v>7.1892068566312001E-2</v>
      </c>
    </row>
    <row r="5238" spans="1:4">
      <c r="A5238" s="47" t="s">
        <v>45</v>
      </c>
      <c r="B5238" s="47" t="s">
        <v>74</v>
      </c>
      <c r="C5238" s="47">
        <v>2018</v>
      </c>
      <c r="D5238" s="28">
        <v>7.1307438344064E-2</v>
      </c>
    </row>
    <row r="5239" spans="1:4">
      <c r="A5239" s="47" t="s">
        <v>45</v>
      </c>
      <c r="B5239" s="47" t="s">
        <v>74</v>
      </c>
      <c r="C5239" s="47">
        <v>2019</v>
      </c>
      <c r="D5239" s="47">
        <v>7.0685488722490003E-2</v>
      </c>
    </row>
    <row r="5240" spans="1:4">
      <c r="A5240" s="47" t="s">
        <v>45</v>
      </c>
      <c r="B5240" s="47" t="s">
        <v>74</v>
      </c>
      <c r="C5240" s="47">
        <v>2020</v>
      </c>
      <c r="D5240" s="109">
        <v>6.9135819200000004E-2</v>
      </c>
    </row>
    <row r="5241" spans="1:4">
      <c r="A5241" s="47" t="s">
        <v>45</v>
      </c>
      <c r="B5241" s="47" t="s">
        <v>74</v>
      </c>
      <c r="C5241" s="47">
        <v>2021</v>
      </c>
      <c r="D5241" s="28">
        <v>4.6222774916494E-2</v>
      </c>
    </row>
    <row r="5242" spans="1:4">
      <c r="A5242" s="47" t="s">
        <v>45</v>
      </c>
      <c r="B5242" s="47" t="s">
        <v>74</v>
      </c>
      <c r="C5242" s="47">
        <v>2022</v>
      </c>
      <c r="D5242" s="28">
        <v>5.1029087589022998E-2</v>
      </c>
    </row>
    <row r="5243" spans="1:4">
      <c r="A5243" s="47" t="s">
        <v>33</v>
      </c>
      <c r="B5243" s="47" t="s">
        <v>73</v>
      </c>
      <c r="C5243" s="47">
        <v>2014</v>
      </c>
      <c r="D5243" s="28">
        <v>8.1323559089633998E-2</v>
      </c>
    </row>
    <row r="5244" spans="1:4">
      <c r="A5244" s="47" t="s">
        <v>33</v>
      </c>
      <c r="B5244" s="47" t="s">
        <v>73</v>
      </c>
      <c r="C5244" s="47">
        <v>2015</v>
      </c>
      <c r="D5244" s="28">
        <v>4.6833121443930002E-2</v>
      </c>
    </row>
    <row r="5245" spans="1:4">
      <c r="A5245" s="47" t="s">
        <v>33</v>
      </c>
      <c r="B5245" s="47" t="s">
        <v>73</v>
      </c>
      <c r="C5245" s="47">
        <v>2016</v>
      </c>
      <c r="D5245" s="28">
        <v>4.6214579624192002E-2</v>
      </c>
    </row>
    <row r="5246" spans="1:4">
      <c r="A5246" s="47" t="s">
        <v>33</v>
      </c>
      <c r="B5246" s="47" t="s">
        <v>73</v>
      </c>
      <c r="C5246" s="47">
        <v>2017</v>
      </c>
      <c r="D5246" s="28">
        <v>4.5340135962489002E-2</v>
      </c>
    </row>
    <row r="5247" spans="1:4">
      <c r="A5247" s="47" t="s">
        <v>33</v>
      </c>
      <c r="B5247" s="47" t="s">
        <v>73</v>
      </c>
      <c r="C5247" s="47">
        <v>2018</v>
      </c>
      <c r="D5247" s="47">
        <v>4.4439336152588001E-2</v>
      </c>
    </row>
    <row r="5248" spans="1:4">
      <c r="A5248" s="47" t="s">
        <v>33</v>
      </c>
      <c r="B5248" s="47" t="s">
        <v>73</v>
      </c>
      <c r="C5248" s="47">
        <v>2019</v>
      </c>
      <c r="D5248" s="107">
        <v>4.3407068721402001E-2</v>
      </c>
    </row>
    <row r="5249" spans="1:4">
      <c r="A5249" s="47" t="s">
        <v>33</v>
      </c>
      <c r="B5249" s="47" t="s">
        <v>73</v>
      </c>
      <c r="C5249" s="47">
        <v>2020</v>
      </c>
      <c r="D5249" s="47">
        <v>3.4582023792731002E-2</v>
      </c>
    </row>
    <row r="5250" spans="1:4">
      <c r="A5250" s="47" t="s">
        <v>33</v>
      </c>
      <c r="B5250" s="47" t="s">
        <v>73</v>
      </c>
      <c r="C5250" s="47">
        <v>2021</v>
      </c>
      <c r="D5250" s="109">
        <v>3.2452389616336001E-2</v>
      </c>
    </row>
    <row r="5251" spans="1:4">
      <c r="A5251" s="47" t="s">
        <v>33</v>
      </c>
      <c r="B5251" s="47" t="s">
        <v>73</v>
      </c>
      <c r="C5251" s="47">
        <v>2022</v>
      </c>
      <c r="D5251" s="28">
        <v>2.9881714849042E-2</v>
      </c>
    </row>
    <row r="5252" spans="1:4">
      <c r="A5252" s="47" t="s">
        <v>34</v>
      </c>
      <c r="B5252" s="47" t="s">
        <v>73</v>
      </c>
      <c r="C5252" s="47">
        <v>2014</v>
      </c>
      <c r="D5252" s="28">
        <v>7.8036892437436001E-2</v>
      </c>
    </row>
    <row r="5253" spans="1:4">
      <c r="A5253" s="47" t="s">
        <v>34</v>
      </c>
      <c r="B5253" s="47" t="s">
        <v>73</v>
      </c>
      <c r="C5253" s="47">
        <v>2015</v>
      </c>
      <c r="D5253" s="28">
        <v>7.8036892437436001E-2</v>
      </c>
    </row>
    <row r="5254" spans="1:4">
      <c r="A5254" s="47" t="s">
        <v>34</v>
      </c>
      <c r="B5254" s="47" t="s">
        <v>73</v>
      </c>
      <c r="C5254" s="47">
        <v>2016</v>
      </c>
      <c r="D5254" s="28">
        <v>4.5068958056889999E-2</v>
      </c>
    </row>
    <row r="5255" spans="1:4">
      <c r="A5255" s="47" t="s">
        <v>34</v>
      </c>
      <c r="B5255" s="47" t="s">
        <v>73</v>
      </c>
      <c r="C5255" s="47">
        <v>2017</v>
      </c>
      <c r="D5255" s="28">
        <v>4.4614499361967999E-2</v>
      </c>
    </row>
    <row r="5256" spans="1:4">
      <c r="A5256" s="47" t="s">
        <v>34</v>
      </c>
      <c r="B5256" s="47" t="s">
        <v>73</v>
      </c>
      <c r="C5256" s="47">
        <v>2018</v>
      </c>
      <c r="D5256" s="28">
        <v>4.4365447858477999E-2</v>
      </c>
    </row>
    <row r="5257" spans="1:4">
      <c r="A5257" s="47" t="s">
        <v>34</v>
      </c>
      <c r="B5257" s="47" t="s">
        <v>73</v>
      </c>
      <c r="C5257" s="47">
        <v>2019</v>
      </c>
      <c r="D5257" s="47">
        <v>4.3801461583590003E-2</v>
      </c>
    </row>
    <row r="5258" spans="1:4">
      <c r="A5258" s="47" t="s">
        <v>34</v>
      </c>
      <c r="B5258" s="47" t="s">
        <v>73</v>
      </c>
      <c r="C5258" s="47">
        <v>2020</v>
      </c>
      <c r="D5258" s="109">
        <v>4.2610758899999997E-2</v>
      </c>
    </row>
    <row r="5259" spans="1:4">
      <c r="A5259" s="47" t="s">
        <v>34</v>
      </c>
      <c r="B5259" s="47" t="s">
        <v>73</v>
      </c>
      <c r="C5259" s="47">
        <v>2021</v>
      </c>
      <c r="D5259" s="28">
        <v>2.3945112634412E-2</v>
      </c>
    </row>
    <row r="5260" spans="1:4">
      <c r="A5260" s="47" t="s">
        <v>34</v>
      </c>
      <c r="B5260" s="47" t="s">
        <v>73</v>
      </c>
      <c r="C5260" s="47">
        <v>2022</v>
      </c>
      <c r="D5260" s="28">
        <v>2.9892389027807002E-2</v>
      </c>
    </row>
    <row r="5261" spans="1:4">
      <c r="A5261" s="47" t="s">
        <v>53</v>
      </c>
      <c r="B5261" s="47" t="s">
        <v>73</v>
      </c>
      <c r="C5261" s="47">
        <v>2014</v>
      </c>
      <c r="D5261" s="28">
        <v>7.6632263683537996E-2</v>
      </c>
    </row>
    <row r="5262" spans="1:4">
      <c r="A5262" s="47" t="s">
        <v>53</v>
      </c>
      <c r="B5262" s="47" t="s">
        <v>73</v>
      </c>
      <c r="C5262" s="47">
        <v>2015</v>
      </c>
      <c r="D5262" s="28">
        <v>5.6151868032501003E-2</v>
      </c>
    </row>
    <row r="5263" spans="1:4">
      <c r="A5263" s="47" t="s">
        <v>53</v>
      </c>
      <c r="B5263" s="47" t="s">
        <v>73</v>
      </c>
      <c r="C5263" s="47">
        <v>2016</v>
      </c>
      <c r="D5263" s="28">
        <v>5.6151868032501003E-2</v>
      </c>
    </row>
    <row r="5264" spans="1:4">
      <c r="A5264" s="47" t="s">
        <v>53</v>
      </c>
      <c r="B5264" s="47" t="s">
        <v>73</v>
      </c>
      <c r="C5264" s="47">
        <v>2017</v>
      </c>
      <c r="D5264" s="28">
        <v>5.6151868032501003E-2</v>
      </c>
    </row>
    <row r="5265" spans="1:4">
      <c r="A5265" s="47" t="s">
        <v>53</v>
      </c>
      <c r="B5265" s="47" t="s">
        <v>73</v>
      </c>
      <c r="C5265" s="47">
        <v>2018</v>
      </c>
      <c r="D5265" s="47">
        <v>3.7202112434165997E-2</v>
      </c>
    </row>
    <row r="5266" spans="1:4">
      <c r="A5266" s="47" t="s">
        <v>53</v>
      </c>
      <c r="B5266" s="47" t="s">
        <v>73</v>
      </c>
      <c r="C5266" s="47">
        <v>2019</v>
      </c>
      <c r="D5266" s="109">
        <v>3.7261279449131997E-2</v>
      </c>
    </row>
    <row r="5267" spans="1:4">
      <c r="A5267" s="47" t="s">
        <v>53</v>
      </c>
      <c r="B5267" s="47" t="s">
        <v>73</v>
      </c>
      <c r="C5267" s="47">
        <v>2020</v>
      </c>
      <c r="D5267" s="28">
        <v>3.7157293058781002E-2</v>
      </c>
    </row>
    <row r="5268" spans="1:4">
      <c r="A5268" s="47" t="s">
        <v>53</v>
      </c>
      <c r="B5268" s="47" t="s">
        <v>73</v>
      </c>
      <c r="C5268" s="47">
        <v>2021</v>
      </c>
      <c r="D5268" s="28">
        <v>3.6309492319718001E-2</v>
      </c>
    </row>
    <row r="5269" spans="1:4">
      <c r="A5269" s="47" t="s">
        <v>53</v>
      </c>
      <c r="B5269" s="47" t="s">
        <v>73</v>
      </c>
      <c r="C5269" s="47">
        <v>2022</v>
      </c>
      <c r="D5269" s="28">
        <v>3.5030254986648003E-2</v>
      </c>
    </row>
    <row r="5270" spans="1:4">
      <c r="A5270" s="47" t="s">
        <v>35</v>
      </c>
      <c r="B5270" s="47" t="s">
        <v>73</v>
      </c>
      <c r="C5270" s="47">
        <v>2014</v>
      </c>
      <c r="D5270" s="28">
        <v>7.8647587590210996E-2</v>
      </c>
    </row>
    <row r="5271" spans="1:4">
      <c r="A5271" s="47" t="s">
        <v>35</v>
      </c>
      <c r="B5271" s="47" t="s">
        <v>73</v>
      </c>
      <c r="C5271" s="47">
        <v>2015</v>
      </c>
      <c r="D5271" s="28">
        <v>7.8647587590210996E-2</v>
      </c>
    </row>
    <row r="5272" spans="1:4">
      <c r="A5272" s="47" t="s">
        <v>35</v>
      </c>
      <c r="B5272" s="47" t="s">
        <v>73</v>
      </c>
      <c r="C5272" s="47">
        <v>2016</v>
      </c>
      <c r="D5272" s="28">
        <v>4.4198978985960001E-2</v>
      </c>
    </row>
    <row r="5273" spans="1:4">
      <c r="A5273" s="47" t="s">
        <v>35</v>
      </c>
      <c r="B5273" s="47" t="s">
        <v>73</v>
      </c>
      <c r="C5273" s="47">
        <v>2017</v>
      </c>
      <c r="D5273" s="47">
        <v>4.3626523697706997E-2</v>
      </c>
    </row>
    <row r="5274" spans="1:4">
      <c r="A5274" s="47" t="s">
        <v>35</v>
      </c>
      <c r="B5274" s="47" t="s">
        <v>73</v>
      </c>
      <c r="C5274" s="47">
        <v>2018</v>
      </c>
      <c r="D5274" s="109">
        <v>4.3129433734382001E-2</v>
      </c>
    </row>
    <row r="5275" spans="1:4">
      <c r="A5275" s="47" t="s">
        <v>35</v>
      </c>
      <c r="B5275" s="47" t="s">
        <v>73</v>
      </c>
      <c r="C5275" s="47">
        <v>2019</v>
      </c>
      <c r="D5275" s="28">
        <v>4.2579429629849001E-2</v>
      </c>
    </row>
    <row r="5276" spans="1:4">
      <c r="A5276" s="47" t="s">
        <v>35</v>
      </c>
      <c r="B5276" s="47" t="s">
        <v>73</v>
      </c>
      <c r="C5276" s="47">
        <v>2020</v>
      </c>
      <c r="D5276" s="28">
        <v>4.1119998999999997E-2</v>
      </c>
    </row>
    <row r="5277" spans="1:4">
      <c r="A5277" s="47" t="s">
        <v>35</v>
      </c>
      <c r="B5277" s="47" t="s">
        <v>73</v>
      </c>
      <c r="C5277" s="47">
        <v>2021</v>
      </c>
      <c r="D5277" s="28">
        <v>2.3253414960351999E-2</v>
      </c>
    </row>
    <row r="5278" spans="1:4">
      <c r="A5278" s="47" t="s">
        <v>35</v>
      </c>
      <c r="B5278" s="47" t="s">
        <v>73</v>
      </c>
      <c r="C5278" s="47">
        <v>2022</v>
      </c>
      <c r="D5278" s="28">
        <v>2.9470565092910999E-2</v>
      </c>
    </row>
    <row r="5279" spans="1:4">
      <c r="A5279" s="47" t="s">
        <v>51</v>
      </c>
      <c r="B5279" s="47" t="s">
        <v>73</v>
      </c>
      <c r="C5279" s="47">
        <v>2014</v>
      </c>
      <c r="D5279" s="28">
        <v>5.1799630226234003E-2</v>
      </c>
    </row>
    <row r="5280" spans="1:4">
      <c r="A5280" s="47" t="s">
        <v>51</v>
      </c>
      <c r="B5280" s="47" t="s">
        <v>73</v>
      </c>
      <c r="C5280" s="47">
        <v>2015</v>
      </c>
      <c r="D5280" s="28">
        <v>5.1799630226234003E-2</v>
      </c>
    </row>
    <row r="5281" spans="1:4">
      <c r="A5281" s="47" t="s">
        <v>51</v>
      </c>
      <c r="B5281" s="47" t="s">
        <v>73</v>
      </c>
      <c r="C5281" s="47">
        <v>2016</v>
      </c>
      <c r="D5281" s="47">
        <v>5.1799630226234003E-2</v>
      </c>
    </row>
    <row r="5282" spans="1:4">
      <c r="A5282" s="47" t="s">
        <v>51</v>
      </c>
      <c r="B5282" s="47" t="s">
        <v>73</v>
      </c>
      <c r="C5282" s="47">
        <v>2017</v>
      </c>
      <c r="D5282" s="109">
        <v>5.1799630226234003E-2</v>
      </c>
    </row>
    <row r="5283" spans="1:4">
      <c r="A5283" s="47" t="s">
        <v>51</v>
      </c>
      <c r="B5283" s="47" t="s">
        <v>73</v>
      </c>
      <c r="C5283" s="47">
        <v>2018</v>
      </c>
      <c r="D5283" s="100">
        <v>5.1799630226234003E-2</v>
      </c>
    </row>
    <row r="5284" spans="1:4">
      <c r="A5284" s="47" t="s">
        <v>51</v>
      </c>
      <c r="B5284" s="47" t="s">
        <v>73</v>
      </c>
      <c r="C5284" s="47">
        <v>2019</v>
      </c>
      <c r="D5284" s="100">
        <v>3.6229942165256997E-2</v>
      </c>
    </row>
    <row r="5285" spans="1:4">
      <c r="A5285" s="47" t="s">
        <v>51</v>
      </c>
      <c r="B5285" s="47" t="s">
        <v>73</v>
      </c>
      <c r="C5285" s="47">
        <v>2020</v>
      </c>
      <c r="D5285" s="93">
        <v>3.6132461584024E-2</v>
      </c>
    </row>
    <row r="5286" spans="1:4">
      <c r="A5286" s="47" t="s">
        <v>51</v>
      </c>
      <c r="B5286" s="47" t="s">
        <v>73</v>
      </c>
      <c r="C5286" s="47">
        <v>2021</v>
      </c>
      <c r="D5286" s="93">
        <v>3.5092079165119E-2</v>
      </c>
    </row>
    <row r="5287" spans="1:4">
      <c r="A5287" s="47" t="s">
        <v>51</v>
      </c>
      <c r="B5287" s="47" t="s">
        <v>73</v>
      </c>
      <c r="C5287" s="47">
        <v>2022</v>
      </c>
      <c r="D5287" s="93">
        <v>3.3838437479393003E-2</v>
      </c>
    </row>
    <row r="5288" spans="1:4">
      <c r="A5288" s="47" t="s">
        <v>36</v>
      </c>
      <c r="B5288" s="47" t="s">
        <v>73</v>
      </c>
      <c r="C5288" s="47">
        <v>2014</v>
      </c>
      <c r="D5288" s="93">
        <v>8.1497319087046993E-2</v>
      </c>
    </row>
    <row r="5289" spans="1:4">
      <c r="A5289" s="47" t="s">
        <v>36</v>
      </c>
      <c r="B5289" s="47" t="s">
        <v>73</v>
      </c>
      <c r="C5289" s="47">
        <v>2015</v>
      </c>
      <c r="D5289" s="47">
        <v>4.7834098999999998E-2</v>
      </c>
    </row>
    <row r="5290" spans="1:4">
      <c r="A5290" s="47" t="s">
        <v>36</v>
      </c>
      <c r="B5290" s="47" t="s">
        <v>73</v>
      </c>
      <c r="C5290" s="47">
        <v>2016</v>
      </c>
      <c r="D5290" s="109">
        <v>4.7215556999999998E-2</v>
      </c>
    </row>
    <row r="5291" spans="1:4">
      <c r="A5291" s="47" t="s">
        <v>36</v>
      </c>
      <c r="B5291" s="47" t="s">
        <v>73</v>
      </c>
      <c r="C5291" s="47">
        <v>2017</v>
      </c>
      <c r="D5291" s="93">
        <v>4.6341114000000003E-2</v>
      </c>
    </row>
    <row r="5292" spans="1:4">
      <c r="A5292" s="47" t="s">
        <v>36</v>
      </c>
      <c r="B5292" s="47" t="s">
        <v>73</v>
      </c>
      <c r="C5292" s="47">
        <v>2018</v>
      </c>
      <c r="D5292" s="93">
        <v>4.5440314000000002E-2</v>
      </c>
    </row>
    <row r="5293" spans="1:4">
      <c r="A5293" s="47" t="s">
        <v>36</v>
      </c>
      <c r="B5293" s="47" t="s">
        <v>73</v>
      </c>
      <c r="C5293" s="47">
        <v>2019</v>
      </c>
      <c r="D5293" s="100">
        <v>4.4408046E-2</v>
      </c>
    </row>
    <row r="5294" spans="1:4">
      <c r="A5294" s="47" t="s">
        <v>36</v>
      </c>
      <c r="B5294" s="47" t="s">
        <v>73</v>
      </c>
      <c r="C5294" s="47">
        <v>2020</v>
      </c>
      <c r="D5294" s="93">
        <v>3.4995363021419E-2</v>
      </c>
    </row>
    <row r="5295" spans="1:4">
      <c r="A5295" s="47" t="s">
        <v>36</v>
      </c>
      <c r="B5295" s="47" t="s">
        <v>73</v>
      </c>
      <c r="C5295" s="47">
        <v>2021</v>
      </c>
      <c r="D5295" s="93">
        <v>3.2624880698127003E-2</v>
      </c>
    </row>
    <row r="5296" spans="1:4">
      <c r="A5296" s="47" t="s">
        <v>36</v>
      </c>
      <c r="B5296" s="47" t="s">
        <v>73</v>
      </c>
      <c r="C5296" s="47">
        <v>2022</v>
      </c>
      <c r="D5296" s="93">
        <v>3.0304392081721001E-2</v>
      </c>
    </row>
    <row r="5297" spans="1:4">
      <c r="A5297" s="47" t="s">
        <v>37</v>
      </c>
      <c r="B5297" s="47" t="s">
        <v>73</v>
      </c>
      <c r="C5297" s="47">
        <v>2014</v>
      </c>
      <c r="D5297" s="47">
        <v>8.0174020483052999E-2</v>
      </c>
    </row>
    <row r="5298" spans="1:4">
      <c r="A5298" s="47" t="s">
        <v>37</v>
      </c>
      <c r="B5298" s="47" t="s">
        <v>73</v>
      </c>
      <c r="C5298" s="47">
        <v>2015</v>
      </c>
      <c r="D5298" s="109">
        <v>8.0174020483052999E-2</v>
      </c>
    </row>
    <row r="5299" spans="1:4">
      <c r="A5299" s="47" t="s">
        <v>37</v>
      </c>
      <c r="B5299" s="47" t="s">
        <v>73</v>
      </c>
      <c r="C5299" s="47">
        <v>2016</v>
      </c>
      <c r="D5299" s="94">
        <v>3.9685129524839997E-2</v>
      </c>
    </row>
    <row r="5300" spans="1:4">
      <c r="A5300" s="47" t="s">
        <v>37</v>
      </c>
      <c r="B5300" s="47" t="s">
        <v>73</v>
      </c>
      <c r="C5300" s="47">
        <v>2017</v>
      </c>
      <c r="D5300" s="94">
        <v>3.998734412978E-2</v>
      </c>
    </row>
    <row r="5301" spans="1:4">
      <c r="A5301" s="47" t="s">
        <v>37</v>
      </c>
      <c r="B5301" s="47" t="s">
        <v>73</v>
      </c>
      <c r="C5301" s="47">
        <v>2018</v>
      </c>
      <c r="D5301" s="94">
        <v>4.0044886175869002E-2</v>
      </c>
    </row>
    <row r="5302" spans="1:4">
      <c r="A5302" s="47" t="s">
        <v>37</v>
      </c>
      <c r="B5302" s="47" t="s">
        <v>73</v>
      </c>
      <c r="C5302" s="47">
        <v>2019</v>
      </c>
      <c r="D5302" s="94">
        <v>3.9752223507670999E-2</v>
      </c>
    </row>
    <row r="5303" spans="1:4">
      <c r="A5303" s="47" t="s">
        <v>37</v>
      </c>
      <c r="B5303" s="47" t="s">
        <v>73</v>
      </c>
      <c r="C5303" s="47">
        <v>2020</v>
      </c>
      <c r="D5303" s="94">
        <v>3.9436828479525003E-2</v>
      </c>
    </row>
    <row r="5304" spans="1:4">
      <c r="A5304" s="47" t="s">
        <v>37</v>
      </c>
      <c r="B5304" s="47" t="s">
        <v>73</v>
      </c>
      <c r="C5304" s="47">
        <v>2021</v>
      </c>
      <c r="D5304" s="94">
        <v>2.6561891947096999E-2</v>
      </c>
    </row>
    <row r="5305" spans="1:4">
      <c r="A5305" s="47" t="s">
        <v>37</v>
      </c>
      <c r="B5305" s="47" t="s">
        <v>73</v>
      </c>
      <c r="C5305" s="47">
        <v>2022</v>
      </c>
      <c r="D5305" s="47">
        <v>2.4992961944839999E-2</v>
      </c>
    </row>
    <row r="5306" spans="1:4">
      <c r="A5306" s="47" t="s">
        <v>38</v>
      </c>
      <c r="B5306" s="47" t="s">
        <v>73</v>
      </c>
      <c r="C5306" s="47">
        <v>2014</v>
      </c>
      <c r="D5306" s="109">
        <v>7.8887446580922005E-2</v>
      </c>
    </row>
    <row r="5307" spans="1:4">
      <c r="A5307" s="47" t="s">
        <v>38</v>
      </c>
      <c r="B5307" s="47" t="s">
        <v>73</v>
      </c>
      <c r="C5307" s="47">
        <v>2015</v>
      </c>
      <c r="D5307" s="93">
        <v>7.8887446580922005E-2</v>
      </c>
    </row>
    <row r="5308" spans="1:4">
      <c r="A5308" s="47" t="s">
        <v>38</v>
      </c>
      <c r="B5308" s="47" t="s">
        <v>73</v>
      </c>
      <c r="C5308" s="47">
        <v>2016</v>
      </c>
      <c r="D5308" s="93">
        <v>3.9444830159523998E-2</v>
      </c>
    </row>
    <row r="5309" spans="1:4">
      <c r="A5309" s="47" t="s">
        <v>38</v>
      </c>
      <c r="B5309" s="47" t="s">
        <v>73</v>
      </c>
      <c r="C5309" s="47">
        <v>2017</v>
      </c>
      <c r="D5309" s="93">
        <v>3.9747044764464001E-2</v>
      </c>
    </row>
    <row r="5310" spans="1:4">
      <c r="A5310" s="47" t="s">
        <v>38</v>
      </c>
      <c r="B5310" s="47" t="s">
        <v>73</v>
      </c>
      <c r="C5310" s="47">
        <v>2018</v>
      </c>
      <c r="D5310" s="93">
        <v>3.9804586810553003E-2</v>
      </c>
    </row>
    <row r="5311" spans="1:4">
      <c r="A5311" s="47" t="s">
        <v>38</v>
      </c>
      <c r="B5311" s="47" t="s">
        <v>73</v>
      </c>
      <c r="C5311" s="47">
        <v>2019</v>
      </c>
      <c r="D5311" s="93">
        <v>3.9511924142355E-2</v>
      </c>
    </row>
    <row r="5312" spans="1:4">
      <c r="A5312" s="47" t="s">
        <v>38</v>
      </c>
      <c r="B5312" s="47" t="s">
        <v>73</v>
      </c>
      <c r="C5312" s="47">
        <v>2020</v>
      </c>
      <c r="D5312" s="93">
        <v>3.9196529114210003E-2</v>
      </c>
    </row>
    <row r="5313" spans="1:4">
      <c r="A5313" s="47" t="s">
        <v>38</v>
      </c>
      <c r="B5313" s="47" t="s">
        <v>73</v>
      </c>
      <c r="C5313" s="47">
        <v>2021</v>
      </c>
      <c r="D5313" s="47">
        <v>2.6509333840555999E-2</v>
      </c>
    </row>
    <row r="5314" spans="1:4">
      <c r="A5314" s="47" t="s">
        <v>38</v>
      </c>
      <c r="B5314" s="47" t="s">
        <v>73</v>
      </c>
      <c r="C5314" s="47">
        <v>2022</v>
      </c>
      <c r="D5314" s="109">
        <v>2.4940403838299E-2</v>
      </c>
    </row>
    <row r="5315" spans="1:4">
      <c r="A5315" s="47" t="s">
        <v>39</v>
      </c>
      <c r="B5315" s="47" t="s">
        <v>73</v>
      </c>
      <c r="C5315" s="47">
        <v>2014</v>
      </c>
      <c r="D5315" s="93">
        <v>8.0747074032921001E-2</v>
      </c>
    </row>
    <row r="5316" spans="1:4">
      <c r="A5316" s="47" t="s">
        <v>39</v>
      </c>
      <c r="B5316" s="47" t="s">
        <v>73</v>
      </c>
      <c r="C5316" s="47">
        <v>2015</v>
      </c>
      <c r="D5316" s="93">
        <v>4.7375622746633997E-2</v>
      </c>
    </row>
    <row r="5317" spans="1:4">
      <c r="A5317" s="47" t="s">
        <v>39</v>
      </c>
      <c r="B5317" s="47" t="s">
        <v>73</v>
      </c>
      <c r="C5317" s="47">
        <v>2016</v>
      </c>
      <c r="D5317" s="93">
        <v>4.6756839261797002E-2</v>
      </c>
    </row>
    <row r="5318" spans="1:4">
      <c r="A5318" s="47" t="s">
        <v>39</v>
      </c>
      <c r="B5318" s="47" t="s">
        <v>73</v>
      </c>
      <c r="C5318" s="47">
        <v>2017</v>
      </c>
      <c r="D5318" s="93">
        <v>4.5882053953811001E-2</v>
      </c>
    </row>
    <row r="5319" spans="1:4">
      <c r="A5319" s="47" t="s">
        <v>39</v>
      </c>
      <c r="B5319" s="47" t="s">
        <v>73</v>
      </c>
      <c r="C5319" s="47">
        <v>2018</v>
      </c>
      <c r="D5319" s="93">
        <v>4.4980902200244997E-2</v>
      </c>
    </row>
    <row r="5320" spans="1:4">
      <c r="A5320" s="47" t="s">
        <v>39</v>
      </c>
      <c r="B5320" s="47" t="s">
        <v>73</v>
      </c>
      <c r="C5320" s="47">
        <v>2019</v>
      </c>
      <c r="D5320" s="93">
        <v>4.3948231460822003E-2</v>
      </c>
    </row>
    <row r="5321" spans="1:4">
      <c r="A5321" s="47" t="s">
        <v>39</v>
      </c>
      <c r="B5321" s="47" t="s">
        <v>73</v>
      </c>
      <c r="C5321" s="47">
        <v>2020</v>
      </c>
      <c r="D5321" s="47">
        <v>3.4712204975608001E-2</v>
      </c>
    </row>
    <row r="5322" spans="1:4">
      <c r="A5322" s="47" t="s">
        <v>39</v>
      </c>
      <c r="B5322" s="47" t="s">
        <v>73</v>
      </c>
      <c r="C5322" s="47">
        <v>2021</v>
      </c>
      <c r="D5322" s="109">
        <v>3.2710204735195002E-2</v>
      </c>
    </row>
    <row r="5323" spans="1:4">
      <c r="A5323" s="47" t="s">
        <v>39</v>
      </c>
      <c r="B5323" s="47" t="s">
        <v>73</v>
      </c>
      <c r="C5323" s="47">
        <v>2022</v>
      </c>
      <c r="D5323" s="93">
        <v>3.0389544395211E-2</v>
      </c>
    </row>
    <row r="5324" spans="1:4">
      <c r="A5324" s="47" t="s">
        <v>40</v>
      </c>
      <c r="B5324" s="47" t="s">
        <v>73</v>
      </c>
      <c r="C5324" s="47">
        <v>2014</v>
      </c>
      <c r="D5324" s="93">
        <v>6.9104413904183995E-2</v>
      </c>
    </row>
    <row r="5325" spans="1:4">
      <c r="A5325" s="47" t="s">
        <v>40</v>
      </c>
      <c r="B5325" s="47" t="s">
        <v>73</v>
      </c>
      <c r="C5325" s="47">
        <v>2015</v>
      </c>
      <c r="D5325" s="93">
        <v>4.6123466378985997E-2</v>
      </c>
    </row>
    <row r="5326" spans="1:4">
      <c r="A5326" s="47" t="s">
        <v>40</v>
      </c>
      <c r="B5326" s="47" t="s">
        <v>73</v>
      </c>
      <c r="C5326" s="47">
        <v>2016</v>
      </c>
      <c r="D5326" s="93">
        <v>4.5140152236492002E-2</v>
      </c>
    </row>
    <row r="5327" spans="1:4">
      <c r="A5327" s="47" t="s">
        <v>40</v>
      </c>
      <c r="B5327" s="47" t="s">
        <v>73</v>
      </c>
      <c r="C5327" s="47">
        <v>2017</v>
      </c>
      <c r="D5327" s="93">
        <v>4.4780364263113E-2</v>
      </c>
    </row>
    <row r="5328" spans="1:4">
      <c r="A5328" s="47" t="s">
        <v>40</v>
      </c>
      <c r="B5328" s="47" t="s">
        <v>73</v>
      </c>
      <c r="C5328" s="47">
        <v>2018</v>
      </c>
      <c r="D5328" s="93">
        <v>4.4151741809216001E-2</v>
      </c>
    </row>
    <row r="5329" spans="1:4">
      <c r="A5329" s="47" t="s">
        <v>40</v>
      </c>
      <c r="B5329" s="47" t="s">
        <v>73</v>
      </c>
      <c r="C5329" s="47">
        <v>2019</v>
      </c>
      <c r="D5329" s="47">
        <v>4.3238863585089E-2</v>
      </c>
    </row>
    <row r="5330" spans="1:4">
      <c r="A5330" s="47" t="s">
        <v>40</v>
      </c>
      <c r="B5330" s="47" t="s">
        <v>73</v>
      </c>
      <c r="C5330" s="47">
        <v>2020</v>
      </c>
      <c r="D5330" s="109">
        <v>3.2347114764088997E-2</v>
      </c>
    </row>
    <row r="5331" spans="1:4">
      <c r="A5331" s="47" t="s">
        <v>40</v>
      </c>
      <c r="B5331" s="47" t="s">
        <v>73</v>
      </c>
      <c r="C5331" s="47">
        <v>2021</v>
      </c>
      <c r="D5331" s="93">
        <v>3.0450290101883999E-2</v>
      </c>
    </row>
    <row r="5332" spans="1:4">
      <c r="A5332" s="47" t="s">
        <v>40</v>
      </c>
      <c r="B5332" s="47" t="s">
        <v>73</v>
      </c>
      <c r="C5332" s="47">
        <v>2022</v>
      </c>
      <c r="D5332" s="93">
        <v>2.8088563494713E-2</v>
      </c>
    </row>
    <row r="5333" spans="1:4">
      <c r="A5333" s="47" t="s">
        <v>41</v>
      </c>
      <c r="B5333" s="47" t="s">
        <v>73</v>
      </c>
      <c r="C5333" s="47">
        <v>2014</v>
      </c>
      <c r="D5333" s="93">
        <v>8.7011435306095994E-2</v>
      </c>
    </row>
    <row r="5334" spans="1:4">
      <c r="A5334" s="47" t="s">
        <v>41</v>
      </c>
      <c r="B5334" s="47" t="s">
        <v>73</v>
      </c>
      <c r="C5334" s="47">
        <v>2015</v>
      </c>
      <c r="D5334" s="93">
        <v>8.7011435306095994E-2</v>
      </c>
    </row>
    <row r="5335" spans="1:4">
      <c r="A5335" s="47" t="s">
        <v>41</v>
      </c>
      <c r="B5335" s="47" t="s">
        <v>73</v>
      </c>
      <c r="C5335" s="47">
        <v>2016</v>
      </c>
      <c r="D5335" s="93">
        <v>4.6963445562191002E-2</v>
      </c>
    </row>
    <row r="5336" spans="1:4">
      <c r="A5336" s="47" t="s">
        <v>41</v>
      </c>
      <c r="B5336" s="47" t="s">
        <v>73</v>
      </c>
      <c r="C5336" s="47">
        <v>2017</v>
      </c>
      <c r="D5336" s="93">
        <v>4.6365388308846997E-2</v>
      </c>
    </row>
    <row r="5337" spans="1:4">
      <c r="A5337" s="47" t="s">
        <v>41</v>
      </c>
      <c r="B5337" s="47" t="s">
        <v>73</v>
      </c>
      <c r="C5337" s="47">
        <v>2018</v>
      </c>
      <c r="D5337" s="47">
        <v>4.5849482267400002E-2</v>
      </c>
    </row>
    <row r="5338" spans="1:4">
      <c r="A5338" s="47" t="s">
        <v>41</v>
      </c>
      <c r="B5338" s="47" t="s">
        <v>73</v>
      </c>
      <c r="C5338" s="47">
        <v>2019</v>
      </c>
      <c r="D5338" s="107">
        <v>4.5303932925675E-2</v>
      </c>
    </row>
    <row r="5339" spans="1:4">
      <c r="A5339" s="47" t="s">
        <v>41</v>
      </c>
      <c r="B5339" s="47" t="s">
        <v>73</v>
      </c>
      <c r="C5339" s="47">
        <v>2020</v>
      </c>
      <c r="D5339" s="93">
        <v>4.4196767875078757E-2</v>
      </c>
    </row>
    <row r="5340" spans="1:4">
      <c r="A5340" s="47" t="s">
        <v>41</v>
      </c>
      <c r="B5340" s="47" t="s">
        <v>73</v>
      </c>
      <c r="C5340" s="47">
        <v>2021</v>
      </c>
      <c r="D5340" s="93">
        <v>2.4153803330166E-2</v>
      </c>
    </row>
    <row r="5341" spans="1:4">
      <c r="A5341" s="47" t="s">
        <v>41</v>
      </c>
      <c r="B5341" s="47" t="s">
        <v>73</v>
      </c>
      <c r="C5341" s="47">
        <v>2022</v>
      </c>
      <c r="D5341" s="93">
        <v>3.1121391779810999E-2</v>
      </c>
    </row>
    <row r="5342" spans="1:4">
      <c r="A5342" s="47" t="s">
        <v>111</v>
      </c>
      <c r="B5342" s="47" t="s">
        <v>73</v>
      </c>
      <c r="C5342" s="47">
        <v>2020</v>
      </c>
      <c r="D5342" s="93">
        <v>2.63E-2</v>
      </c>
    </row>
    <row r="5343" spans="1:4">
      <c r="A5343" s="47" t="s">
        <v>111</v>
      </c>
      <c r="B5343" s="47" t="s">
        <v>73</v>
      </c>
      <c r="C5343" s="47">
        <v>2021</v>
      </c>
      <c r="D5343" s="93">
        <v>2.5601528207983001E-2</v>
      </c>
    </row>
    <row r="5344" spans="1:4">
      <c r="A5344" s="47" t="s">
        <v>111</v>
      </c>
      <c r="B5344" s="47" t="s">
        <v>73</v>
      </c>
      <c r="C5344" s="47">
        <v>2022</v>
      </c>
      <c r="D5344" s="93">
        <v>2.4628349921255E-2</v>
      </c>
    </row>
    <row r="5345" spans="1:4">
      <c r="A5345" s="47" t="s">
        <v>42</v>
      </c>
      <c r="B5345" s="47" t="s">
        <v>73</v>
      </c>
      <c r="C5345" s="47">
        <v>2014</v>
      </c>
      <c r="D5345" s="47">
        <v>7.7571104534502E-2</v>
      </c>
    </row>
    <row r="5346" spans="1:4">
      <c r="A5346" s="47" t="s">
        <v>42</v>
      </c>
      <c r="B5346" s="47" t="s">
        <v>73</v>
      </c>
      <c r="C5346" s="47">
        <v>2015</v>
      </c>
      <c r="D5346" s="109">
        <v>7.7571104534502E-2</v>
      </c>
    </row>
    <row r="5347" spans="1:4">
      <c r="A5347" s="47" t="s">
        <v>42</v>
      </c>
      <c r="B5347" s="47" t="s">
        <v>73</v>
      </c>
      <c r="C5347" s="47">
        <v>2016</v>
      </c>
      <c r="D5347" s="93">
        <v>4.3201557994291997E-2</v>
      </c>
    </row>
    <row r="5348" spans="1:4">
      <c r="A5348" s="47" t="s">
        <v>42</v>
      </c>
      <c r="B5348" s="47" t="s">
        <v>73</v>
      </c>
      <c r="C5348" s="47">
        <v>2017</v>
      </c>
      <c r="D5348" s="93">
        <v>4.2629102706039E-2</v>
      </c>
    </row>
    <row r="5349" spans="1:4">
      <c r="A5349" s="47" t="s">
        <v>42</v>
      </c>
      <c r="B5349" s="47" t="s">
        <v>73</v>
      </c>
      <c r="C5349" s="47">
        <v>2018</v>
      </c>
      <c r="D5349" s="93">
        <v>4.2132012742713998E-2</v>
      </c>
    </row>
    <row r="5350" spans="1:4">
      <c r="A5350" s="47" t="s">
        <v>42</v>
      </c>
      <c r="B5350" s="47" t="s">
        <v>73</v>
      </c>
      <c r="C5350" s="47">
        <v>2019</v>
      </c>
      <c r="D5350" s="100">
        <v>4.1582008638180998E-2</v>
      </c>
    </row>
    <row r="5351" spans="1:4">
      <c r="A5351" s="47" t="s">
        <v>42</v>
      </c>
      <c r="B5351" s="47" t="s">
        <v>73</v>
      </c>
      <c r="C5351" s="47">
        <v>2020</v>
      </c>
      <c r="D5351" s="93">
        <v>4.0122577999999999E-2</v>
      </c>
    </row>
    <row r="5352" spans="1:4">
      <c r="A5352" s="47" t="s">
        <v>42</v>
      </c>
      <c r="B5352" s="47" t="s">
        <v>73</v>
      </c>
      <c r="C5352" s="47">
        <v>2021</v>
      </c>
      <c r="D5352" s="93">
        <v>2.3218295891602E-2</v>
      </c>
    </row>
    <row r="5353" spans="1:4">
      <c r="A5353" s="47" t="s">
        <v>42</v>
      </c>
      <c r="B5353" s="47" t="s">
        <v>73</v>
      </c>
      <c r="C5353" s="47">
        <v>2022</v>
      </c>
      <c r="D5353" s="47">
        <v>2.8411643117053999E-2</v>
      </c>
    </row>
    <row r="5354" spans="1:4">
      <c r="A5354" s="47" t="s">
        <v>50</v>
      </c>
      <c r="B5354" s="47" t="s">
        <v>73</v>
      </c>
      <c r="C5354" s="47">
        <v>2014</v>
      </c>
      <c r="D5354" s="107">
        <v>6.1271063783157997E-2</v>
      </c>
    </row>
    <row r="5355" spans="1:4">
      <c r="A5355" s="47" t="s">
        <v>50</v>
      </c>
      <c r="B5355" s="47" t="s">
        <v>73</v>
      </c>
      <c r="C5355" s="47">
        <v>2015</v>
      </c>
      <c r="D5355" s="47">
        <v>6.1271063783157997E-2</v>
      </c>
    </row>
    <row r="5356" spans="1:4">
      <c r="A5356" s="47" t="s">
        <v>50</v>
      </c>
      <c r="B5356" s="47" t="s">
        <v>73</v>
      </c>
      <c r="C5356" s="47">
        <v>2016</v>
      </c>
      <c r="D5356" s="109">
        <v>6.1271063783157997E-2</v>
      </c>
    </row>
    <row r="5357" spans="1:4">
      <c r="A5357" s="47" t="s">
        <v>50</v>
      </c>
      <c r="B5357" s="47" t="s">
        <v>73</v>
      </c>
      <c r="C5357" s="47">
        <v>2017</v>
      </c>
      <c r="D5357" s="93">
        <v>6.1271063783157997E-2</v>
      </c>
    </row>
    <row r="5358" spans="1:4">
      <c r="A5358" s="47" t="s">
        <v>50</v>
      </c>
      <c r="B5358" s="47" t="s">
        <v>73</v>
      </c>
      <c r="C5358" s="47">
        <v>2018</v>
      </c>
      <c r="D5358" s="93">
        <v>3.9668282673079001E-2</v>
      </c>
    </row>
    <row r="5359" spans="1:4">
      <c r="A5359" s="47" t="s">
        <v>50</v>
      </c>
      <c r="B5359" s="47" t="s">
        <v>73</v>
      </c>
      <c r="C5359" s="47">
        <v>2019</v>
      </c>
      <c r="D5359" s="93">
        <v>3.932050663634E-2</v>
      </c>
    </row>
    <row r="5360" spans="1:4">
      <c r="A5360" s="47" t="s">
        <v>50</v>
      </c>
      <c r="B5360" s="47" t="s">
        <v>73</v>
      </c>
      <c r="C5360" s="47">
        <v>2020</v>
      </c>
      <c r="D5360" s="93">
        <v>3.9098355221853003E-2</v>
      </c>
    </row>
    <row r="5361" spans="1:4">
      <c r="A5361" s="47" t="s">
        <v>50</v>
      </c>
      <c r="B5361" s="47" t="s">
        <v>73</v>
      </c>
      <c r="C5361" s="47">
        <v>2021</v>
      </c>
      <c r="D5361" s="93">
        <v>3.7956759233406002E-2</v>
      </c>
    </row>
    <row r="5362" spans="1:4">
      <c r="A5362" s="47" t="s">
        <v>50</v>
      </c>
      <c r="B5362" s="47" t="s">
        <v>73</v>
      </c>
      <c r="C5362" s="47">
        <v>2022</v>
      </c>
      <c r="D5362" s="93">
        <v>3.6272066953698001E-2</v>
      </c>
    </row>
    <row r="5363" spans="1:4">
      <c r="A5363" s="47" t="s">
        <v>43</v>
      </c>
      <c r="B5363" s="47" t="s">
        <v>73</v>
      </c>
      <c r="C5363" s="47">
        <v>2014</v>
      </c>
      <c r="D5363" s="47">
        <v>8.9765134546147998E-2</v>
      </c>
    </row>
    <row r="5364" spans="1:4">
      <c r="A5364" s="47" t="s">
        <v>43</v>
      </c>
      <c r="B5364" s="47" t="s">
        <v>73</v>
      </c>
      <c r="C5364" s="47">
        <v>2015</v>
      </c>
      <c r="D5364" s="109">
        <v>8.9765134546147998E-2</v>
      </c>
    </row>
    <row r="5365" spans="1:4">
      <c r="A5365" s="47" t="s">
        <v>43</v>
      </c>
      <c r="B5365" s="47" t="s">
        <v>73</v>
      </c>
      <c r="C5365" s="47">
        <v>2016</v>
      </c>
      <c r="D5365" s="93">
        <v>4.3476323935440001E-2</v>
      </c>
    </row>
    <row r="5366" spans="1:4">
      <c r="A5366" s="47" t="s">
        <v>43</v>
      </c>
      <c r="B5366" s="47" t="s">
        <v>73</v>
      </c>
      <c r="C5366" s="47">
        <v>2017</v>
      </c>
      <c r="D5366" s="93">
        <v>4.3648423211365001E-2</v>
      </c>
    </row>
    <row r="5367" spans="1:4">
      <c r="A5367" s="47" t="s">
        <v>43</v>
      </c>
      <c r="B5367" s="47" t="s">
        <v>73</v>
      </c>
      <c r="C5367" s="47">
        <v>2018</v>
      </c>
      <c r="D5367" s="93">
        <v>4.3548500123275997E-2</v>
      </c>
    </row>
    <row r="5368" spans="1:4">
      <c r="A5368" s="47" t="s">
        <v>43</v>
      </c>
      <c r="B5368" s="47" t="s">
        <v>73</v>
      </c>
      <c r="C5368" s="47">
        <v>2019</v>
      </c>
      <c r="D5368" s="93">
        <v>4.3096058651588998E-2</v>
      </c>
    </row>
    <row r="5369" spans="1:4">
      <c r="A5369" s="47" t="s">
        <v>43</v>
      </c>
      <c r="B5369" s="47" t="s">
        <v>73</v>
      </c>
      <c r="C5369" s="47">
        <v>2020</v>
      </c>
      <c r="D5369" s="93">
        <v>4.2673185169084998E-2</v>
      </c>
    </row>
    <row r="5370" spans="1:4">
      <c r="A5370" s="47" t="s">
        <v>43</v>
      </c>
      <c r="B5370" s="47" t="s">
        <v>73</v>
      </c>
      <c r="C5370" s="47">
        <v>2021</v>
      </c>
      <c r="D5370" s="93">
        <v>2.5797704523432999E-2</v>
      </c>
    </row>
    <row r="5371" spans="1:4">
      <c r="A5371" s="47" t="s">
        <v>43</v>
      </c>
      <c r="B5371" s="47" t="s">
        <v>73</v>
      </c>
      <c r="C5371" s="47">
        <v>2022</v>
      </c>
      <c r="D5371" s="47">
        <v>2.4036730208684999E-2</v>
      </c>
    </row>
    <row r="5372" spans="1:4">
      <c r="A5372" s="47" t="s">
        <v>44</v>
      </c>
      <c r="B5372" s="47" t="s">
        <v>73</v>
      </c>
      <c r="C5372" s="47">
        <v>2014</v>
      </c>
      <c r="D5372" s="109">
        <v>6.5541593370026005E-2</v>
      </c>
    </row>
    <row r="5373" spans="1:4">
      <c r="A5373" s="47" t="s">
        <v>44</v>
      </c>
      <c r="B5373" s="47" t="s">
        <v>73</v>
      </c>
      <c r="C5373" s="47">
        <v>2015</v>
      </c>
      <c r="D5373" s="93">
        <v>6.5541593370026005E-2</v>
      </c>
    </row>
    <row r="5374" spans="1:4">
      <c r="A5374" s="47" t="s">
        <v>44</v>
      </c>
      <c r="B5374" s="47" t="s">
        <v>73</v>
      </c>
      <c r="C5374" s="47">
        <v>2016</v>
      </c>
      <c r="D5374" s="93">
        <v>6.5541593370026005E-2</v>
      </c>
    </row>
    <row r="5375" spans="1:4">
      <c r="A5375" s="47" t="s">
        <v>44</v>
      </c>
      <c r="B5375" s="47" t="s">
        <v>73</v>
      </c>
      <c r="C5375" s="47">
        <v>2017</v>
      </c>
      <c r="D5375" s="93">
        <v>6.5541593370026005E-2</v>
      </c>
    </row>
    <row r="5376" spans="1:4">
      <c r="A5376" s="47" t="s">
        <v>44</v>
      </c>
      <c r="B5376" s="47" t="s">
        <v>73</v>
      </c>
      <c r="C5376" s="47">
        <v>2018</v>
      </c>
      <c r="D5376" s="93">
        <v>4.1857690545670997E-2</v>
      </c>
    </row>
    <row r="5377" spans="1:4">
      <c r="A5377" s="47" t="s">
        <v>44</v>
      </c>
      <c r="B5377" s="47" t="s">
        <v>73</v>
      </c>
      <c r="C5377" s="47">
        <v>2019</v>
      </c>
      <c r="D5377" s="93">
        <v>4.1538390439952E-2</v>
      </c>
    </row>
    <row r="5378" spans="1:4">
      <c r="A5378" s="47" t="s">
        <v>44</v>
      </c>
      <c r="B5378" s="47" t="s">
        <v>73</v>
      </c>
      <c r="C5378" s="47">
        <v>2020</v>
      </c>
      <c r="D5378" s="93">
        <v>3.097898670118E-2</v>
      </c>
    </row>
    <row r="5379" spans="1:4">
      <c r="A5379" s="47" t="s">
        <v>44</v>
      </c>
      <c r="B5379" s="47" t="s">
        <v>73</v>
      </c>
      <c r="C5379" s="47">
        <v>2021</v>
      </c>
      <c r="D5379" s="47">
        <v>2.9466137522815999E-2</v>
      </c>
    </row>
    <row r="5380" spans="1:4">
      <c r="A5380" s="47" t="s">
        <v>44</v>
      </c>
      <c r="B5380" s="47" t="s">
        <v>73</v>
      </c>
      <c r="C5380" s="47">
        <v>2022</v>
      </c>
      <c r="D5380" s="109">
        <v>2.7880840083494E-2</v>
      </c>
    </row>
    <row r="5381" spans="1:4">
      <c r="A5381" s="47" t="s">
        <v>52</v>
      </c>
      <c r="B5381" s="47" t="s">
        <v>73</v>
      </c>
      <c r="C5381" s="47">
        <v>2014</v>
      </c>
      <c r="D5381" s="93">
        <v>7.9343772602318993E-2</v>
      </c>
    </row>
    <row r="5382" spans="1:4">
      <c r="A5382" s="47" t="s">
        <v>52</v>
      </c>
      <c r="B5382" s="47" t="s">
        <v>73</v>
      </c>
      <c r="C5382" s="47">
        <v>2015</v>
      </c>
      <c r="D5382" s="93">
        <v>4.3943072676233999E-2</v>
      </c>
    </row>
    <row r="5383" spans="1:4">
      <c r="A5383" s="47" t="s">
        <v>52</v>
      </c>
      <c r="B5383" s="47" t="s">
        <v>73</v>
      </c>
      <c r="C5383" s="47">
        <v>2016</v>
      </c>
      <c r="D5383" s="93">
        <v>4.2857901474426002E-2</v>
      </c>
    </row>
    <row r="5384" spans="1:4">
      <c r="A5384" s="47" t="s">
        <v>52</v>
      </c>
      <c r="B5384" s="47" t="s">
        <v>73</v>
      </c>
      <c r="C5384" s="47">
        <v>2017</v>
      </c>
      <c r="D5384" s="93">
        <v>4.2505739261996002E-2</v>
      </c>
    </row>
    <row r="5385" spans="1:4">
      <c r="A5385" s="47" t="s">
        <v>52</v>
      </c>
      <c r="B5385" s="47" t="s">
        <v>73</v>
      </c>
      <c r="C5385" s="47">
        <v>2018</v>
      </c>
      <c r="D5385" s="93">
        <v>4.1935582222341998E-2</v>
      </c>
    </row>
    <row r="5386" spans="1:4">
      <c r="A5386" s="47" t="s">
        <v>52</v>
      </c>
      <c r="B5386" s="47" t="s">
        <v>73</v>
      </c>
      <c r="C5386" s="47">
        <v>2019</v>
      </c>
      <c r="D5386" s="93">
        <v>4.1045907106138001E-2</v>
      </c>
    </row>
    <row r="5387" spans="1:4">
      <c r="A5387" s="47" t="s">
        <v>52</v>
      </c>
      <c r="B5387" s="47" t="s">
        <v>73</v>
      </c>
      <c r="C5387" s="47">
        <v>2020</v>
      </c>
      <c r="D5387" s="47">
        <v>3.2427081058839E-2</v>
      </c>
    </row>
    <row r="5388" spans="1:4">
      <c r="A5388" s="47" t="s">
        <v>52</v>
      </c>
      <c r="B5388" s="47" t="s">
        <v>73</v>
      </c>
      <c r="C5388" s="47">
        <v>2021</v>
      </c>
      <c r="D5388" s="107">
        <v>3.0344324639534001E-2</v>
      </c>
    </row>
    <row r="5389" spans="1:4">
      <c r="A5389" s="47" t="s">
        <v>52</v>
      </c>
      <c r="B5389" s="47" t="s">
        <v>73</v>
      </c>
      <c r="C5389" s="47">
        <v>2022</v>
      </c>
      <c r="D5389" s="105">
        <v>2.8189119959271002E-2</v>
      </c>
    </row>
    <row r="5390" spans="1:4">
      <c r="A5390" s="47" t="s">
        <v>49</v>
      </c>
      <c r="B5390" s="47" t="s">
        <v>73</v>
      </c>
      <c r="C5390" s="47">
        <v>2014</v>
      </c>
      <c r="D5390" s="105">
        <v>8.0353709008124996E-2</v>
      </c>
    </row>
    <row r="5391" spans="1:4">
      <c r="A5391" s="47" t="s">
        <v>49</v>
      </c>
      <c r="B5391" s="47" t="s">
        <v>73</v>
      </c>
      <c r="C5391" s="47">
        <v>2015</v>
      </c>
      <c r="D5391" s="94">
        <v>4.8832621186796002E-2</v>
      </c>
    </row>
    <row r="5392" spans="1:4">
      <c r="A5392" s="47" t="s">
        <v>49</v>
      </c>
      <c r="B5392" s="47" t="s">
        <v>73</v>
      </c>
      <c r="C5392" s="47">
        <v>2016</v>
      </c>
      <c r="D5392" s="94">
        <v>4.7918679869966001E-2</v>
      </c>
    </row>
    <row r="5393" spans="1:4">
      <c r="A5393" s="47" t="s">
        <v>49</v>
      </c>
      <c r="B5393" s="47" t="s">
        <v>73</v>
      </c>
      <c r="C5393" s="47">
        <v>2017</v>
      </c>
      <c r="D5393" s="94">
        <v>4.7120955203597999E-2</v>
      </c>
    </row>
    <row r="5394" spans="1:4">
      <c r="A5394" s="47" t="s">
        <v>49</v>
      </c>
      <c r="B5394" s="47" t="s">
        <v>73</v>
      </c>
      <c r="C5394" s="47">
        <v>2018</v>
      </c>
      <c r="D5394" s="94">
        <v>4.6074728455127001E-2</v>
      </c>
    </row>
    <row r="5395" spans="1:4">
      <c r="A5395" s="47" t="s">
        <v>49</v>
      </c>
      <c r="B5395" s="47" t="s">
        <v>73</v>
      </c>
      <c r="C5395" s="47">
        <v>2019</v>
      </c>
      <c r="D5395" s="47">
        <v>4.5948816321914998E-2</v>
      </c>
    </row>
    <row r="5396" spans="1:4">
      <c r="A5396" s="47" t="s">
        <v>49</v>
      </c>
      <c r="B5396" s="47" t="s">
        <v>73</v>
      </c>
      <c r="C5396" s="47">
        <v>2020</v>
      </c>
      <c r="D5396" s="107">
        <v>4.4780738545290001E-2</v>
      </c>
    </row>
    <row r="5397" spans="1:4">
      <c r="A5397" s="47" t="s">
        <v>49</v>
      </c>
      <c r="B5397" s="47" t="s">
        <v>73</v>
      </c>
      <c r="C5397" s="47">
        <v>2021</v>
      </c>
      <c r="D5397" s="104">
        <v>4.2688792117319997E-2</v>
      </c>
    </row>
    <row r="5398" spans="1:4">
      <c r="A5398" s="47" t="s">
        <v>49</v>
      </c>
      <c r="B5398" s="47" t="s">
        <v>73</v>
      </c>
      <c r="C5398" s="47">
        <v>2022</v>
      </c>
      <c r="D5398" s="104">
        <v>4.0036998035573E-2</v>
      </c>
    </row>
    <row r="5399" spans="1:4">
      <c r="A5399" s="47" t="s">
        <v>45</v>
      </c>
      <c r="B5399" s="47" t="s">
        <v>73</v>
      </c>
      <c r="C5399" s="47">
        <v>2014</v>
      </c>
      <c r="D5399" s="93">
        <v>7.9141470216966006E-2</v>
      </c>
    </row>
    <row r="5400" spans="1:4">
      <c r="A5400" s="47" t="s">
        <v>45</v>
      </c>
      <c r="B5400" s="47" t="s">
        <v>73</v>
      </c>
      <c r="C5400" s="47">
        <v>2015</v>
      </c>
      <c r="D5400" s="93">
        <v>7.9141470216966006E-2</v>
      </c>
    </row>
    <row r="5401" spans="1:4">
      <c r="A5401" s="47" t="s">
        <v>45</v>
      </c>
      <c r="B5401" s="47" t="s">
        <v>73</v>
      </c>
      <c r="C5401" s="47">
        <v>2016</v>
      </c>
      <c r="D5401" s="93">
        <v>4.7921268909003001E-2</v>
      </c>
    </row>
    <row r="5402" spans="1:4">
      <c r="A5402" s="47" t="s">
        <v>45</v>
      </c>
      <c r="B5402" s="47" t="s">
        <v>73</v>
      </c>
      <c r="C5402" s="47">
        <v>2017</v>
      </c>
      <c r="D5402" s="93">
        <v>4.7286110196271998E-2</v>
      </c>
    </row>
    <row r="5403" spans="1:4">
      <c r="A5403" s="47" t="s">
        <v>45</v>
      </c>
      <c r="B5403" s="47" t="s">
        <v>73</v>
      </c>
      <c r="C5403" s="47">
        <v>2018</v>
      </c>
      <c r="D5403" s="47">
        <v>4.6714900529443E-2</v>
      </c>
    </row>
    <row r="5404" spans="1:4">
      <c r="A5404" s="47" t="s">
        <v>45</v>
      </c>
      <c r="B5404" s="47" t="s">
        <v>73</v>
      </c>
      <c r="C5404" s="47">
        <v>2019</v>
      </c>
      <c r="D5404" s="107">
        <v>4.6107228153635001E-2</v>
      </c>
    </row>
    <row r="5405" spans="1:4">
      <c r="A5405" s="47" t="s">
        <v>45</v>
      </c>
      <c r="B5405" s="47" t="s">
        <v>73</v>
      </c>
      <c r="C5405" s="47">
        <v>2020</v>
      </c>
      <c r="D5405" s="104">
        <v>4.4593132299999998E-2</v>
      </c>
    </row>
    <row r="5406" spans="1:4">
      <c r="A5406" s="47" t="s">
        <v>45</v>
      </c>
      <c r="B5406" s="47" t="s">
        <v>73</v>
      </c>
      <c r="C5406" s="47">
        <v>2021</v>
      </c>
      <c r="D5406" s="104">
        <v>2.3596861619100001E-2</v>
      </c>
    </row>
    <row r="5407" spans="1:4">
      <c r="A5407" s="47" t="s">
        <v>45</v>
      </c>
      <c r="B5407" s="47" t="s">
        <v>73</v>
      </c>
      <c r="C5407" s="47">
        <v>2022</v>
      </c>
      <c r="D5407" s="93">
        <v>3.0426864239841998E-2</v>
      </c>
    </row>
    <row r="5408" spans="1:4">
      <c r="A5408" s="47" t="s">
        <v>53</v>
      </c>
      <c r="B5408" s="47" t="s">
        <v>165</v>
      </c>
      <c r="C5408" s="47">
        <v>2014</v>
      </c>
      <c r="D5408" s="93">
        <v>92.976430693461069</v>
      </c>
    </row>
    <row r="5409" spans="1:4">
      <c r="A5409" s="47" t="s">
        <v>53</v>
      </c>
      <c r="B5409" s="47" t="s">
        <v>165</v>
      </c>
      <c r="C5409" s="47">
        <v>2015</v>
      </c>
      <c r="D5409" s="93">
        <v>76.949868819255727</v>
      </c>
    </row>
    <row r="5410" spans="1:4">
      <c r="A5410" s="47" t="s">
        <v>53</v>
      </c>
      <c r="B5410" s="47" t="s">
        <v>165</v>
      </c>
      <c r="C5410" s="47">
        <v>2016</v>
      </c>
      <c r="D5410" s="93">
        <v>67.827376669360092</v>
      </c>
    </row>
    <row r="5411" spans="1:4">
      <c r="A5411" s="47" t="s">
        <v>53</v>
      </c>
      <c r="B5411" s="47" t="s">
        <v>165</v>
      </c>
      <c r="C5411" s="47">
        <v>2017</v>
      </c>
      <c r="D5411" s="47">
        <v>66.142296457155965</v>
      </c>
    </row>
    <row r="5412" spans="1:4">
      <c r="A5412" s="47" t="s">
        <v>53</v>
      </c>
      <c r="B5412" s="47" t="s">
        <v>165</v>
      </c>
      <c r="C5412" s="47">
        <v>2018</v>
      </c>
      <c r="D5412" s="107">
        <v>63.471745813105308</v>
      </c>
    </row>
    <row r="5413" spans="1:4">
      <c r="A5413" s="47" t="s">
        <v>53</v>
      </c>
      <c r="B5413" s="47" t="s">
        <v>165</v>
      </c>
      <c r="C5413" s="47">
        <v>2019</v>
      </c>
      <c r="D5413" s="93">
        <v>67.336024776349547</v>
      </c>
    </row>
    <row r="5414" spans="1:4">
      <c r="A5414" s="47" t="s">
        <v>53</v>
      </c>
      <c r="B5414" s="47" t="s">
        <v>165</v>
      </c>
      <c r="C5414" s="47">
        <v>2020</v>
      </c>
      <c r="D5414" s="93">
        <v>64.52919536480735</v>
      </c>
    </row>
    <row r="5415" spans="1:4">
      <c r="A5415" s="47" t="s">
        <v>53</v>
      </c>
      <c r="B5415" s="47" t="s">
        <v>165</v>
      </c>
      <c r="C5415" s="47">
        <v>2021</v>
      </c>
      <c r="D5415" s="93">
        <v>62.795738880713458</v>
      </c>
    </row>
    <row r="5416" spans="1:4">
      <c r="A5416" s="47" t="s">
        <v>53</v>
      </c>
      <c r="B5416" s="47" t="s">
        <v>165</v>
      </c>
      <c r="C5416" s="47">
        <v>2022</v>
      </c>
      <c r="D5416" s="93">
        <v>59.635899123391731</v>
      </c>
    </row>
    <row r="5417" spans="1:4">
      <c r="A5417" s="47" t="s">
        <v>51</v>
      </c>
      <c r="B5417" s="47" t="s">
        <v>165</v>
      </c>
      <c r="C5417" s="47">
        <v>2014</v>
      </c>
      <c r="D5417" s="93">
        <v>154.45644142981473</v>
      </c>
    </row>
    <row r="5418" spans="1:4">
      <c r="A5418" s="47" t="s">
        <v>51</v>
      </c>
      <c r="B5418" s="47" t="s">
        <v>165</v>
      </c>
      <c r="C5418" s="47">
        <v>2015</v>
      </c>
      <c r="D5418" s="93">
        <v>153.89220136730356</v>
      </c>
    </row>
    <row r="5419" spans="1:4">
      <c r="A5419" s="47" t="s">
        <v>51</v>
      </c>
      <c r="B5419" s="47" t="s">
        <v>165</v>
      </c>
      <c r="C5419" s="47">
        <v>2016</v>
      </c>
      <c r="D5419" s="47">
        <v>154.5623173476871</v>
      </c>
    </row>
    <row r="5420" spans="1:4">
      <c r="A5420" s="47" t="s">
        <v>51</v>
      </c>
      <c r="B5420" s="47" t="s">
        <v>165</v>
      </c>
      <c r="C5420" s="47">
        <v>2017</v>
      </c>
      <c r="D5420" s="107">
        <v>154.28821438727869</v>
      </c>
    </row>
    <row r="5421" spans="1:4">
      <c r="A5421" s="47" t="s">
        <v>51</v>
      </c>
      <c r="B5421" s="47" t="s">
        <v>165</v>
      </c>
      <c r="C5421" s="47">
        <v>2018</v>
      </c>
      <c r="D5421" s="104">
        <v>160.40513635978283</v>
      </c>
    </row>
    <row r="5422" spans="1:4">
      <c r="A5422" s="47" t="s">
        <v>51</v>
      </c>
      <c r="B5422" s="47" t="s">
        <v>165</v>
      </c>
      <c r="C5422" s="47">
        <v>2019</v>
      </c>
      <c r="D5422" s="104">
        <v>116.43428507850057</v>
      </c>
    </row>
    <row r="5423" spans="1:4">
      <c r="A5423" s="47" t="s">
        <v>51</v>
      </c>
      <c r="B5423" s="47" t="s">
        <v>165</v>
      </c>
      <c r="C5423" s="47">
        <v>2020</v>
      </c>
      <c r="D5423" s="93">
        <v>93.581981113695818</v>
      </c>
    </row>
    <row r="5424" spans="1:4">
      <c r="A5424" s="47" t="s">
        <v>51</v>
      </c>
      <c r="B5424" s="47" t="s">
        <v>165</v>
      </c>
      <c r="C5424" s="47">
        <v>2021</v>
      </c>
      <c r="D5424" s="93">
        <v>97.120550842397819</v>
      </c>
    </row>
    <row r="5425" spans="1:4">
      <c r="A5425" s="47" t="s">
        <v>51</v>
      </c>
      <c r="B5425" s="47" t="s">
        <v>165</v>
      </c>
      <c r="C5425" s="47">
        <v>2022</v>
      </c>
      <c r="D5425" s="93">
        <v>89.82094823954553</v>
      </c>
    </row>
    <row r="5426" spans="1:4">
      <c r="A5426" s="47" t="s">
        <v>50</v>
      </c>
      <c r="B5426" s="47" t="s">
        <v>165</v>
      </c>
      <c r="C5426" s="47">
        <v>2014</v>
      </c>
      <c r="D5426" s="93">
        <v>232.2897939222679</v>
      </c>
    </row>
    <row r="5427" spans="1:4">
      <c r="A5427" s="47" t="s">
        <v>50</v>
      </c>
      <c r="B5427" s="47" t="s">
        <v>165</v>
      </c>
      <c r="C5427" s="47">
        <v>2015</v>
      </c>
      <c r="D5427" s="47">
        <v>184.40592572177238</v>
      </c>
    </row>
    <row r="5428" spans="1:4">
      <c r="A5428" s="47" t="s">
        <v>50</v>
      </c>
      <c r="B5428" s="47" t="s">
        <v>165</v>
      </c>
      <c r="C5428" s="47">
        <v>2016</v>
      </c>
      <c r="D5428" s="109">
        <v>233.81466696501388</v>
      </c>
    </row>
    <row r="5429" spans="1:4">
      <c r="A5429" s="47" t="s">
        <v>50</v>
      </c>
      <c r="B5429" s="47" t="s">
        <v>165</v>
      </c>
      <c r="C5429" s="47">
        <v>2017</v>
      </c>
      <c r="D5429" s="28">
        <v>309.11261216104634</v>
      </c>
    </row>
    <row r="5430" spans="1:4">
      <c r="A5430" s="47" t="s">
        <v>50</v>
      </c>
      <c r="B5430" s="47" t="s">
        <v>165</v>
      </c>
      <c r="C5430" s="47">
        <v>2018</v>
      </c>
      <c r="D5430" s="28">
        <v>156.96910286049592</v>
      </c>
    </row>
    <row r="5431" spans="1:4">
      <c r="A5431" s="47" t="s">
        <v>50</v>
      </c>
      <c r="B5431" s="47" t="s">
        <v>165</v>
      </c>
      <c r="C5431" s="47">
        <v>2019</v>
      </c>
      <c r="D5431" s="28">
        <v>126.80694794176483</v>
      </c>
    </row>
    <row r="5432" spans="1:4">
      <c r="A5432" s="47" t="s">
        <v>50</v>
      </c>
      <c r="B5432" s="47" t="s">
        <v>165</v>
      </c>
      <c r="C5432" s="47">
        <v>2020</v>
      </c>
      <c r="D5432" s="28">
        <v>102.61868636752548</v>
      </c>
    </row>
    <row r="5433" spans="1:4">
      <c r="A5433" s="47" t="s">
        <v>50</v>
      </c>
      <c r="B5433" s="47" t="s">
        <v>165</v>
      </c>
      <c r="C5433" s="47">
        <v>2021</v>
      </c>
      <c r="D5433" s="28">
        <v>95.661562415407346</v>
      </c>
    </row>
    <row r="5434" spans="1:4">
      <c r="A5434" s="47" t="s">
        <v>50</v>
      </c>
      <c r="B5434" s="47" t="s">
        <v>165</v>
      </c>
      <c r="C5434" s="47">
        <v>2022</v>
      </c>
      <c r="D5434" s="28">
        <v>146.00133996191019</v>
      </c>
    </row>
    <row r="5435" spans="1:4">
      <c r="A5435" s="47" t="s">
        <v>52</v>
      </c>
      <c r="B5435" s="47" t="s">
        <v>165</v>
      </c>
      <c r="C5435" s="47">
        <v>2014</v>
      </c>
      <c r="D5435" s="141">
        <v>377.61167691588366</v>
      </c>
    </row>
    <row r="5436" spans="1:4">
      <c r="A5436" s="47" t="s">
        <v>52</v>
      </c>
      <c r="B5436" s="47" t="s">
        <v>165</v>
      </c>
      <c r="C5436" s="47">
        <v>2015</v>
      </c>
      <c r="D5436" s="139">
        <v>321.28084061767913</v>
      </c>
    </row>
    <row r="5437" spans="1:4">
      <c r="A5437" s="47" t="s">
        <v>52</v>
      </c>
      <c r="B5437" s="47" t="s">
        <v>165</v>
      </c>
      <c r="C5437" s="47">
        <v>2016</v>
      </c>
      <c r="D5437" s="139">
        <v>300.49505541238705</v>
      </c>
    </row>
    <row r="5438" spans="1:4">
      <c r="A5438" s="47" t="s">
        <v>52</v>
      </c>
      <c r="B5438" s="47" t="s">
        <v>165</v>
      </c>
      <c r="C5438" s="47">
        <v>2017</v>
      </c>
      <c r="D5438" s="139">
        <v>239.55753662722071</v>
      </c>
    </row>
    <row r="5439" spans="1:4">
      <c r="A5439" s="47" t="s">
        <v>52</v>
      </c>
      <c r="B5439" s="47" t="s">
        <v>165</v>
      </c>
      <c r="C5439" s="47">
        <v>2018</v>
      </c>
      <c r="D5439" s="139">
        <v>282.82963130881836</v>
      </c>
    </row>
    <row r="5440" spans="1:4">
      <c r="A5440" s="47" t="s">
        <v>52</v>
      </c>
      <c r="B5440" s="47" t="s">
        <v>165</v>
      </c>
      <c r="C5440" s="47">
        <v>2019</v>
      </c>
      <c r="D5440" s="109">
        <v>239.45350414006677</v>
      </c>
    </row>
    <row r="5441" spans="1:4">
      <c r="A5441" s="47" t="s">
        <v>52</v>
      </c>
      <c r="B5441" s="47" t="s">
        <v>165</v>
      </c>
      <c r="C5441" s="47">
        <v>2020</v>
      </c>
      <c r="D5441" s="109">
        <v>177.80124077693122</v>
      </c>
    </row>
    <row r="5442" spans="1:4">
      <c r="A5442" s="47" t="s">
        <v>52</v>
      </c>
      <c r="B5442" s="47" t="s">
        <v>165</v>
      </c>
      <c r="C5442" s="47">
        <v>2021</v>
      </c>
      <c r="D5442" s="109">
        <v>136.07127579363762</v>
      </c>
    </row>
    <row r="5443" spans="1:4">
      <c r="A5443" s="47" t="s">
        <v>52</v>
      </c>
      <c r="B5443" s="47" t="s">
        <v>165</v>
      </c>
      <c r="C5443" s="47">
        <v>2022</v>
      </c>
      <c r="D5443" s="107">
        <v>152.51627060034713</v>
      </c>
    </row>
    <row r="5444" spans="1:4">
      <c r="A5444" s="47" t="s">
        <v>49</v>
      </c>
      <c r="B5444" s="47" t="s">
        <v>165</v>
      </c>
      <c r="C5444" s="47">
        <v>2014</v>
      </c>
      <c r="D5444" s="109">
        <v>131.76743425439287</v>
      </c>
    </row>
    <row r="5445" spans="1:4">
      <c r="A5445" s="47" t="s">
        <v>49</v>
      </c>
      <c r="B5445" s="47" t="s">
        <v>165</v>
      </c>
      <c r="C5445" s="47">
        <v>2015</v>
      </c>
      <c r="D5445" s="28">
        <v>112.11464885785288</v>
      </c>
    </row>
    <row r="5446" spans="1:4">
      <c r="A5446" s="47" t="s">
        <v>49</v>
      </c>
      <c r="B5446" s="47" t="s">
        <v>165</v>
      </c>
      <c r="C5446" s="47">
        <v>2016</v>
      </c>
      <c r="D5446" s="28">
        <v>77.942317263952091</v>
      </c>
    </row>
    <row r="5447" spans="1:4">
      <c r="A5447" s="47" t="s">
        <v>49</v>
      </c>
      <c r="B5447" s="47" t="s">
        <v>165</v>
      </c>
      <c r="C5447" s="47">
        <v>2017</v>
      </c>
      <c r="D5447" s="28">
        <v>66.093850995804189</v>
      </c>
    </row>
    <row r="5448" spans="1:4">
      <c r="A5448" s="47" t="s">
        <v>49</v>
      </c>
      <c r="B5448" s="47" t="s">
        <v>165</v>
      </c>
      <c r="C5448" s="47">
        <v>2018</v>
      </c>
      <c r="D5448" s="28">
        <v>69.508898694140555</v>
      </c>
    </row>
    <row r="5449" spans="1:4">
      <c r="A5449" s="47" t="s">
        <v>49</v>
      </c>
      <c r="B5449" s="47" t="s">
        <v>165</v>
      </c>
      <c r="C5449" s="47">
        <v>2019</v>
      </c>
      <c r="D5449" s="28">
        <v>82.24599919891368</v>
      </c>
    </row>
    <row r="5450" spans="1:4">
      <c r="A5450" s="47" t="s">
        <v>49</v>
      </c>
      <c r="B5450" s="47" t="s">
        <v>165</v>
      </c>
      <c r="C5450" s="47">
        <v>2020</v>
      </c>
      <c r="D5450" s="28">
        <v>73.447309821407458</v>
      </c>
    </row>
    <row r="5451" spans="1:4">
      <c r="A5451" s="47" t="s">
        <v>49</v>
      </c>
      <c r="B5451" s="47" t="s">
        <v>165</v>
      </c>
      <c r="C5451" s="47">
        <v>2021</v>
      </c>
      <c r="D5451" s="47">
        <v>77.04866955401684</v>
      </c>
    </row>
    <row r="5452" spans="1:4">
      <c r="A5452" s="47" t="s">
        <v>49</v>
      </c>
      <c r="B5452" s="47" t="s">
        <v>165</v>
      </c>
      <c r="C5452" s="47">
        <v>2022</v>
      </c>
      <c r="D5452" s="109">
        <v>72.488948815918775</v>
      </c>
    </row>
    <row r="5453" spans="1:4">
      <c r="A5453" s="47" t="s">
        <v>33</v>
      </c>
      <c r="B5453" s="47" t="s">
        <v>146</v>
      </c>
      <c r="C5453" s="47">
        <v>2014</v>
      </c>
      <c r="D5453" s="28">
        <v>882.6290664815325</v>
      </c>
    </row>
    <row r="5454" spans="1:4">
      <c r="A5454" s="47" t="s">
        <v>33</v>
      </c>
      <c r="B5454" s="47" t="s">
        <v>146</v>
      </c>
      <c r="C5454" s="47">
        <v>2015</v>
      </c>
      <c r="D5454" s="28">
        <v>612.41895487507975</v>
      </c>
    </row>
    <row r="5455" spans="1:4">
      <c r="A5455" s="47" t="s">
        <v>33</v>
      </c>
      <c r="B5455" s="47" t="s">
        <v>146</v>
      </c>
      <c r="C5455" s="47">
        <v>2016</v>
      </c>
      <c r="D5455" s="28">
        <v>285.43145247267302</v>
      </c>
    </row>
    <row r="5456" spans="1:4">
      <c r="A5456" s="47" t="s">
        <v>33</v>
      </c>
      <c r="B5456" s="47" t="s">
        <v>146</v>
      </c>
      <c r="C5456" s="47">
        <v>2017</v>
      </c>
      <c r="D5456" s="28">
        <v>332.20571058950964</v>
      </c>
    </row>
    <row r="5457" spans="1:4">
      <c r="A5457" s="47" t="s">
        <v>33</v>
      </c>
      <c r="B5457" s="47" t="s">
        <v>146</v>
      </c>
      <c r="C5457" s="47">
        <v>2018</v>
      </c>
      <c r="D5457" s="28">
        <v>362.04998948969586</v>
      </c>
    </row>
    <row r="5458" spans="1:4">
      <c r="A5458" s="47" t="s">
        <v>33</v>
      </c>
      <c r="B5458" s="47" t="s">
        <v>146</v>
      </c>
      <c r="C5458" s="47">
        <v>2019</v>
      </c>
      <c r="D5458" s="28">
        <v>401.07558602384802</v>
      </c>
    </row>
    <row r="5459" spans="1:4">
      <c r="A5459" s="47" t="s">
        <v>33</v>
      </c>
      <c r="B5459" s="47" t="s">
        <v>146</v>
      </c>
      <c r="C5459" s="47">
        <v>2020</v>
      </c>
      <c r="D5459" s="47">
        <v>329.37072848612775</v>
      </c>
    </row>
    <row r="5460" spans="1:4">
      <c r="A5460" s="47" t="s">
        <v>33</v>
      </c>
      <c r="B5460" s="47" t="s">
        <v>146</v>
      </c>
      <c r="C5460" s="47">
        <v>2021</v>
      </c>
      <c r="D5460" s="109">
        <v>316.47128502712229</v>
      </c>
    </row>
    <row r="5461" spans="1:4">
      <c r="A5461" s="47" t="s">
        <v>33</v>
      </c>
      <c r="B5461" s="47" t="s">
        <v>146</v>
      </c>
      <c r="C5461" s="47">
        <v>2022</v>
      </c>
      <c r="D5461" s="28">
        <v>352.40678371670538</v>
      </c>
    </row>
    <row r="5462" spans="1:4">
      <c r="A5462" s="47" t="s">
        <v>34</v>
      </c>
      <c r="B5462" s="47" t="s">
        <v>146</v>
      </c>
      <c r="C5462" s="47">
        <v>2014</v>
      </c>
      <c r="D5462" s="28">
        <v>331.32084459784483</v>
      </c>
    </row>
    <row r="5463" spans="1:4">
      <c r="A5463" s="47" t="s">
        <v>34</v>
      </c>
      <c r="B5463" s="47" t="s">
        <v>146</v>
      </c>
      <c r="C5463" s="47">
        <v>2015</v>
      </c>
      <c r="D5463" s="28">
        <v>425.53959275350638</v>
      </c>
    </row>
    <row r="5464" spans="1:4">
      <c r="A5464" s="47" t="s">
        <v>34</v>
      </c>
      <c r="B5464" s="47" t="s">
        <v>146</v>
      </c>
      <c r="C5464" s="47">
        <v>2016</v>
      </c>
      <c r="D5464" s="28">
        <v>204.76814435715949</v>
      </c>
    </row>
    <row r="5465" spans="1:4">
      <c r="A5465" s="47" t="s">
        <v>34</v>
      </c>
      <c r="B5465" s="47" t="s">
        <v>146</v>
      </c>
      <c r="C5465" s="47">
        <v>2017</v>
      </c>
      <c r="D5465" s="28">
        <v>303.50075177800795</v>
      </c>
    </row>
    <row r="5466" spans="1:4">
      <c r="A5466" s="47" t="s">
        <v>34</v>
      </c>
      <c r="B5466" s="47" t="s">
        <v>146</v>
      </c>
      <c r="C5466" s="47">
        <v>2018</v>
      </c>
      <c r="D5466" s="28">
        <v>312.61626311719408</v>
      </c>
    </row>
    <row r="5467" spans="1:4">
      <c r="A5467" s="47" t="s">
        <v>34</v>
      </c>
      <c r="B5467" s="47" t="s">
        <v>146</v>
      </c>
      <c r="C5467" s="47">
        <v>2019</v>
      </c>
      <c r="D5467" s="47">
        <v>331.6855929478175</v>
      </c>
    </row>
    <row r="5468" spans="1:4">
      <c r="A5468" s="47" t="s">
        <v>34</v>
      </c>
      <c r="B5468" s="47" t="s">
        <v>146</v>
      </c>
      <c r="C5468" s="47">
        <v>2020</v>
      </c>
      <c r="D5468" s="109">
        <v>326.06173325843679</v>
      </c>
    </row>
    <row r="5469" spans="1:4">
      <c r="A5469" s="47" t="s">
        <v>34</v>
      </c>
      <c r="B5469" s="47" t="s">
        <v>146</v>
      </c>
      <c r="C5469" s="47">
        <v>2021</v>
      </c>
      <c r="D5469" s="28">
        <v>301.56844333254372</v>
      </c>
    </row>
    <row r="5470" spans="1:4">
      <c r="A5470" s="47" t="s">
        <v>34</v>
      </c>
      <c r="B5470" s="47" t="s">
        <v>146</v>
      </c>
      <c r="C5470" s="47">
        <v>2022</v>
      </c>
      <c r="D5470" s="28">
        <v>135.45910859271069</v>
      </c>
    </row>
    <row r="5471" spans="1:4">
      <c r="A5471" s="47" t="s">
        <v>35</v>
      </c>
      <c r="B5471" s="47" t="s">
        <v>146</v>
      </c>
      <c r="C5471" s="47">
        <v>2014</v>
      </c>
      <c r="D5471" s="28">
        <v>374.51774364594036</v>
      </c>
    </row>
    <row r="5472" spans="1:4">
      <c r="A5472" s="47" t="s">
        <v>35</v>
      </c>
      <c r="B5472" s="47" t="s">
        <v>146</v>
      </c>
      <c r="C5472" s="47">
        <v>2015</v>
      </c>
      <c r="D5472" s="28">
        <v>450.24566283948189</v>
      </c>
    </row>
    <row r="5473" spans="1:4">
      <c r="A5473" s="47" t="s">
        <v>35</v>
      </c>
      <c r="B5473" s="47" t="s">
        <v>146</v>
      </c>
      <c r="C5473" s="47">
        <v>2016</v>
      </c>
      <c r="D5473" s="28">
        <v>325.70351205188109</v>
      </c>
    </row>
    <row r="5474" spans="1:4">
      <c r="A5474" s="47" t="s">
        <v>35</v>
      </c>
      <c r="B5474" s="47" t="s">
        <v>146</v>
      </c>
      <c r="C5474" s="47">
        <v>2017</v>
      </c>
      <c r="D5474" s="28">
        <v>322.72676004309017</v>
      </c>
    </row>
    <row r="5475" spans="1:4">
      <c r="A5475" s="47" t="s">
        <v>35</v>
      </c>
      <c r="B5475" s="47" t="s">
        <v>146</v>
      </c>
      <c r="C5475" s="47">
        <v>2018</v>
      </c>
      <c r="D5475" s="47">
        <v>333.57768241440618</v>
      </c>
    </row>
    <row r="5476" spans="1:4">
      <c r="A5476" s="47" t="s">
        <v>35</v>
      </c>
      <c r="B5476" s="47" t="s">
        <v>146</v>
      </c>
      <c r="C5476" s="47">
        <v>2019</v>
      </c>
      <c r="D5476" s="109">
        <v>317.26522268055447</v>
      </c>
    </row>
    <row r="5477" spans="1:4">
      <c r="A5477" s="47" t="s">
        <v>35</v>
      </c>
      <c r="B5477" s="47" t="s">
        <v>146</v>
      </c>
      <c r="C5477" s="47">
        <v>2020</v>
      </c>
      <c r="D5477" s="28">
        <v>259.93686086108909</v>
      </c>
    </row>
    <row r="5478" spans="1:4">
      <c r="A5478" s="47" t="s">
        <v>35</v>
      </c>
      <c r="B5478" s="47" t="s">
        <v>146</v>
      </c>
      <c r="C5478" s="47">
        <v>2021</v>
      </c>
      <c r="D5478" s="28">
        <v>263.1529985938667</v>
      </c>
    </row>
    <row r="5479" spans="1:4">
      <c r="A5479" s="47" t="s">
        <v>35</v>
      </c>
      <c r="B5479" s="47" t="s">
        <v>146</v>
      </c>
      <c r="C5479" s="47">
        <v>2022</v>
      </c>
      <c r="D5479" s="28">
        <v>317.41728134392253</v>
      </c>
    </row>
    <row r="5480" spans="1:4">
      <c r="A5480" s="47" t="s">
        <v>36</v>
      </c>
      <c r="B5480" s="47" t="s">
        <v>146</v>
      </c>
      <c r="C5480" s="47">
        <v>2014</v>
      </c>
      <c r="D5480" s="28">
        <v>499.07338037687293</v>
      </c>
    </row>
    <row r="5481" spans="1:4">
      <c r="A5481" s="47" t="s">
        <v>36</v>
      </c>
      <c r="B5481" s="47" t="s">
        <v>146</v>
      </c>
      <c r="C5481" s="47">
        <v>2015</v>
      </c>
      <c r="D5481" s="28">
        <v>434.19875426419821</v>
      </c>
    </row>
    <row r="5482" spans="1:4">
      <c r="A5482" s="47" t="s">
        <v>36</v>
      </c>
      <c r="B5482" s="47" t="s">
        <v>146</v>
      </c>
      <c r="C5482" s="47">
        <v>2016</v>
      </c>
      <c r="D5482" s="28">
        <v>298.17652219997376</v>
      </c>
    </row>
    <row r="5483" spans="1:4">
      <c r="A5483" s="47" t="s">
        <v>36</v>
      </c>
      <c r="B5483" s="47" t="s">
        <v>146</v>
      </c>
      <c r="C5483" s="47">
        <v>2017</v>
      </c>
      <c r="D5483" s="47">
        <v>308.87209501294228</v>
      </c>
    </row>
    <row r="5484" spans="1:4">
      <c r="A5484" s="47" t="s">
        <v>36</v>
      </c>
      <c r="B5484" s="47" t="s">
        <v>146</v>
      </c>
      <c r="C5484" s="47">
        <v>2018</v>
      </c>
      <c r="D5484" s="107">
        <v>367.68965924048706</v>
      </c>
    </row>
    <row r="5485" spans="1:4">
      <c r="A5485" s="47" t="s">
        <v>36</v>
      </c>
      <c r="B5485" s="47" t="s">
        <v>146</v>
      </c>
      <c r="C5485" s="47">
        <v>2019</v>
      </c>
      <c r="D5485" s="28">
        <v>358.43506345496036</v>
      </c>
    </row>
    <row r="5486" spans="1:4">
      <c r="A5486" s="47" t="s">
        <v>36</v>
      </c>
      <c r="B5486" s="47" t="s">
        <v>146</v>
      </c>
      <c r="C5486" s="47">
        <v>2020</v>
      </c>
      <c r="D5486" s="28">
        <v>290.23845421408276</v>
      </c>
    </row>
    <row r="5487" spans="1:4">
      <c r="A5487" s="47" t="s">
        <v>36</v>
      </c>
      <c r="B5487" s="47" t="s">
        <v>146</v>
      </c>
      <c r="C5487" s="47">
        <v>2021</v>
      </c>
      <c r="D5487" s="28">
        <v>199.96540563653821</v>
      </c>
    </row>
    <row r="5488" spans="1:4">
      <c r="A5488" s="47" t="s">
        <v>36</v>
      </c>
      <c r="B5488" s="47" t="s">
        <v>146</v>
      </c>
      <c r="C5488" s="47">
        <v>2022</v>
      </c>
      <c r="D5488" s="28">
        <v>160.87964663526981</v>
      </c>
    </row>
    <row r="5489" spans="1:4">
      <c r="A5489" s="47" t="s">
        <v>37</v>
      </c>
      <c r="B5489" s="47" t="s">
        <v>146</v>
      </c>
      <c r="C5489" s="47">
        <v>2014</v>
      </c>
      <c r="D5489" s="28">
        <v>469.87800175664125</v>
      </c>
    </row>
    <row r="5490" spans="1:4">
      <c r="A5490" s="47" t="s">
        <v>37</v>
      </c>
      <c r="B5490" s="47" t="s">
        <v>146</v>
      </c>
      <c r="C5490" s="47">
        <v>2015</v>
      </c>
      <c r="D5490" s="28">
        <v>624.82798895072108</v>
      </c>
    </row>
    <row r="5491" spans="1:4">
      <c r="A5491" s="47" t="s">
        <v>37</v>
      </c>
      <c r="B5491" s="47" t="s">
        <v>146</v>
      </c>
      <c r="C5491" s="47">
        <v>2016</v>
      </c>
      <c r="D5491" s="47">
        <v>607.55158937560645</v>
      </c>
    </row>
    <row r="5492" spans="1:4">
      <c r="A5492" s="47" t="s">
        <v>37</v>
      </c>
      <c r="B5492" s="47" t="s">
        <v>146</v>
      </c>
      <c r="C5492" s="47">
        <v>2017</v>
      </c>
      <c r="D5492" s="109">
        <v>538.0683165790025</v>
      </c>
    </row>
    <row r="5493" spans="1:4">
      <c r="A5493" s="47" t="s">
        <v>37</v>
      </c>
      <c r="B5493" s="47" t="s">
        <v>146</v>
      </c>
      <c r="C5493" s="47">
        <v>2018</v>
      </c>
      <c r="D5493" s="28">
        <v>483.65158493121248</v>
      </c>
    </row>
    <row r="5494" spans="1:4">
      <c r="A5494" s="47" t="s">
        <v>37</v>
      </c>
      <c r="B5494" s="47" t="s">
        <v>146</v>
      </c>
      <c r="C5494" s="47">
        <v>2019</v>
      </c>
      <c r="D5494" s="28">
        <v>406.10558829943022</v>
      </c>
    </row>
    <row r="5495" spans="1:4">
      <c r="A5495" s="47" t="s">
        <v>37</v>
      </c>
      <c r="B5495" s="47" t="s">
        <v>146</v>
      </c>
      <c r="C5495" s="47">
        <v>2020</v>
      </c>
      <c r="D5495" s="28">
        <v>377.99751850866681</v>
      </c>
    </row>
    <row r="5496" spans="1:4">
      <c r="A5496" s="47" t="s">
        <v>37</v>
      </c>
      <c r="B5496" s="47" t="s">
        <v>146</v>
      </c>
      <c r="C5496" s="47">
        <v>2021</v>
      </c>
      <c r="D5496" s="28">
        <v>237.33840949909339</v>
      </c>
    </row>
    <row r="5497" spans="1:4">
      <c r="A5497" s="47" t="s">
        <v>37</v>
      </c>
      <c r="B5497" s="47" t="s">
        <v>146</v>
      </c>
      <c r="C5497" s="47">
        <v>2022</v>
      </c>
      <c r="D5497" s="28">
        <v>190.5214680913567</v>
      </c>
    </row>
    <row r="5498" spans="1:4">
      <c r="A5498" s="47" t="s">
        <v>38</v>
      </c>
      <c r="B5498" s="47" t="s">
        <v>146</v>
      </c>
      <c r="C5498" s="47">
        <v>2014</v>
      </c>
      <c r="D5498" s="28">
        <v>967.9799299111711</v>
      </c>
    </row>
    <row r="5499" spans="1:4">
      <c r="A5499" s="47" t="s">
        <v>38</v>
      </c>
      <c r="B5499" s="47" t="s">
        <v>146</v>
      </c>
      <c r="C5499" s="47">
        <v>2015</v>
      </c>
      <c r="D5499" s="47">
        <v>1204.7311366783615</v>
      </c>
    </row>
    <row r="5500" spans="1:4">
      <c r="A5500" s="47" t="s">
        <v>38</v>
      </c>
      <c r="B5500" s="47" t="s">
        <v>146</v>
      </c>
      <c r="C5500" s="47">
        <v>2016</v>
      </c>
      <c r="D5500" s="107">
        <v>812.99704431879002</v>
      </c>
    </row>
    <row r="5501" spans="1:4">
      <c r="A5501" s="47" t="s">
        <v>38</v>
      </c>
      <c r="B5501" s="47" t="s">
        <v>146</v>
      </c>
      <c r="C5501" s="47">
        <v>2017</v>
      </c>
      <c r="D5501" s="47">
        <v>985.52877218919343</v>
      </c>
    </row>
    <row r="5502" spans="1:4">
      <c r="A5502" s="47" t="s">
        <v>38</v>
      </c>
      <c r="B5502" s="47" t="s">
        <v>146</v>
      </c>
      <c r="C5502" s="47">
        <v>2018</v>
      </c>
      <c r="D5502" s="109">
        <v>687.4371954299811</v>
      </c>
    </row>
    <row r="5503" spans="1:4">
      <c r="A5503" s="47" t="s">
        <v>38</v>
      </c>
      <c r="B5503" s="47" t="s">
        <v>146</v>
      </c>
      <c r="C5503" s="47">
        <v>2019</v>
      </c>
      <c r="D5503" s="28">
        <v>696.11915128841201</v>
      </c>
    </row>
    <row r="5504" spans="1:4">
      <c r="A5504" s="47" t="s">
        <v>38</v>
      </c>
      <c r="B5504" s="47" t="s">
        <v>146</v>
      </c>
      <c r="C5504" s="47">
        <v>2020</v>
      </c>
      <c r="D5504" s="28">
        <v>639.82884239648604</v>
      </c>
    </row>
    <row r="5505" spans="1:4">
      <c r="A5505" s="47" t="s">
        <v>38</v>
      </c>
      <c r="B5505" s="47" t="s">
        <v>146</v>
      </c>
      <c r="C5505" s="47">
        <v>2021</v>
      </c>
      <c r="D5505" s="28">
        <v>322.27061105837356</v>
      </c>
    </row>
    <row r="5506" spans="1:4">
      <c r="A5506" s="47" t="s">
        <v>38</v>
      </c>
      <c r="B5506" s="47" t="s">
        <v>146</v>
      </c>
      <c r="C5506" s="47">
        <v>2022</v>
      </c>
      <c r="D5506" s="28">
        <v>321.23243401024439</v>
      </c>
    </row>
    <row r="5507" spans="1:4">
      <c r="A5507" s="47" t="s">
        <v>39</v>
      </c>
      <c r="B5507" s="47" t="s">
        <v>146</v>
      </c>
      <c r="C5507" s="47">
        <v>2014</v>
      </c>
      <c r="D5507" s="28">
        <v>728.9631037780548</v>
      </c>
    </row>
    <row r="5508" spans="1:4">
      <c r="A5508" s="47" t="s">
        <v>39</v>
      </c>
      <c r="B5508" s="47" t="s">
        <v>146</v>
      </c>
      <c r="C5508" s="47">
        <v>2015</v>
      </c>
      <c r="D5508" s="28">
        <v>842.7839052179296</v>
      </c>
    </row>
    <row r="5509" spans="1:4">
      <c r="A5509" s="47" t="s">
        <v>39</v>
      </c>
      <c r="B5509" s="47" t="s">
        <v>146</v>
      </c>
      <c r="C5509" s="47">
        <v>2016</v>
      </c>
      <c r="D5509" s="47">
        <v>286.93379716196171</v>
      </c>
    </row>
    <row r="5510" spans="1:4">
      <c r="A5510" s="47" t="s">
        <v>39</v>
      </c>
      <c r="B5510" s="47" t="s">
        <v>146</v>
      </c>
      <c r="C5510" s="47">
        <v>2017</v>
      </c>
      <c r="D5510" s="109">
        <v>356.12315790209675</v>
      </c>
    </row>
    <row r="5511" spans="1:4">
      <c r="A5511" s="47" t="s">
        <v>39</v>
      </c>
      <c r="B5511" s="47" t="s">
        <v>146</v>
      </c>
      <c r="C5511" s="47">
        <v>2018</v>
      </c>
      <c r="D5511" s="28">
        <v>355.58914932214572</v>
      </c>
    </row>
    <row r="5512" spans="1:4">
      <c r="A5512" s="47" t="s">
        <v>39</v>
      </c>
      <c r="B5512" s="47" t="s">
        <v>146</v>
      </c>
      <c r="C5512" s="47">
        <v>2019</v>
      </c>
      <c r="D5512" s="28">
        <v>299.49359988785795</v>
      </c>
    </row>
    <row r="5513" spans="1:4">
      <c r="A5513" s="47" t="s">
        <v>39</v>
      </c>
      <c r="B5513" s="47" t="s">
        <v>146</v>
      </c>
      <c r="C5513" s="47">
        <v>2020</v>
      </c>
      <c r="D5513" s="28">
        <v>315.30116426163329</v>
      </c>
    </row>
    <row r="5514" spans="1:4">
      <c r="A5514" s="47" t="s">
        <v>39</v>
      </c>
      <c r="B5514" s="47" t="s">
        <v>146</v>
      </c>
      <c r="C5514" s="47">
        <v>2021</v>
      </c>
      <c r="D5514" s="28">
        <v>319.9654363973151</v>
      </c>
    </row>
    <row r="5515" spans="1:4">
      <c r="A5515" s="47" t="s">
        <v>39</v>
      </c>
      <c r="B5515" s="47" t="s">
        <v>146</v>
      </c>
      <c r="C5515" s="47">
        <v>2022</v>
      </c>
      <c r="D5515" s="28">
        <v>317.70889441422781</v>
      </c>
    </row>
    <row r="5516" spans="1:4">
      <c r="A5516" s="47" t="s">
        <v>40</v>
      </c>
      <c r="B5516" s="47" t="s">
        <v>146</v>
      </c>
      <c r="C5516" s="47">
        <v>2014</v>
      </c>
      <c r="D5516" s="28">
        <v>599.00808981304795</v>
      </c>
    </row>
    <row r="5517" spans="1:4">
      <c r="A5517" s="47" t="s">
        <v>40</v>
      </c>
      <c r="B5517" s="47" t="s">
        <v>146</v>
      </c>
      <c r="C5517" s="47">
        <v>2015</v>
      </c>
      <c r="D5517" s="47">
        <v>324.10516499845806</v>
      </c>
    </row>
    <row r="5518" spans="1:4">
      <c r="A5518" s="47" t="s">
        <v>40</v>
      </c>
      <c r="B5518" s="47" t="s">
        <v>146</v>
      </c>
      <c r="C5518" s="47">
        <v>2016</v>
      </c>
      <c r="D5518" s="109">
        <v>318.08816375049537</v>
      </c>
    </row>
    <row r="5519" spans="1:4">
      <c r="A5519" s="47" t="s">
        <v>40</v>
      </c>
      <c r="B5519" s="47" t="s">
        <v>146</v>
      </c>
      <c r="C5519" s="47">
        <v>2017</v>
      </c>
      <c r="D5519" s="28">
        <v>308.14059779617776</v>
      </c>
    </row>
    <row r="5520" spans="1:4">
      <c r="A5520" s="47" t="s">
        <v>40</v>
      </c>
      <c r="B5520" s="47" t="s">
        <v>146</v>
      </c>
      <c r="C5520" s="47">
        <v>2018</v>
      </c>
      <c r="D5520" s="28">
        <v>195.61994083843754</v>
      </c>
    </row>
    <row r="5521" spans="1:4">
      <c r="A5521" s="47" t="s">
        <v>40</v>
      </c>
      <c r="B5521" s="47" t="s">
        <v>146</v>
      </c>
      <c r="C5521" s="47">
        <v>2019</v>
      </c>
      <c r="D5521" s="28">
        <v>296.17648792220552</v>
      </c>
    </row>
    <row r="5522" spans="1:4">
      <c r="A5522" s="47" t="s">
        <v>40</v>
      </c>
      <c r="B5522" s="47" t="s">
        <v>146</v>
      </c>
      <c r="C5522" s="47">
        <v>2020</v>
      </c>
      <c r="D5522" s="28">
        <v>173.65637599516444</v>
      </c>
    </row>
    <row r="5523" spans="1:4">
      <c r="A5523" s="47" t="s">
        <v>40</v>
      </c>
      <c r="B5523" s="47" t="s">
        <v>146</v>
      </c>
      <c r="C5523" s="47">
        <v>2021</v>
      </c>
      <c r="D5523" s="28">
        <v>71.417810463540235</v>
      </c>
    </row>
    <row r="5524" spans="1:4">
      <c r="A5524" s="47" t="s">
        <v>40</v>
      </c>
      <c r="B5524" s="47" t="s">
        <v>146</v>
      </c>
      <c r="C5524" s="47">
        <v>2022</v>
      </c>
      <c r="D5524" s="28">
        <v>68.573523852657004</v>
      </c>
    </row>
    <row r="5525" spans="1:4">
      <c r="A5525" s="47" t="s">
        <v>41</v>
      </c>
      <c r="B5525" s="47" t="s">
        <v>146</v>
      </c>
      <c r="C5525" s="47">
        <v>2014</v>
      </c>
      <c r="D5525" s="47">
        <v>262.45913518920736</v>
      </c>
    </row>
    <row r="5526" spans="1:4">
      <c r="A5526" s="47" t="s">
        <v>41</v>
      </c>
      <c r="B5526" s="47" t="s">
        <v>146</v>
      </c>
      <c r="C5526" s="47">
        <v>2015</v>
      </c>
      <c r="D5526" s="109">
        <v>311.98086398169761</v>
      </c>
    </row>
    <row r="5527" spans="1:4">
      <c r="A5527" s="47" t="s">
        <v>41</v>
      </c>
      <c r="B5527" s="47" t="s">
        <v>146</v>
      </c>
      <c r="C5527" s="47">
        <v>2016</v>
      </c>
      <c r="D5527" s="28">
        <v>232.46436202675858</v>
      </c>
    </row>
    <row r="5528" spans="1:4">
      <c r="A5528" s="47" t="s">
        <v>41</v>
      </c>
      <c r="B5528" s="47" t="s">
        <v>146</v>
      </c>
      <c r="C5528" s="47">
        <v>2017</v>
      </c>
      <c r="D5528" s="28">
        <v>301.99674418252908</v>
      </c>
    </row>
    <row r="5529" spans="1:4">
      <c r="A5529" s="47" t="s">
        <v>41</v>
      </c>
      <c r="B5529" s="47" t="s">
        <v>146</v>
      </c>
      <c r="C5529" s="47">
        <v>2018</v>
      </c>
      <c r="D5529" s="28">
        <v>267.63028881479835</v>
      </c>
    </row>
    <row r="5530" spans="1:4">
      <c r="A5530" s="47" t="s">
        <v>41</v>
      </c>
      <c r="B5530" s="47" t="s">
        <v>146</v>
      </c>
      <c r="C5530" s="47">
        <v>2019</v>
      </c>
      <c r="D5530" s="28">
        <v>216.99363662407796</v>
      </c>
    </row>
    <row r="5531" spans="1:4">
      <c r="A5531" s="47" t="s">
        <v>41</v>
      </c>
      <c r="B5531" s="47" t="s">
        <v>146</v>
      </c>
      <c r="C5531" s="47">
        <v>2020</v>
      </c>
      <c r="D5531" s="28">
        <v>265.44745279771831</v>
      </c>
    </row>
    <row r="5532" spans="1:4">
      <c r="A5532" s="47" t="s">
        <v>41</v>
      </c>
      <c r="B5532" s="47" t="s">
        <v>146</v>
      </c>
      <c r="C5532" s="47">
        <v>2021</v>
      </c>
      <c r="D5532" s="28">
        <v>280.99211271105315</v>
      </c>
    </row>
    <row r="5533" spans="1:4">
      <c r="A5533" s="47" t="s">
        <v>41</v>
      </c>
      <c r="B5533" s="47" t="s">
        <v>146</v>
      </c>
      <c r="C5533" s="47">
        <v>2022</v>
      </c>
      <c r="D5533" s="47">
        <v>229.1592286415549</v>
      </c>
    </row>
    <row r="5534" spans="1:4">
      <c r="A5534" s="47" t="s">
        <v>111</v>
      </c>
      <c r="B5534" s="47" t="s">
        <v>146</v>
      </c>
      <c r="C5534" s="47">
        <v>2020</v>
      </c>
      <c r="D5534" s="109">
        <v>321.01684215750981</v>
      </c>
    </row>
    <row r="5535" spans="1:4">
      <c r="A5535" s="47" t="s">
        <v>111</v>
      </c>
      <c r="B5535" s="47" t="s">
        <v>146</v>
      </c>
      <c r="C5535" s="47">
        <v>2021</v>
      </c>
      <c r="D5535" s="93">
        <v>336.56378872727981</v>
      </c>
    </row>
    <row r="5536" spans="1:4">
      <c r="A5536" s="47" t="s">
        <v>111</v>
      </c>
      <c r="B5536" s="47" t="s">
        <v>146</v>
      </c>
      <c r="C5536" s="47">
        <v>2022</v>
      </c>
      <c r="D5536" s="93">
        <v>417.27250159701458</v>
      </c>
    </row>
    <row r="5537" spans="1:4">
      <c r="A5537" s="47" t="s">
        <v>42</v>
      </c>
      <c r="B5537" s="47" t="s">
        <v>146</v>
      </c>
      <c r="C5537" s="47">
        <v>2014</v>
      </c>
      <c r="D5537" s="93">
        <v>326.0235802484014</v>
      </c>
    </row>
    <row r="5538" spans="1:4">
      <c r="A5538" s="47" t="s">
        <v>42</v>
      </c>
      <c r="B5538" s="47" t="s">
        <v>146</v>
      </c>
      <c r="C5538" s="47">
        <v>2015</v>
      </c>
      <c r="D5538" s="93">
        <v>382.23881733422417</v>
      </c>
    </row>
    <row r="5539" spans="1:4">
      <c r="A5539" s="47" t="s">
        <v>42</v>
      </c>
      <c r="B5539" s="47" t="s">
        <v>146</v>
      </c>
      <c r="C5539" s="47">
        <v>2016</v>
      </c>
      <c r="D5539" s="93">
        <v>314.87792314935933</v>
      </c>
    </row>
    <row r="5540" spans="1:4">
      <c r="A5540" s="47" t="s">
        <v>42</v>
      </c>
      <c r="B5540" s="47" t="s">
        <v>146</v>
      </c>
      <c r="C5540" s="47">
        <v>2017</v>
      </c>
      <c r="D5540" s="93">
        <v>269.84890014051143</v>
      </c>
    </row>
    <row r="5541" spans="1:4">
      <c r="A5541" s="47" t="s">
        <v>42</v>
      </c>
      <c r="B5541" s="47" t="s">
        <v>146</v>
      </c>
      <c r="C5541" s="47">
        <v>2018</v>
      </c>
      <c r="D5541" s="47">
        <v>239.81664312437618</v>
      </c>
    </row>
    <row r="5542" spans="1:4">
      <c r="A5542" s="47" t="s">
        <v>42</v>
      </c>
      <c r="B5542" s="47" t="s">
        <v>146</v>
      </c>
      <c r="C5542" s="47">
        <v>2019</v>
      </c>
      <c r="D5542" s="109">
        <v>230.21811323718427</v>
      </c>
    </row>
    <row r="5543" spans="1:4">
      <c r="A5543" s="47" t="s">
        <v>42</v>
      </c>
      <c r="B5543" s="47" t="s">
        <v>146</v>
      </c>
      <c r="C5543" s="47">
        <v>2020</v>
      </c>
      <c r="D5543" s="94">
        <v>265.8500750169257</v>
      </c>
    </row>
    <row r="5544" spans="1:4">
      <c r="A5544" s="47" t="s">
        <v>42</v>
      </c>
      <c r="B5544" s="47" t="s">
        <v>146</v>
      </c>
      <c r="C5544" s="47">
        <v>2021</v>
      </c>
      <c r="D5544" s="94">
        <v>241.14427131691417</v>
      </c>
    </row>
    <row r="5545" spans="1:4">
      <c r="A5545" s="47" t="s">
        <v>42</v>
      </c>
      <c r="B5545" s="47" t="s">
        <v>146</v>
      </c>
      <c r="C5545" s="47">
        <v>2022</v>
      </c>
      <c r="D5545" s="94">
        <v>240.62609977814492</v>
      </c>
    </row>
    <row r="5546" spans="1:4">
      <c r="A5546" s="47" t="s">
        <v>43</v>
      </c>
      <c r="B5546" s="47" t="s">
        <v>146</v>
      </c>
      <c r="C5546" s="47">
        <v>2014</v>
      </c>
      <c r="D5546" s="94">
        <v>436.52560373377105</v>
      </c>
    </row>
    <row r="5547" spans="1:4">
      <c r="A5547" s="47" t="s">
        <v>43</v>
      </c>
      <c r="B5547" s="47" t="s">
        <v>146</v>
      </c>
      <c r="C5547" s="47">
        <v>2015</v>
      </c>
      <c r="D5547" s="94">
        <v>493.10329191049152</v>
      </c>
    </row>
    <row r="5548" spans="1:4">
      <c r="A5548" s="47" t="s">
        <v>43</v>
      </c>
      <c r="B5548" s="47" t="s">
        <v>146</v>
      </c>
      <c r="C5548" s="47">
        <v>2016</v>
      </c>
      <c r="D5548" s="94">
        <v>293.39606889597673</v>
      </c>
    </row>
    <row r="5549" spans="1:4">
      <c r="A5549" s="47" t="s">
        <v>43</v>
      </c>
      <c r="B5549" s="47" t="s">
        <v>146</v>
      </c>
      <c r="C5549" s="47">
        <v>2017</v>
      </c>
      <c r="D5549" s="47">
        <v>234.09711801207814</v>
      </c>
    </row>
    <row r="5550" spans="1:4">
      <c r="A5550" s="47" t="s">
        <v>43</v>
      </c>
      <c r="B5550" s="47" t="s">
        <v>146</v>
      </c>
      <c r="C5550" s="47">
        <v>2018</v>
      </c>
      <c r="D5550" s="109">
        <v>242.11064758819188</v>
      </c>
    </row>
    <row r="5551" spans="1:4">
      <c r="A5551" s="47" t="s">
        <v>43</v>
      </c>
      <c r="B5551" s="47" t="s">
        <v>146</v>
      </c>
      <c r="C5551" s="47">
        <v>2019</v>
      </c>
      <c r="D5551" s="94">
        <v>229.10469996374079</v>
      </c>
    </row>
    <row r="5552" spans="1:4">
      <c r="A5552" s="47" t="s">
        <v>43</v>
      </c>
      <c r="B5552" s="47" t="s">
        <v>146</v>
      </c>
      <c r="C5552" s="47">
        <v>2020</v>
      </c>
      <c r="D5552" s="94">
        <v>264.16329290317293</v>
      </c>
    </row>
    <row r="5553" spans="1:4">
      <c r="A5553" s="47" t="s">
        <v>43</v>
      </c>
      <c r="B5553" s="47" t="s">
        <v>146</v>
      </c>
      <c r="C5553" s="47">
        <v>2021</v>
      </c>
      <c r="D5553" s="94">
        <v>223.3488460187676</v>
      </c>
    </row>
    <row r="5554" spans="1:4">
      <c r="A5554" s="47" t="s">
        <v>43</v>
      </c>
      <c r="B5554" s="47" t="s">
        <v>146</v>
      </c>
      <c r="C5554" s="47">
        <v>2022</v>
      </c>
      <c r="D5554" s="94">
        <v>165.31872948658477</v>
      </c>
    </row>
    <row r="5555" spans="1:4">
      <c r="A5555" s="47" t="s">
        <v>44</v>
      </c>
      <c r="B5555" s="47" t="s">
        <v>146</v>
      </c>
      <c r="C5555" s="47">
        <v>2014</v>
      </c>
      <c r="D5555" s="94">
        <v>399.39295482873393</v>
      </c>
    </row>
    <row r="5556" spans="1:4">
      <c r="A5556" s="47" t="s">
        <v>44</v>
      </c>
      <c r="B5556" s="47" t="s">
        <v>146</v>
      </c>
      <c r="C5556" s="47">
        <v>2015</v>
      </c>
      <c r="D5556" s="94">
        <v>481.5809400245796</v>
      </c>
    </row>
    <row r="5557" spans="1:4">
      <c r="A5557" s="47" t="s">
        <v>44</v>
      </c>
      <c r="B5557" s="47" t="s">
        <v>146</v>
      </c>
      <c r="C5557" s="47">
        <v>2016</v>
      </c>
      <c r="D5557" s="47">
        <v>533.63720255205351</v>
      </c>
    </row>
    <row r="5558" spans="1:4">
      <c r="A5558" s="47" t="s">
        <v>44</v>
      </c>
      <c r="B5558" s="47" t="s">
        <v>146</v>
      </c>
      <c r="C5558" s="47">
        <v>2017</v>
      </c>
      <c r="D5558" s="109">
        <v>387.88364628054001</v>
      </c>
    </row>
    <row r="5559" spans="1:4">
      <c r="A5559" s="47" t="s">
        <v>44</v>
      </c>
      <c r="B5559" s="47" t="s">
        <v>146</v>
      </c>
      <c r="C5559" s="47">
        <v>2018</v>
      </c>
      <c r="D5559" s="93">
        <v>226.71923169323836</v>
      </c>
    </row>
    <row r="5560" spans="1:4">
      <c r="A5560" s="47" t="s">
        <v>44</v>
      </c>
      <c r="B5560" s="47" t="s">
        <v>146</v>
      </c>
      <c r="C5560" s="47">
        <v>2019</v>
      </c>
      <c r="D5560" s="93">
        <v>161.39031795942378</v>
      </c>
    </row>
    <row r="5561" spans="1:4">
      <c r="A5561" s="47" t="s">
        <v>44</v>
      </c>
      <c r="B5561" s="47" t="s">
        <v>146</v>
      </c>
      <c r="C5561" s="47">
        <v>2020</v>
      </c>
      <c r="D5561" s="93">
        <v>279.44475042857641</v>
      </c>
    </row>
    <row r="5562" spans="1:4">
      <c r="A5562" s="47" t="s">
        <v>44</v>
      </c>
      <c r="B5562" s="47" t="s">
        <v>146</v>
      </c>
      <c r="C5562" s="47">
        <v>2021</v>
      </c>
      <c r="D5562" s="93">
        <v>214.17653837970823</v>
      </c>
    </row>
    <row r="5563" spans="1:4">
      <c r="A5563" s="47" t="s">
        <v>44</v>
      </c>
      <c r="B5563" s="47" t="s">
        <v>146</v>
      </c>
      <c r="C5563" s="47">
        <v>2022</v>
      </c>
      <c r="D5563" s="93">
        <v>226.12541627299836</v>
      </c>
    </row>
    <row r="5564" spans="1:4">
      <c r="A5564" s="47" t="s">
        <v>45</v>
      </c>
      <c r="B5564" s="47" t="s">
        <v>146</v>
      </c>
      <c r="C5564" s="47">
        <v>2014</v>
      </c>
      <c r="D5564" s="93">
        <v>232.81365872739042</v>
      </c>
    </row>
    <row r="5565" spans="1:4">
      <c r="A5565" s="47" t="s">
        <v>45</v>
      </c>
      <c r="B5565" s="47" t="s">
        <v>146</v>
      </c>
      <c r="C5565" s="47">
        <v>2015</v>
      </c>
      <c r="D5565" s="47">
        <v>268.8582892564869</v>
      </c>
    </row>
    <row r="5566" spans="1:4">
      <c r="A5566" s="47" t="s">
        <v>45</v>
      </c>
      <c r="B5566" s="47" t="s">
        <v>146</v>
      </c>
      <c r="C5566" s="47">
        <v>2016</v>
      </c>
      <c r="D5566" s="109">
        <v>168.15084093955878</v>
      </c>
    </row>
    <row r="5567" spans="1:4">
      <c r="A5567" s="47" t="s">
        <v>45</v>
      </c>
      <c r="B5567" s="47" t="s">
        <v>146</v>
      </c>
      <c r="C5567" s="47">
        <v>2017</v>
      </c>
      <c r="D5567" s="93">
        <v>213.81087171252923</v>
      </c>
    </row>
    <row r="5568" spans="1:4">
      <c r="A5568" s="47" t="s">
        <v>45</v>
      </c>
      <c r="B5568" s="47" t="s">
        <v>146</v>
      </c>
      <c r="C5568" s="47">
        <v>2018</v>
      </c>
      <c r="D5568" s="93">
        <v>226.5801667638361</v>
      </c>
    </row>
    <row r="5569" spans="1:4">
      <c r="A5569" s="47" t="s">
        <v>45</v>
      </c>
      <c r="B5569" s="47" t="s">
        <v>146</v>
      </c>
      <c r="C5569" s="47">
        <v>2019</v>
      </c>
      <c r="D5569" s="93">
        <v>224.12613977985291</v>
      </c>
    </row>
    <row r="5570" spans="1:4">
      <c r="A5570" s="47" t="s">
        <v>45</v>
      </c>
      <c r="B5570" s="47" t="s">
        <v>146</v>
      </c>
      <c r="C5570" s="47">
        <v>2020</v>
      </c>
      <c r="D5570" s="93">
        <v>250.63823658471418</v>
      </c>
    </row>
    <row r="5571" spans="1:4">
      <c r="A5571" s="47" t="s">
        <v>45</v>
      </c>
      <c r="B5571" s="47" t="s">
        <v>146</v>
      </c>
      <c r="C5571" s="47">
        <v>2021</v>
      </c>
      <c r="D5571" s="93">
        <v>202.6847093275087</v>
      </c>
    </row>
    <row r="5572" spans="1:4">
      <c r="A5572" s="47" t="s">
        <v>45</v>
      </c>
      <c r="B5572" s="47" t="s">
        <v>146</v>
      </c>
      <c r="C5572" s="47">
        <v>2022</v>
      </c>
      <c r="D5572" s="93">
        <v>160.09691580787003</v>
      </c>
    </row>
    <row r="5573" spans="1:4">
      <c r="A5573" s="47" t="s">
        <v>33</v>
      </c>
      <c r="B5573" s="47" t="s">
        <v>145</v>
      </c>
      <c r="C5573" s="47">
        <v>2014</v>
      </c>
      <c r="D5573" s="47">
        <v>874.99469822032063</v>
      </c>
    </row>
    <row r="5574" spans="1:4">
      <c r="A5574" s="47" t="s">
        <v>33</v>
      </c>
      <c r="B5574" s="47" t="s">
        <v>145</v>
      </c>
      <c r="C5574" s="47">
        <v>2015</v>
      </c>
      <c r="D5574" s="109">
        <v>643.91073314946038</v>
      </c>
    </row>
    <row r="5575" spans="1:4">
      <c r="A5575" s="47" t="s">
        <v>33</v>
      </c>
      <c r="B5575" s="47" t="s">
        <v>145</v>
      </c>
      <c r="C5575" s="47">
        <v>2016</v>
      </c>
      <c r="D5575" s="93">
        <v>312.31129732293488</v>
      </c>
    </row>
    <row r="5576" spans="1:4">
      <c r="A5576" s="47" t="s">
        <v>33</v>
      </c>
      <c r="B5576" s="47" t="s">
        <v>145</v>
      </c>
      <c r="C5576" s="47">
        <v>2017</v>
      </c>
      <c r="D5576" s="93">
        <v>384.68043048522543</v>
      </c>
    </row>
    <row r="5577" spans="1:4">
      <c r="A5577" s="47" t="s">
        <v>33</v>
      </c>
      <c r="B5577" s="47" t="s">
        <v>145</v>
      </c>
      <c r="C5577" s="47">
        <v>2018</v>
      </c>
      <c r="D5577" s="93">
        <v>412.55122657621075</v>
      </c>
    </row>
    <row r="5578" spans="1:4">
      <c r="A5578" s="47" t="s">
        <v>33</v>
      </c>
      <c r="B5578" s="47" t="s">
        <v>145</v>
      </c>
      <c r="C5578" s="47">
        <v>2019</v>
      </c>
      <c r="D5578" s="93">
        <v>469.55830075808359</v>
      </c>
    </row>
    <row r="5579" spans="1:4">
      <c r="A5579" s="47" t="s">
        <v>33</v>
      </c>
      <c r="B5579" s="47" t="s">
        <v>145</v>
      </c>
      <c r="C5579" s="47">
        <v>2020</v>
      </c>
      <c r="D5579" s="93">
        <v>328.85670350216486</v>
      </c>
    </row>
    <row r="5580" spans="1:4">
      <c r="A5580" s="47" t="s">
        <v>33</v>
      </c>
      <c r="B5580" s="47" t="s">
        <v>145</v>
      </c>
      <c r="C5580" s="47">
        <v>2021</v>
      </c>
      <c r="D5580" s="93">
        <v>292.27304502712229</v>
      </c>
    </row>
    <row r="5581" spans="1:4">
      <c r="A5581" s="47" t="s">
        <v>33</v>
      </c>
      <c r="B5581" s="47" t="s">
        <v>145</v>
      </c>
      <c r="C5581" s="47">
        <v>2022</v>
      </c>
      <c r="D5581" s="47">
        <v>310.14031730040773</v>
      </c>
    </row>
    <row r="5582" spans="1:4">
      <c r="A5582" s="47" t="s">
        <v>34</v>
      </c>
      <c r="B5582" s="47" t="s">
        <v>145</v>
      </c>
      <c r="C5582" s="47">
        <v>2014</v>
      </c>
      <c r="D5582" s="109">
        <v>312.39477217706337</v>
      </c>
    </row>
    <row r="5583" spans="1:4">
      <c r="A5583" s="47" t="s">
        <v>34</v>
      </c>
      <c r="B5583" s="47" t="s">
        <v>145</v>
      </c>
      <c r="C5583" s="47">
        <v>2015</v>
      </c>
      <c r="D5583" s="93">
        <v>451.21403045717193</v>
      </c>
    </row>
    <row r="5584" spans="1:4">
      <c r="A5584" s="47" t="s">
        <v>34</v>
      </c>
      <c r="B5584" s="47" t="s">
        <v>145</v>
      </c>
      <c r="C5584" s="47">
        <v>2016</v>
      </c>
      <c r="D5584" s="93">
        <v>203.94550342417722</v>
      </c>
    </row>
    <row r="5585" spans="1:5">
      <c r="A5585" s="47" t="s">
        <v>34</v>
      </c>
      <c r="B5585" s="47" t="s">
        <v>145</v>
      </c>
      <c r="C5585" s="47">
        <v>2017</v>
      </c>
      <c r="D5585" s="93">
        <v>301.89371088535773</v>
      </c>
    </row>
    <row r="5586" spans="1:5">
      <c r="A5586" s="47" t="s">
        <v>34</v>
      </c>
      <c r="B5586" s="47" t="s">
        <v>145</v>
      </c>
      <c r="C5586" s="47">
        <v>2018</v>
      </c>
      <c r="D5586" s="93">
        <v>306.64420767447962</v>
      </c>
    </row>
    <row r="5587" spans="1:5">
      <c r="A5587" s="47" t="s">
        <v>34</v>
      </c>
      <c r="B5587" s="47" t="s">
        <v>145</v>
      </c>
      <c r="C5587" s="47">
        <v>2019</v>
      </c>
      <c r="D5587" s="93">
        <v>318.27065929931081</v>
      </c>
    </row>
    <row r="5588" spans="1:5">
      <c r="A5588" s="47" t="s">
        <v>34</v>
      </c>
      <c r="B5588" s="47" t="s">
        <v>145</v>
      </c>
      <c r="C5588" s="47">
        <v>2020</v>
      </c>
      <c r="D5588" s="93">
        <v>339.268955788396</v>
      </c>
    </row>
    <row r="5589" spans="1:5">
      <c r="A5589" s="47" t="s">
        <v>34</v>
      </c>
      <c r="B5589" s="47" t="s">
        <v>145</v>
      </c>
      <c r="C5589" s="47">
        <v>2021</v>
      </c>
      <c r="D5589" s="47">
        <v>307.77099822071193</v>
      </c>
    </row>
    <row r="5590" spans="1:5">
      <c r="A5590" s="47" t="s">
        <v>34</v>
      </c>
      <c r="B5590" s="47" t="s">
        <v>145</v>
      </c>
      <c r="C5590" s="47">
        <v>2022</v>
      </c>
      <c r="D5590" s="107">
        <v>135.90969451447739</v>
      </c>
    </row>
    <row r="5591" spans="1:5">
      <c r="A5591" s="47" t="s">
        <v>35</v>
      </c>
      <c r="B5591" s="47" t="s">
        <v>145</v>
      </c>
      <c r="C5591" s="47">
        <v>2014</v>
      </c>
      <c r="D5591" s="93">
        <v>374.51774364594036</v>
      </c>
      <c r="E5591" s="95"/>
    </row>
    <row r="5592" spans="1:5">
      <c r="A5592" s="47" t="s">
        <v>35</v>
      </c>
      <c r="B5592" s="47" t="s">
        <v>145</v>
      </c>
      <c r="C5592" s="47">
        <v>2015</v>
      </c>
      <c r="D5592" s="93">
        <v>450.24566283948189</v>
      </c>
      <c r="E5592" s="95"/>
    </row>
    <row r="5593" spans="1:5">
      <c r="A5593" s="47" t="s">
        <v>35</v>
      </c>
      <c r="B5593" s="47" t="s">
        <v>145</v>
      </c>
      <c r="C5593" s="47">
        <v>2016</v>
      </c>
      <c r="D5593" s="93">
        <v>325.70351205188109</v>
      </c>
      <c r="E5593" s="95"/>
    </row>
    <row r="5594" spans="1:5">
      <c r="A5594" s="47" t="s">
        <v>35</v>
      </c>
      <c r="B5594" s="47" t="s">
        <v>145</v>
      </c>
      <c r="C5594" s="47">
        <v>2017</v>
      </c>
      <c r="D5594" s="93">
        <v>322.72676004309017</v>
      </c>
      <c r="E5594" s="95"/>
    </row>
    <row r="5595" spans="1:5">
      <c r="A5595" s="47" t="s">
        <v>35</v>
      </c>
      <c r="B5595" s="47" t="s">
        <v>145</v>
      </c>
      <c r="C5595" s="47">
        <v>2018</v>
      </c>
      <c r="D5595" s="93">
        <v>348.81343733817369</v>
      </c>
      <c r="E5595" s="95"/>
    </row>
    <row r="5596" spans="1:5">
      <c r="A5596" s="47" t="s">
        <v>35</v>
      </c>
      <c r="B5596" s="47" t="s">
        <v>145</v>
      </c>
      <c r="C5596" s="47">
        <v>2019</v>
      </c>
      <c r="D5596" s="93">
        <v>311.56057383438957</v>
      </c>
      <c r="E5596" s="95"/>
    </row>
    <row r="5597" spans="1:5">
      <c r="A5597" s="47" t="s">
        <v>35</v>
      </c>
      <c r="B5597" s="47" t="s">
        <v>145</v>
      </c>
      <c r="C5597" s="47">
        <v>2020</v>
      </c>
      <c r="D5597" s="47">
        <v>252.92397277575395</v>
      </c>
      <c r="E5597" s="95"/>
    </row>
    <row r="5598" spans="1:5">
      <c r="A5598" s="47" t="s">
        <v>35</v>
      </c>
      <c r="B5598" s="47" t="s">
        <v>145</v>
      </c>
      <c r="C5598" s="47">
        <v>2021</v>
      </c>
      <c r="D5598" s="109">
        <v>256.9067563737467</v>
      </c>
    </row>
    <row r="5599" spans="1:5">
      <c r="A5599" s="47" t="s">
        <v>35</v>
      </c>
      <c r="B5599" s="47" t="s">
        <v>145</v>
      </c>
      <c r="C5599" s="47">
        <v>2022</v>
      </c>
      <c r="D5599" s="93">
        <v>317.41728134392253</v>
      </c>
    </row>
    <row r="5600" spans="1:5">
      <c r="A5600" s="47" t="s">
        <v>36</v>
      </c>
      <c r="B5600" s="47" t="s">
        <v>145</v>
      </c>
      <c r="C5600" s="47">
        <v>2014</v>
      </c>
      <c r="D5600" s="93">
        <v>487.66314366520322</v>
      </c>
    </row>
    <row r="5601" spans="1:5">
      <c r="A5601" s="47" t="s">
        <v>36</v>
      </c>
      <c r="B5601" s="47" t="s">
        <v>145</v>
      </c>
      <c r="C5601" s="47">
        <v>2015</v>
      </c>
      <c r="D5601" s="93">
        <v>446.70548408355631</v>
      </c>
      <c r="E5601" s="103"/>
    </row>
    <row r="5602" spans="1:5">
      <c r="A5602" s="47" t="s">
        <v>36</v>
      </c>
      <c r="B5602" s="47" t="s">
        <v>145</v>
      </c>
      <c r="C5602" s="47">
        <v>2016</v>
      </c>
      <c r="D5602" s="93">
        <v>296.30020607535636</v>
      </c>
    </row>
    <row r="5603" spans="1:5">
      <c r="A5603" s="47" t="s">
        <v>36</v>
      </c>
      <c r="B5603" s="47" t="s">
        <v>145</v>
      </c>
      <c r="C5603" s="47">
        <v>2017</v>
      </c>
      <c r="D5603" s="93">
        <v>307.13172862186167</v>
      </c>
    </row>
    <row r="5604" spans="1:5">
      <c r="A5604" s="47" t="s">
        <v>36</v>
      </c>
      <c r="B5604" s="47" t="s">
        <v>145</v>
      </c>
      <c r="C5604" s="47">
        <v>2018</v>
      </c>
      <c r="D5604" s="93">
        <v>365.32995530721826</v>
      </c>
    </row>
    <row r="5605" spans="1:5">
      <c r="A5605" s="47" t="s">
        <v>36</v>
      </c>
      <c r="B5605" s="47" t="s">
        <v>145</v>
      </c>
      <c r="C5605" s="47">
        <v>2019</v>
      </c>
      <c r="D5605" s="47">
        <v>349.2005878829458</v>
      </c>
      <c r="E5605" s="95"/>
    </row>
    <row r="5606" spans="1:5">
      <c r="A5606" s="47" t="s">
        <v>36</v>
      </c>
      <c r="B5606" s="47" t="s">
        <v>145</v>
      </c>
      <c r="C5606" s="47">
        <v>2020</v>
      </c>
      <c r="D5606" s="107">
        <v>275.05060570920381</v>
      </c>
      <c r="E5606" s="95"/>
    </row>
    <row r="5607" spans="1:5">
      <c r="A5607" s="47" t="s">
        <v>36</v>
      </c>
      <c r="B5607" s="47" t="s">
        <v>145</v>
      </c>
      <c r="C5607" s="47">
        <v>2021</v>
      </c>
      <c r="D5607" s="47">
        <v>208.70975739532278</v>
      </c>
    </row>
    <row r="5608" spans="1:5">
      <c r="A5608" s="47" t="s">
        <v>36</v>
      </c>
      <c r="B5608" s="47" t="s">
        <v>145</v>
      </c>
      <c r="C5608" s="47">
        <v>2022</v>
      </c>
      <c r="D5608" s="109">
        <v>157.44013072379752</v>
      </c>
    </row>
    <row r="5609" spans="1:5">
      <c r="A5609" s="47" t="s">
        <v>37</v>
      </c>
      <c r="B5609" s="47" t="s">
        <v>145</v>
      </c>
      <c r="C5609" s="47">
        <v>2014</v>
      </c>
      <c r="D5609" s="93">
        <v>461.88601068022876</v>
      </c>
    </row>
    <row r="5610" spans="1:5">
      <c r="A5610" s="47" t="s">
        <v>37</v>
      </c>
      <c r="B5610" s="47" t="s">
        <v>145</v>
      </c>
      <c r="C5610" s="47">
        <v>2015</v>
      </c>
      <c r="D5610" s="93">
        <v>637.88255935477093</v>
      </c>
    </row>
    <row r="5611" spans="1:5">
      <c r="A5611" s="47" t="s">
        <v>37</v>
      </c>
      <c r="B5611" s="47" t="s">
        <v>145</v>
      </c>
      <c r="C5611" s="47">
        <v>2016</v>
      </c>
      <c r="D5611" s="93">
        <v>632.9675804835116</v>
      </c>
    </row>
    <row r="5612" spans="1:5">
      <c r="A5612" s="47" t="s">
        <v>37</v>
      </c>
      <c r="B5612" s="47" t="s">
        <v>145</v>
      </c>
      <c r="C5612" s="47">
        <v>2017</v>
      </c>
      <c r="D5612" s="93">
        <v>552.4941716080275</v>
      </c>
    </row>
    <row r="5613" spans="1:5">
      <c r="A5613" s="47" t="s">
        <v>37</v>
      </c>
      <c r="B5613" s="47" t="s">
        <v>145</v>
      </c>
      <c r="C5613" s="47">
        <v>2018</v>
      </c>
      <c r="D5613" s="93">
        <v>468.46051655380495</v>
      </c>
    </row>
    <row r="5614" spans="1:5">
      <c r="A5614" s="47" t="s">
        <v>37</v>
      </c>
      <c r="B5614" s="47" t="s">
        <v>145</v>
      </c>
      <c r="C5614" s="47">
        <v>2019</v>
      </c>
      <c r="D5614" s="93">
        <v>393.97510458968117</v>
      </c>
    </row>
    <row r="5615" spans="1:5">
      <c r="A5615" s="47" t="s">
        <v>37</v>
      </c>
      <c r="B5615" s="47" t="s">
        <v>145</v>
      </c>
      <c r="C5615" s="47">
        <v>2020</v>
      </c>
      <c r="D5615" s="47">
        <v>375.06226261660953</v>
      </c>
    </row>
    <row r="5616" spans="1:5">
      <c r="A5616" s="47" t="s">
        <v>37</v>
      </c>
      <c r="B5616" s="47" t="s">
        <v>145</v>
      </c>
      <c r="C5616" s="47">
        <v>2021</v>
      </c>
      <c r="D5616" s="109">
        <v>246.5446672118629</v>
      </c>
    </row>
    <row r="5617" spans="1:4">
      <c r="A5617" s="47" t="s">
        <v>37</v>
      </c>
      <c r="B5617" s="47" t="s">
        <v>145</v>
      </c>
      <c r="C5617" s="47">
        <v>2022</v>
      </c>
      <c r="D5617" s="93">
        <v>207.41245447381394</v>
      </c>
    </row>
    <row r="5618" spans="1:4">
      <c r="A5618" s="47" t="s">
        <v>38</v>
      </c>
      <c r="B5618" s="47" t="s">
        <v>145</v>
      </c>
      <c r="C5618" s="47">
        <v>2014</v>
      </c>
      <c r="D5618" s="93">
        <v>980.3922774229477</v>
      </c>
    </row>
    <row r="5619" spans="1:4">
      <c r="A5619" s="47" t="s">
        <v>38</v>
      </c>
      <c r="B5619" s="47" t="s">
        <v>145</v>
      </c>
      <c r="C5619" s="47">
        <v>2015</v>
      </c>
      <c r="D5619" s="93">
        <v>1202.1475677056035</v>
      </c>
    </row>
    <row r="5620" spans="1:4">
      <c r="A5620" s="47" t="s">
        <v>38</v>
      </c>
      <c r="B5620" s="47" t="s">
        <v>145</v>
      </c>
      <c r="C5620" s="47">
        <v>2016</v>
      </c>
      <c r="D5620" s="93">
        <v>844.38874384271094</v>
      </c>
    </row>
    <row r="5621" spans="1:4">
      <c r="A5621" s="47" t="s">
        <v>38</v>
      </c>
      <c r="B5621" s="47" t="s">
        <v>145</v>
      </c>
      <c r="C5621" s="47">
        <v>2017</v>
      </c>
      <c r="D5621" s="93">
        <v>1008.630936674985</v>
      </c>
    </row>
    <row r="5622" spans="1:4">
      <c r="A5622" s="47" t="s">
        <v>38</v>
      </c>
      <c r="B5622" s="47" t="s">
        <v>145</v>
      </c>
      <c r="C5622" s="47">
        <v>2018</v>
      </c>
      <c r="D5622" s="93">
        <v>658.31173839556652</v>
      </c>
    </row>
    <row r="5623" spans="1:4">
      <c r="A5623" s="47" t="s">
        <v>38</v>
      </c>
      <c r="B5623" s="47" t="s">
        <v>145</v>
      </c>
      <c r="C5623" s="47">
        <v>2019</v>
      </c>
      <c r="D5623" s="47">
        <v>692.2732789206724</v>
      </c>
    </row>
    <row r="5624" spans="1:4">
      <c r="A5624" s="47" t="s">
        <v>38</v>
      </c>
      <c r="B5624" s="47" t="s">
        <v>145</v>
      </c>
      <c r="C5624" s="47">
        <v>2020</v>
      </c>
      <c r="D5624" s="109">
        <v>641.25322510074523</v>
      </c>
    </row>
    <row r="5625" spans="1:4">
      <c r="A5625" s="47" t="s">
        <v>38</v>
      </c>
      <c r="B5625" s="47" t="s">
        <v>145</v>
      </c>
      <c r="C5625" s="47">
        <v>2021</v>
      </c>
      <c r="D5625" s="93">
        <v>345.43029274835965</v>
      </c>
    </row>
    <row r="5626" spans="1:4">
      <c r="A5626" s="47" t="s">
        <v>38</v>
      </c>
      <c r="B5626" s="47" t="s">
        <v>145</v>
      </c>
      <c r="C5626" s="47">
        <v>2022</v>
      </c>
      <c r="D5626" s="93">
        <v>340.13752544385653</v>
      </c>
    </row>
    <row r="5627" spans="1:4">
      <c r="A5627" s="47" t="s">
        <v>39</v>
      </c>
      <c r="B5627" s="47" t="s">
        <v>145</v>
      </c>
      <c r="C5627" s="47">
        <v>2014</v>
      </c>
      <c r="D5627" s="93">
        <v>719.88783337511086</v>
      </c>
    </row>
    <row r="5628" spans="1:4">
      <c r="A5628" s="47" t="s">
        <v>39</v>
      </c>
      <c r="B5628" s="47" t="s">
        <v>145</v>
      </c>
      <c r="C5628" s="47">
        <v>2015</v>
      </c>
      <c r="D5628" s="93">
        <v>812.65099753126947</v>
      </c>
    </row>
    <row r="5629" spans="1:4">
      <c r="A5629" s="47" t="s">
        <v>39</v>
      </c>
      <c r="B5629" s="47" t="s">
        <v>145</v>
      </c>
      <c r="C5629" s="47">
        <v>2016</v>
      </c>
      <c r="D5629" s="93">
        <v>304.54202283375326</v>
      </c>
    </row>
    <row r="5630" spans="1:4">
      <c r="A5630" s="47" t="s">
        <v>39</v>
      </c>
      <c r="B5630" s="47" t="s">
        <v>145</v>
      </c>
      <c r="C5630" s="47">
        <v>2017</v>
      </c>
      <c r="D5630" s="93">
        <v>370.17022313752506</v>
      </c>
    </row>
    <row r="5631" spans="1:4">
      <c r="A5631" s="47" t="s">
        <v>39</v>
      </c>
      <c r="B5631" s="47" t="s">
        <v>145</v>
      </c>
      <c r="C5631" s="47">
        <v>2018</v>
      </c>
      <c r="D5631" s="47">
        <v>330.81799867214778</v>
      </c>
    </row>
    <row r="5632" spans="1:4">
      <c r="A5632" s="47" t="s">
        <v>39</v>
      </c>
      <c r="B5632" s="47" t="s">
        <v>145</v>
      </c>
      <c r="C5632" s="47">
        <v>2019</v>
      </c>
      <c r="D5632" s="109">
        <v>294.69557750090127</v>
      </c>
    </row>
    <row r="5633" spans="1:4">
      <c r="A5633" s="47" t="s">
        <v>39</v>
      </c>
      <c r="B5633" s="47" t="s">
        <v>145</v>
      </c>
      <c r="C5633" s="47">
        <v>2020</v>
      </c>
      <c r="D5633" s="93">
        <v>305.19750512252062</v>
      </c>
    </row>
    <row r="5634" spans="1:4">
      <c r="A5634" s="47" t="s">
        <v>39</v>
      </c>
      <c r="B5634" s="47" t="s">
        <v>145</v>
      </c>
      <c r="C5634" s="47">
        <v>2021</v>
      </c>
      <c r="D5634" s="93">
        <v>310.64067841295969</v>
      </c>
    </row>
    <row r="5635" spans="1:4">
      <c r="A5635" s="47" t="s">
        <v>39</v>
      </c>
      <c r="B5635" s="47" t="s">
        <v>145</v>
      </c>
      <c r="C5635" s="47">
        <v>2022</v>
      </c>
      <c r="D5635" s="93">
        <v>329.0117091218861</v>
      </c>
    </row>
    <row r="5636" spans="1:4">
      <c r="A5636" s="47" t="s">
        <v>40</v>
      </c>
      <c r="B5636" s="47" t="s">
        <v>145</v>
      </c>
      <c r="C5636" s="47">
        <v>2014</v>
      </c>
      <c r="D5636" s="93">
        <v>254.62823108838651</v>
      </c>
    </row>
    <row r="5637" spans="1:4">
      <c r="A5637" s="47" t="s">
        <v>40</v>
      </c>
      <c r="B5637" s="47" t="s">
        <v>145</v>
      </c>
      <c r="C5637" s="47">
        <v>2015</v>
      </c>
      <c r="D5637" s="93">
        <v>331.4617946080615</v>
      </c>
    </row>
    <row r="5638" spans="1:4">
      <c r="A5638" s="47" t="s">
        <v>40</v>
      </c>
      <c r="B5638" s="47" t="s">
        <v>145</v>
      </c>
      <c r="C5638" s="47">
        <v>2016</v>
      </c>
      <c r="D5638" s="93">
        <v>361.16019456854934</v>
      </c>
    </row>
    <row r="5639" spans="1:4">
      <c r="A5639" s="47" t="s">
        <v>40</v>
      </c>
      <c r="B5639" s="47" t="s">
        <v>145</v>
      </c>
      <c r="C5639" s="47">
        <v>2017</v>
      </c>
      <c r="D5639" s="47">
        <v>381.61633494408778</v>
      </c>
    </row>
    <row r="5640" spans="1:4">
      <c r="A5640" s="47" t="s">
        <v>40</v>
      </c>
      <c r="B5640" s="47" t="s">
        <v>145</v>
      </c>
      <c r="C5640" s="47">
        <v>2018</v>
      </c>
      <c r="D5640" s="107">
        <v>359.68416388751751</v>
      </c>
    </row>
    <row r="5641" spans="1:4">
      <c r="A5641" s="47" t="s">
        <v>40</v>
      </c>
      <c r="B5641" s="47" t="s">
        <v>145</v>
      </c>
      <c r="C5641" s="47">
        <v>2019</v>
      </c>
      <c r="D5641" s="47">
        <v>404.87435267116103</v>
      </c>
    </row>
    <row r="5642" spans="1:4">
      <c r="A5642" s="47" t="s">
        <v>40</v>
      </c>
      <c r="B5642" s="47" t="s">
        <v>145</v>
      </c>
      <c r="C5642" s="47">
        <v>2020</v>
      </c>
      <c r="D5642" s="47">
        <v>192.41329387179866</v>
      </c>
    </row>
    <row r="5643" spans="1:4">
      <c r="A5643" s="47" t="s">
        <v>40</v>
      </c>
      <c r="B5643" s="47" t="s">
        <v>145</v>
      </c>
      <c r="C5643" s="47">
        <v>2021</v>
      </c>
      <c r="D5643" s="47">
        <v>-76.701013367596758</v>
      </c>
    </row>
    <row r="5644" spans="1:4">
      <c r="A5644" s="47" t="s">
        <v>40</v>
      </c>
      <c r="B5644" s="47" t="s">
        <v>145</v>
      </c>
      <c r="C5644" s="47">
        <v>2022</v>
      </c>
      <c r="D5644" s="47">
        <v>736.53348144598613</v>
      </c>
    </row>
    <row r="5645" spans="1:4">
      <c r="A5645" s="47" t="s">
        <v>41</v>
      </c>
      <c r="B5645" s="47" t="s">
        <v>145</v>
      </c>
      <c r="C5645" s="47">
        <v>2014</v>
      </c>
      <c r="D5645" s="47">
        <v>241.35926387618218</v>
      </c>
    </row>
    <row r="5646" spans="1:4">
      <c r="A5646" s="47" t="s">
        <v>41</v>
      </c>
      <c r="B5646" s="47" t="s">
        <v>145</v>
      </c>
      <c r="C5646" s="47">
        <v>2015</v>
      </c>
      <c r="D5646" s="47">
        <v>319.35533771596346</v>
      </c>
    </row>
    <row r="5647" spans="1:4">
      <c r="A5647" s="47" t="s">
        <v>41</v>
      </c>
      <c r="B5647" s="47" t="s">
        <v>145</v>
      </c>
      <c r="C5647" s="47">
        <v>2016</v>
      </c>
      <c r="D5647" s="47">
        <v>245.06126859335328</v>
      </c>
    </row>
    <row r="5648" spans="1:4">
      <c r="A5648" s="47" t="s">
        <v>41</v>
      </c>
      <c r="B5648" s="47" t="s">
        <v>145</v>
      </c>
      <c r="C5648" s="47">
        <v>2017</v>
      </c>
      <c r="D5648" s="107">
        <v>308.55882563363531</v>
      </c>
    </row>
    <row r="5649" spans="1:4">
      <c r="A5649" s="47" t="s">
        <v>41</v>
      </c>
      <c r="B5649" s="47" t="s">
        <v>145</v>
      </c>
      <c r="C5649" s="47">
        <v>2018</v>
      </c>
      <c r="D5649" s="47">
        <v>275.37693169022367</v>
      </c>
    </row>
    <row r="5650" spans="1:4">
      <c r="A5650" s="47" t="s">
        <v>41</v>
      </c>
      <c r="B5650" s="47" t="s">
        <v>145</v>
      </c>
      <c r="C5650" s="47">
        <v>2019</v>
      </c>
      <c r="D5650" s="47">
        <v>182.44654292460237</v>
      </c>
    </row>
    <row r="5651" spans="1:4">
      <c r="A5651" s="47" t="s">
        <v>41</v>
      </c>
      <c r="B5651" s="47" t="s">
        <v>145</v>
      </c>
      <c r="C5651" s="47">
        <v>2020</v>
      </c>
      <c r="D5651" s="47">
        <v>244.63916011741352</v>
      </c>
    </row>
    <row r="5652" spans="1:4">
      <c r="A5652" s="47" t="s">
        <v>41</v>
      </c>
      <c r="B5652" s="47" t="s">
        <v>145</v>
      </c>
      <c r="C5652" s="47">
        <v>2021</v>
      </c>
      <c r="D5652" s="47">
        <v>266.34079320033686</v>
      </c>
    </row>
    <row r="5653" spans="1:4">
      <c r="A5653" s="47" t="s">
        <v>41</v>
      </c>
      <c r="B5653" s="47" t="s">
        <v>145</v>
      </c>
      <c r="C5653" s="47">
        <v>2022</v>
      </c>
      <c r="D5653" s="47">
        <v>229.1592286415549</v>
      </c>
    </row>
    <row r="5654" spans="1:4">
      <c r="A5654" s="47" t="s">
        <v>111</v>
      </c>
      <c r="B5654" s="47" t="s">
        <v>145</v>
      </c>
      <c r="C5654" s="47">
        <v>2020</v>
      </c>
      <c r="D5654" s="47">
        <v>321.01684215750981</v>
      </c>
    </row>
    <row r="5655" spans="1:4">
      <c r="A5655" s="47" t="s">
        <v>111</v>
      </c>
      <c r="B5655" s="47" t="s">
        <v>145</v>
      </c>
      <c r="C5655" s="47">
        <v>2021</v>
      </c>
      <c r="D5655" s="47">
        <v>336.56378872727981</v>
      </c>
    </row>
    <row r="5656" spans="1:4">
      <c r="A5656" s="47" t="s">
        <v>111</v>
      </c>
      <c r="B5656" s="47" t="s">
        <v>145</v>
      </c>
      <c r="C5656" s="47">
        <v>2022</v>
      </c>
      <c r="D5656" s="107">
        <v>417.27250159701458</v>
      </c>
    </row>
    <row r="5657" spans="1:4">
      <c r="A5657" s="47" t="s">
        <v>42</v>
      </c>
      <c r="B5657" s="47" t="s">
        <v>145</v>
      </c>
      <c r="C5657" s="47">
        <v>2014</v>
      </c>
      <c r="D5657" s="47">
        <v>326.02357960004656</v>
      </c>
    </row>
    <row r="5658" spans="1:4">
      <c r="A5658" s="47" t="s">
        <v>42</v>
      </c>
      <c r="B5658" s="47" t="s">
        <v>145</v>
      </c>
      <c r="C5658" s="47">
        <v>2015</v>
      </c>
      <c r="D5658" s="47">
        <v>382.23881733422417</v>
      </c>
    </row>
    <row r="5659" spans="1:4">
      <c r="A5659" s="47" t="s">
        <v>42</v>
      </c>
      <c r="B5659" s="47" t="s">
        <v>145</v>
      </c>
      <c r="C5659" s="47">
        <v>2016</v>
      </c>
      <c r="D5659" s="47">
        <v>314.87792311083575</v>
      </c>
    </row>
    <row r="5660" spans="1:4">
      <c r="A5660" s="47" t="s">
        <v>42</v>
      </c>
      <c r="B5660" s="47" t="s">
        <v>145</v>
      </c>
      <c r="C5660" s="47">
        <v>2017</v>
      </c>
      <c r="D5660" s="47">
        <v>269.84890014051143</v>
      </c>
    </row>
    <row r="5661" spans="1:4">
      <c r="A5661" s="47" t="s">
        <v>42</v>
      </c>
      <c r="B5661" s="47" t="s">
        <v>145</v>
      </c>
      <c r="C5661" s="47">
        <v>2018</v>
      </c>
      <c r="D5661" s="47">
        <v>246.21347669746154</v>
      </c>
    </row>
    <row r="5662" spans="1:4">
      <c r="A5662" s="47" t="s">
        <v>42</v>
      </c>
      <c r="B5662" s="47" t="s">
        <v>145</v>
      </c>
      <c r="C5662" s="47">
        <v>2019</v>
      </c>
      <c r="D5662" s="47">
        <v>224.31387341450736</v>
      </c>
    </row>
    <row r="5663" spans="1:4">
      <c r="A5663" s="47" t="s">
        <v>42</v>
      </c>
      <c r="B5663" s="47" t="s">
        <v>145</v>
      </c>
      <c r="C5663" s="47">
        <v>2020</v>
      </c>
      <c r="D5663" s="47">
        <v>261.77715149841754</v>
      </c>
    </row>
    <row r="5664" spans="1:4">
      <c r="A5664" s="47" t="s">
        <v>42</v>
      </c>
      <c r="B5664" s="47" t="s">
        <v>145</v>
      </c>
      <c r="C5664" s="47">
        <v>2021</v>
      </c>
      <c r="D5664" s="107">
        <v>245.82178726454293</v>
      </c>
    </row>
    <row r="5665" spans="1:4">
      <c r="A5665" s="47" t="s">
        <v>42</v>
      </c>
      <c r="B5665" s="47" t="s">
        <v>145</v>
      </c>
      <c r="C5665" s="47">
        <v>2022</v>
      </c>
      <c r="D5665" s="47">
        <v>240.62609977814492</v>
      </c>
    </row>
    <row r="5666" spans="1:4">
      <c r="A5666" s="47" t="s">
        <v>43</v>
      </c>
      <c r="B5666" s="47" t="s">
        <v>145</v>
      </c>
      <c r="C5666" s="47">
        <v>2014</v>
      </c>
      <c r="D5666" s="47">
        <v>436.53491121416613</v>
      </c>
    </row>
    <row r="5667" spans="1:4">
      <c r="A5667" s="47" t="s">
        <v>43</v>
      </c>
      <c r="B5667" s="47" t="s">
        <v>145</v>
      </c>
      <c r="C5667" s="47">
        <v>2015</v>
      </c>
      <c r="D5667" s="47">
        <v>493.10352775871957</v>
      </c>
    </row>
    <row r="5668" spans="1:4">
      <c r="A5668" s="47" t="s">
        <v>43</v>
      </c>
      <c r="B5668" s="47" t="s">
        <v>145</v>
      </c>
      <c r="C5668" s="47">
        <v>2016</v>
      </c>
      <c r="D5668" s="47">
        <v>293.39606889597673</v>
      </c>
    </row>
    <row r="5669" spans="1:4">
      <c r="A5669" s="47" t="s">
        <v>43</v>
      </c>
      <c r="B5669" s="47" t="s">
        <v>145</v>
      </c>
      <c r="C5669" s="47">
        <v>2017</v>
      </c>
      <c r="D5669" s="47">
        <v>234.09711801207814</v>
      </c>
    </row>
    <row r="5670" spans="1:4">
      <c r="A5670" s="47" t="s">
        <v>43</v>
      </c>
      <c r="B5670" s="47" t="s">
        <v>145</v>
      </c>
      <c r="C5670" s="47">
        <v>2018</v>
      </c>
      <c r="D5670" s="47">
        <v>242.11064758819188</v>
      </c>
    </row>
    <row r="5671" spans="1:4">
      <c r="A5671" s="47" t="s">
        <v>43</v>
      </c>
      <c r="B5671" s="47" t="s">
        <v>145</v>
      </c>
      <c r="C5671" s="47">
        <v>2019</v>
      </c>
      <c r="D5671" s="47">
        <v>229.10469996374079</v>
      </c>
    </row>
    <row r="5672" spans="1:4">
      <c r="A5672" s="47" t="s">
        <v>43</v>
      </c>
      <c r="B5672" s="47" t="s">
        <v>145</v>
      </c>
      <c r="C5672" s="47">
        <v>2020</v>
      </c>
      <c r="D5672" s="107">
        <v>264.16329290317282</v>
      </c>
    </row>
    <row r="5673" spans="1:4">
      <c r="A5673" s="47" t="s">
        <v>43</v>
      </c>
      <c r="B5673" s="47" t="s">
        <v>145</v>
      </c>
      <c r="C5673" s="47">
        <v>2021</v>
      </c>
      <c r="D5673" s="47">
        <v>223.3488460187676</v>
      </c>
    </row>
    <row r="5674" spans="1:4">
      <c r="A5674" s="47" t="s">
        <v>43</v>
      </c>
      <c r="B5674" s="47" t="s">
        <v>145</v>
      </c>
      <c r="C5674" s="47">
        <v>2022</v>
      </c>
      <c r="D5674" s="47">
        <v>166.73328618730042</v>
      </c>
    </row>
    <row r="5675" spans="1:4">
      <c r="A5675" s="47" t="s">
        <v>44</v>
      </c>
      <c r="B5675" s="47" t="s">
        <v>145</v>
      </c>
      <c r="C5675" s="47">
        <v>2014</v>
      </c>
      <c r="D5675" s="47">
        <v>396.28627917969936</v>
      </c>
    </row>
    <row r="5676" spans="1:4">
      <c r="A5676" s="47" t="s">
        <v>44</v>
      </c>
      <c r="B5676" s="47" t="s">
        <v>145</v>
      </c>
      <c r="C5676" s="47">
        <v>2015</v>
      </c>
      <c r="D5676" s="47">
        <v>514.51112591586411</v>
      </c>
    </row>
    <row r="5677" spans="1:4">
      <c r="A5677" s="47" t="s">
        <v>44</v>
      </c>
      <c r="B5677" s="47" t="s">
        <v>145</v>
      </c>
      <c r="C5677" s="47">
        <v>2016</v>
      </c>
      <c r="D5677" s="47">
        <v>558.56648980267857</v>
      </c>
    </row>
    <row r="5678" spans="1:4">
      <c r="A5678" s="47" t="s">
        <v>44</v>
      </c>
      <c r="B5678" s="47" t="s">
        <v>145</v>
      </c>
      <c r="C5678" s="47">
        <v>2017</v>
      </c>
      <c r="D5678" s="47">
        <v>396.31512125997421</v>
      </c>
    </row>
    <row r="5679" spans="1:4">
      <c r="A5679" s="47" t="s">
        <v>44</v>
      </c>
      <c r="B5679" s="47" t="s">
        <v>145</v>
      </c>
      <c r="C5679" s="47">
        <v>2018</v>
      </c>
      <c r="D5679" s="47">
        <v>228.55696881376954</v>
      </c>
    </row>
    <row r="5680" spans="1:4">
      <c r="A5680" s="47" t="s">
        <v>44</v>
      </c>
      <c r="B5680" s="47" t="s">
        <v>145</v>
      </c>
      <c r="C5680" s="47">
        <v>2019</v>
      </c>
      <c r="D5680" s="109">
        <v>147.56796185886111</v>
      </c>
    </row>
    <row r="5681" spans="1:4">
      <c r="A5681" s="47" t="s">
        <v>44</v>
      </c>
      <c r="B5681" s="47" t="s">
        <v>145</v>
      </c>
      <c r="C5681" s="47">
        <v>2020</v>
      </c>
      <c r="D5681" s="100">
        <v>273.55017834294716</v>
      </c>
    </row>
    <row r="5682" spans="1:4">
      <c r="A5682" s="47" t="s">
        <v>44</v>
      </c>
      <c r="B5682" s="47" t="s">
        <v>145</v>
      </c>
      <c r="C5682" s="47">
        <v>2021</v>
      </c>
      <c r="D5682" s="100">
        <v>207.7670059940171</v>
      </c>
    </row>
    <row r="5683" spans="1:4">
      <c r="A5683" s="47" t="s">
        <v>44</v>
      </c>
      <c r="B5683" s="47" t="s">
        <v>145</v>
      </c>
      <c r="C5683" s="47">
        <v>2022</v>
      </c>
      <c r="D5683" s="100">
        <v>226.03542522518958</v>
      </c>
    </row>
    <row r="5684" spans="1:4">
      <c r="A5684" s="47" t="s">
        <v>45</v>
      </c>
      <c r="B5684" s="47" t="s">
        <v>145</v>
      </c>
      <c r="C5684" s="47">
        <v>2014</v>
      </c>
      <c r="D5684" s="100">
        <v>232.81143073827428</v>
      </c>
    </row>
    <row r="5685" spans="1:4">
      <c r="A5685" s="47" t="s">
        <v>45</v>
      </c>
      <c r="B5685" s="47" t="s">
        <v>145</v>
      </c>
      <c r="C5685" s="47">
        <v>2015</v>
      </c>
      <c r="D5685" s="100">
        <v>268.8582892564869</v>
      </c>
    </row>
    <row r="5686" spans="1:4">
      <c r="A5686" s="47" t="s">
        <v>45</v>
      </c>
      <c r="B5686" s="47" t="s">
        <v>145</v>
      </c>
      <c r="C5686" s="47">
        <v>2016</v>
      </c>
      <c r="D5686" s="100">
        <v>168.15131573862197</v>
      </c>
    </row>
    <row r="5687" spans="1:4">
      <c r="A5687" s="47" t="s">
        <v>45</v>
      </c>
      <c r="B5687" s="47" t="s">
        <v>145</v>
      </c>
      <c r="C5687" s="47">
        <v>2017</v>
      </c>
      <c r="D5687" s="47">
        <v>213.81087171252923</v>
      </c>
    </row>
    <row r="5688" spans="1:4">
      <c r="A5688" s="47" t="s">
        <v>45</v>
      </c>
      <c r="B5688" s="47" t="s">
        <v>145</v>
      </c>
      <c r="C5688" s="47">
        <v>2018</v>
      </c>
      <c r="D5688" s="109">
        <v>213.96027753599984</v>
      </c>
    </row>
    <row r="5689" spans="1:4">
      <c r="A5689" s="47" t="s">
        <v>45</v>
      </c>
      <c r="B5689" s="47" t="s">
        <v>145</v>
      </c>
      <c r="C5689" s="47">
        <v>2019</v>
      </c>
      <c r="D5689" s="100">
        <v>203.56152848831255</v>
      </c>
    </row>
    <row r="5690" spans="1:4">
      <c r="A5690" s="47" t="s">
        <v>45</v>
      </c>
      <c r="B5690" s="47" t="s">
        <v>145</v>
      </c>
      <c r="C5690" s="47">
        <v>2020</v>
      </c>
      <c r="D5690" s="100">
        <v>246.5960855264519</v>
      </c>
    </row>
    <row r="5691" spans="1:4">
      <c r="A5691" s="47" t="s">
        <v>45</v>
      </c>
      <c r="B5691" s="47" t="s">
        <v>145</v>
      </c>
      <c r="C5691" s="47">
        <v>2021</v>
      </c>
      <c r="D5691" s="100">
        <v>196.06418548863107</v>
      </c>
    </row>
    <row r="5692" spans="1:4">
      <c r="A5692" s="47" t="s">
        <v>45</v>
      </c>
      <c r="B5692" s="47" t="s">
        <v>145</v>
      </c>
      <c r="C5692" s="47">
        <v>2022</v>
      </c>
      <c r="D5692" s="100">
        <v>160.09691580787003</v>
      </c>
    </row>
    <row r="5693" spans="1:4">
      <c r="A5693" s="47" t="s">
        <v>53</v>
      </c>
      <c r="B5693" s="47" t="s">
        <v>164</v>
      </c>
      <c r="C5693" s="47">
        <v>2014</v>
      </c>
      <c r="D5693" s="100">
        <v>97.889735713170211</v>
      </c>
    </row>
    <row r="5694" spans="1:4">
      <c r="A5694" s="47" t="s">
        <v>53</v>
      </c>
      <c r="B5694" s="47" t="s">
        <v>164</v>
      </c>
      <c r="C5694" s="47">
        <v>2015</v>
      </c>
      <c r="D5694" s="100">
        <v>85.654934410044291</v>
      </c>
    </row>
    <row r="5695" spans="1:4">
      <c r="A5695" s="47" t="s">
        <v>53</v>
      </c>
      <c r="B5695" s="47" t="s">
        <v>164</v>
      </c>
      <c r="C5695" s="47">
        <v>2016</v>
      </c>
      <c r="D5695" s="47">
        <v>77.855829795476623</v>
      </c>
    </row>
    <row r="5696" spans="1:4">
      <c r="A5696" s="47" t="s">
        <v>53</v>
      </c>
      <c r="B5696" s="47" t="s">
        <v>164</v>
      </c>
      <c r="C5696" s="47">
        <v>2017</v>
      </c>
      <c r="D5696" s="109">
        <v>73.495669680638315</v>
      </c>
    </row>
    <row r="5697" spans="1:4">
      <c r="A5697" s="47" t="s">
        <v>53</v>
      </c>
      <c r="B5697" s="47" t="s">
        <v>164</v>
      </c>
      <c r="C5697" s="47">
        <v>2018</v>
      </c>
      <c r="D5697" s="100">
        <v>66.839722202725937</v>
      </c>
    </row>
    <row r="5698" spans="1:4">
      <c r="A5698" s="47" t="s">
        <v>53</v>
      </c>
      <c r="B5698" s="47" t="s">
        <v>164</v>
      </c>
      <c r="C5698" s="47">
        <v>2019</v>
      </c>
      <c r="D5698" s="100">
        <v>69.470775973242993</v>
      </c>
    </row>
    <row r="5699" spans="1:4">
      <c r="A5699" s="47" t="s">
        <v>53</v>
      </c>
      <c r="B5699" s="47" t="s">
        <v>164</v>
      </c>
      <c r="C5699" s="47">
        <v>2020</v>
      </c>
      <c r="D5699" s="100">
        <v>68.503673434384311</v>
      </c>
    </row>
    <row r="5700" spans="1:4">
      <c r="A5700" s="47" t="s">
        <v>53</v>
      </c>
      <c r="B5700" s="47" t="s">
        <v>164</v>
      </c>
      <c r="C5700" s="47">
        <v>2021</v>
      </c>
      <c r="D5700" s="100">
        <v>66.81514231319764</v>
      </c>
    </row>
    <row r="5701" spans="1:4">
      <c r="A5701" s="47" t="s">
        <v>53</v>
      </c>
      <c r="B5701" s="47" t="s">
        <v>164</v>
      </c>
      <c r="C5701" s="47">
        <v>2022</v>
      </c>
      <c r="D5701" s="100">
        <v>64.372599668780069</v>
      </c>
    </row>
    <row r="5702" spans="1:4">
      <c r="A5702" s="47" t="s">
        <v>51</v>
      </c>
      <c r="B5702" s="47" t="s">
        <v>164</v>
      </c>
      <c r="C5702" s="47">
        <v>2014</v>
      </c>
      <c r="D5702" s="100">
        <v>151.8379978999032</v>
      </c>
    </row>
    <row r="5703" spans="1:4">
      <c r="A5703" s="47" t="s">
        <v>51</v>
      </c>
      <c r="B5703" s="47" t="s">
        <v>164</v>
      </c>
      <c r="C5703" s="47">
        <v>2015</v>
      </c>
      <c r="D5703" s="47">
        <v>153.50293721949467</v>
      </c>
    </row>
    <row r="5704" spans="1:4">
      <c r="A5704" s="47" t="s">
        <v>51</v>
      </c>
      <c r="B5704" s="47" t="s">
        <v>164</v>
      </c>
      <c r="C5704" s="47">
        <v>2016</v>
      </c>
      <c r="D5704" s="109">
        <v>161.45608681501096</v>
      </c>
    </row>
    <row r="5705" spans="1:4">
      <c r="A5705" s="47" t="s">
        <v>51</v>
      </c>
      <c r="B5705" s="47" t="s">
        <v>164</v>
      </c>
      <c r="C5705" s="47">
        <v>2017</v>
      </c>
      <c r="D5705" s="100">
        <v>157.7763310834118</v>
      </c>
    </row>
    <row r="5706" spans="1:4">
      <c r="A5706" s="47" t="s">
        <v>51</v>
      </c>
      <c r="B5706" s="47" t="s">
        <v>164</v>
      </c>
      <c r="C5706" s="47">
        <v>2018</v>
      </c>
      <c r="D5706" s="100">
        <v>170.90273785963535</v>
      </c>
    </row>
    <row r="5707" spans="1:4">
      <c r="A5707" s="47" t="s">
        <v>51</v>
      </c>
      <c r="B5707" s="47" t="s">
        <v>164</v>
      </c>
      <c r="C5707" s="47">
        <v>2019</v>
      </c>
      <c r="D5707" s="100">
        <v>122.44621513955065</v>
      </c>
    </row>
    <row r="5708" spans="1:4">
      <c r="A5708" s="47" t="s">
        <v>51</v>
      </c>
      <c r="B5708" s="47" t="s">
        <v>164</v>
      </c>
      <c r="C5708" s="47">
        <v>2020</v>
      </c>
      <c r="D5708" s="100">
        <v>99.214563958069363</v>
      </c>
    </row>
    <row r="5709" spans="1:4">
      <c r="A5709" s="47" t="s">
        <v>51</v>
      </c>
      <c r="B5709" s="47" t="s">
        <v>164</v>
      </c>
      <c r="C5709" s="47">
        <v>2021</v>
      </c>
      <c r="D5709" s="100">
        <v>97.884728084198869</v>
      </c>
    </row>
    <row r="5710" spans="1:4">
      <c r="A5710" s="47" t="s">
        <v>51</v>
      </c>
      <c r="B5710" s="47" t="s">
        <v>164</v>
      </c>
      <c r="C5710" s="47">
        <v>2022</v>
      </c>
      <c r="D5710" s="100">
        <v>97.842971760666089</v>
      </c>
    </row>
    <row r="5711" spans="1:4">
      <c r="A5711" s="47" t="s">
        <v>50</v>
      </c>
      <c r="B5711" s="47" t="s">
        <v>164</v>
      </c>
      <c r="C5711" s="47">
        <v>2014</v>
      </c>
      <c r="D5711" s="47">
        <v>241.83239499520926</v>
      </c>
    </row>
    <row r="5712" spans="1:4">
      <c r="A5712" s="47" t="s">
        <v>50</v>
      </c>
      <c r="B5712" s="47" t="s">
        <v>164</v>
      </c>
      <c r="C5712" s="47">
        <v>2015</v>
      </c>
      <c r="D5712" s="109">
        <v>192.92071972871858</v>
      </c>
    </row>
    <row r="5713" spans="1:8">
      <c r="A5713" s="47" t="s">
        <v>50</v>
      </c>
      <c r="B5713" s="47" t="s">
        <v>164</v>
      </c>
      <c r="C5713" s="47">
        <v>2016</v>
      </c>
      <c r="D5713" s="100">
        <v>236.88631685555563</v>
      </c>
    </row>
    <row r="5714" spans="1:8">
      <c r="A5714" s="47" t="s">
        <v>50</v>
      </c>
      <c r="B5714" s="47" t="s">
        <v>164</v>
      </c>
      <c r="C5714" s="47">
        <v>2017</v>
      </c>
      <c r="D5714" s="100">
        <v>318.98440830717669</v>
      </c>
    </row>
    <row r="5715" spans="1:8">
      <c r="A5715" s="47" t="s">
        <v>50</v>
      </c>
      <c r="B5715" s="47" t="s">
        <v>164</v>
      </c>
      <c r="C5715" s="47">
        <v>2018</v>
      </c>
      <c r="D5715" s="100">
        <v>167.70586731774546</v>
      </c>
    </row>
    <row r="5716" spans="1:8">
      <c r="A5716" s="47" t="s">
        <v>50</v>
      </c>
      <c r="B5716" s="47" t="s">
        <v>164</v>
      </c>
      <c r="C5716" s="47">
        <v>2019</v>
      </c>
      <c r="D5716" s="100">
        <v>132.17321892010747</v>
      </c>
    </row>
    <row r="5717" spans="1:8">
      <c r="A5717" s="47" t="s">
        <v>50</v>
      </c>
      <c r="B5717" s="47" t="s">
        <v>164</v>
      </c>
      <c r="C5717" s="47">
        <v>2020</v>
      </c>
      <c r="D5717" s="100">
        <v>103.11142203613331</v>
      </c>
    </row>
    <row r="5718" spans="1:8">
      <c r="A5718" s="47" t="s">
        <v>50</v>
      </c>
      <c r="B5718" s="47" t="s">
        <v>164</v>
      </c>
      <c r="C5718" s="47">
        <v>2021</v>
      </c>
      <c r="D5718" s="100">
        <v>96.066261889438735</v>
      </c>
    </row>
    <row r="5719" spans="1:8">
      <c r="A5719" s="47" t="s">
        <v>50</v>
      </c>
      <c r="B5719" s="47" t="s">
        <v>164</v>
      </c>
      <c r="C5719" s="47">
        <v>2022</v>
      </c>
      <c r="D5719" s="47">
        <v>146.19340920332104</v>
      </c>
    </row>
    <row r="5720" spans="1:8">
      <c r="A5720" s="47" t="s">
        <v>52</v>
      </c>
      <c r="B5720" s="47" t="s">
        <v>164</v>
      </c>
      <c r="C5720" s="47">
        <v>2014</v>
      </c>
      <c r="D5720" s="139">
        <v>380.17540951900969</v>
      </c>
    </row>
    <row r="5721" spans="1:8">
      <c r="A5721" s="47" t="s">
        <v>52</v>
      </c>
      <c r="B5721" s="47" t="s">
        <v>164</v>
      </c>
      <c r="C5721" s="47">
        <v>2015</v>
      </c>
      <c r="D5721" s="139">
        <v>370.21130550808749</v>
      </c>
    </row>
    <row r="5722" spans="1:8">
      <c r="A5722" s="47" t="s">
        <v>52</v>
      </c>
      <c r="B5722" s="47" t="s">
        <v>164</v>
      </c>
      <c r="C5722" s="47">
        <v>2016</v>
      </c>
      <c r="D5722" s="139">
        <v>341.95243637603016</v>
      </c>
    </row>
    <row r="5723" spans="1:8">
      <c r="A5723" s="47" t="s">
        <v>52</v>
      </c>
      <c r="B5723" s="47" t="s">
        <v>164</v>
      </c>
      <c r="C5723" s="47">
        <v>2017</v>
      </c>
      <c r="D5723" s="139">
        <v>284.07772888812838</v>
      </c>
    </row>
    <row r="5724" spans="1:8">
      <c r="A5724" s="47" t="s">
        <v>52</v>
      </c>
      <c r="B5724" s="47" t="s">
        <v>164</v>
      </c>
      <c r="C5724" s="47">
        <v>2018</v>
      </c>
      <c r="D5724" s="139">
        <v>308.58569732044958</v>
      </c>
    </row>
    <row r="5725" spans="1:8">
      <c r="A5725" s="47" t="s">
        <v>52</v>
      </c>
      <c r="B5725" s="47" t="s">
        <v>164</v>
      </c>
      <c r="C5725" s="47">
        <v>2019</v>
      </c>
      <c r="D5725" s="109">
        <v>250.0506928902162</v>
      </c>
      <c r="E5725" s="28"/>
      <c r="F5725" s="28"/>
      <c r="G5725" s="28"/>
      <c r="H5725" s="28"/>
    </row>
    <row r="5726" spans="1:8">
      <c r="A5726" s="47" t="s">
        <v>52</v>
      </c>
      <c r="B5726" s="47" t="s">
        <v>164</v>
      </c>
      <c r="C5726" s="47">
        <v>2020</v>
      </c>
      <c r="D5726" s="109">
        <v>252.87258278611856</v>
      </c>
    </row>
    <row r="5727" spans="1:8">
      <c r="A5727" s="47" t="s">
        <v>52</v>
      </c>
      <c r="B5727" s="47" t="s">
        <v>164</v>
      </c>
      <c r="C5727" s="47">
        <v>2021</v>
      </c>
      <c r="D5727" s="107">
        <v>178.17596531065891</v>
      </c>
    </row>
    <row r="5728" spans="1:8">
      <c r="A5728" s="47" t="s">
        <v>52</v>
      </c>
      <c r="B5728" s="47" t="s">
        <v>164</v>
      </c>
      <c r="C5728" s="47">
        <v>2022</v>
      </c>
      <c r="D5728" s="109">
        <v>195.51462995596867</v>
      </c>
    </row>
    <row r="5729" spans="1:4">
      <c r="A5729" s="47" t="s">
        <v>49</v>
      </c>
      <c r="B5729" s="47" t="s">
        <v>164</v>
      </c>
      <c r="C5729" s="47">
        <v>2014</v>
      </c>
      <c r="D5729" s="100">
        <v>133.35924200530334</v>
      </c>
    </row>
    <row r="5730" spans="1:4">
      <c r="A5730" s="47" t="s">
        <v>49</v>
      </c>
      <c r="B5730" s="47" t="s">
        <v>164</v>
      </c>
      <c r="C5730" s="47">
        <v>2015</v>
      </c>
      <c r="D5730" s="100">
        <v>120.36998223232898</v>
      </c>
    </row>
    <row r="5731" spans="1:4">
      <c r="A5731" s="47" t="s">
        <v>49</v>
      </c>
      <c r="B5731" s="47" t="s">
        <v>164</v>
      </c>
      <c r="C5731" s="47">
        <v>2016</v>
      </c>
      <c r="D5731" s="100">
        <v>84.91438587331227</v>
      </c>
    </row>
    <row r="5732" spans="1:4">
      <c r="A5732" s="47" t="s">
        <v>49</v>
      </c>
      <c r="B5732" s="47" t="s">
        <v>164</v>
      </c>
      <c r="C5732" s="47">
        <v>2017</v>
      </c>
      <c r="D5732" s="100">
        <v>73.548533010358966</v>
      </c>
    </row>
    <row r="5733" spans="1:4">
      <c r="A5733" s="47" t="s">
        <v>49</v>
      </c>
      <c r="B5733" s="47" t="s">
        <v>164</v>
      </c>
      <c r="C5733" s="47">
        <v>2018</v>
      </c>
      <c r="D5733" s="100">
        <v>76.875511672891193</v>
      </c>
    </row>
    <row r="5734" spans="1:4">
      <c r="A5734" s="47" t="s">
        <v>49</v>
      </c>
      <c r="B5734" s="47" t="s">
        <v>164</v>
      </c>
      <c r="C5734" s="47">
        <v>2019</v>
      </c>
      <c r="D5734" s="100">
        <v>87.527289908133923</v>
      </c>
    </row>
    <row r="5735" spans="1:4">
      <c r="A5735" s="47" t="s">
        <v>49</v>
      </c>
      <c r="B5735" s="47" t="s">
        <v>164</v>
      </c>
      <c r="C5735" s="47">
        <v>2020</v>
      </c>
      <c r="D5735" s="47">
        <v>82.373712690666082</v>
      </c>
    </row>
    <row r="5736" spans="1:4">
      <c r="A5736" s="47" t="s">
        <v>49</v>
      </c>
      <c r="B5736" s="47" t="s">
        <v>164</v>
      </c>
      <c r="C5736" s="47">
        <v>2021</v>
      </c>
      <c r="D5736" s="107">
        <v>81.817051449840363</v>
      </c>
    </row>
    <row r="5737" spans="1:4">
      <c r="A5737" s="47" t="s">
        <v>49</v>
      </c>
      <c r="B5737" s="47" t="s">
        <v>164</v>
      </c>
      <c r="C5737" s="47">
        <v>2022</v>
      </c>
      <c r="D5737" s="100">
        <v>77.652127916331693</v>
      </c>
    </row>
    <row r="5738" spans="1:4">
      <c r="A5738" s="47" t="s">
        <v>33</v>
      </c>
      <c r="B5738" s="47" t="s">
        <v>144</v>
      </c>
      <c r="C5738" s="47">
        <v>2014</v>
      </c>
      <c r="D5738" s="100">
        <v>884.86370795332448</v>
      </c>
    </row>
    <row r="5739" spans="1:4">
      <c r="A5739" s="47" t="s">
        <v>33</v>
      </c>
      <c r="B5739" s="47" t="s">
        <v>144</v>
      </c>
      <c r="C5739" s="47">
        <v>2015</v>
      </c>
      <c r="D5739" s="100">
        <v>664.70622729076729</v>
      </c>
    </row>
    <row r="5740" spans="1:4">
      <c r="A5740" s="47" t="s">
        <v>33</v>
      </c>
      <c r="B5740" s="47" t="s">
        <v>144</v>
      </c>
      <c r="C5740" s="47">
        <v>2016</v>
      </c>
      <c r="D5740" s="100">
        <v>334.2689101271061</v>
      </c>
    </row>
    <row r="5741" spans="1:4">
      <c r="A5741" s="47" t="s">
        <v>33</v>
      </c>
      <c r="B5741" s="47" t="s">
        <v>144</v>
      </c>
      <c r="C5741" s="47">
        <v>2017</v>
      </c>
      <c r="D5741" s="100">
        <v>369.57076494776965</v>
      </c>
    </row>
    <row r="5742" spans="1:4">
      <c r="A5742" s="47" t="s">
        <v>33</v>
      </c>
      <c r="B5742" s="47" t="s">
        <v>144</v>
      </c>
      <c r="C5742" s="47">
        <v>2018</v>
      </c>
      <c r="D5742" s="100">
        <v>394.56910522061833</v>
      </c>
    </row>
    <row r="5743" spans="1:4">
      <c r="A5743" s="47" t="s">
        <v>33</v>
      </c>
      <c r="B5743" s="47" t="s">
        <v>144</v>
      </c>
      <c r="C5743" s="47">
        <v>2019</v>
      </c>
      <c r="D5743" s="47">
        <v>403.88141317636587</v>
      </c>
    </row>
    <row r="5744" spans="1:4">
      <c r="A5744" s="47" t="s">
        <v>33</v>
      </c>
      <c r="B5744" s="47" t="s">
        <v>144</v>
      </c>
      <c r="C5744" s="47">
        <v>2020</v>
      </c>
      <c r="D5744" s="109">
        <v>348.06462813018709</v>
      </c>
    </row>
    <row r="5745" spans="1:4">
      <c r="A5745" s="47" t="s">
        <v>33</v>
      </c>
      <c r="B5745" s="47" t="s">
        <v>144</v>
      </c>
      <c r="C5745" s="47">
        <v>2021</v>
      </c>
      <c r="D5745" s="100">
        <v>333.70372883409658</v>
      </c>
    </row>
    <row r="5746" spans="1:4">
      <c r="A5746" s="47" t="s">
        <v>33</v>
      </c>
      <c r="B5746" s="47" t="s">
        <v>144</v>
      </c>
      <c r="C5746" s="47">
        <v>2022</v>
      </c>
      <c r="D5746" s="100">
        <v>352.16193367182842</v>
      </c>
    </row>
    <row r="5747" spans="1:4">
      <c r="A5747" s="47" t="s">
        <v>34</v>
      </c>
      <c r="B5747" s="47" t="s">
        <v>144</v>
      </c>
      <c r="C5747" s="47">
        <v>2014</v>
      </c>
      <c r="D5747" s="100">
        <v>372.29216445189832</v>
      </c>
    </row>
    <row r="5748" spans="1:4">
      <c r="A5748" s="47" t="s">
        <v>34</v>
      </c>
      <c r="B5748" s="47" t="s">
        <v>144</v>
      </c>
      <c r="C5748" s="47">
        <v>2015</v>
      </c>
      <c r="D5748" s="100">
        <v>451.02984310303299</v>
      </c>
    </row>
    <row r="5749" spans="1:4">
      <c r="A5749" s="47" t="s">
        <v>34</v>
      </c>
      <c r="B5749" s="47" t="s">
        <v>144</v>
      </c>
      <c r="C5749" s="47">
        <v>2016</v>
      </c>
      <c r="D5749" s="100">
        <v>237.75317526442691</v>
      </c>
    </row>
    <row r="5750" spans="1:4">
      <c r="A5750" s="47" t="s">
        <v>34</v>
      </c>
      <c r="B5750" s="47" t="s">
        <v>144</v>
      </c>
      <c r="C5750" s="47">
        <v>2017</v>
      </c>
      <c r="D5750" s="100">
        <v>367.95888712627578</v>
      </c>
    </row>
    <row r="5751" spans="1:4">
      <c r="A5751" s="47" t="s">
        <v>34</v>
      </c>
      <c r="B5751" s="47" t="s">
        <v>144</v>
      </c>
      <c r="C5751" s="47">
        <v>2018</v>
      </c>
      <c r="D5751" s="47">
        <v>315.89214586004283</v>
      </c>
    </row>
    <row r="5752" spans="1:4">
      <c r="A5752" s="47" t="s">
        <v>34</v>
      </c>
      <c r="B5752" s="47" t="s">
        <v>144</v>
      </c>
      <c r="C5752" s="47">
        <v>2019</v>
      </c>
      <c r="D5752" s="107">
        <v>349.398856957021</v>
      </c>
    </row>
    <row r="5753" spans="1:4">
      <c r="A5753" s="47" t="s">
        <v>34</v>
      </c>
      <c r="B5753" s="47" t="s">
        <v>144</v>
      </c>
      <c r="C5753" s="47">
        <v>2020</v>
      </c>
      <c r="D5753" s="47">
        <v>335.98625384529646</v>
      </c>
    </row>
    <row r="5754" spans="1:4">
      <c r="A5754" s="47" t="s">
        <v>34</v>
      </c>
      <c r="B5754" s="47" t="s">
        <v>144</v>
      </c>
      <c r="C5754" s="47">
        <v>2021</v>
      </c>
      <c r="D5754" s="109">
        <v>306.55855442252431</v>
      </c>
    </row>
    <row r="5755" spans="1:4">
      <c r="A5755" s="47" t="s">
        <v>34</v>
      </c>
      <c r="B5755" s="47" t="s">
        <v>144</v>
      </c>
      <c r="C5755" s="47">
        <v>2022</v>
      </c>
      <c r="D5755" s="100">
        <v>175.86031597542754</v>
      </c>
    </row>
    <row r="5756" spans="1:4">
      <c r="A5756" s="47" t="s">
        <v>35</v>
      </c>
      <c r="B5756" s="47" t="s">
        <v>144</v>
      </c>
      <c r="C5756" s="47">
        <v>2014</v>
      </c>
      <c r="D5756" s="100">
        <v>353.28389225499751</v>
      </c>
    </row>
    <row r="5757" spans="1:4">
      <c r="A5757" s="47" t="s">
        <v>35</v>
      </c>
      <c r="B5757" s="47" t="s">
        <v>144</v>
      </c>
      <c r="C5757" s="47">
        <v>2015</v>
      </c>
      <c r="D5757" s="100">
        <v>431.82300471684073</v>
      </c>
    </row>
    <row r="5758" spans="1:4">
      <c r="A5758" s="47" t="s">
        <v>35</v>
      </c>
      <c r="B5758" s="47" t="s">
        <v>144</v>
      </c>
      <c r="C5758" s="47">
        <v>2016</v>
      </c>
      <c r="D5758" s="100">
        <v>312.83442812380326</v>
      </c>
    </row>
    <row r="5759" spans="1:4">
      <c r="A5759" s="47" t="s">
        <v>35</v>
      </c>
      <c r="B5759" s="47" t="s">
        <v>144</v>
      </c>
      <c r="C5759" s="47">
        <v>2017</v>
      </c>
      <c r="D5759" s="100">
        <v>314.57493775336167</v>
      </c>
    </row>
    <row r="5760" spans="1:4">
      <c r="A5760" s="47" t="s">
        <v>35</v>
      </c>
      <c r="B5760" s="47" t="s">
        <v>144</v>
      </c>
      <c r="C5760" s="47">
        <v>2018</v>
      </c>
      <c r="D5760" s="100">
        <v>340.61829812303193</v>
      </c>
    </row>
    <row r="5761" spans="1:4">
      <c r="A5761" s="47" t="s">
        <v>35</v>
      </c>
      <c r="B5761" s="47" t="s">
        <v>144</v>
      </c>
      <c r="C5761" s="47">
        <v>2019</v>
      </c>
      <c r="D5761" s="47">
        <v>316.39666045579133</v>
      </c>
    </row>
    <row r="5762" spans="1:4">
      <c r="A5762" s="47" t="s">
        <v>35</v>
      </c>
      <c r="B5762" s="47" t="s">
        <v>144</v>
      </c>
      <c r="C5762" s="47">
        <v>2020</v>
      </c>
      <c r="D5762" s="109">
        <v>271.31423404479239</v>
      </c>
    </row>
    <row r="5763" spans="1:4">
      <c r="A5763" s="47" t="s">
        <v>35</v>
      </c>
      <c r="B5763" s="47" t="s">
        <v>144</v>
      </c>
      <c r="C5763" s="47">
        <v>2021</v>
      </c>
      <c r="D5763" s="100">
        <v>269.16127102371973</v>
      </c>
    </row>
    <row r="5764" spans="1:4">
      <c r="A5764" s="47" t="s">
        <v>35</v>
      </c>
      <c r="B5764" s="47" t="s">
        <v>144</v>
      </c>
      <c r="C5764" s="47">
        <v>2022</v>
      </c>
      <c r="D5764" s="100">
        <v>366.38866610464464</v>
      </c>
    </row>
    <row r="5765" spans="1:4">
      <c r="A5765" s="47" t="s">
        <v>36</v>
      </c>
      <c r="B5765" s="47" t="s">
        <v>144</v>
      </c>
      <c r="C5765" s="47">
        <v>2014</v>
      </c>
      <c r="D5765" s="100">
        <v>506.84486991693257</v>
      </c>
    </row>
    <row r="5766" spans="1:4">
      <c r="A5766" s="47" t="s">
        <v>36</v>
      </c>
      <c r="B5766" s="47" t="s">
        <v>144</v>
      </c>
      <c r="C5766" s="47">
        <v>2015</v>
      </c>
      <c r="D5766" s="100">
        <v>525.14388624603907</v>
      </c>
    </row>
    <row r="5767" spans="1:4">
      <c r="A5767" s="47" t="s">
        <v>36</v>
      </c>
      <c r="B5767" s="47" t="s">
        <v>144</v>
      </c>
      <c r="C5767" s="47">
        <v>2016</v>
      </c>
      <c r="D5767" s="100">
        <v>318.34288417898114</v>
      </c>
    </row>
    <row r="5768" spans="1:4">
      <c r="A5768" s="47" t="s">
        <v>36</v>
      </c>
      <c r="B5768" s="47" t="s">
        <v>144</v>
      </c>
      <c r="C5768" s="47">
        <v>2017</v>
      </c>
      <c r="D5768" s="100">
        <v>335.4993612971985</v>
      </c>
    </row>
    <row r="5769" spans="1:4">
      <c r="A5769" s="47" t="s">
        <v>36</v>
      </c>
      <c r="B5769" s="47" t="s">
        <v>144</v>
      </c>
      <c r="C5769" s="47">
        <v>2018</v>
      </c>
      <c r="D5769" s="47">
        <v>343.47171688761307</v>
      </c>
    </row>
    <row r="5770" spans="1:4">
      <c r="A5770" s="47" t="s">
        <v>36</v>
      </c>
      <c r="B5770" s="47" t="s">
        <v>144</v>
      </c>
      <c r="C5770" s="47">
        <v>2019</v>
      </c>
      <c r="D5770" s="109">
        <v>358.43506345496036</v>
      </c>
    </row>
    <row r="5771" spans="1:4">
      <c r="A5771" s="47" t="s">
        <v>36</v>
      </c>
      <c r="B5771" s="47" t="s">
        <v>144</v>
      </c>
      <c r="C5771" s="47">
        <v>2020</v>
      </c>
      <c r="D5771" s="100">
        <v>328.09167170559419</v>
      </c>
    </row>
    <row r="5772" spans="1:4">
      <c r="A5772" s="47" t="s">
        <v>36</v>
      </c>
      <c r="B5772" s="47" t="s">
        <v>144</v>
      </c>
      <c r="C5772" s="47">
        <v>2021</v>
      </c>
      <c r="D5772" s="100">
        <v>302.85264640688376</v>
      </c>
    </row>
    <row r="5773" spans="1:4">
      <c r="A5773" s="47" t="s">
        <v>36</v>
      </c>
      <c r="B5773" s="47" t="s">
        <v>144</v>
      </c>
      <c r="C5773" s="47">
        <v>2022</v>
      </c>
      <c r="D5773" s="100">
        <v>250.68558230565</v>
      </c>
    </row>
    <row r="5774" spans="1:4">
      <c r="A5774" s="47" t="s">
        <v>37</v>
      </c>
      <c r="B5774" s="47" t="s">
        <v>144</v>
      </c>
      <c r="C5774" s="47">
        <v>2014</v>
      </c>
      <c r="D5774" s="100">
        <v>470.12476913278994</v>
      </c>
    </row>
    <row r="5775" spans="1:4">
      <c r="A5775" s="47" t="s">
        <v>37</v>
      </c>
      <c r="B5775" s="47" t="s">
        <v>144</v>
      </c>
      <c r="C5775" s="47">
        <v>2015</v>
      </c>
      <c r="D5775" s="100">
        <v>649.63456878603859</v>
      </c>
    </row>
    <row r="5776" spans="1:4">
      <c r="A5776" s="47" t="s">
        <v>37</v>
      </c>
      <c r="B5776" s="47" t="s">
        <v>144</v>
      </c>
      <c r="C5776" s="47">
        <v>2016</v>
      </c>
      <c r="D5776" s="100">
        <v>617.18433557522042</v>
      </c>
    </row>
    <row r="5777" spans="1:4">
      <c r="A5777" s="47" t="s">
        <v>37</v>
      </c>
      <c r="B5777" s="47" t="s">
        <v>144</v>
      </c>
      <c r="C5777" s="47">
        <v>2017</v>
      </c>
      <c r="D5777" s="47">
        <v>583.69098520173259</v>
      </c>
    </row>
    <row r="5778" spans="1:4">
      <c r="A5778" s="47" t="s">
        <v>37</v>
      </c>
      <c r="B5778" s="47" t="s">
        <v>144</v>
      </c>
      <c r="C5778" s="47">
        <v>2018</v>
      </c>
      <c r="D5778" s="109">
        <v>502.84182995553982</v>
      </c>
    </row>
    <row r="5779" spans="1:4">
      <c r="A5779" s="47" t="s">
        <v>37</v>
      </c>
      <c r="B5779" s="47" t="s">
        <v>144</v>
      </c>
      <c r="C5779" s="47">
        <v>2019</v>
      </c>
      <c r="D5779" s="100">
        <v>424.80852052096247</v>
      </c>
    </row>
    <row r="5780" spans="1:4">
      <c r="A5780" s="47" t="s">
        <v>37</v>
      </c>
      <c r="B5780" s="47" t="s">
        <v>144</v>
      </c>
      <c r="C5780" s="47">
        <v>2020</v>
      </c>
      <c r="D5780" s="100">
        <v>395.90016008477022</v>
      </c>
    </row>
    <row r="5781" spans="1:4">
      <c r="A5781" s="47" t="s">
        <v>37</v>
      </c>
      <c r="B5781" s="47" t="s">
        <v>144</v>
      </c>
      <c r="C5781" s="47">
        <v>2021</v>
      </c>
      <c r="D5781" s="100">
        <v>244.93281000146692</v>
      </c>
    </row>
    <row r="5782" spans="1:4">
      <c r="A5782" s="47" t="s">
        <v>37</v>
      </c>
      <c r="B5782" s="47" t="s">
        <v>144</v>
      </c>
      <c r="C5782" s="47">
        <v>2022</v>
      </c>
      <c r="D5782" s="100">
        <v>245.0364178689602</v>
      </c>
    </row>
    <row r="5783" spans="1:4">
      <c r="A5783" s="47" t="s">
        <v>38</v>
      </c>
      <c r="B5783" s="47" t="s">
        <v>144</v>
      </c>
      <c r="C5783" s="47">
        <v>2014</v>
      </c>
      <c r="D5783" s="100">
        <v>970.68682361866968</v>
      </c>
    </row>
    <row r="5784" spans="1:4">
      <c r="A5784" s="47" t="s">
        <v>38</v>
      </c>
      <c r="B5784" s="47" t="s">
        <v>144</v>
      </c>
      <c r="C5784" s="47">
        <v>2015</v>
      </c>
      <c r="D5784" s="100">
        <v>1250.4557301157913</v>
      </c>
    </row>
    <row r="5785" spans="1:4">
      <c r="A5785" s="47" t="s">
        <v>38</v>
      </c>
      <c r="B5785" s="47" t="s">
        <v>144</v>
      </c>
      <c r="C5785" s="47">
        <v>2016</v>
      </c>
      <c r="D5785" s="47">
        <v>896.80457840173563</v>
      </c>
    </row>
    <row r="5786" spans="1:4">
      <c r="A5786" s="47" t="s">
        <v>38</v>
      </c>
      <c r="B5786" s="47" t="s">
        <v>144</v>
      </c>
      <c r="C5786" s="47">
        <v>2017</v>
      </c>
      <c r="D5786" s="109">
        <v>1085.6182110377788</v>
      </c>
    </row>
    <row r="5787" spans="1:4">
      <c r="A5787" s="47" t="s">
        <v>38</v>
      </c>
      <c r="B5787" s="47" t="s">
        <v>144</v>
      </c>
      <c r="C5787" s="47">
        <v>2018</v>
      </c>
      <c r="D5787" s="100">
        <v>822.96629558102291</v>
      </c>
    </row>
    <row r="5788" spans="1:4">
      <c r="A5788" s="47" t="s">
        <v>38</v>
      </c>
      <c r="B5788" s="47" t="s">
        <v>144</v>
      </c>
      <c r="C5788" s="47">
        <v>2019</v>
      </c>
      <c r="D5788" s="100">
        <v>711.45090210239016</v>
      </c>
    </row>
    <row r="5789" spans="1:4">
      <c r="A5789" s="47" t="s">
        <v>38</v>
      </c>
      <c r="B5789" s="47" t="s">
        <v>144</v>
      </c>
      <c r="C5789" s="47">
        <v>2020</v>
      </c>
      <c r="D5789" s="100">
        <v>675.80081432689337</v>
      </c>
    </row>
    <row r="5790" spans="1:4">
      <c r="A5790" s="47" t="s">
        <v>38</v>
      </c>
      <c r="B5790" s="47" t="s">
        <v>144</v>
      </c>
      <c r="C5790" s="47">
        <v>2021</v>
      </c>
      <c r="D5790" s="100">
        <v>423.78620139777382</v>
      </c>
    </row>
    <row r="5791" spans="1:4">
      <c r="A5791" s="47" t="s">
        <v>38</v>
      </c>
      <c r="B5791" s="47" t="s">
        <v>144</v>
      </c>
      <c r="C5791" s="47">
        <v>2022</v>
      </c>
      <c r="D5791" s="100">
        <v>363.06155249818613</v>
      </c>
    </row>
    <row r="5792" spans="1:4">
      <c r="A5792" s="47" t="s">
        <v>39</v>
      </c>
      <c r="B5792" s="47" t="s">
        <v>144</v>
      </c>
      <c r="C5792" s="47">
        <v>2014</v>
      </c>
      <c r="D5792" s="100">
        <v>729.66984711066766</v>
      </c>
    </row>
    <row r="5793" spans="1:4">
      <c r="A5793" s="47" t="s">
        <v>39</v>
      </c>
      <c r="B5793" s="47" t="s">
        <v>144</v>
      </c>
      <c r="C5793" s="47">
        <v>2015</v>
      </c>
      <c r="D5793" s="47">
        <v>843.48016727704339</v>
      </c>
    </row>
    <row r="5794" spans="1:4">
      <c r="A5794" s="47" t="s">
        <v>39</v>
      </c>
      <c r="B5794" s="47" t="s">
        <v>144</v>
      </c>
      <c r="C5794" s="47">
        <v>2016</v>
      </c>
      <c r="D5794" s="109">
        <v>287.65480752673346</v>
      </c>
    </row>
    <row r="5795" spans="1:4">
      <c r="A5795" s="47" t="s">
        <v>39</v>
      </c>
      <c r="B5795" s="47" t="s">
        <v>144</v>
      </c>
      <c r="C5795" s="47">
        <v>2017</v>
      </c>
      <c r="D5795" s="100">
        <v>356.84505630912957</v>
      </c>
    </row>
    <row r="5796" spans="1:4">
      <c r="A5796" s="47" t="s">
        <v>39</v>
      </c>
      <c r="B5796" s="47" t="s">
        <v>144</v>
      </c>
      <c r="C5796" s="47">
        <v>2018</v>
      </c>
      <c r="D5796" s="100">
        <v>359.75661279408325</v>
      </c>
    </row>
    <row r="5797" spans="1:4">
      <c r="A5797" s="47" t="s">
        <v>39</v>
      </c>
      <c r="B5797" s="47" t="s">
        <v>144</v>
      </c>
      <c r="C5797" s="47">
        <v>2019</v>
      </c>
      <c r="D5797" s="100">
        <v>288.74395554271501</v>
      </c>
    </row>
    <row r="5798" spans="1:4">
      <c r="A5798" s="47" t="s">
        <v>39</v>
      </c>
      <c r="B5798" s="47" t="s">
        <v>144</v>
      </c>
      <c r="C5798" s="47">
        <v>2020</v>
      </c>
      <c r="D5798" s="100">
        <v>331.54721875400918</v>
      </c>
    </row>
    <row r="5799" spans="1:4">
      <c r="A5799" s="47" t="s">
        <v>39</v>
      </c>
      <c r="B5799" s="47" t="s">
        <v>144</v>
      </c>
      <c r="C5799" s="47">
        <v>2021</v>
      </c>
      <c r="D5799" s="100">
        <v>318.31322260242337</v>
      </c>
    </row>
    <row r="5800" spans="1:4">
      <c r="A5800" s="47" t="s">
        <v>39</v>
      </c>
      <c r="B5800" s="47" t="s">
        <v>144</v>
      </c>
      <c r="C5800" s="47">
        <v>2022</v>
      </c>
      <c r="D5800" s="100">
        <v>313.77685001729259</v>
      </c>
    </row>
    <row r="5801" spans="1:4">
      <c r="A5801" s="47" t="s">
        <v>40</v>
      </c>
      <c r="B5801" s="47" t="s">
        <v>144</v>
      </c>
      <c r="C5801" s="47">
        <v>2014</v>
      </c>
      <c r="D5801" s="47">
        <v>599.00808981304795</v>
      </c>
    </row>
    <row r="5802" spans="1:4">
      <c r="A5802" s="47" t="s">
        <v>40</v>
      </c>
      <c r="B5802" s="47" t="s">
        <v>144</v>
      </c>
      <c r="C5802" s="47">
        <v>2015</v>
      </c>
      <c r="D5802" s="109">
        <v>324.10516499845806</v>
      </c>
    </row>
    <row r="5803" spans="1:4">
      <c r="A5803" s="47" t="s">
        <v>40</v>
      </c>
      <c r="B5803" s="47" t="s">
        <v>144</v>
      </c>
      <c r="C5803" s="47">
        <v>2016</v>
      </c>
      <c r="D5803" s="100">
        <v>318.08816375049537</v>
      </c>
    </row>
    <row r="5804" spans="1:4">
      <c r="A5804" s="47" t="s">
        <v>40</v>
      </c>
      <c r="B5804" s="47" t="s">
        <v>144</v>
      </c>
      <c r="C5804" s="47">
        <v>2017</v>
      </c>
      <c r="D5804" s="100">
        <v>308.14059779617776</v>
      </c>
    </row>
    <row r="5805" spans="1:4">
      <c r="A5805" s="47" t="s">
        <v>40</v>
      </c>
      <c r="B5805" s="47" t="s">
        <v>144</v>
      </c>
      <c r="C5805" s="47">
        <v>2018</v>
      </c>
      <c r="D5805" s="100">
        <v>194.14432190438615</v>
      </c>
    </row>
    <row r="5806" spans="1:4">
      <c r="A5806" s="47" t="s">
        <v>40</v>
      </c>
      <c r="B5806" s="47" t="s">
        <v>144</v>
      </c>
      <c r="C5806" s="47">
        <v>2019</v>
      </c>
      <c r="D5806" s="100">
        <v>291.57409716672879</v>
      </c>
    </row>
    <row r="5807" spans="1:4">
      <c r="A5807" s="47" t="s">
        <v>40</v>
      </c>
      <c r="B5807" s="47" t="s">
        <v>144</v>
      </c>
      <c r="C5807" s="47">
        <v>2020</v>
      </c>
      <c r="D5807" s="100">
        <v>178.84065293412803</v>
      </c>
    </row>
    <row r="5808" spans="1:4">
      <c r="A5808" s="47" t="s">
        <v>40</v>
      </c>
      <c r="B5808" s="47" t="s">
        <v>144</v>
      </c>
      <c r="C5808" s="47">
        <v>2021</v>
      </c>
      <c r="D5808" s="100">
        <v>61.504013043733003</v>
      </c>
    </row>
    <row r="5809" spans="1:4">
      <c r="A5809" s="47" t="s">
        <v>40</v>
      </c>
      <c r="B5809" s="47" t="s">
        <v>144</v>
      </c>
      <c r="C5809" s="47">
        <v>2022</v>
      </c>
      <c r="D5809" s="47">
        <v>68.573523852657004</v>
      </c>
    </row>
    <row r="5810" spans="1:4">
      <c r="A5810" s="47" t="s">
        <v>41</v>
      </c>
      <c r="B5810" s="47" t="s">
        <v>144</v>
      </c>
      <c r="C5810" s="47">
        <v>2014</v>
      </c>
      <c r="D5810" s="109">
        <v>329.91339657871652</v>
      </c>
    </row>
    <row r="5811" spans="1:4">
      <c r="A5811" s="47" t="s">
        <v>41</v>
      </c>
      <c r="B5811" s="47" t="s">
        <v>144</v>
      </c>
      <c r="C5811" s="47">
        <v>2015</v>
      </c>
      <c r="D5811" s="100">
        <v>360.97770760733391</v>
      </c>
    </row>
    <row r="5812" spans="1:4">
      <c r="A5812" s="47" t="s">
        <v>41</v>
      </c>
      <c r="B5812" s="47" t="s">
        <v>144</v>
      </c>
      <c r="C5812" s="47">
        <v>2016</v>
      </c>
      <c r="D5812" s="100">
        <v>278.24160770959139</v>
      </c>
    </row>
    <row r="5813" spans="1:4">
      <c r="A5813" s="47" t="s">
        <v>41</v>
      </c>
      <c r="B5813" s="47" t="s">
        <v>144</v>
      </c>
      <c r="C5813" s="47">
        <v>2017</v>
      </c>
      <c r="D5813" s="100">
        <v>331.00592438848139</v>
      </c>
    </row>
    <row r="5814" spans="1:4">
      <c r="A5814" s="47" t="s">
        <v>41</v>
      </c>
      <c r="B5814" s="47" t="s">
        <v>144</v>
      </c>
      <c r="C5814" s="47">
        <v>2018</v>
      </c>
      <c r="D5814" s="100">
        <v>257.3515624438142</v>
      </c>
    </row>
    <row r="5815" spans="1:4">
      <c r="A5815" s="47" t="s">
        <v>41</v>
      </c>
      <c r="B5815" s="47" t="s">
        <v>144</v>
      </c>
      <c r="C5815" s="47">
        <v>2019</v>
      </c>
      <c r="D5815" s="100">
        <v>239.75753709227226</v>
      </c>
    </row>
    <row r="5816" spans="1:4">
      <c r="A5816" s="47" t="s">
        <v>41</v>
      </c>
      <c r="B5816" s="47" t="s">
        <v>144</v>
      </c>
      <c r="C5816" s="47">
        <v>2020</v>
      </c>
      <c r="D5816" s="100">
        <v>286.05592399428627</v>
      </c>
    </row>
    <row r="5817" spans="1:4">
      <c r="A5817" s="47" t="s">
        <v>41</v>
      </c>
      <c r="B5817" s="47" t="s">
        <v>144</v>
      </c>
      <c r="C5817" s="47">
        <v>2021</v>
      </c>
      <c r="D5817" s="47">
        <v>291.33248670659566</v>
      </c>
    </row>
    <row r="5818" spans="1:4">
      <c r="A5818" s="47" t="s">
        <v>41</v>
      </c>
      <c r="B5818" s="47" t="s">
        <v>144</v>
      </c>
      <c r="C5818" s="47">
        <v>2022</v>
      </c>
      <c r="D5818" s="109">
        <v>269.99611375227511</v>
      </c>
    </row>
    <row r="5819" spans="1:4">
      <c r="A5819" s="47" t="s">
        <v>111</v>
      </c>
      <c r="B5819" s="47" t="s">
        <v>144</v>
      </c>
      <c r="C5819" s="47">
        <v>2020</v>
      </c>
      <c r="D5819" s="100">
        <v>321.01684215750981</v>
      </c>
    </row>
    <row r="5820" spans="1:4">
      <c r="A5820" s="47" t="s">
        <v>111</v>
      </c>
      <c r="B5820" s="47" t="s">
        <v>144</v>
      </c>
      <c r="C5820" s="47">
        <v>2021</v>
      </c>
      <c r="D5820" s="100">
        <v>336.56378872727981</v>
      </c>
    </row>
    <row r="5821" spans="1:4">
      <c r="A5821" s="47" t="s">
        <v>111</v>
      </c>
      <c r="B5821" s="47" t="s">
        <v>144</v>
      </c>
      <c r="C5821" s="47">
        <v>2022</v>
      </c>
      <c r="D5821" s="100">
        <v>417.27250159701458</v>
      </c>
    </row>
    <row r="5822" spans="1:4">
      <c r="A5822" s="47" t="s">
        <v>42</v>
      </c>
      <c r="B5822" s="47" t="s">
        <v>144</v>
      </c>
      <c r="C5822" s="47">
        <v>2014</v>
      </c>
      <c r="D5822" s="100">
        <v>346.5102697883209</v>
      </c>
    </row>
    <row r="5823" spans="1:4">
      <c r="A5823" s="47" t="s">
        <v>42</v>
      </c>
      <c r="B5823" s="47" t="s">
        <v>144</v>
      </c>
      <c r="C5823" s="47">
        <v>2015</v>
      </c>
      <c r="D5823" s="100">
        <v>387.20813442751802</v>
      </c>
    </row>
    <row r="5824" spans="1:4">
      <c r="A5824" s="47" t="s">
        <v>42</v>
      </c>
      <c r="B5824" s="47" t="s">
        <v>144</v>
      </c>
      <c r="C5824" s="47">
        <v>2016</v>
      </c>
      <c r="D5824" s="100">
        <v>306.71895907653419</v>
      </c>
    </row>
    <row r="5825" spans="1:4">
      <c r="A5825" s="47" t="s">
        <v>42</v>
      </c>
      <c r="B5825" s="47" t="s">
        <v>144</v>
      </c>
      <c r="C5825" s="47">
        <v>2017</v>
      </c>
      <c r="D5825" s="47">
        <v>303.94853594491263</v>
      </c>
    </row>
    <row r="5826" spans="1:4">
      <c r="A5826" s="47" t="s">
        <v>42</v>
      </c>
      <c r="B5826" s="47" t="s">
        <v>144</v>
      </c>
      <c r="C5826" s="47">
        <v>2018</v>
      </c>
      <c r="D5826" s="109">
        <v>263.53539382782606</v>
      </c>
    </row>
    <row r="5827" spans="1:4">
      <c r="A5827" s="47" t="s">
        <v>42</v>
      </c>
      <c r="B5827" s="47" t="s">
        <v>144</v>
      </c>
      <c r="C5827" s="47">
        <v>2019</v>
      </c>
      <c r="D5827" s="100">
        <v>257.12681701458501</v>
      </c>
    </row>
    <row r="5828" spans="1:4">
      <c r="A5828" s="47" t="s">
        <v>42</v>
      </c>
      <c r="B5828" s="47" t="s">
        <v>144</v>
      </c>
      <c r="C5828" s="47">
        <v>2020</v>
      </c>
      <c r="D5828" s="100">
        <v>292.26964730052578</v>
      </c>
    </row>
    <row r="5829" spans="1:4">
      <c r="A5829" s="47" t="s">
        <v>42</v>
      </c>
      <c r="B5829" s="47" t="s">
        <v>144</v>
      </c>
      <c r="C5829" s="47">
        <v>2021</v>
      </c>
      <c r="D5829" s="100">
        <v>254.57363521039991</v>
      </c>
    </row>
    <row r="5830" spans="1:4">
      <c r="A5830" s="47" t="s">
        <v>42</v>
      </c>
      <c r="B5830" s="47" t="s">
        <v>144</v>
      </c>
      <c r="C5830" s="47">
        <v>2022</v>
      </c>
      <c r="D5830" s="100">
        <v>277.9415147889253</v>
      </c>
    </row>
    <row r="5831" spans="1:4">
      <c r="A5831" s="47" t="s">
        <v>43</v>
      </c>
      <c r="B5831" s="47" t="s">
        <v>144</v>
      </c>
      <c r="C5831" s="47">
        <v>2014</v>
      </c>
      <c r="D5831" s="100">
        <v>459.74793050994737</v>
      </c>
    </row>
    <row r="5832" spans="1:4">
      <c r="A5832" s="47" t="s">
        <v>43</v>
      </c>
      <c r="B5832" s="47" t="s">
        <v>144</v>
      </c>
      <c r="C5832" s="47">
        <v>2015</v>
      </c>
      <c r="D5832" s="100">
        <v>509.73235792106141</v>
      </c>
    </row>
    <row r="5833" spans="1:4">
      <c r="A5833" s="47" t="s">
        <v>43</v>
      </c>
      <c r="B5833" s="47" t="s">
        <v>144</v>
      </c>
      <c r="C5833" s="47">
        <v>2016</v>
      </c>
      <c r="D5833" s="47">
        <v>293.51453156629793</v>
      </c>
    </row>
    <row r="5834" spans="1:4">
      <c r="A5834" s="47" t="s">
        <v>43</v>
      </c>
      <c r="B5834" s="47" t="s">
        <v>144</v>
      </c>
      <c r="C5834" s="47">
        <v>2017</v>
      </c>
      <c r="D5834" s="109">
        <v>247.83938545632699</v>
      </c>
    </row>
    <row r="5835" spans="1:4">
      <c r="A5835" s="47" t="s">
        <v>43</v>
      </c>
      <c r="B5835" s="47" t="s">
        <v>144</v>
      </c>
      <c r="C5835" s="47">
        <v>2018</v>
      </c>
      <c r="D5835" s="100">
        <v>270.649341490052</v>
      </c>
    </row>
    <row r="5836" spans="1:4">
      <c r="A5836" s="47" t="s">
        <v>43</v>
      </c>
      <c r="B5836" s="47" t="s">
        <v>144</v>
      </c>
      <c r="C5836" s="47">
        <v>2019</v>
      </c>
      <c r="D5836" s="100">
        <v>260.38664512653554</v>
      </c>
    </row>
    <row r="5837" spans="1:4">
      <c r="A5837" s="47" t="s">
        <v>43</v>
      </c>
      <c r="B5837" s="47" t="s">
        <v>144</v>
      </c>
      <c r="C5837" s="47">
        <v>2020</v>
      </c>
      <c r="D5837" s="100">
        <v>303.00353563661326</v>
      </c>
    </row>
    <row r="5838" spans="1:4">
      <c r="A5838" s="47" t="s">
        <v>43</v>
      </c>
      <c r="B5838" s="47" t="s">
        <v>144</v>
      </c>
      <c r="C5838" s="47">
        <v>2021</v>
      </c>
      <c r="D5838" s="100">
        <v>259.1675387776329</v>
      </c>
    </row>
    <row r="5839" spans="1:4">
      <c r="A5839" s="47" t="s">
        <v>43</v>
      </c>
      <c r="B5839" s="47" t="s">
        <v>144</v>
      </c>
      <c r="C5839" s="47">
        <v>2022</v>
      </c>
      <c r="D5839" s="100">
        <v>212.59395843232301</v>
      </c>
    </row>
    <row r="5840" spans="1:4">
      <c r="A5840" s="47" t="s">
        <v>44</v>
      </c>
      <c r="B5840" s="47" t="s">
        <v>144</v>
      </c>
      <c r="C5840" s="47">
        <v>2014</v>
      </c>
      <c r="D5840" s="100">
        <v>399.39295482873393</v>
      </c>
    </row>
    <row r="5841" spans="1:4">
      <c r="A5841" s="47" t="s">
        <v>44</v>
      </c>
      <c r="B5841" s="47" t="s">
        <v>144</v>
      </c>
      <c r="C5841" s="47">
        <v>2015</v>
      </c>
      <c r="D5841" s="47">
        <v>481.5809400245796</v>
      </c>
    </row>
    <row r="5842" spans="1:4">
      <c r="A5842" s="47" t="s">
        <v>44</v>
      </c>
      <c r="B5842" s="47" t="s">
        <v>144</v>
      </c>
      <c r="C5842" s="47">
        <v>2016</v>
      </c>
      <c r="D5842" s="107">
        <v>524.66470982885585</v>
      </c>
    </row>
    <row r="5843" spans="1:4">
      <c r="A5843" s="47" t="s">
        <v>44</v>
      </c>
      <c r="B5843" s="47" t="s">
        <v>144</v>
      </c>
      <c r="C5843" s="47">
        <v>2017</v>
      </c>
      <c r="D5843" s="100">
        <v>416.73110279059671</v>
      </c>
    </row>
    <row r="5844" spans="1:4">
      <c r="A5844" s="47" t="s">
        <v>44</v>
      </c>
      <c r="B5844" s="47" t="s">
        <v>144</v>
      </c>
      <c r="C5844" s="47">
        <v>2018</v>
      </c>
      <c r="D5844" s="100">
        <v>276.01443470037316</v>
      </c>
    </row>
    <row r="5845" spans="1:4">
      <c r="A5845" s="47" t="s">
        <v>44</v>
      </c>
      <c r="B5845" s="47" t="s">
        <v>144</v>
      </c>
      <c r="C5845" s="47">
        <v>2019</v>
      </c>
      <c r="D5845" s="100">
        <v>210.22299629769779</v>
      </c>
    </row>
    <row r="5846" spans="1:4">
      <c r="A5846" s="47" t="s">
        <v>44</v>
      </c>
      <c r="B5846" s="47" t="s">
        <v>144</v>
      </c>
      <c r="C5846" s="47">
        <v>2020</v>
      </c>
      <c r="D5846" s="100">
        <v>211.98472709633782</v>
      </c>
    </row>
    <row r="5847" spans="1:4">
      <c r="A5847" s="47" t="s">
        <v>44</v>
      </c>
      <c r="B5847" s="47" t="s">
        <v>144</v>
      </c>
      <c r="C5847" s="47">
        <v>2021</v>
      </c>
      <c r="D5847" s="100">
        <v>143.16039585084715</v>
      </c>
    </row>
    <row r="5848" spans="1:4">
      <c r="A5848" s="47" t="s">
        <v>44</v>
      </c>
      <c r="B5848" s="47" t="s">
        <v>144</v>
      </c>
      <c r="C5848" s="47">
        <v>2022</v>
      </c>
      <c r="D5848" s="100">
        <v>166.12584677512936</v>
      </c>
    </row>
    <row r="5849" spans="1:4">
      <c r="A5849" s="47" t="s">
        <v>45</v>
      </c>
      <c r="B5849" s="47" t="s">
        <v>144</v>
      </c>
      <c r="C5849" s="47">
        <v>2014</v>
      </c>
      <c r="D5849" s="47">
        <v>204.28851063104236</v>
      </c>
    </row>
    <row r="5850" spans="1:4">
      <c r="A5850" s="47" t="s">
        <v>45</v>
      </c>
      <c r="B5850" s="47" t="s">
        <v>144</v>
      </c>
      <c r="C5850" s="47">
        <v>2015</v>
      </c>
      <c r="D5850" s="109">
        <v>233.58389794085727</v>
      </c>
    </row>
    <row r="5851" spans="1:4">
      <c r="A5851" s="47" t="s">
        <v>45</v>
      </c>
      <c r="B5851" s="47" t="s">
        <v>144</v>
      </c>
      <c r="C5851" s="47">
        <v>2016</v>
      </c>
      <c r="D5851" s="100">
        <v>148.1954259764484</v>
      </c>
    </row>
    <row r="5852" spans="1:4">
      <c r="A5852" s="47" t="s">
        <v>45</v>
      </c>
      <c r="B5852" s="47" t="s">
        <v>144</v>
      </c>
      <c r="C5852" s="47">
        <v>2017</v>
      </c>
      <c r="D5852" s="100">
        <v>224.12108095290876</v>
      </c>
    </row>
    <row r="5853" spans="1:4">
      <c r="A5853" s="47" t="s">
        <v>45</v>
      </c>
      <c r="B5853" s="47" t="s">
        <v>144</v>
      </c>
      <c r="C5853" s="47">
        <v>2018</v>
      </c>
      <c r="D5853" s="100">
        <v>252.0978739199544</v>
      </c>
    </row>
    <row r="5854" spans="1:4">
      <c r="A5854" s="47" t="s">
        <v>45</v>
      </c>
      <c r="B5854" s="47" t="s">
        <v>144</v>
      </c>
      <c r="C5854" s="47">
        <v>2019</v>
      </c>
      <c r="D5854" s="100">
        <v>259.68661667248671</v>
      </c>
    </row>
    <row r="5855" spans="1:4">
      <c r="A5855" s="47" t="s">
        <v>45</v>
      </c>
      <c r="B5855" s="47" t="s">
        <v>144</v>
      </c>
      <c r="C5855" s="47">
        <v>2020</v>
      </c>
      <c r="D5855" s="100">
        <v>289.69739175497961</v>
      </c>
    </row>
    <row r="5856" spans="1:4">
      <c r="A5856" s="47" t="s">
        <v>45</v>
      </c>
      <c r="B5856" s="47" t="s">
        <v>144</v>
      </c>
      <c r="C5856" s="47">
        <v>2021</v>
      </c>
      <c r="D5856" s="100">
        <v>222.886303402864</v>
      </c>
    </row>
    <row r="5857" spans="1:4">
      <c r="A5857" s="47" t="s">
        <v>45</v>
      </c>
      <c r="B5857" s="47" t="s">
        <v>144</v>
      </c>
      <c r="C5857" s="47">
        <v>2022</v>
      </c>
      <c r="D5857" s="47">
        <v>196.44349992150353</v>
      </c>
    </row>
    <row r="5858" spans="1:4">
      <c r="A5858" s="47" t="s">
        <v>33</v>
      </c>
      <c r="B5858" s="47" t="s">
        <v>143</v>
      </c>
      <c r="C5858" s="47">
        <v>2014</v>
      </c>
      <c r="D5858" s="107">
        <v>877.2293396921126</v>
      </c>
    </row>
    <row r="5859" spans="1:4">
      <c r="A5859" s="47" t="s">
        <v>33</v>
      </c>
      <c r="B5859" s="47" t="s">
        <v>143</v>
      </c>
      <c r="C5859" s="47">
        <v>2015</v>
      </c>
      <c r="D5859" s="47">
        <v>696.19800556514792</v>
      </c>
    </row>
    <row r="5860" spans="1:4">
      <c r="A5860" s="47" t="s">
        <v>33</v>
      </c>
      <c r="B5860" s="47" t="s">
        <v>143</v>
      </c>
      <c r="C5860" s="47">
        <v>2016</v>
      </c>
      <c r="D5860" s="109">
        <v>361.14875497736807</v>
      </c>
    </row>
    <row r="5861" spans="1:4">
      <c r="A5861" s="47" t="s">
        <v>33</v>
      </c>
      <c r="B5861" s="47" t="s">
        <v>143</v>
      </c>
      <c r="C5861" s="47">
        <v>2017</v>
      </c>
      <c r="D5861" s="100">
        <v>422.04548484348544</v>
      </c>
    </row>
    <row r="5862" spans="1:4">
      <c r="A5862" s="47" t="s">
        <v>33</v>
      </c>
      <c r="B5862" s="47" t="s">
        <v>143</v>
      </c>
      <c r="C5862" s="47">
        <v>2018</v>
      </c>
      <c r="D5862" s="100">
        <v>445.07034230713327</v>
      </c>
    </row>
    <row r="5863" spans="1:4">
      <c r="A5863" s="47" t="s">
        <v>33</v>
      </c>
      <c r="B5863" s="47" t="s">
        <v>143</v>
      </c>
      <c r="C5863" s="47">
        <v>2019</v>
      </c>
      <c r="D5863" s="100">
        <v>472.36412791060155</v>
      </c>
    </row>
    <row r="5864" spans="1:4">
      <c r="A5864" s="47" t="s">
        <v>33</v>
      </c>
      <c r="B5864" s="47" t="s">
        <v>143</v>
      </c>
      <c r="C5864" s="47">
        <v>2020</v>
      </c>
      <c r="D5864" s="100">
        <v>347.55060314622438</v>
      </c>
    </row>
    <row r="5865" spans="1:4">
      <c r="A5865" s="47" t="s">
        <v>33</v>
      </c>
      <c r="B5865" s="47" t="s">
        <v>143</v>
      </c>
      <c r="C5865" s="47">
        <v>2021</v>
      </c>
      <c r="D5865" s="100">
        <v>309.50548883409664</v>
      </c>
    </row>
    <row r="5866" spans="1:4">
      <c r="A5866" s="47" t="s">
        <v>33</v>
      </c>
      <c r="B5866" s="47" t="s">
        <v>143</v>
      </c>
      <c r="C5866" s="47">
        <v>2022</v>
      </c>
      <c r="D5866" s="100">
        <v>309.89546725553078</v>
      </c>
    </row>
    <row r="5867" spans="1:4">
      <c r="A5867" s="47" t="s">
        <v>34</v>
      </c>
      <c r="B5867" s="47" t="s">
        <v>143</v>
      </c>
      <c r="C5867" s="47">
        <v>2014</v>
      </c>
      <c r="D5867" s="47">
        <v>353.36609203111692</v>
      </c>
    </row>
    <row r="5868" spans="1:4">
      <c r="A5868" s="47" t="s">
        <v>34</v>
      </c>
      <c r="B5868" s="47" t="s">
        <v>143</v>
      </c>
      <c r="C5868" s="47">
        <v>2015</v>
      </c>
      <c r="D5868" s="109">
        <v>476.70428080669848</v>
      </c>
    </row>
    <row r="5869" spans="1:4">
      <c r="A5869" s="47" t="s">
        <v>34</v>
      </c>
      <c r="B5869" s="47" t="s">
        <v>143</v>
      </c>
      <c r="C5869" s="47">
        <v>2016</v>
      </c>
      <c r="D5869" s="100">
        <v>236.93053433144465</v>
      </c>
    </row>
    <row r="5870" spans="1:4">
      <c r="A5870" s="47" t="s">
        <v>34</v>
      </c>
      <c r="B5870" s="47" t="s">
        <v>143</v>
      </c>
      <c r="C5870" s="47">
        <v>2017</v>
      </c>
      <c r="D5870" s="100">
        <v>366.35184623362574</v>
      </c>
    </row>
    <row r="5871" spans="1:4">
      <c r="A5871" s="47" t="s">
        <v>34</v>
      </c>
      <c r="B5871" s="47" t="s">
        <v>143</v>
      </c>
      <c r="C5871" s="47">
        <v>2018</v>
      </c>
      <c r="D5871" s="100">
        <v>309.92009041732837</v>
      </c>
    </row>
    <row r="5872" spans="1:4">
      <c r="A5872" s="47" t="s">
        <v>34</v>
      </c>
      <c r="B5872" s="47" t="s">
        <v>143</v>
      </c>
      <c r="C5872" s="47">
        <v>2019</v>
      </c>
      <c r="D5872" s="100">
        <v>335.98392330851431</v>
      </c>
    </row>
    <row r="5873" spans="1:4">
      <c r="A5873" s="47" t="s">
        <v>34</v>
      </c>
      <c r="B5873" s="47" t="s">
        <v>143</v>
      </c>
      <c r="C5873" s="47">
        <v>2020</v>
      </c>
      <c r="D5873" s="100">
        <v>349.19347637525561</v>
      </c>
    </row>
    <row r="5874" spans="1:4">
      <c r="A5874" s="47" t="s">
        <v>34</v>
      </c>
      <c r="B5874" s="47" t="s">
        <v>143</v>
      </c>
      <c r="C5874" s="47">
        <v>2021</v>
      </c>
      <c r="D5874" s="100">
        <v>312.76110931069252</v>
      </c>
    </row>
    <row r="5875" spans="1:4">
      <c r="A5875" s="47" t="s">
        <v>34</v>
      </c>
      <c r="B5875" s="47" t="s">
        <v>143</v>
      </c>
      <c r="C5875" s="47">
        <v>2022</v>
      </c>
      <c r="D5875" s="47">
        <v>176.31090189719424</v>
      </c>
    </row>
    <row r="5876" spans="1:4">
      <c r="A5876" s="47" t="s">
        <v>35</v>
      </c>
      <c r="B5876" s="47" t="s">
        <v>143</v>
      </c>
      <c r="C5876" s="47">
        <v>2014</v>
      </c>
      <c r="D5876" s="109">
        <v>353.28389225499751</v>
      </c>
    </row>
    <row r="5877" spans="1:4">
      <c r="A5877" s="47" t="s">
        <v>35</v>
      </c>
      <c r="B5877" s="47" t="s">
        <v>143</v>
      </c>
      <c r="C5877" s="47">
        <v>2015</v>
      </c>
      <c r="D5877" s="100">
        <v>431.82300471684073</v>
      </c>
    </row>
    <row r="5878" spans="1:4">
      <c r="A5878" s="47" t="s">
        <v>35</v>
      </c>
      <c r="B5878" s="47" t="s">
        <v>143</v>
      </c>
      <c r="C5878" s="47">
        <v>2016</v>
      </c>
      <c r="D5878" s="100">
        <v>312.83442812380326</v>
      </c>
    </row>
    <row r="5879" spans="1:4">
      <c r="A5879" s="47" t="s">
        <v>35</v>
      </c>
      <c r="B5879" s="47" t="s">
        <v>143</v>
      </c>
      <c r="C5879" s="47">
        <v>2017</v>
      </c>
      <c r="D5879" s="100">
        <v>314.57493775336167</v>
      </c>
    </row>
    <row r="5880" spans="1:4">
      <c r="A5880" s="47" t="s">
        <v>35</v>
      </c>
      <c r="B5880" s="47" t="s">
        <v>143</v>
      </c>
      <c r="C5880" s="47">
        <v>2018</v>
      </c>
      <c r="D5880" s="100">
        <v>355.85405304679927</v>
      </c>
    </row>
    <row r="5881" spans="1:4">
      <c r="A5881" s="47" t="s">
        <v>35</v>
      </c>
      <c r="B5881" s="47" t="s">
        <v>143</v>
      </c>
      <c r="C5881" s="47">
        <v>2019</v>
      </c>
      <c r="D5881" s="100">
        <v>310.69201160962666</v>
      </c>
    </row>
    <row r="5882" spans="1:4">
      <c r="A5882" s="47" t="s">
        <v>35</v>
      </c>
      <c r="B5882" s="47" t="s">
        <v>143</v>
      </c>
      <c r="C5882" s="47">
        <v>2020</v>
      </c>
      <c r="D5882" s="100">
        <v>264.30134595945725</v>
      </c>
    </row>
    <row r="5883" spans="1:4">
      <c r="A5883" s="47" t="s">
        <v>35</v>
      </c>
      <c r="B5883" s="47" t="s">
        <v>143</v>
      </c>
      <c r="C5883" s="47">
        <v>2021</v>
      </c>
      <c r="D5883" s="47">
        <v>262.91502880359974</v>
      </c>
    </row>
    <row r="5884" spans="1:4">
      <c r="A5884" s="47" t="s">
        <v>35</v>
      </c>
      <c r="B5884" s="47" t="s">
        <v>143</v>
      </c>
      <c r="C5884" s="47">
        <v>2022</v>
      </c>
      <c r="D5884" s="109">
        <v>366.38866610464464</v>
      </c>
    </row>
    <row r="5885" spans="1:4">
      <c r="A5885" s="47" t="s">
        <v>36</v>
      </c>
      <c r="B5885" s="47" t="s">
        <v>143</v>
      </c>
      <c r="C5885" s="47">
        <v>2014</v>
      </c>
      <c r="D5885" s="100">
        <v>495.4346332052628</v>
      </c>
    </row>
    <row r="5886" spans="1:4">
      <c r="A5886" s="47" t="s">
        <v>36</v>
      </c>
      <c r="B5886" s="47" t="s">
        <v>143</v>
      </c>
      <c r="C5886" s="47">
        <v>2015</v>
      </c>
      <c r="D5886" s="100">
        <v>537.65061606539734</v>
      </c>
    </row>
    <row r="5887" spans="1:4">
      <c r="A5887" s="47" t="s">
        <v>36</v>
      </c>
      <c r="B5887" s="47" t="s">
        <v>143</v>
      </c>
      <c r="C5887" s="47">
        <v>2016</v>
      </c>
      <c r="D5887" s="100">
        <v>316.46656805436373</v>
      </c>
    </row>
    <row r="5888" spans="1:4">
      <c r="A5888" s="47" t="s">
        <v>36</v>
      </c>
      <c r="B5888" s="47" t="s">
        <v>143</v>
      </c>
      <c r="C5888" s="47">
        <v>2017</v>
      </c>
      <c r="D5888" s="100">
        <v>333.75899490611812</v>
      </c>
    </row>
    <row r="5889" spans="1:4">
      <c r="A5889" s="47" t="s">
        <v>36</v>
      </c>
      <c r="B5889" s="47" t="s">
        <v>143</v>
      </c>
      <c r="C5889" s="47">
        <v>2018</v>
      </c>
      <c r="D5889" s="100">
        <v>341.11201295434427</v>
      </c>
    </row>
    <row r="5890" spans="1:4">
      <c r="A5890" s="47" t="s">
        <v>36</v>
      </c>
      <c r="B5890" s="47" t="s">
        <v>143</v>
      </c>
      <c r="C5890" s="47">
        <v>2019</v>
      </c>
      <c r="D5890" s="100">
        <v>349.2005878829458</v>
      </c>
    </row>
    <row r="5891" spans="1:4">
      <c r="A5891" s="47" t="s">
        <v>36</v>
      </c>
      <c r="B5891" s="47" t="s">
        <v>143</v>
      </c>
      <c r="C5891" s="47">
        <v>2020</v>
      </c>
      <c r="D5891" s="47">
        <v>312.90382320071524</v>
      </c>
    </row>
    <row r="5892" spans="1:4">
      <c r="A5892" s="47" t="s">
        <v>36</v>
      </c>
      <c r="B5892" s="47" t="s">
        <v>143</v>
      </c>
      <c r="C5892" s="47">
        <v>2021</v>
      </c>
      <c r="D5892" s="107">
        <v>311.59699816566825</v>
      </c>
    </row>
    <row r="5893" spans="1:4">
      <c r="A5893" s="47" t="s">
        <v>36</v>
      </c>
      <c r="B5893" s="47" t="s">
        <v>143</v>
      </c>
      <c r="C5893" s="47">
        <v>2022</v>
      </c>
      <c r="D5893" s="47">
        <v>247.24606639417769</v>
      </c>
    </row>
    <row r="5894" spans="1:4">
      <c r="A5894" s="47" t="s">
        <v>37</v>
      </c>
      <c r="B5894" s="47" t="s">
        <v>143</v>
      </c>
      <c r="C5894" s="47">
        <v>2014</v>
      </c>
      <c r="D5894" s="47">
        <v>462.1327780563775</v>
      </c>
    </row>
    <row r="5895" spans="1:4">
      <c r="A5895" s="47" t="s">
        <v>37</v>
      </c>
      <c r="B5895" s="47" t="s">
        <v>143</v>
      </c>
      <c r="C5895" s="47">
        <v>2015</v>
      </c>
      <c r="D5895" s="47">
        <v>662.68913919008844</v>
      </c>
    </row>
    <row r="5896" spans="1:4">
      <c r="A5896" s="47" t="s">
        <v>37</v>
      </c>
      <c r="B5896" s="47" t="s">
        <v>143</v>
      </c>
      <c r="C5896" s="47">
        <v>2016</v>
      </c>
      <c r="D5896" s="47">
        <v>642.60032668312567</v>
      </c>
    </row>
    <row r="5897" spans="1:4">
      <c r="A5897" s="47" t="s">
        <v>37</v>
      </c>
      <c r="B5897" s="47" t="s">
        <v>143</v>
      </c>
      <c r="C5897" s="47">
        <v>2017</v>
      </c>
      <c r="D5897" s="47">
        <v>598.11684023075759</v>
      </c>
    </row>
    <row r="5898" spans="1:4">
      <c r="A5898" s="47" t="s">
        <v>37</v>
      </c>
      <c r="B5898" s="47" t="s">
        <v>143</v>
      </c>
      <c r="C5898" s="47">
        <v>2018</v>
      </c>
      <c r="D5898" s="47">
        <v>487.65076157813229</v>
      </c>
    </row>
    <row r="5899" spans="1:4">
      <c r="A5899" s="47" t="s">
        <v>37</v>
      </c>
      <c r="B5899" s="47" t="s">
        <v>143</v>
      </c>
      <c r="C5899" s="47">
        <v>2019</v>
      </c>
      <c r="D5899" s="47">
        <v>412.67803681121336</v>
      </c>
    </row>
    <row r="5900" spans="1:4">
      <c r="A5900" s="47" t="s">
        <v>37</v>
      </c>
      <c r="B5900" s="47" t="s">
        <v>143</v>
      </c>
      <c r="C5900" s="47">
        <v>2020</v>
      </c>
      <c r="D5900" s="107">
        <v>392.96490419271288</v>
      </c>
    </row>
    <row r="5901" spans="1:4">
      <c r="A5901" s="47" t="s">
        <v>37</v>
      </c>
      <c r="B5901" s="47" t="s">
        <v>143</v>
      </c>
      <c r="C5901" s="47">
        <v>2021</v>
      </c>
      <c r="D5901" s="47">
        <v>254.13906771423643</v>
      </c>
    </row>
    <row r="5902" spans="1:4">
      <c r="A5902" s="47" t="s">
        <v>37</v>
      </c>
      <c r="B5902" s="47" t="s">
        <v>143</v>
      </c>
      <c r="C5902" s="47">
        <v>2022</v>
      </c>
      <c r="D5902" s="47">
        <v>261.92740425141744</v>
      </c>
    </row>
    <row r="5903" spans="1:4">
      <c r="A5903" s="47" t="s">
        <v>38</v>
      </c>
      <c r="B5903" s="47" t="s">
        <v>143</v>
      </c>
      <c r="C5903" s="47">
        <v>2014</v>
      </c>
      <c r="D5903" s="47">
        <v>983.09917113044628</v>
      </c>
    </row>
    <row r="5904" spans="1:4">
      <c r="A5904" s="47" t="s">
        <v>38</v>
      </c>
      <c r="B5904" s="47" t="s">
        <v>143</v>
      </c>
      <c r="C5904" s="47">
        <v>2015</v>
      </c>
      <c r="D5904" s="47">
        <v>1247.8721611430333</v>
      </c>
    </row>
    <row r="5905" spans="1:4">
      <c r="A5905" s="47" t="s">
        <v>38</v>
      </c>
      <c r="B5905" s="47" t="s">
        <v>143</v>
      </c>
      <c r="C5905" s="47">
        <v>2016</v>
      </c>
      <c r="D5905" s="47">
        <v>928.196277925657</v>
      </c>
    </row>
    <row r="5906" spans="1:4">
      <c r="A5906" s="47" t="s">
        <v>38</v>
      </c>
      <c r="B5906" s="47" t="s">
        <v>143</v>
      </c>
      <c r="C5906" s="47">
        <v>2017</v>
      </c>
      <c r="D5906" s="47">
        <v>1108.7203755235703</v>
      </c>
    </row>
    <row r="5907" spans="1:4">
      <c r="A5907" s="47" t="s">
        <v>38</v>
      </c>
      <c r="B5907" s="47" t="s">
        <v>143</v>
      </c>
      <c r="C5907" s="47">
        <v>2018</v>
      </c>
      <c r="D5907" s="47">
        <v>793.84083854660832</v>
      </c>
    </row>
    <row r="5908" spans="1:4">
      <c r="A5908" s="47" t="s">
        <v>38</v>
      </c>
      <c r="B5908" s="47" t="s">
        <v>143</v>
      </c>
      <c r="C5908" s="47">
        <v>2019</v>
      </c>
      <c r="D5908" s="107">
        <v>707.60502973465054</v>
      </c>
    </row>
    <row r="5909" spans="1:4">
      <c r="A5909" s="47" t="s">
        <v>38</v>
      </c>
      <c r="B5909" s="47" t="s">
        <v>143</v>
      </c>
      <c r="C5909" s="47">
        <v>2020</v>
      </c>
      <c r="D5909" s="47">
        <v>677.22519703115256</v>
      </c>
    </row>
    <row r="5910" spans="1:4">
      <c r="A5910" s="47" t="s">
        <v>38</v>
      </c>
      <c r="B5910" s="47" t="s">
        <v>143</v>
      </c>
      <c r="C5910" s="47">
        <v>2021</v>
      </c>
      <c r="D5910" s="47">
        <v>446.94588308775985</v>
      </c>
    </row>
    <row r="5911" spans="1:4">
      <c r="A5911" s="47" t="s">
        <v>38</v>
      </c>
      <c r="B5911" s="47" t="s">
        <v>143</v>
      </c>
      <c r="C5911" s="47">
        <v>2022</v>
      </c>
      <c r="D5911" s="47">
        <v>381.96664393179833</v>
      </c>
    </row>
    <row r="5912" spans="1:4">
      <c r="A5912" s="47" t="s">
        <v>39</v>
      </c>
      <c r="B5912" s="47" t="s">
        <v>143</v>
      </c>
      <c r="C5912" s="47">
        <v>2014</v>
      </c>
      <c r="D5912" s="47">
        <v>720.59457670772372</v>
      </c>
    </row>
    <row r="5913" spans="1:4">
      <c r="A5913" s="47" t="s">
        <v>39</v>
      </c>
      <c r="B5913" s="47" t="s">
        <v>143</v>
      </c>
      <c r="C5913" s="47">
        <v>2015</v>
      </c>
      <c r="D5913" s="47">
        <v>813.34725959038326</v>
      </c>
    </row>
    <row r="5914" spans="1:4">
      <c r="A5914" s="47" t="s">
        <v>39</v>
      </c>
      <c r="B5914" s="47" t="s">
        <v>143</v>
      </c>
      <c r="C5914" s="47">
        <v>2016</v>
      </c>
      <c r="D5914" s="47">
        <v>305.26303319852491</v>
      </c>
    </row>
    <row r="5915" spans="1:4">
      <c r="A5915" s="47" t="s">
        <v>39</v>
      </c>
      <c r="B5915" s="47" t="s">
        <v>143</v>
      </c>
      <c r="C5915" s="47">
        <v>2017</v>
      </c>
      <c r="D5915" s="47">
        <v>370.89212154455788</v>
      </c>
    </row>
    <row r="5916" spans="1:4">
      <c r="A5916" s="47" t="s">
        <v>39</v>
      </c>
      <c r="B5916" s="47" t="s">
        <v>143</v>
      </c>
      <c r="C5916" s="47">
        <v>2018</v>
      </c>
      <c r="D5916" s="107">
        <v>334.98546214408526</v>
      </c>
    </row>
    <row r="5917" spans="1:4">
      <c r="A5917" s="47" t="s">
        <v>39</v>
      </c>
      <c r="B5917" s="47" t="s">
        <v>143</v>
      </c>
      <c r="C5917" s="47">
        <v>2019</v>
      </c>
      <c r="D5917" s="47">
        <v>283.94593315575833</v>
      </c>
    </row>
    <row r="5918" spans="1:4">
      <c r="A5918" s="47" t="s">
        <v>39</v>
      </c>
      <c r="B5918" s="47" t="s">
        <v>143</v>
      </c>
      <c r="C5918" s="47">
        <v>2020</v>
      </c>
      <c r="D5918" s="47">
        <v>321.4435596148964</v>
      </c>
    </row>
    <row r="5919" spans="1:4">
      <c r="A5919" s="47" t="s">
        <v>39</v>
      </c>
      <c r="B5919" s="47" t="s">
        <v>143</v>
      </c>
      <c r="C5919" s="47">
        <v>2021</v>
      </c>
      <c r="D5919" s="47">
        <v>308.98846461806795</v>
      </c>
    </row>
    <row r="5920" spans="1:4">
      <c r="A5920" s="47" t="s">
        <v>39</v>
      </c>
      <c r="B5920" s="47" t="s">
        <v>143</v>
      </c>
      <c r="C5920" s="47">
        <v>2022</v>
      </c>
      <c r="D5920" s="47">
        <v>325.07966472495087</v>
      </c>
    </row>
    <row r="5921" spans="1:4">
      <c r="A5921" s="47" t="s">
        <v>40</v>
      </c>
      <c r="B5921" s="47" t="s">
        <v>143</v>
      </c>
      <c r="C5921" s="47">
        <v>2014</v>
      </c>
      <c r="D5921" s="47">
        <v>254.62823108838651</v>
      </c>
    </row>
    <row r="5922" spans="1:4">
      <c r="A5922" s="47" t="s">
        <v>40</v>
      </c>
      <c r="B5922" s="47" t="s">
        <v>143</v>
      </c>
      <c r="C5922" s="47">
        <v>2015</v>
      </c>
      <c r="D5922" s="47">
        <v>331.4617946080615</v>
      </c>
    </row>
    <row r="5923" spans="1:4">
      <c r="A5923" s="47" t="s">
        <v>40</v>
      </c>
      <c r="B5923" s="47" t="s">
        <v>143</v>
      </c>
      <c r="C5923" s="47">
        <v>2016</v>
      </c>
      <c r="D5923" s="47">
        <v>361.16019456854934</v>
      </c>
    </row>
    <row r="5924" spans="1:4">
      <c r="A5924" s="47" t="s">
        <v>40</v>
      </c>
      <c r="B5924" s="47" t="s">
        <v>143</v>
      </c>
      <c r="C5924" s="47">
        <v>2017</v>
      </c>
      <c r="D5924" s="107">
        <v>381.61633494408778</v>
      </c>
    </row>
    <row r="5925" spans="1:4">
      <c r="A5925" s="47" t="s">
        <v>40</v>
      </c>
      <c r="B5925" s="47" t="s">
        <v>143</v>
      </c>
      <c r="C5925" s="47">
        <v>2018</v>
      </c>
      <c r="D5925" s="47">
        <v>358.20854495346612</v>
      </c>
    </row>
    <row r="5926" spans="1:4">
      <c r="A5926" s="47" t="s">
        <v>40</v>
      </c>
      <c r="B5926" s="47" t="s">
        <v>143</v>
      </c>
      <c r="C5926" s="47">
        <v>2019</v>
      </c>
      <c r="D5926" s="47">
        <v>400.27196191568436</v>
      </c>
    </row>
    <row r="5927" spans="1:4">
      <c r="A5927" s="47" t="s">
        <v>40</v>
      </c>
      <c r="B5927" s="47" t="s">
        <v>143</v>
      </c>
      <c r="C5927" s="47">
        <v>2020</v>
      </c>
      <c r="D5927" s="47">
        <v>197.59757081076225</v>
      </c>
    </row>
    <row r="5928" spans="1:4">
      <c r="A5928" s="47" t="s">
        <v>40</v>
      </c>
      <c r="B5928" s="47" t="s">
        <v>143</v>
      </c>
      <c r="C5928" s="47">
        <v>2021</v>
      </c>
      <c r="D5928" s="47">
        <v>-86.61481078740384</v>
      </c>
    </row>
    <row r="5929" spans="1:4">
      <c r="A5929" s="47" t="s">
        <v>40</v>
      </c>
      <c r="B5929" s="47" t="s">
        <v>143</v>
      </c>
      <c r="C5929" s="47">
        <v>2022</v>
      </c>
      <c r="D5929" s="47">
        <v>736.53348144598613</v>
      </c>
    </row>
    <row r="5930" spans="1:4">
      <c r="A5930" s="47" t="s">
        <v>41</v>
      </c>
      <c r="B5930" s="47" t="s">
        <v>143</v>
      </c>
      <c r="C5930" s="47">
        <v>2014</v>
      </c>
      <c r="D5930" s="47">
        <v>308.81352526569128</v>
      </c>
    </row>
    <row r="5931" spans="1:4">
      <c r="A5931" s="47" t="s">
        <v>41</v>
      </c>
      <c r="B5931" s="47" t="s">
        <v>143</v>
      </c>
      <c r="C5931" s="47">
        <v>2015</v>
      </c>
      <c r="D5931" s="47">
        <v>368.35218134159987</v>
      </c>
    </row>
    <row r="5932" spans="1:4">
      <c r="A5932" s="47" t="s">
        <v>41</v>
      </c>
      <c r="B5932" s="47" t="s">
        <v>143</v>
      </c>
      <c r="C5932" s="47">
        <v>2016</v>
      </c>
      <c r="D5932" s="109">
        <v>290.83851427618629</v>
      </c>
    </row>
    <row r="5933" spans="1:4">
      <c r="A5933" s="47" t="s">
        <v>41</v>
      </c>
      <c r="B5933" s="47" t="s">
        <v>143</v>
      </c>
      <c r="C5933" s="47">
        <v>2017</v>
      </c>
      <c r="D5933" s="100">
        <v>337.5680058395875</v>
      </c>
    </row>
    <row r="5934" spans="1:4">
      <c r="A5934" s="47" t="s">
        <v>41</v>
      </c>
      <c r="B5934" s="47" t="s">
        <v>143</v>
      </c>
      <c r="C5934" s="47">
        <v>2018</v>
      </c>
      <c r="D5934" s="100">
        <v>265.09820531923947</v>
      </c>
    </row>
    <row r="5935" spans="1:4">
      <c r="A5935" s="47" t="s">
        <v>41</v>
      </c>
      <c r="B5935" s="47" t="s">
        <v>143</v>
      </c>
      <c r="C5935" s="47">
        <v>2019</v>
      </c>
      <c r="D5935" s="100">
        <v>205.21044339279666</v>
      </c>
    </row>
    <row r="5936" spans="1:4">
      <c r="A5936" s="47" t="s">
        <v>41</v>
      </c>
      <c r="B5936" s="47" t="s">
        <v>143</v>
      </c>
      <c r="C5936" s="47">
        <v>2020</v>
      </c>
      <c r="D5936" s="100">
        <v>265.24763131398151</v>
      </c>
    </row>
    <row r="5937" spans="1:4">
      <c r="A5937" s="47" t="s">
        <v>41</v>
      </c>
      <c r="B5937" s="47" t="s">
        <v>143</v>
      </c>
      <c r="C5937" s="47">
        <v>2021</v>
      </c>
      <c r="D5937" s="100">
        <v>276.68116719587925</v>
      </c>
    </row>
    <row r="5938" spans="1:4">
      <c r="A5938" s="47" t="s">
        <v>41</v>
      </c>
      <c r="B5938" s="47" t="s">
        <v>143</v>
      </c>
      <c r="C5938" s="47">
        <v>2022</v>
      </c>
      <c r="D5938" s="100">
        <v>269.99611375227511</v>
      </c>
    </row>
    <row r="5939" spans="1:4">
      <c r="A5939" s="47" t="s">
        <v>111</v>
      </c>
      <c r="B5939" s="47" t="s">
        <v>143</v>
      </c>
      <c r="C5939" s="47">
        <v>2020</v>
      </c>
      <c r="D5939" s="47">
        <v>321.01684215750981</v>
      </c>
    </row>
    <row r="5940" spans="1:4">
      <c r="A5940" s="47" t="s">
        <v>111</v>
      </c>
      <c r="B5940" s="47" t="s">
        <v>143</v>
      </c>
      <c r="C5940" s="47">
        <v>2021</v>
      </c>
      <c r="D5940" s="109">
        <v>336.56378872727981</v>
      </c>
    </row>
    <row r="5941" spans="1:4">
      <c r="A5941" s="47" t="s">
        <v>111</v>
      </c>
      <c r="B5941" s="47" t="s">
        <v>143</v>
      </c>
      <c r="C5941" s="47">
        <v>2022</v>
      </c>
      <c r="D5941" s="100">
        <v>417.27250159701458</v>
      </c>
    </row>
    <row r="5942" spans="1:4">
      <c r="A5942" s="47" t="s">
        <v>42</v>
      </c>
      <c r="B5942" s="47" t="s">
        <v>143</v>
      </c>
      <c r="C5942" s="47">
        <v>2014</v>
      </c>
      <c r="D5942" s="100">
        <v>346.51026913996606</v>
      </c>
    </row>
    <row r="5943" spans="1:4">
      <c r="A5943" s="47" t="s">
        <v>42</v>
      </c>
      <c r="B5943" s="47" t="s">
        <v>143</v>
      </c>
      <c r="C5943" s="47">
        <v>2015</v>
      </c>
      <c r="D5943" s="100">
        <v>387.20813442751802</v>
      </c>
    </row>
    <row r="5944" spans="1:4">
      <c r="A5944" s="47" t="s">
        <v>42</v>
      </c>
      <c r="B5944" s="47" t="s">
        <v>143</v>
      </c>
      <c r="C5944" s="47">
        <v>2016</v>
      </c>
      <c r="D5944" s="100">
        <v>306.71895903801055</v>
      </c>
    </row>
    <row r="5945" spans="1:4">
      <c r="A5945" s="47" t="s">
        <v>42</v>
      </c>
      <c r="B5945" s="47" t="s">
        <v>143</v>
      </c>
      <c r="C5945" s="47">
        <v>2017</v>
      </c>
      <c r="D5945" s="100">
        <v>303.94853594491263</v>
      </c>
    </row>
    <row r="5946" spans="1:4">
      <c r="A5946" s="47" t="s">
        <v>42</v>
      </c>
      <c r="B5946" s="47" t="s">
        <v>143</v>
      </c>
      <c r="C5946" s="47">
        <v>2018</v>
      </c>
      <c r="D5946" s="100">
        <v>269.93222740091142</v>
      </c>
    </row>
    <row r="5947" spans="1:4">
      <c r="A5947" s="47" t="s">
        <v>42</v>
      </c>
      <c r="B5947" s="47" t="s">
        <v>143</v>
      </c>
      <c r="C5947" s="47">
        <v>2019</v>
      </c>
      <c r="D5947" s="47">
        <v>251.22257719190793</v>
      </c>
    </row>
    <row r="5948" spans="1:4">
      <c r="A5948" s="47" t="s">
        <v>42</v>
      </c>
      <c r="B5948" s="47" t="s">
        <v>143</v>
      </c>
      <c r="C5948" s="47">
        <v>2020</v>
      </c>
      <c r="D5948" s="109">
        <v>288.19672378201761</v>
      </c>
    </row>
    <row r="5949" spans="1:4">
      <c r="A5949" s="47" t="s">
        <v>42</v>
      </c>
      <c r="B5949" s="47" t="s">
        <v>143</v>
      </c>
      <c r="C5949" s="47">
        <v>2021</v>
      </c>
      <c r="D5949" s="100">
        <v>259.25115115802868</v>
      </c>
    </row>
    <row r="5950" spans="1:4">
      <c r="A5950" s="47" t="s">
        <v>42</v>
      </c>
      <c r="B5950" s="47" t="s">
        <v>143</v>
      </c>
      <c r="C5950" s="47">
        <v>2022</v>
      </c>
      <c r="D5950" s="100">
        <v>277.9415147889253</v>
      </c>
    </row>
    <row r="5951" spans="1:4">
      <c r="A5951" s="47" t="s">
        <v>43</v>
      </c>
      <c r="B5951" s="47" t="s">
        <v>143</v>
      </c>
      <c r="C5951" s="47">
        <v>2014</v>
      </c>
      <c r="D5951" s="100">
        <v>459.75723799034245</v>
      </c>
    </row>
    <row r="5952" spans="1:4">
      <c r="A5952" s="47" t="s">
        <v>43</v>
      </c>
      <c r="B5952" s="47" t="s">
        <v>143</v>
      </c>
      <c r="C5952" s="47">
        <v>2015</v>
      </c>
      <c r="D5952" s="100">
        <v>509.73259376928939</v>
      </c>
    </row>
    <row r="5953" spans="1:4">
      <c r="A5953" s="47" t="s">
        <v>43</v>
      </c>
      <c r="B5953" s="47" t="s">
        <v>143</v>
      </c>
      <c r="C5953" s="47">
        <v>2016</v>
      </c>
      <c r="D5953" s="100">
        <v>293.51453156629793</v>
      </c>
    </row>
    <row r="5954" spans="1:4">
      <c r="A5954" s="47" t="s">
        <v>43</v>
      </c>
      <c r="B5954" s="47" t="s">
        <v>143</v>
      </c>
      <c r="C5954" s="47">
        <v>2017</v>
      </c>
      <c r="D5954" s="100">
        <v>247.83938545632699</v>
      </c>
    </row>
    <row r="5955" spans="1:4">
      <c r="A5955" s="47" t="s">
        <v>43</v>
      </c>
      <c r="B5955" s="47" t="s">
        <v>143</v>
      </c>
      <c r="C5955" s="47">
        <v>2018</v>
      </c>
      <c r="D5955" s="47">
        <v>270.649341490052</v>
      </c>
    </row>
    <row r="5956" spans="1:4">
      <c r="A5956" s="47" t="s">
        <v>43</v>
      </c>
      <c r="B5956" s="47" t="s">
        <v>143</v>
      </c>
      <c r="C5956" s="47">
        <v>2019</v>
      </c>
      <c r="D5956" s="109">
        <v>260.38664512653554</v>
      </c>
    </row>
    <row r="5957" spans="1:4">
      <c r="A5957" s="47" t="s">
        <v>43</v>
      </c>
      <c r="B5957" s="47" t="s">
        <v>143</v>
      </c>
      <c r="C5957" s="47">
        <v>2020</v>
      </c>
      <c r="D5957" s="100">
        <v>303.00353563661326</v>
      </c>
    </row>
    <row r="5958" spans="1:4">
      <c r="A5958" s="47" t="s">
        <v>43</v>
      </c>
      <c r="B5958" s="47" t="s">
        <v>143</v>
      </c>
      <c r="C5958" s="47">
        <v>2021</v>
      </c>
      <c r="D5958" s="100">
        <v>259.16753877763279</v>
      </c>
    </row>
    <row r="5959" spans="1:4">
      <c r="A5959" s="47" t="s">
        <v>43</v>
      </c>
      <c r="B5959" s="47" t="s">
        <v>143</v>
      </c>
      <c r="C5959" s="47">
        <v>2022</v>
      </c>
      <c r="D5959" s="100">
        <v>214.00851513303869</v>
      </c>
    </row>
    <row r="5960" spans="1:4">
      <c r="A5960" s="47" t="s">
        <v>44</v>
      </c>
      <c r="B5960" s="47" t="s">
        <v>143</v>
      </c>
      <c r="C5960" s="47">
        <v>2014</v>
      </c>
      <c r="D5960" s="100">
        <v>396.28627917969936</v>
      </c>
    </row>
    <row r="5961" spans="1:4">
      <c r="A5961" s="47" t="s">
        <v>44</v>
      </c>
      <c r="B5961" s="47" t="s">
        <v>143</v>
      </c>
      <c r="C5961" s="47">
        <v>2015</v>
      </c>
      <c r="D5961" s="100">
        <v>514.51112591586411</v>
      </c>
    </row>
    <row r="5962" spans="1:4">
      <c r="A5962" s="47" t="s">
        <v>44</v>
      </c>
      <c r="B5962" s="47" t="s">
        <v>143</v>
      </c>
      <c r="C5962" s="47">
        <v>2016</v>
      </c>
      <c r="D5962" s="100">
        <v>549.59399707948103</v>
      </c>
    </row>
    <row r="5963" spans="1:4">
      <c r="A5963" s="47" t="s">
        <v>44</v>
      </c>
      <c r="B5963" s="47" t="s">
        <v>143</v>
      </c>
      <c r="C5963" s="47">
        <v>2017</v>
      </c>
      <c r="D5963" s="47">
        <v>425.16257777003085</v>
      </c>
    </row>
    <row r="5964" spans="1:4">
      <c r="A5964" s="47" t="s">
        <v>44</v>
      </c>
      <c r="B5964" s="47" t="s">
        <v>143</v>
      </c>
      <c r="C5964" s="47">
        <v>2018</v>
      </c>
      <c r="D5964" s="109">
        <v>277.8521718209044</v>
      </c>
    </row>
    <row r="5965" spans="1:4">
      <c r="A5965" s="47" t="s">
        <v>44</v>
      </c>
      <c r="B5965" s="47" t="s">
        <v>143</v>
      </c>
      <c r="C5965" s="47">
        <v>2019</v>
      </c>
      <c r="D5965" s="100">
        <v>196.40064019713512</v>
      </c>
    </row>
    <row r="5966" spans="1:4">
      <c r="A5966" s="47" t="s">
        <v>44</v>
      </c>
      <c r="B5966" s="47" t="s">
        <v>143</v>
      </c>
      <c r="C5966" s="47">
        <v>2020</v>
      </c>
      <c r="D5966" s="100">
        <v>206.0901550107086</v>
      </c>
    </row>
    <row r="5967" spans="1:4">
      <c r="A5967" s="47" t="s">
        <v>44</v>
      </c>
      <c r="B5967" s="47" t="s">
        <v>143</v>
      </c>
      <c r="C5967" s="47">
        <v>2021</v>
      </c>
      <c r="D5967" s="100">
        <v>136.75086346515604</v>
      </c>
    </row>
    <row r="5968" spans="1:4">
      <c r="A5968" s="47" t="s">
        <v>44</v>
      </c>
      <c r="B5968" s="47" t="s">
        <v>143</v>
      </c>
      <c r="C5968" s="47">
        <v>2022</v>
      </c>
      <c r="D5968" s="100">
        <v>166.03585572732058</v>
      </c>
    </row>
    <row r="5969" spans="1:4">
      <c r="A5969" s="47" t="s">
        <v>45</v>
      </c>
      <c r="B5969" s="47" t="s">
        <v>143</v>
      </c>
      <c r="C5969" s="47">
        <v>2014</v>
      </c>
      <c r="D5969" s="100">
        <v>204.28628264192622</v>
      </c>
    </row>
    <row r="5970" spans="1:4">
      <c r="A5970" s="47" t="s">
        <v>45</v>
      </c>
      <c r="B5970" s="47" t="s">
        <v>143</v>
      </c>
      <c r="C5970" s="47">
        <v>2015</v>
      </c>
      <c r="D5970" s="100">
        <v>233.58389794085718</v>
      </c>
    </row>
    <row r="5971" spans="1:4">
      <c r="A5971" s="47" t="s">
        <v>45</v>
      </c>
      <c r="B5971" s="47" t="s">
        <v>143</v>
      </c>
      <c r="C5971" s="47">
        <v>2016</v>
      </c>
      <c r="D5971" s="47">
        <v>148.1959007755116</v>
      </c>
    </row>
    <row r="5972" spans="1:4">
      <c r="A5972" s="47" t="s">
        <v>45</v>
      </c>
      <c r="B5972" s="47" t="s">
        <v>143</v>
      </c>
      <c r="C5972" s="47">
        <v>2017</v>
      </c>
      <c r="D5972" s="109">
        <v>224.12108095290876</v>
      </c>
    </row>
    <row r="5973" spans="1:4">
      <c r="A5973" s="47" t="s">
        <v>45</v>
      </c>
      <c r="B5973" s="47" t="s">
        <v>143</v>
      </c>
      <c r="C5973" s="47">
        <v>2018</v>
      </c>
      <c r="D5973" s="100">
        <v>239.47798469211813</v>
      </c>
    </row>
    <row r="5974" spans="1:4">
      <c r="A5974" s="47" t="s">
        <v>45</v>
      </c>
      <c r="B5974" s="47" t="s">
        <v>143</v>
      </c>
      <c r="C5974" s="47">
        <v>2019</v>
      </c>
      <c r="D5974" s="100">
        <v>239.12200538094632</v>
      </c>
    </row>
    <row r="5975" spans="1:4">
      <c r="A5975" s="47" t="s">
        <v>45</v>
      </c>
      <c r="B5975" s="47" t="s">
        <v>143</v>
      </c>
      <c r="C5975" s="47">
        <v>2020</v>
      </c>
      <c r="D5975" s="100">
        <v>285.65524069671733</v>
      </c>
    </row>
    <row r="5976" spans="1:4">
      <c r="A5976" s="47" t="s">
        <v>45</v>
      </c>
      <c r="B5976" s="47" t="s">
        <v>143</v>
      </c>
      <c r="C5976" s="47">
        <v>2021</v>
      </c>
      <c r="D5976" s="100">
        <v>216.26577956398629</v>
      </c>
    </row>
    <row r="5977" spans="1:4">
      <c r="A5977" s="47" t="s">
        <v>45</v>
      </c>
      <c r="B5977" s="47" t="s">
        <v>143</v>
      </c>
      <c r="C5977" s="47">
        <v>2022</v>
      </c>
      <c r="D5977" s="100">
        <v>196.44349992150353</v>
      </c>
    </row>
    <row r="5978" spans="1:4">
      <c r="A5978" s="47" t="s">
        <v>53</v>
      </c>
      <c r="B5978" s="47" t="s">
        <v>157</v>
      </c>
      <c r="C5978" s="47">
        <v>2014</v>
      </c>
      <c r="D5978" s="100">
        <v>9.6450671785583669E-2</v>
      </c>
    </row>
    <row r="5979" spans="1:4">
      <c r="A5979" s="47" t="s">
        <v>53</v>
      </c>
      <c r="B5979" s="47" t="s">
        <v>157</v>
      </c>
      <c r="C5979" s="47">
        <v>2015</v>
      </c>
      <c r="D5979" s="47">
        <v>7.2097616452045613E-2</v>
      </c>
    </row>
    <row r="5980" spans="1:4">
      <c r="A5980" s="47" t="s">
        <v>53</v>
      </c>
      <c r="B5980" s="47" t="s">
        <v>157</v>
      </c>
      <c r="C5980" s="47">
        <v>2016</v>
      </c>
      <c r="D5980" s="109">
        <v>6.3372697226471958E-2</v>
      </c>
    </row>
    <row r="5981" spans="1:4">
      <c r="A5981" s="47" t="s">
        <v>53</v>
      </c>
      <c r="B5981" s="47" t="s">
        <v>157</v>
      </c>
      <c r="C5981" s="47">
        <v>2017</v>
      </c>
      <c r="D5981" s="100">
        <v>6.2121406409217567E-2</v>
      </c>
    </row>
    <row r="5982" spans="1:4">
      <c r="A5982" s="47" t="s">
        <v>53</v>
      </c>
      <c r="B5982" s="47" t="s">
        <v>157</v>
      </c>
      <c r="C5982" s="47">
        <v>2018</v>
      </c>
      <c r="D5982" s="100">
        <v>5.6828589800322793E-2</v>
      </c>
    </row>
    <row r="5983" spans="1:4">
      <c r="A5983" s="47" t="s">
        <v>53</v>
      </c>
      <c r="B5983" s="47" t="s">
        <v>157</v>
      </c>
      <c r="C5983" s="47">
        <v>2019</v>
      </c>
      <c r="D5983" s="100">
        <v>6.104366255681317E-2</v>
      </c>
    </row>
    <row r="5984" spans="1:4">
      <c r="A5984" s="47" t="s">
        <v>53</v>
      </c>
      <c r="B5984" s="47" t="s">
        <v>157</v>
      </c>
      <c r="C5984" s="47">
        <v>2020</v>
      </c>
      <c r="D5984" s="100">
        <v>5.898352785632504E-2</v>
      </c>
    </row>
    <row r="5985" spans="1:4">
      <c r="A5985" s="47" t="s">
        <v>53</v>
      </c>
      <c r="B5985" s="47" t="s">
        <v>157</v>
      </c>
      <c r="C5985" s="47">
        <v>2021</v>
      </c>
      <c r="D5985" s="100">
        <v>5.7937961850749752E-2</v>
      </c>
    </row>
    <row r="5986" spans="1:4">
      <c r="A5986" s="47" t="s">
        <v>53</v>
      </c>
      <c r="B5986" s="47" t="s">
        <v>157</v>
      </c>
      <c r="C5986" s="47">
        <v>2022</v>
      </c>
      <c r="D5986" s="100">
        <v>5.4953360514658281E-2</v>
      </c>
    </row>
    <row r="5987" spans="1:4">
      <c r="A5987" s="47" t="s">
        <v>51</v>
      </c>
      <c r="B5987" s="47" t="s">
        <v>157</v>
      </c>
      <c r="C5987" s="47">
        <v>2014</v>
      </c>
      <c r="D5987" s="47">
        <v>6.176819666401108E-2</v>
      </c>
    </row>
    <row r="5988" spans="1:4">
      <c r="A5988" s="47" t="s">
        <v>51</v>
      </c>
      <c r="B5988" s="47" t="s">
        <v>157</v>
      </c>
      <c r="C5988" s="47">
        <v>2015</v>
      </c>
      <c r="D5988" s="107">
        <v>5.9285111294791755E-2</v>
      </c>
    </row>
    <row r="5989" spans="1:4">
      <c r="A5989" s="47" t="s">
        <v>51</v>
      </c>
      <c r="B5989" s="47" t="s">
        <v>157</v>
      </c>
      <c r="C5989" s="47">
        <v>2016</v>
      </c>
      <c r="D5989" s="100">
        <v>5.8425794162651923E-2</v>
      </c>
    </row>
    <row r="5990" spans="1:4">
      <c r="A5990" s="47" t="s">
        <v>51</v>
      </c>
      <c r="B5990" s="47" t="s">
        <v>157</v>
      </c>
      <c r="C5990" s="47">
        <v>2017</v>
      </c>
      <c r="D5990" s="100">
        <v>5.6772961525544605E-2</v>
      </c>
    </row>
    <row r="5991" spans="1:4">
      <c r="A5991" s="47" t="s">
        <v>51</v>
      </c>
      <c r="B5991" s="47" t="s">
        <v>157</v>
      </c>
      <c r="C5991" s="47">
        <v>2018</v>
      </c>
      <c r="D5991" s="100">
        <v>5.7742211060185109E-2</v>
      </c>
    </row>
    <row r="5992" spans="1:4">
      <c r="A5992" s="47" t="s">
        <v>51</v>
      </c>
      <c r="B5992" s="47" t="s">
        <v>157</v>
      </c>
      <c r="C5992" s="47">
        <v>2019</v>
      </c>
      <c r="D5992" s="100">
        <v>4.030415779888271E-2</v>
      </c>
    </row>
    <row r="5993" spans="1:4">
      <c r="A5993" s="47" t="s">
        <v>51</v>
      </c>
      <c r="B5993" s="47" t="s">
        <v>157</v>
      </c>
      <c r="C5993" s="47">
        <v>2020</v>
      </c>
      <c r="D5993" s="100">
        <v>3.1431636331189228E-2</v>
      </c>
    </row>
    <row r="5994" spans="1:4">
      <c r="A5994" s="47" t="s">
        <v>51</v>
      </c>
      <c r="B5994" s="47" t="s">
        <v>157</v>
      </c>
      <c r="C5994" s="47">
        <v>2021</v>
      </c>
      <c r="D5994" s="100">
        <v>3.1860144407881229E-2</v>
      </c>
    </row>
    <row r="5995" spans="1:4">
      <c r="A5995" s="47" t="s">
        <v>51</v>
      </c>
      <c r="B5995" s="47" t="s">
        <v>157</v>
      </c>
      <c r="C5995" s="47">
        <v>2022</v>
      </c>
      <c r="D5995" s="47">
        <v>2.7776911580307137E-2</v>
      </c>
    </row>
    <row r="5996" spans="1:4">
      <c r="A5996" s="47" t="s">
        <v>50</v>
      </c>
      <c r="B5996" s="47" t="s">
        <v>157</v>
      </c>
      <c r="C5996" s="47">
        <v>2014</v>
      </c>
      <c r="D5996" s="109">
        <v>6.7143879966901562E-2</v>
      </c>
    </row>
    <row r="5997" spans="1:4">
      <c r="A5997" s="47" t="s">
        <v>50</v>
      </c>
      <c r="B5997" s="47" t="s">
        <v>157</v>
      </c>
      <c r="C5997" s="47">
        <v>2015</v>
      </c>
      <c r="D5997" s="100">
        <v>5.299228406880329E-2</v>
      </c>
    </row>
    <row r="5998" spans="1:4">
      <c r="A5998" s="47" t="s">
        <v>50</v>
      </c>
      <c r="B5998" s="47" t="s">
        <v>157</v>
      </c>
      <c r="C5998" s="47">
        <v>2016</v>
      </c>
      <c r="D5998" s="100">
        <v>6.7617494112553814E-2</v>
      </c>
    </row>
    <row r="5999" spans="1:4">
      <c r="A5999" s="47" t="s">
        <v>50</v>
      </c>
      <c r="B5999" s="47" t="s">
        <v>157</v>
      </c>
      <c r="C5999" s="47">
        <v>2017</v>
      </c>
      <c r="D5999" s="100">
        <v>9.0364494430331135E-2</v>
      </c>
    </row>
    <row r="6000" spans="1:4">
      <c r="A6000" s="47" t="s">
        <v>50</v>
      </c>
      <c r="B6000" s="47" t="s">
        <v>157</v>
      </c>
      <c r="C6000" s="47">
        <v>2018</v>
      </c>
      <c r="D6000" s="100">
        <v>4.7037421107735754E-2</v>
      </c>
    </row>
    <row r="6001" spans="1:4">
      <c r="A6001" s="47" t="s">
        <v>50</v>
      </c>
      <c r="B6001" s="47" t="s">
        <v>157</v>
      </c>
      <c r="C6001" s="47">
        <v>2019</v>
      </c>
      <c r="D6001" s="100">
        <v>3.8560485723092668E-2</v>
      </c>
    </row>
    <row r="6002" spans="1:4">
      <c r="A6002" s="47" t="s">
        <v>50</v>
      </c>
      <c r="B6002" s="47" t="s">
        <v>157</v>
      </c>
      <c r="C6002" s="47">
        <v>2020</v>
      </c>
      <c r="D6002" s="100">
        <v>3.1639204268396781E-2</v>
      </c>
    </row>
    <row r="6003" spans="1:4">
      <c r="A6003" s="47" t="s">
        <v>50</v>
      </c>
      <c r="B6003" s="47" t="s">
        <v>157</v>
      </c>
      <c r="C6003" s="47">
        <v>2021</v>
      </c>
      <c r="D6003" s="47">
        <v>3.0141327774002941E-2</v>
      </c>
    </row>
    <row r="6004" spans="1:4">
      <c r="A6004" s="47" t="s">
        <v>50</v>
      </c>
      <c r="B6004" s="47" t="s">
        <v>157</v>
      </c>
      <c r="C6004" s="47">
        <v>2022</v>
      </c>
      <c r="D6004" s="107">
        <v>4.5820891095793098E-2</v>
      </c>
    </row>
    <row r="6005" spans="1:4">
      <c r="A6005" s="47" t="s">
        <v>52</v>
      </c>
      <c r="B6005" s="47" t="s">
        <v>157</v>
      </c>
      <c r="C6005" s="47">
        <v>2014</v>
      </c>
      <c r="D6005" s="141">
        <v>7.7171669870865336E-2</v>
      </c>
    </row>
    <row r="6006" spans="1:4">
      <c r="A6006" s="47" t="s">
        <v>52</v>
      </c>
      <c r="B6006" s="47" t="s">
        <v>157</v>
      </c>
      <c r="C6006" s="47">
        <v>2015</v>
      </c>
      <c r="D6006" s="139">
        <v>6.3413493190610112E-2</v>
      </c>
    </row>
    <row r="6007" spans="1:4">
      <c r="A6007" s="47" t="s">
        <v>52</v>
      </c>
      <c r="B6007" s="47" t="s">
        <v>157</v>
      </c>
      <c r="C6007" s="47">
        <v>2016</v>
      </c>
      <c r="D6007" s="139">
        <v>5.9932156068598398E-2</v>
      </c>
    </row>
    <row r="6008" spans="1:4">
      <c r="A6008" s="47" t="s">
        <v>52</v>
      </c>
      <c r="B6008" s="47" t="s">
        <v>157</v>
      </c>
      <c r="C6008" s="47">
        <v>2017</v>
      </c>
      <c r="D6008" s="139">
        <v>4.8544501484502782E-2</v>
      </c>
    </row>
    <row r="6009" spans="1:4">
      <c r="A6009" s="47" t="s">
        <v>52</v>
      </c>
      <c r="B6009" s="47" t="s">
        <v>157</v>
      </c>
      <c r="C6009" s="47">
        <v>2018</v>
      </c>
      <c r="D6009" s="139">
        <v>5.6265436794033903E-2</v>
      </c>
    </row>
    <row r="6010" spans="1:4">
      <c r="A6010" s="47" t="s">
        <v>52</v>
      </c>
      <c r="B6010" s="47" t="s">
        <v>157</v>
      </c>
      <c r="C6010" s="47">
        <v>2019</v>
      </c>
      <c r="D6010" s="109">
        <v>4.7474536851115953E-2</v>
      </c>
    </row>
    <row r="6011" spans="1:4">
      <c r="A6011" s="47" t="s">
        <v>52</v>
      </c>
      <c r="B6011" s="47" t="s">
        <v>157</v>
      </c>
      <c r="C6011" s="47">
        <v>2020</v>
      </c>
      <c r="D6011" s="109">
        <v>3.523068889085907E-2</v>
      </c>
    </row>
    <row r="6012" spans="1:4">
      <c r="A6012" s="47" t="s">
        <v>52</v>
      </c>
      <c r="B6012" s="47" t="s">
        <v>157</v>
      </c>
      <c r="C6012" s="47">
        <v>2021</v>
      </c>
      <c r="D6012" s="109">
        <v>2.7027001461030629E-2</v>
      </c>
    </row>
    <row r="6013" spans="1:4">
      <c r="A6013" s="47" t="s">
        <v>52</v>
      </c>
      <c r="B6013" s="47" t="s">
        <v>157</v>
      </c>
      <c r="C6013" s="47">
        <v>2022</v>
      </c>
      <c r="D6013" s="107">
        <v>2.9852967717883452E-2</v>
      </c>
    </row>
    <row r="6014" spans="1:4">
      <c r="A6014" s="47" t="s">
        <v>49</v>
      </c>
      <c r="B6014" s="47" t="s">
        <v>157</v>
      </c>
      <c r="C6014" s="47">
        <v>2014</v>
      </c>
      <c r="D6014" s="109">
        <v>8.2194771957192075E-2</v>
      </c>
    </row>
    <row r="6015" spans="1:4">
      <c r="A6015" s="47" t="s">
        <v>49</v>
      </c>
      <c r="B6015" s="47" t="s">
        <v>157</v>
      </c>
      <c r="C6015" s="47">
        <v>2015</v>
      </c>
      <c r="D6015" s="100">
        <v>6.6580065176260625E-2</v>
      </c>
    </row>
    <row r="6016" spans="1:4">
      <c r="A6016" s="47" t="s">
        <v>49</v>
      </c>
      <c r="B6016" s="47" t="s">
        <v>157</v>
      </c>
      <c r="C6016" s="47">
        <v>2016</v>
      </c>
      <c r="D6016" s="100">
        <v>4.6170374404546501E-2</v>
      </c>
    </row>
    <row r="6017" spans="1:4">
      <c r="A6017" s="47" t="s">
        <v>49</v>
      </c>
      <c r="B6017" s="47" t="s">
        <v>157</v>
      </c>
      <c r="C6017" s="47">
        <v>2017</v>
      </c>
      <c r="D6017" s="100">
        <v>3.9171873172569413E-2</v>
      </c>
    </row>
    <row r="6018" spans="1:4">
      <c r="A6018" s="47" t="s">
        <v>49</v>
      </c>
      <c r="B6018" s="47" t="s">
        <v>157</v>
      </c>
      <c r="C6018" s="47">
        <v>2018</v>
      </c>
      <c r="D6018" s="100">
        <v>4.1615741236213206E-2</v>
      </c>
    </row>
    <row r="6019" spans="1:4">
      <c r="A6019" s="47" t="s">
        <v>49</v>
      </c>
      <c r="B6019" s="47" t="s">
        <v>157</v>
      </c>
      <c r="C6019" s="47">
        <v>2019</v>
      </c>
      <c r="D6019" s="100">
        <v>4.9267909285744767E-2</v>
      </c>
    </row>
    <row r="6020" spans="1:4">
      <c r="A6020" s="47" t="s">
        <v>49</v>
      </c>
      <c r="B6020" s="47" t="s">
        <v>157</v>
      </c>
      <c r="C6020" s="47">
        <v>2020</v>
      </c>
      <c r="D6020" s="100">
        <v>4.3942410954676561E-2</v>
      </c>
    </row>
    <row r="6021" spans="1:4">
      <c r="A6021" s="47" t="s">
        <v>49</v>
      </c>
      <c r="B6021" s="47" t="s">
        <v>157</v>
      </c>
      <c r="C6021" s="47">
        <v>2021</v>
      </c>
      <c r="D6021" s="47">
        <v>4.5764672323956382E-2</v>
      </c>
    </row>
    <row r="6022" spans="1:4">
      <c r="A6022" s="47" t="s">
        <v>49</v>
      </c>
      <c r="B6022" s="47" t="s">
        <v>157</v>
      </c>
      <c r="C6022" s="47">
        <v>2022</v>
      </c>
      <c r="D6022" s="109">
        <v>3.9303316999802829E-2</v>
      </c>
    </row>
    <row r="6023" spans="1:4">
      <c r="A6023" s="47" t="s">
        <v>33</v>
      </c>
      <c r="B6023" s="47" t="s">
        <v>132</v>
      </c>
      <c r="C6023" s="47">
        <v>2014</v>
      </c>
      <c r="D6023" s="100">
        <v>0.1028904226273866</v>
      </c>
    </row>
    <row r="6024" spans="1:4">
      <c r="A6024" s="47" t="s">
        <v>33</v>
      </c>
      <c r="B6024" s="47" t="s">
        <v>132</v>
      </c>
      <c r="C6024" s="47">
        <v>2015</v>
      </c>
      <c r="D6024" s="100">
        <v>6.9617291568239453E-2</v>
      </c>
    </row>
    <row r="6025" spans="1:4">
      <c r="A6025" s="47" t="s">
        <v>33</v>
      </c>
      <c r="B6025" s="47" t="s">
        <v>132</v>
      </c>
      <c r="C6025" s="47">
        <v>2016</v>
      </c>
      <c r="D6025" s="100">
        <v>3.2313895153231145E-2</v>
      </c>
    </row>
    <row r="6026" spans="1:4">
      <c r="A6026" s="47" t="s">
        <v>33</v>
      </c>
      <c r="B6026" s="47" t="s">
        <v>132</v>
      </c>
      <c r="C6026" s="47">
        <v>2017</v>
      </c>
      <c r="D6026" s="100">
        <v>3.8095939770132731E-2</v>
      </c>
    </row>
    <row r="6027" spans="1:4">
      <c r="A6027" s="47" t="s">
        <v>33</v>
      </c>
      <c r="B6027" s="47" t="s">
        <v>132</v>
      </c>
      <c r="C6027" s="47">
        <v>2018</v>
      </c>
      <c r="D6027" s="100">
        <v>4.1491041754695507E-2</v>
      </c>
    </row>
    <row r="6028" spans="1:4">
      <c r="A6028" s="47" t="s">
        <v>33</v>
      </c>
      <c r="B6028" s="47" t="s">
        <v>132</v>
      </c>
      <c r="C6028" s="47">
        <v>2019</v>
      </c>
      <c r="D6028" s="100">
        <v>4.5414975434462587E-2</v>
      </c>
    </row>
    <row r="6029" spans="1:4">
      <c r="A6029" s="47" t="s">
        <v>33</v>
      </c>
      <c r="B6029" s="47" t="s">
        <v>132</v>
      </c>
      <c r="C6029" s="47">
        <v>2020</v>
      </c>
      <c r="D6029" s="47">
        <v>3.6331239112349603E-2</v>
      </c>
    </row>
    <row r="6030" spans="1:4">
      <c r="A6030" s="47" t="s">
        <v>33</v>
      </c>
      <c r="B6030" s="47" t="s">
        <v>132</v>
      </c>
      <c r="C6030" s="47">
        <v>2021</v>
      </c>
      <c r="D6030" s="109">
        <v>3.4688965901258681E-2</v>
      </c>
    </row>
    <row r="6031" spans="1:4">
      <c r="A6031" s="47" t="s">
        <v>33</v>
      </c>
      <c r="B6031" s="47" t="s">
        <v>132</v>
      </c>
      <c r="C6031" s="47">
        <v>2022</v>
      </c>
      <c r="D6031" s="100">
        <v>3.7858931679211456E-2</v>
      </c>
    </row>
    <row r="6032" spans="1:4">
      <c r="A6032" s="47" t="s">
        <v>34</v>
      </c>
      <c r="B6032" s="47" t="s">
        <v>132</v>
      </c>
      <c r="C6032" s="47">
        <v>2014</v>
      </c>
      <c r="D6032" s="100">
        <v>7.6067733774818486E-2</v>
      </c>
    </row>
    <row r="6033" spans="1:4">
      <c r="A6033" s="47" t="s">
        <v>34</v>
      </c>
      <c r="B6033" s="47" t="s">
        <v>132</v>
      </c>
      <c r="C6033" s="47">
        <v>2015</v>
      </c>
      <c r="D6033" s="100">
        <v>8.9227458945167593E-2</v>
      </c>
    </row>
    <row r="6034" spans="1:4">
      <c r="A6034" s="47" t="s">
        <v>34</v>
      </c>
      <c r="B6034" s="47" t="s">
        <v>132</v>
      </c>
      <c r="C6034" s="47">
        <v>2016</v>
      </c>
      <c r="D6034" s="100">
        <v>4.0736320569207042E-2</v>
      </c>
    </row>
    <row r="6035" spans="1:4">
      <c r="A6035" s="47" t="s">
        <v>34</v>
      </c>
      <c r="B6035" s="47" t="s">
        <v>132</v>
      </c>
      <c r="C6035" s="47">
        <v>2017</v>
      </c>
      <c r="D6035" s="100">
        <v>5.8963889166795715E-2</v>
      </c>
    </row>
    <row r="6036" spans="1:4">
      <c r="A6036" s="47" t="s">
        <v>34</v>
      </c>
      <c r="B6036" s="47" t="s">
        <v>132</v>
      </c>
      <c r="C6036" s="47">
        <v>2018</v>
      </c>
      <c r="D6036" s="100">
        <v>5.8212505561000057E-2</v>
      </c>
    </row>
    <row r="6037" spans="1:4">
      <c r="A6037" s="47" t="s">
        <v>34</v>
      </c>
      <c r="B6037" s="47" t="s">
        <v>132</v>
      </c>
      <c r="C6037" s="47">
        <v>2019</v>
      </c>
      <c r="D6037" s="47">
        <v>5.8961969493921795E-2</v>
      </c>
    </row>
    <row r="6038" spans="1:4">
      <c r="A6038" s="47" t="s">
        <v>34</v>
      </c>
      <c r="B6038" s="47" t="s">
        <v>132</v>
      </c>
      <c r="C6038" s="47">
        <v>2020</v>
      </c>
      <c r="D6038" s="109">
        <v>5.6075797228818232E-2</v>
      </c>
    </row>
    <row r="6039" spans="1:4">
      <c r="A6039" s="47" t="s">
        <v>34</v>
      </c>
      <c r="B6039" s="47" t="s">
        <v>132</v>
      </c>
      <c r="C6039" s="47">
        <v>2021</v>
      </c>
      <c r="D6039" s="100">
        <v>5.0683030342026654E-2</v>
      </c>
    </row>
    <row r="6040" spans="1:4">
      <c r="A6040" s="47" t="s">
        <v>34</v>
      </c>
      <c r="B6040" s="47" t="s">
        <v>132</v>
      </c>
      <c r="C6040" s="47">
        <v>2022</v>
      </c>
      <c r="D6040" s="100">
        <v>2.2446458408059502E-2</v>
      </c>
    </row>
    <row r="6041" spans="1:4">
      <c r="A6041" s="47" t="s">
        <v>35</v>
      </c>
      <c r="B6041" s="47" t="s">
        <v>132</v>
      </c>
      <c r="C6041" s="47">
        <v>2014</v>
      </c>
      <c r="D6041" s="100">
        <v>7.4794128555219538E-2</v>
      </c>
    </row>
    <row r="6042" spans="1:4">
      <c r="A6042" s="47" t="s">
        <v>35</v>
      </c>
      <c r="B6042" s="47" t="s">
        <v>132</v>
      </c>
      <c r="C6042" s="47">
        <v>2015</v>
      </c>
      <c r="D6042" s="100">
        <v>8.4804509262985953E-2</v>
      </c>
    </row>
    <row r="6043" spans="1:4">
      <c r="A6043" s="47" t="s">
        <v>35</v>
      </c>
      <c r="B6043" s="47" t="s">
        <v>132</v>
      </c>
      <c r="C6043" s="47">
        <v>2016</v>
      </c>
      <c r="D6043" s="100">
        <v>5.958434866665796E-2</v>
      </c>
    </row>
    <row r="6044" spans="1:4">
      <c r="A6044" s="47" t="s">
        <v>35</v>
      </c>
      <c r="B6044" s="47" t="s">
        <v>132</v>
      </c>
      <c r="C6044" s="47">
        <v>2017</v>
      </c>
      <c r="D6044" s="100">
        <v>5.7984279554710617E-2</v>
      </c>
    </row>
    <row r="6045" spans="1:4">
      <c r="A6045" s="47" t="s">
        <v>35</v>
      </c>
      <c r="B6045" s="47" t="s">
        <v>132</v>
      </c>
      <c r="C6045" s="47">
        <v>2018</v>
      </c>
      <c r="D6045" s="47">
        <v>5.9483803022592749E-2</v>
      </c>
    </row>
    <row r="6046" spans="1:4">
      <c r="A6046" s="47" t="s">
        <v>35</v>
      </c>
      <c r="B6046" s="47" t="s">
        <v>132</v>
      </c>
      <c r="C6046" s="47">
        <v>2019</v>
      </c>
      <c r="D6046" s="109">
        <v>5.5930982520313609E-2</v>
      </c>
    </row>
    <row r="6047" spans="1:4">
      <c r="A6047" s="47" t="s">
        <v>35</v>
      </c>
      <c r="B6047" s="47" t="s">
        <v>132</v>
      </c>
      <c r="C6047" s="47">
        <v>2020</v>
      </c>
      <c r="D6047" s="100">
        <v>4.5091220794803932E-2</v>
      </c>
    </row>
    <row r="6048" spans="1:4">
      <c r="A6048" s="47" t="s">
        <v>35</v>
      </c>
      <c r="B6048" s="47" t="s">
        <v>132</v>
      </c>
      <c r="C6048" s="47">
        <v>2021</v>
      </c>
      <c r="D6048" s="100">
        <v>4.4719636074926315E-2</v>
      </c>
    </row>
    <row r="6049" spans="1:4">
      <c r="A6049" s="47" t="s">
        <v>35</v>
      </c>
      <c r="B6049" s="47" t="s">
        <v>132</v>
      </c>
      <c r="C6049" s="47">
        <v>2022</v>
      </c>
      <c r="D6049" s="100">
        <v>5.319062775718858E-2</v>
      </c>
    </row>
    <row r="6050" spans="1:4">
      <c r="A6050" s="47" t="s">
        <v>36</v>
      </c>
      <c r="B6050" s="47" t="s">
        <v>132</v>
      </c>
      <c r="C6050" s="47">
        <v>2014</v>
      </c>
      <c r="D6050" s="100">
        <v>8.467863616258417E-2</v>
      </c>
    </row>
    <row r="6051" spans="1:4">
      <c r="A6051" s="47" t="s">
        <v>36</v>
      </c>
      <c r="B6051" s="47" t="s">
        <v>132</v>
      </c>
      <c r="C6051" s="47">
        <v>2015</v>
      </c>
      <c r="D6051" s="100">
        <v>7.3158284123869988E-2</v>
      </c>
    </row>
    <row r="6052" spans="1:4">
      <c r="A6052" s="47" t="s">
        <v>36</v>
      </c>
      <c r="B6052" s="47" t="s">
        <v>132</v>
      </c>
      <c r="C6052" s="47">
        <v>2016</v>
      </c>
      <c r="D6052" s="100">
        <v>4.8948371672379955E-2</v>
      </c>
    </row>
    <row r="6053" spans="1:4">
      <c r="A6053" s="47" t="s">
        <v>36</v>
      </c>
      <c r="B6053" s="47" t="s">
        <v>132</v>
      </c>
      <c r="C6053" s="47">
        <v>2017</v>
      </c>
      <c r="D6053" s="47">
        <v>5.0879931553924583E-2</v>
      </c>
    </row>
    <row r="6054" spans="1:4">
      <c r="A6054" s="47" t="s">
        <v>36</v>
      </c>
      <c r="B6054" s="47" t="s">
        <v>132</v>
      </c>
      <c r="C6054" s="47">
        <v>2018</v>
      </c>
      <c r="D6054" s="109">
        <v>6.0882552843406261E-2</v>
      </c>
    </row>
    <row r="6055" spans="1:4">
      <c r="A6055" s="47" t="s">
        <v>36</v>
      </c>
      <c r="B6055" s="47" t="s">
        <v>132</v>
      </c>
      <c r="C6055" s="47">
        <v>2019</v>
      </c>
      <c r="D6055" s="100">
        <v>5.8148280996691441E-2</v>
      </c>
    </row>
    <row r="6056" spans="1:4">
      <c r="A6056" s="47" t="s">
        <v>36</v>
      </c>
      <c r="B6056" s="47" t="s">
        <v>132</v>
      </c>
      <c r="C6056" s="47">
        <v>2020</v>
      </c>
      <c r="D6056" s="100">
        <v>4.601398391975673E-2</v>
      </c>
    </row>
    <row r="6057" spans="1:4">
      <c r="A6057" s="47" t="s">
        <v>36</v>
      </c>
      <c r="B6057" s="47" t="s">
        <v>132</v>
      </c>
      <c r="C6057" s="47">
        <v>2021</v>
      </c>
      <c r="D6057" s="100">
        <v>3.1455205952061985E-2</v>
      </c>
    </row>
    <row r="6058" spans="1:4">
      <c r="A6058" s="47" t="s">
        <v>36</v>
      </c>
      <c r="B6058" s="47" t="s">
        <v>132</v>
      </c>
      <c r="C6058" s="47">
        <v>2022</v>
      </c>
      <c r="D6058" s="100">
        <v>2.4674641570499319E-2</v>
      </c>
    </row>
    <row r="6059" spans="1:4">
      <c r="A6059" s="47" t="s">
        <v>37</v>
      </c>
      <c r="B6059" s="47" t="s">
        <v>132</v>
      </c>
      <c r="C6059" s="47">
        <v>2014</v>
      </c>
      <c r="D6059" s="100">
        <v>5.9136268880060718E-2</v>
      </c>
    </row>
    <row r="6060" spans="1:4">
      <c r="A6060" s="47" t="s">
        <v>37</v>
      </c>
      <c r="B6060" s="47" t="s">
        <v>132</v>
      </c>
      <c r="C6060" s="47">
        <v>2015</v>
      </c>
      <c r="D6060" s="100">
        <v>7.6845369328088789E-2</v>
      </c>
    </row>
    <row r="6061" spans="1:4">
      <c r="A6061" s="47" t="s">
        <v>37</v>
      </c>
      <c r="B6061" s="47" t="s">
        <v>132</v>
      </c>
      <c r="C6061" s="47">
        <v>2016</v>
      </c>
      <c r="D6061" s="47">
        <v>7.4945155090322083E-2</v>
      </c>
    </row>
    <row r="6062" spans="1:4">
      <c r="A6062" s="47" t="s">
        <v>37</v>
      </c>
      <c r="B6062" s="47" t="s">
        <v>132</v>
      </c>
      <c r="C6062" s="47">
        <v>2017</v>
      </c>
      <c r="D6062" s="109">
        <v>6.5433583176677301E-2</v>
      </c>
    </row>
    <row r="6063" spans="1:4">
      <c r="A6063" s="47" t="s">
        <v>37</v>
      </c>
      <c r="B6063" s="47" t="s">
        <v>132</v>
      </c>
      <c r="C6063" s="47">
        <v>2018</v>
      </c>
      <c r="D6063" s="100">
        <v>5.8075747806378648E-2</v>
      </c>
    </row>
    <row r="6064" spans="1:4">
      <c r="A6064" s="47" t="s">
        <v>37</v>
      </c>
      <c r="B6064" s="47" t="s">
        <v>132</v>
      </c>
      <c r="C6064" s="47">
        <v>2019</v>
      </c>
      <c r="D6064" s="100">
        <v>4.8492407519578853E-2</v>
      </c>
    </row>
    <row r="6065" spans="1:4">
      <c r="A6065" s="47" t="s">
        <v>37</v>
      </c>
      <c r="B6065" s="47" t="s">
        <v>132</v>
      </c>
      <c r="C6065" s="47">
        <v>2020</v>
      </c>
      <c r="D6065" s="100">
        <v>4.4853103228849556E-2</v>
      </c>
    </row>
    <row r="6066" spans="1:4">
      <c r="A6066" s="47" t="s">
        <v>37</v>
      </c>
      <c r="B6066" s="47" t="s">
        <v>132</v>
      </c>
      <c r="C6066" s="47">
        <v>2021</v>
      </c>
      <c r="D6066" s="100">
        <v>2.7970591114942392E-2</v>
      </c>
    </row>
    <row r="6067" spans="1:4">
      <c r="A6067" s="47" t="s">
        <v>37</v>
      </c>
      <c r="B6067" s="47" t="s">
        <v>132</v>
      </c>
      <c r="C6067" s="47">
        <v>2022</v>
      </c>
      <c r="D6067" s="100">
        <v>2.2000386159338824E-2</v>
      </c>
    </row>
    <row r="6068" spans="1:4">
      <c r="A6068" s="47" t="s">
        <v>38</v>
      </c>
      <c r="B6068" s="47" t="s">
        <v>132</v>
      </c>
      <c r="C6068" s="47">
        <v>2014</v>
      </c>
      <c r="D6068" s="100">
        <v>7.0959548066847233E-2</v>
      </c>
    </row>
    <row r="6069" spans="1:4">
      <c r="A6069" s="47" t="s">
        <v>38</v>
      </c>
      <c r="B6069" s="47" t="s">
        <v>132</v>
      </c>
      <c r="C6069" s="47">
        <v>2015</v>
      </c>
      <c r="D6069" s="47">
        <v>8.4896462416895677E-2</v>
      </c>
    </row>
    <row r="6070" spans="1:4">
      <c r="A6070" s="47" t="s">
        <v>38</v>
      </c>
      <c r="B6070" s="47" t="s">
        <v>132</v>
      </c>
      <c r="C6070" s="47">
        <v>2016</v>
      </c>
      <c r="D6070" s="109">
        <v>5.6195252864628197E-2</v>
      </c>
    </row>
    <row r="6071" spans="1:4">
      <c r="A6071" s="47" t="s">
        <v>38</v>
      </c>
      <c r="B6071" s="47" t="s">
        <v>132</v>
      </c>
      <c r="C6071" s="47">
        <v>2017</v>
      </c>
      <c r="D6071" s="100">
        <v>6.6290950469037296E-2</v>
      </c>
    </row>
    <row r="6072" spans="1:4">
      <c r="A6072" s="47" t="s">
        <v>38</v>
      </c>
      <c r="B6072" s="47" t="s">
        <v>132</v>
      </c>
      <c r="C6072" s="47">
        <v>2018</v>
      </c>
      <c r="D6072" s="100">
        <v>4.5400362316822825E-2</v>
      </c>
    </row>
    <row r="6073" spans="1:4">
      <c r="A6073" s="47" t="s">
        <v>38</v>
      </c>
      <c r="B6073" s="47" t="s">
        <v>132</v>
      </c>
      <c r="C6073" s="47">
        <v>2019</v>
      </c>
      <c r="D6073" s="100">
        <v>4.5156364597687564E-2</v>
      </c>
    </row>
    <row r="6074" spans="1:4">
      <c r="A6074" s="47" t="s">
        <v>38</v>
      </c>
      <c r="B6074" s="47" t="s">
        <v>132</v>
      </c>
      <c r="C6074" s="47">
        <v>2020</v>
      </c>
      <c r="D6074" s="100">
        <v>4.0739803530051293E-2</v>
      </c>
    </row>
    <row r="6075" spans="1:4">
      <c r="A6075" s="47" t="s">
        <v>38</v>
      </c>
      <c r="B6075" s="47" t="s">
        <v>132</v>
      </c>
      <c r="C6075" s="47">
        <v>2021</v>
      </c>
      <c r="D6075" s="100">
        <v>2.0136417961543446E-2</v>
      </c>
    </row>
    <row r="6076" spans="1:4">
      <c r="A6076" s="47" t="s">
        <v>38</v>
      </c>
      <c r="B6076" s="47" t="s">
        <v>132</v>
      </c>
      <c r="C6076" s="47">
        <v>2022</v>
      </c>
      <c r="D6076" s="100">
        <v>1.914501453241833E-2</v>
      </c>
    </row>
    <row r="6077" spans="1:4">
      <c r="A6077" s="47" t="s">
        <v>39</v>
      </c>
      <c r="B6077" s="47" t="s">
        <v>132</v>
      </c>
      <c r="C6077" s="47">
        <v>2014</v>
      </c>
      <c r="D6077" s="47">
        <v>9.2857683842014802E-2</v>
      </c>
    </row>
    <row r="6078" spans="1:4">
      <c r="A6078" s="47" t="s">
        <v>39</v>
      </c>
      <c r="B6078" s="47" t="s">
        <v>132</v>
      </c>
      <c r="C6078" s="47">
        <v>2015</v>
      </c>
      <c r="D6078" s="109">
        <v>0.10460718985500649</v>
      </c>
    </row>
    <row r="6079" spans="1:4">
      <c r="A6079" s="47" t="s">
        <v>39</v>
      </c>
      <c r="B6079" s="47" t="s">
        <v>132</v>
      </c>
      <c r="C6079" s="47">
        <v>2016</v>
      </c>
      <c r="D6079" s="100">
        <v>3.4508834282859842E-2</v>
      </c>
    </row>
    <row r="6080" spans="1:4">
      <c r="A6080" s="47" t="s">
        <v>39</v>
      </c>
      <c r="B6080" s="47" t="s">
        <v>132</v>
      </c>
      <c r="C6080" s="47">
        <v>2017</v>
      </c>
      <c r="D6080" s="100">
        <v>4.2159471163226894E-2</v>
      </c>
    </row>
    <row r="6081" spans="1:4">
      <c r="A6081" s="47" t="s">
        <v>39</v>
      </c>
      <c r="B6081" s="47" t="s">
        <v>132</v>
      </c>
      <c r="C6081" s="47">
        <v>2018</v>
      </c>
      <c r="D6081" s="100">
        <v>4.1282355295703101E-2</v>
      </c>
    </row>
    <row r="6082" spans="1:4">
      <c r="A6082" s="47" t="s">
        <v>39</v>
      </c>
      <c r="B6082" s="47" t="s">
        <v>132</v>
      </c>
      <c r="C6082" s="47">
        <v>2019</v>
      </c>
      <c r="D6082" s="100">
        <v>3.4171096552303326E-2</v>
      </c>
    </row>
    <row r="6083" spans="1:4">
      <c r="A6083" s="47" t="s">
        <v>39</v>
      </c>
      <c r="B6083" s="47" t="s">
        <v>132</v>
      </c>
      <c r="C6083" s="47">
        <v>2020</v>
      </c>
      <c r="D6083" s="100">
        <v>3.4985061309212778E-2</v>
      </c>
    </row>
    <row r="6084" spans="1:4">
      <c r="A6084" s="47" t="s">
        <v>39</v>
      </c>
      <c r="B6084" s="47" t="s">
        <v>132</v>
      </c>
      <c r="C6084" s="47">
        <v>2021</v>
      </c>
      <c r="D6084" s="100">
        <v>3.4749208246439012E-2</v>
      </c>
    </row>
    <row r="6085" spans="1:4">
      <c r="A6085" s="47" t="s">
        <v>39</v>
      </c>
      <c r="B6085" s="47" t="s">
        <v>132</v>
      </c>
      <c r="C6085" s="47">
        <v>2022</v>
      </c>
      <c r="D6085" s="47">
        <v>3.3419690634362002E-2</v>
      </c>
    </row>
    <row r="6086" spans="1:4">
      <c r="A6086" s="47" t="s">
        <v>40</v>
      </c>
      <c r="B6086" s="47" t="s">
        <v>132</v>
      </c>
      <c r="C6086" s="47">
        <v>2014</v>
      </c>
      <c r="D6086" s="109">
        <v>0.13090813008254923</v>
      </c>
    </row>
    <row r="6087" spans="1:4">
      <c r="A6087" s="47" t="s">
        <v>40</v>
      </c>
      <c r="B6087" s="47" t="s">
        <v>132</v>
      </c>
      <c r="C6087" s="47">
        <v>2015</v>
      </c>
      <c r="D6087" s="100">
        <v>6.7901008995873924E-2</v>
      </c>
    </row>
    <row r="6088" spans="1:4">
      <c r="A6088" s="47" t="s">
        <v>40</v>
      </c>
      <c r="B6088" s="47" t="s">
        <v>132</v>
      </c>
      <c r="C6088" s="47">
        <v>2016</v>
      </c>
      <c r="D6088" s="100">
        <v>6.5146259446314192E-2</v>
      </c>
    </row>
    <row r="6089" spans="1:4">
      <c r="A6089" s="47" t="s">
        <v>40</v>
      </c>
      <c r="B6089" s="47" t="s">
        <v>132</v>
      </c>
      <c r="C6089" s="47">
        <v>2017</v>
      </c>
      <c r="D6089" s="100">
        <v>6.3876349663656587E-2</v>
      </c>
    </row>
    <row r="6090" spans="1:4">
      <c r="A6090" s="47" t="s">
        <v>40</v>
      </c>
      <c r="B6090" s="47" t="s">
        <v>132</v>
      </c>
      <c r="C6090" s="47">
        <v>2018</v>
      </c>
      <c r="D6090" s="100">
        <v>4.1442836392183623E-2</v>
      </c>
    </row>
    <row r="6091" spans="1:4">
      <c r="A6091" s="47" t="s">
        <v>40</v>
      </c>
      <c r="B6091" s="47" t="s">
        <v>132</v>
      </c>
      <c r="C6091" s="47">
        <v>2019</v>
      </c>
      <c r="D6091" s="100">
        <v>6.1137964678419865E-2</v>
      </c>
    </row>
    <row r="6092" spans="1:4">
      <c r="A6092" s="47" t="s">
        <v>40</v>
      </c>
      <c r="B6092" s="47" t="s">
        <v>132</v>
      </c>
      <c r="C6092" s="47">
        <v>2020</v>
      </c>
      <c r="D6092" s="100">
        <v>3.6306556873545746E-2</v>
      </c>
    </row>
    <row r="6093" spans="1:4">
      <c r="A6093" s="47" t="s">
        <v>40</v>
      </c>
      <c r="B6093" s="47" t="s">
        <v>132</v>
      </c>
      <c r="C6093" s="47">
        <v>2021</v>
      </c>
      <c r="D6093" s="47">
        <v>1.5188146330959596E-2</v>
      </c>
    </row>
    <row r="6094" spans="1:4">
      <c r="A6094" s="47" t="s">
        <v>40</v>
      </c>
      <c r="B6094" s="47" t="s">
        <v>132</v>
      </c>
      <c r="C6094" s="47">
        <v>2022</v>
      </c>
      <c r="D6094" s="107">
        <v>1.4649575954420811E-2</v>
      </c>
    </row>
    <row r="6095" spans="1:4">
      <c r="A6095" s="47" t="s">
        <v>41</v>
      </c>
      <c r="B6095" s="47" t="s">
        <v>132</v>
      </c>
      <c r="C6095" s="47">
        <v>2014</v>
      </c>
      <c r="D6095" s="100">
        <v>7.9175047273768021E-2</v>
      </c>
    </row>
    <row r="6096" spans="1:4">
      <c r="A6096" s="47" t="s">
        <v>41</v>
      </c>
      <c r="B6096" s="47" t="s">
        <v>132</v>
      </c>
      <c r="C6096" s="47">
        <v>2015</v>
      </c>
      <c r="D6096" s="100">
        <v>8.7860201294245086E-2</v>
      </c>
    </row>
    <row r="6097" spans="1:4">
      <c r="A6097" s="47" t="s">
        <v>41</v>
      </c>
      <c r="B6097" s="47" t="s">
        <v>132</v>
      </c>
      <c r="C6097" s="47">
        <v>2016</v>
      </c>
      <c r="D6097" s="100">
        <v>6.3172301574088985E-2</v>
      </c>
    </row>
    <row r="6098" spans="1:4">
      <c r="A6098" s="47" t="s">
        <v>41</v>
      </c>
      <c r="B6098" s="47" t="s">
        <v>132</v>
      </c>
      <c r="C6098" s="47">
        <v>2017</v>
      </c>
      <c r="D6098" s="100">
        <v>8.0840515286527609E-2</v>
      </c>
    </row>
    <row r="6099" spans="1:4">
      <c r="A6099" s="47" t="s">
        <v>41</v>
      </c>
      <c r="B6099" s="47" t="s">
        <v>132</v>
      </c>
      <c r="C6099" s="47">
        <v>2018</v>
      </c>
      <c r="D6099" s="100">
        <v>6.8743495555783435E-2</v>
      </c>
    </row>
    <row r="6100" spans="1:4">
      <c r="A6100" s="47" t="s">
        <v>41</v>
      </c>
      <c r="B6100" s="47" t="s">
        <v>132</v>
      </c>
      <c r="C6100" s="47">
        <v>2019</v>
      </c>
      <c r="D6100" s="100">
        <v>5.4003822460508513E-2</v>
      </c>
    </row>
    <row r="6101" spans="1:4">
      <c r="A6101" s="47" t="s">
        <v>41</v>
      </c>
      <c r="B6101" s="47" t="s">
        <v>132</v>
      </c>
      <c r="C6101" s="47">
        <v>2020</v>
      </c>
      <c r="D6101" s="47">
        <v>6.5726436657989995E-2</v>
      </c>
    </row>
    <row r="6102" spans="1:4">
      <c r="A6102" s="47" t="s">
        <v>41</v>
      </c>
      <c r="B6102" s="47" t="s">
        <v>132</v>
      </c>
      <c r="C6102" s="47">
        <v>2021</v>
      </c>
      <c r="D6102" s="109">
        <v>6.8516496283368034E-2</v>
      </c>
    </row>
    <row r="6103" spans="1:4">
      <c r="A6103" s="47" t="s">
        <v>41</v>
      </c>
      <c r="B6103" s="47" t="s">
        <v>132</v>
      </c>
      <c r="C6103" s="47">
        <v>2022</v>
      </c>
      <c r="D6103" s="100">
        <v>5.5043618960567219E-2</v>
      </c>
    </row>
    <row r="6104" spans="1:4">
      <c r="A6104" s="47" t="s">
        <v>111</v>
      </c>
      <c r="B6104" s="47" t="s">
        <v>132</v>
      </c>
      <c r="C6104" s="47">
        <v>2020</v>
      </c>
      <c r="D6104" s="100">
        <v>2.8181701025337215E-2</v>
      </c>
    </row>
    <row r="6105" spans="1:4">
      <c r="A6105" s="47" t="s">
        <v>111</v>
      </c>
      <c r="B6105" s="47" t="s">
        <v>132</v>
      </c>
      <c r="C6105" s="47">
        <v>2021</v>
      </c>
      <c r="D6105" s="100">
        <v>2.822747679524729E-2</v>
      </c>
    </row>
    <row r="6106" spans="1:4">
      <c r="A6106" s="47" t="s">
        <v>111</v>
      </c>
      <c r="B6106" s="47" t="s">
        <v>132</v>
      </c>
      <c r="C6106" s="47">
        <v>2022</v>
      </c>
      <c r="D6106" s="100">
        <v>3.3528109817777582E-2</v>
      </c>
    </row>
    <row r="6107" spans="1:4">
      <c r="A6107" s="47" t="s">
        <v>42</v>
      </c>
      <c r="B6107" s="47" t="s">
        <v>132</v>
      </c>
      <c r="C6107" s="47">
        <v>2014</v>
      </c>
      <c r="D6107" s="100">
        <v>8.5145462000441749E-2</v>
      </c>
    </row>
    <row r="6108" spans="1:4">
      <c r="A6108" s="47" t="s">
        <v>42</v>
      </c>
      <c r="B6108" s="47" t="s">
        <v>132</v>
      </c>
      <c r="C6108" s="47">
        <v>2015</v>
      </c>
      <c r="D6108" s="100">
        <v>9.2832354530633113E-2</v>
      </c>
    </row>
    <row r="6109" spans="1:4">
      <c r="A6109" s="47" t="s">
        <v>42</v>
      </c>
      <c r="B6109" s="47" t="s">
        <v>132</v>
      </c>
      <c r="C6109" s="47">
        <v>2016</v>
      </c>
      <c r="D6109" s="47">
        <v>7.3044688592465906E-2</v>
      </c>
    </row>
    <row r="6110" spans="1:4">
      <c r="A6110" s="47" t="s">
        <v>42</v>
      </c>
      <c r="B6110" s="47" t="s">
        <v>132</v>
      </c>
      <c r="C6110" s="47">
        <v>2017</v>
      </c>
      <c r="D6110" s="107">
        <v>6.1413318279128055E-2</v>
      </c>
    </row>
    <row r="6111" spans="1:4">
      <c r="A6111" s="47" t="s">
        <v>42</v>
      </c>
      <c r="B6111" s="47" t="s">
        <v>132</v>
      </c>
      <c r="C6111" s="47">
        <v>2018</v>
      </c>
      <c r="D6111" s="47">
        <v>5.2366818595614859E-2</v>
      </c>
    </row>
    <row r="6112" spans="1:4">
      <c r="A6112" s="47" t="s">
        <v>42</v>
      </c>
      <c r="B6112" s="47" t="s">
        <v>132</v>
      </c>
      <c r="C6112" s="47">
        <v>2019</v>
      </c>
      <c r="D6112" s="109">
        <v>4.8303590679610285E-2</v>
      </c>
    </row>
    <row r="6113" spans="1:4">
      <c r="A6113" s="47" t="s">
        <v>42</v>
      </c>
      <c r="B6113" s="47" t="s">
        <v>132</v>
      </c>
      <c r="C6113" s="47">
        <v>2020</v>
      </c>
      <c r="D6113" s="100">
        <v>5.4287983682836917E-2</v>
      </c>
    </row>
    <row r="6114" spans="1:4">
      <c r="A6114" s="47" t="s">
        <v>42</v>
      </c>
      <c r="B6114" s="47" t="s">
        <v>132</v>
      </c>
      <c r="C6114" s="47">
        <v>2021</v>
      </c>
      <c r="D6114" s="100">
        <v>4.7240040823369189E-2</v>
      </c>
    </row>
    <row r="6115" spans="1:4">
      <c r="A6115" s="47" t="s">
        <v>42</v>
      </c>
      <c r="B6115" s="47" t="s">
        <v>132</v>
      </c>
      <c r="C6115" s="47">
        <v>2022</v>
      </c>
      <c r="D6115" s="100">
        <v>4.6507842265689547E-2</v>
      </c>
    </row>
    <row r="6116" spans="1:4">
      <c r="A6116" s="47" t="s">
        <v>43</v>
      </c>
      <c r="B6116" s="47" t="s">
        <v>132</v>
      </c>
      <c r="C6116" s="47">
        <v>2014</v>
      </c>
      <c r="D6116" s="100">
        <v>0.10314992083492848</v>
      </c>
    </row>
    <row r="6117" spans="1:4">
      <c r="A6117" s="47" t="s">
        <v>43</v>
      </c>
      <c r="B6117" s="47" t="s">
        <v>132</v>
      </c>
      <c r="C6117" s="47">
        <v>2015</v>
      </c>
      <c r="D6117" s="100">
        <v>0.11309303913563314</v>
      </c>
    </row>
    <row r="6118" spans="1:4">
      <c r="A6118" s="47" t="s">
        <v>43</v>
      </c>
      <c r="B6118" s="47" t="s">
        <v>132</v>
      </c>
      <c r="C6118" s="47">
        <v>2016</v>
      </c>
      <c r="D6118" s="100">
        <v>6.5568255993340582E-2</v>
      </c>
    </row>
    <row r="6119" spans="1:4">
      <c r="A6119" s="47" t="s">
        <v>43</v>
      </c>
      <c r="B6119" s="47" t="s">
        <v>132</v>
      </c>
      <c r="C6119" s="47">
        <v>2017</v>
      </c>
      <c r="D6119" s="47">
        <v>5.2154352486582518E-2</v>
      </c>
    </row>
    <row r="6120" spans="1:4">
      <c r="A6120" s="47" t="s">
        <v>43</v>
      </c>
      <c r="B6120" s="47" t="s">
        <v>132</v>
      </c>
      <c r="C6120" s="47">
        <v>2018</v>
      </c>
      <c r="D6120" s="109">
        <v>5.4042843714891861E-2</v>
      </c>
    </row>
    <row r="6121" spans="1:4">
      <c r="A6121" s="47" t="s">
        <v>43</v>
      </c>
      <c r="B6121" s="47" t="s">
        <v>132</v>
      </c>
      <c r="C6121" s="47">
        <v>2019</v>
      </c>
      <c r="D6121" s="100">
        <v>4.9649740758346474E-2</v>
      </c>
    </row>
    <row r="6122" spans="1:4">
      <c r="A6122" s="47" t="s">
        <v>43</v>
      </c>
      <c r="B6122" s="47" t="s">
        <v>132</v>
      </c>
      <c r="C6122" s="47">
        <v>2020</v>
      </c>
      <c r="D6122" s="100">
        <v>5.5710691540457144E-2</v>
      </c>
    </row>
    <row r="6123" spans="1:4">
      <c r="A6123" s="47" t="s">
        <v>43</v>
      </c>
      <c r="B6123" s="47" t="s">
        <v>132</v>
      </c>
      <c r="C6123" s="47">
        <v>2021</v>
      </c>
      <c r="D6123" s="100">
        <v>4.6425727248982578E-2</v>
      </c>
    </row>
    <row r="6124" spans="1:4">
      <c r="A6124" s="47" t="s">
        <v>43</v>
      </c>
      <c r="B6124" s="47" t="s">
        <v>132</v>
      </c>
      <c r="C6124" s="47">
        <v>2022</v>
      </c>
      <c r="D6124" s="100">
        <v>3.3432714354804431E-2</v>
      </c>
    </row>
    <row r="6125" spans="1:4">
      <c r="A6125" s="47" t="s">
        <v>44</v>
      </c>
      <c r="B6125" s="47" t="s">
        <v>132</v>
      </c>
      <c r="C6125" s="47">
        <v>2014</v>
      </c>
      <c r="D6125" s="100">
        <v>7.3266220365164267E-2</v>
      </c>
    </row>
    <row r="6126" spans="1:4">
      <c r="A6126" s="47" t="s">
        <v>44</v>
      </c>
      <c r="B6126" s="47" t="s">
        <v>132</v>
      </c>
      <c r="C6126" s="47">
        <v>2015</v>
      </c>
      <c r="D6126" s="100">
        <v>8.7395179341600154E-2</v>
      </c>
    </row>
    <row r="6127" spans="1:4">
      <c r="A6127" s="47" t="s">
        <v>44</v>
      </c>
      <c r="B6127" s="47" t="s">
        <v>132</v>
      </c>
      <c r="C6127" s="47">
        <v>2016</v>
      </c>
      <c r="D6127" s="47">
        <v>9.6522971538842442E-2</v>
      </c>
    </row>
    <row r="6128" spans="1:4">
      <c r="A6128" s="47" t="s">
        <v>44</v>
      </c>
      <c r="B6128" s="47" t="s">
        <v>132</v>
      </c>
      <c r="C6128" s="47">
        <v>2017</v>
      </c>
      <c r="D6128" s="109">
        <v>6.8412452306486154E-2</v>
      </c>
    </row>
    <row r="6129" spans="1:4">
      <c r="A6129" s="47" t="s">
        <v>44</v>
      </c>
      <c r="B6129" s="47" t="s">
        <v>132</v>
      </c>
      <c r="C6129" s="47">
        <v>2018</v>
      </c>
      <c r="D6129" s="100">
        <v>3.9388048814698533E-2</v>
      </c>
    </row>
    <row r="6130" spans="1:4">
      <c r="A6130" s="47" t="s">
        <v>44</v>
      </c>
      <c r="B6130" s="47" t="s">
        <v>132</v>
      </c>
      <c r="C6130" s="47">
        <v>2019</v>
      </c>
      <c r="D6130" s="100">
        <v>2.6517013883540899E-2</v>
      </c>
    </row>
    <row r="6131" spans="1:4">
      <c r="A6131" s="47" t="s">
        <v>44</v>
      </c>
      <c r="B6131" s="47" t="s">
        <v>132</v>
      </c>
      <c r="C6131" s="47">
        <v>2020</v>
      </c>
      <c r="D6131" s="100">
        <v>4.5172113725420265E-2</v>
      </c>
    </row>
    <row r="6132" spans="1:4">
      <c r="A6132" s="47" t="s">
        <v>44</v>
      </c>
      <c r="B6132" s="47" t="s">
        <v>132</v>
      </c>
      <c r="C6132" s="47">
        <v>2021</v>
      </c>
      <c r="D6132" s="100">
        <v>3.4376168613237022E-2</v>
      </c>
    </row>
    <row r="6133" spans="1:4">
      <c r="A6133" s="47" t="s">
        <v>44</v>
      </c>
      <c r="B6133" s="47" t="s">
        <v>132</v>
      </c>
      <c r="C6133" s="47">
        <v>2022</v>
      </c>
      <c r="D6133" s="100">
        <v>3.4574855003847341E-2</v>
      </c>
    </row>
    <row r="6134" spans="1:4">
      <c r="A6134" s="47" t="s">
        <v>45</v>
      </c>
      <c r="B6134" s="47" t="s">
        <v>132</v>
      </c>
      <c r="C6134" s="47">
        <v>2014</v>
      </c>
      <c r="D6134" s="100">
        <v>8.3360311946444152E-2</v>
      </c>
    </row>
    <row r="6135" spans="1:4">
      <c r="A6135" s="47" t="s">
        <v>45</v>
      </c>
      <c r="B6135" s="47" t="s">
        <v>132</v>
      </c>
      <c r="C6135" s="47">
        <v>2015</v>
      </c>
      <c r="D6135" s="47">
        <v>9.0312414655645004E-2</v>
      </c>
    </row>
    <row r="6136" spans="1:4">
      <c r="A6136" s="47" t="s">
        <v>45</v>
      </c>
      <c r="B6136" s="47" t="s">
        <v>132</v>
      </c>
      <c r="C6136" s="47">
        <v>2016</v>
      </c>
      <c r="D6136" s="109">
        <v>5.3056956374848335E-2</v>
      </c>
    </row>
    <row r="6137" spans="1:4">
      <c r="A6137" s="47" t="s">
        <v>45</v>
      </c>
      <c r="B6137" s="47" t="s">
        <v>132</v>
      </c>
      <c r="C6137" s="47">
        <v>2017</v>
      </c>
      <c r="D6137" s="100">
        <v>6.6186607399571523E-2</v>
      </c>
    </row>
    <row r="6138" spans="1:4">
      <c r="A6138" s="47" t="s">
        <v>45</v>
      </c>
      <c r="B6138" s="47" t="s">
        <v>132</v>
      </c>
      <c r="C6138" s="47">
        <v>2018</v>
      </c>
      <c r="D6138" s="100">
        <v>6.8571051348288045E-2</v>
      </c>
    </row>
    <row r="6139" spans="1:4">
      <c r="A6139" s="47" t="s">
        <v>45</v>
      </c>
      <c r="B6139" s="47" t="s">
        <v>132</v>
      </c>
      <c r="C6139" s="47">
        <v>2019</v>
      </c>
      <c r="D6139" s="100">
        <v>6.7563440174741696E-2</v>
      </c>
    </row>
    <row r="6140" spans="1:4">
      <c r="A6140" s="47" t="s">
        <v>45</v>
      </c>
      <c r="B6140" s="47" t="s">
        <v>132</v>
      </c>
      <c r="C6140" s="47">
        <v>2020</v>
      </c>
      <c r="D6140" s="100">
        <v>7.5370146373516841E-2</v>
      </c>
    </row>
    <row r="6141" spans="1:4">
      <c r="A6141" s="47" t="s">
        <v>45</v>
      </c>
      <c r="B6141" s="47" t="s">
        <v>132</v>
      </c>
      <c r="C6141" s="47">
        <v>2021</v>
      </c>
      <c r="D6141" s="100">
        <v>5.980851020619201E-2</v>
      </c>
    </row>
    <row r="6142" spans="1:4">
      <c r="A6142" s="47" t="s">
        <v>45</v>
      </c>
      <c r="B6142" s="47" t="s">
        <v>132</v>
      </c>
      <c r="C6142" s="47">
        <v>2022</v>
      </c>
      <c r="D6142" s="100">
        <v>4.6894928836007543E-2</v>
      </c>
    </row>
    <row r="6143" spans="1:4">
      <c r="A6143" s="47" t="s">
        <v>33</v>
      </c>
      <c r="B6143" s="47" t="s">
        <v>131</v>
      </c>
      <c r="C6143" s="47">
        <v>2014</v>
      </c>
      <c r="D6143" s="47">
        <v>0.10200046397236463</v>
      </c>
    </row>
    <row r="6144" spans="1:4">
      <c r="A6144" s="47" t="s">
        <v>33</v>
      </c>
      <c r="B6144" s="47" t="s">
        <v>131</v>
      </c>
      <c r="C6144" s="47">
        <v>2015</v>
      </c>
      <c r="D6144" s="108">
        <v>7.3197148613286495E-2</v>
      </c>
    </row>
    <row r="6145" spans="1:4">
      <c r="A6145" s="47" t="s">
        <v>33</v>
      </c>
      <c r="B6145" s="47" t="s">
        <v>131</v>
      </c>
      <c r="C6145" s="47">
        <v>2016</v>
      </c>
      <c r="D6145" s="93">
        <v>3.5356981262704805E-2</v>
      </c>
    </row>
    <row r="6146" spans="1:4">
      <c r="A6146" s="47" t="s">
        <v>33</v>
      </c>
      <c r="B6146" s="47" t="s">
        <v>131</v>
      </c>
      <c r="C6146" s="47">
        <v>2017</v>
      </c>
      <c r="D6146" s="93">
        <v>4.4113517749314227E-2</v>
      </c>
    </row>
    <row r="6147" spans="1:4">
      <c r="A6147" s="47" t="s">
        <v>33</v>
      </c>
      <c r="B6147" s="47" t="s">
        <v>131</v>
      </c>
      <c r="C6147" s="47">
        <v>2018</v>
      </c>
      <c r="D6147" s="93">
        <v>4.7278499281137448E-2</v>
      </c>
    </row>
    <row r="6148" spans="1:4">
      <c r="A6148" s="47" t="s">
        <v>33</v>
      </c>
      <c r="B6148" s="47" t="s">
        <v>131</v>
      </c>
      <c r="C6148" s="47">
        <v>2019</v>
      </c>
      <c r="D6148" s="93">
        <v>5.316947587208256E-2</v>
      </c>
    </row>
    <row r="6149" spans="1:4">
      <c r="A6149" s="47" t="s">
        <v>33</v>
      </c>
      <c r="B6149" s="47" t="s">
        <v>131</v>
      </c>
      <c r="C6149" s="47">
        <v>2020</v>
      </c>
      <c r="D6149" s="93">
        <v>3.6274539585078577E-2</v>
      </c>
    </row>
    <row r="6150" spans="1:4">
      <c r="A6150" s="47" t="s">
        <v>33</v>
      </c>
      <c r="B6150" s="47" t="s">
        <v>131</v>
      </c>
      <c r="C6150" s="47">
        <v>2021</v>
      </c>
      <c r="D6150" s="47">
        <v>3.2036554886595743E-2</v>
      </c>
    </row>
    <row r="6151" spans="1:4">
      <c r="A6151" s="47" t="s">
        <v>33</v>
      </c>
      <c r="B6151" s="47" t="s">
        <v>131</v>
      </c>
      <c r="C6151" s="47">
        <v>2022</v>
      </c>
      <c r="D6151" s="107">
        <v>3.3318260675379005E-2</v>
      </c>
    </row>
    <row r="6152" spans="1:4">
      <c r="A6152" s="47" t="s">
        <v>34</v>
      </c>
      <c r="B6152" s="47" t="s">
        <v>131</v>
      </c>
      <c r="C6152" s="47">
        <v>2014</v>
      </c>
      <c r="D6152" s="93">
        <v>7.1722509314056312E-2</v>
      </c>
    </row>
    <row r="6153" spans="1:4">
      <c r="A6153" s="47" t="s">
        <v>34</v>
      </c>
      <c r="B6153" s="47" t="s">
        <v>131</v>
      </c>
      <c r="C6153" s="47">
        <v>2015</v>
      </c>
      <c r="D6153" s="93">
        <v>9.4610894176941809E-2</v>
      </c>
    </row>
    <row r="6154" spans="1:4">
      <c r="A6154" s="47" t="s">
        <v>34</v>
      </c>
      <c r="B6154" s="47" t="s">
        <v>131</v>
      </c>
      <c r="C6154" s="47">
        <v>2016</v>
      </c>
      <c r="D6154" s="93">
        <v>4.0572665402703871E-2</v>
      </c>
    </row>
    <row r="6155" spans="1:4">
      <c r="A6155" s="47" t="s">
        <v>34</v>
      </c>
      <c r="B6155" s="47" t="s">
        <v>131</v>
      </c>
      <c r="C6155" s="47">
        <v>2017</v>
      </c>
      <c r="D6155" s="93">
        <v>5.8651674516500399E-2</v>
      </c>
    </row>
    <row r="6156" spans="1:4">
      <c r="A6156" s="47" t="s">
        <v>34</v>
      </c>
      <c r="B6156" s="47" t="s">
        <v>131</v>
      </c>
      <c r="C6156" s="47">
        <v>2018</v>
      </c>
      <c r="D6156" s="93">
        <v>5.7100444700176285E-2</v>
      </c>
    </row>
    <row r="6157" spans="1:4">
      <c r="A6157" s="47" t="s">
        <v>34</v>
      </c>
      <c r="B6157" s="47" t="s">
        <v>131</v>
      </c>
      <c r="C6157" s="47">
        <v>2019</v>
      </c>
      <c r="D6157" s="93">
        <v>5.6577268664692003E-2</v>
      </c>
    </row>
    <row r="6158" spans="1:4">
      <c r="A6158" s="47" t="s">
        <v>34</v>
      </c>
      <c r="B6158" s="47" t="s">
        <v>131</v>
      </c>
      <c r="C6158" s="47">
        <v>2020</v>
      </c>
      <c r="D6158" s="47">
        <v>5.8347163221830561E-2</v>
      </c>
    </row>
    <row r="6159" spans="1:4">
      <c r="A6159" s="47" t="s">
        <v>34</v>
      </c>
      <c r="B6159" s="47" t="s">
        <v>131</v>
      </c>
      <c r="C6159" s="47">
        <v>2021</v>
      </c>
      <c r="D6159" s="107">
        <v>5.1725461287788647E-2</v>
      </c>
    </row>
    <row r="6160" spans="1:4">
      <c r="A6160" s="47" t="s">
        <v>34</v>
      </c>
      <c r="B6160" s="47" t="s">
        <v>131</v>
      </c>
      <c r="C6160" s="47">
        <v>2022</v>
      </c>
      <c r="D6160" s="93">
        <v>2.2521123436179565E-2</v>
      </c>
    </row>
    <row r="6161" spans="1:4">
      <c r="A6161" s="47" t="s">
        <v>35</v>
      </c>
      <c r="B6161" s="47" t="s">
        <v>131</v>
      </c>
      <c r="C6161" s="47">
        <v>2014</v>
      </c>
      <c r="D6161" s="93">
        <v>7.4794128555219538E-2</v>
      </c>
    </row>
    <row r="6162" spans="1:4">
      <c r="A6162" s="47" t="s">
        <v>35</v>
      </c>
      <c r="B6162" s="47" t="s">
        <v>131</v>
      </c>
      <c r="C6162" s="47">
        <v>2015</v>
      </c>
      <c r="D6162" s="93">
        <v>8.4804509262985953E-2</v>
      </c>
    </row>
    <row r="6163" spans="1:4">
      <c r="A6163" s="47" t="s">
        <v>35</v>
      </c>
      <c r="B6163" s="47" t="s">
        <v>131</v>
      </c>
      <c r="C6163" s="47">
        <v>2016</v>
      </c>
      <c r="D6163" s="93">
        <v>5.958434866665796E-2</v>
      </c>
    </row>
    <row r="6164" spans="1:4">
      <c r="A6164" s="47" t="s">
        <v>35</v>
      </c>
      <c r="B6164" s="47" t="s">
        <v>131</v>
      </c>
      <c r="C6164" s="47">
        <v>2017</v>
      </c>
      <c r="D6164" s="93">
        <v>5.7984279554710617E-2</v>
      </c>
    </row>
    <row r="6165" spans="1:4">
      <c r="A6165" s="47" t="s">
        <v>35</v>
      </c>
      <c r="B6165" s="47" t="s">
        <v>131</v>
      </c>
      <c r="C6165" s="47">
        <v>2018</v>
      </c>
      <c r="D6165" s="93">
        <v>6.2200653377287654E-2</v>
      </c>
    </row>
    <row r="6166" spans="1:4">
      <c r="A6166" s="47" t="s">
        <v>35</v>
      </c>
      <c r="B6166" s="47" t="s">
        <v>131</v>
      </c>
      <c r="C6166" s="47">
        <v>2019</v>
      </c>
      <c r="D6166" s="47">
        <v>5.4925304645494548E-2</v>
      </c>
    </row>
    <row r="6167" spans="1:4">
      <c r="A6167" s="47" t="s">
        <v>35</v>
      </c>
      <c r="B6167" s="47" t="s">
        <v>131</v>
      </c>
      <c r="C6167" s="47">
        <v>2020</v>
      </c>
      <c r="D6167" s="108">
        <v>4.387469581247723E-2</v>
      </c>
    </row>
    <row r="6168" spans="1:4">
      <c r="A6168" s="47" t="s">
        <v>35</v>
      </c>
      <c r="B6168" s="47" t="s">
        <v>131</v>
      </c>
      <c r="C6168" s="47">
        <v>2021</v>
      </c>
      <c r="D6168" s="93">
        <v>4.3658163545971004E-2</v>
      </c>
    </row>
    <row r="6169" spans="1:4">
      <c r="A6169" s="47" t="s">
        <v>35</v>
      </c>
      <c r="B6169" s="47" t="s">
        <v>131</v>
      </c>
      <c r="C6169" s="47">
        <v>2022</v>
      </c>
      <c r="D6169" s="93">
        <v>5.319062775718858E-2</v>
      </c>
    </row>
    <row r="6170" spans="1:4">
      <c r="A6170" s="47" t="s">
        <v>36</v>
      </c>
      <c r="B6170" s="47" t="s">
        <v>131</v>
      </c>
      <c r="C6170" s="47">
        <v>2014</v>
      </c>
      <c r="D6170" s="93">
        <v>8.274264173565879E-2</v>
      </c>
    </row>
    <row r="6171" spans="1:4">
      <c r="A6171" s="47" t="s">
        <v>36</v>
      </c>
      <c r="B6171" s="47" t="s">
        <v>131</v>
      </c>
      <c r="C6171" s="47">
        <v>2015</v>
      </c>
      <c r="D6171" s="93">
        <v>7.5265546949014675E-2</v>
      </c>
    </row>
    <row r="6172" spans="1:4">
      <c r="A6172" s="47" t="s">
        <v>36</v>
      </c>
      <c r="B6172" s="47" t="s">
        <v>131</v>
      </c>
      <c r="C6172" s="47">
        <v>2016</v>
      </c>
      <c r="D6172" s="93">
        <v>4.8640357418390311E-2</v>
      </c>
    </row>
    <row r="6173" spans="1:4">
      <c r="A6173" s="47" t="s">
        <v>36</v>
      </c>
      <c r="B6173" s="47" t="s">
        <v>131</v>
      </c>
      <c r="C6173" s="47">
        <v>2017</v>
      </c>
      <c r="D6173" s="93">
        <v>5.0593244202471799E-2</v>
      </c>
    </row>
    <row r="6174" spans="1:4">
      <c r="A6174" s="47" t="s">
        <v>36</v>
      </c>
      <c r="B6174" s="47" t="s">
        <v>131</v>
      </c>
      <c r="C6174" s="47">
        <v>2018</v>
      </c>
      <c r="D6174" s="47">
        <v>6.0491829863301823E-2</v>
      </c>
    </row>
    <row r="6175" spans="1:4">
      <c r="A6175" s="47" t="s">
        <v>36</v>
      </c>
      <c r="B6175" s="47" t="s">
        <v>131</v>
      </c>
      <c r="C6175" s="47">
        <v>2019</v>
      </c>
      <c r="D6175" s="108">
        <v>5.6650188496357522E-2</v>
      </c>
    </row>
    <row r="6176" spans="1:4">
      <c r="A6176" s="47" t="s">
        <v>36</v>
      </c>
      <c r="B6176" s="47" t="s">
        <v>131</v>
      </c>
      <c r="C6176" s="47">
        <v>2020</v>
      </c>
      <c r="D6176" s="93">
        <v>4.3606124427906894E-2</v>
      </c>
    </row>
    <row r="6177" spans="1:4">
      <c r="A6177" s="47" t="s">
        <v>36</v>
      </c>
      <c r="B6177" s="47" t="s">
        <v>131</v>
      </c>
      <c r="C6177" s="47">
        <v>2021</v>
      </c>
      <c r="D6177" s="93">
        <v>3.2830720804815021E-2</v>
      </c>
    </row>
    <row r="6178" spans="1:4">
      <c r="A6178" s="47" t="s">
        <v>36</v>
      </c>
      <c r="B6178" s="47" t="s">
        <v>131</v>
      </c>
      <c r="C6178" s="47">
        <v>2022</v>
      </c>
      <c r="D6178" s="93">
        <v>2.4147111680506369E-2</v>
      </c>
    </row>
    <row r="6179" spans="1:4">
      <c r="A6179" s="47" t="s">
        <v>37</v>
      </c>
      <c r="B6179" s="47" t="s">
        <v>131</v>
      </c>
      <c r="C6179" s="47">
        <v>2014</v>
      </c>
      <c r="D6179" s="93">
        <v>5.8130440704630304E-2</v>
      </c>
    </row>
    <row r="6180" spans="1:4">
      <c r="A6180" s="47" t="s">
        <v>37</v>
      </c>
      <c r="B6180" s="47" t="s">
        <v>131</v>
      </c>
      <c r="C6180" s="47">
        <v>2015</v>
      </c>
      <c r="D6180" s="93">
        <v>7.8450904454329534E-2</v>
      </c>
    </row>
    <row r="6181" spans="1:4">
      <c r="A6181" s="47" t="s">
        <v>37</v>
      </c>
      <c r="B6181" s="47" t="s">
        <v>131</v>
      </c>
      <c r="C6181" s="47">
        <v>2016</v>
      </c>
      <c r="D6181" s="93">
        <v>7.8080370977607991E-2</v>
      </c>
    </row>
    <row r="6182" spans="1:4">
      <c r="A6182" s="47" t="s">
        <v>37</v>
      </c>
      <c r="B6182" s="47" t="s">
        <v>131</v>
      </c>
      <c r="C6182" s="47">
        <v>2017</v>
      </c>
      <c r="D6182" s="47">
        <v>6.7187887148592737E-2</v>
      </c>
    </row>
    <row r="6183" spans="1:4">
      <c r="A6183" s="47" t="s">
        <v>37</v>
      </c>
      <c r="B6183" s="47" t="s">
        <v>131</v>
      </c>
      <c r="C6183" s="47">
        <v>2018</v>
      </c>
      <c r="D6183" s="108">
        <v>5.6251639949642794E-2</v>
      </c>
    </row>
    <row r="6184" spans="1:4">
      <c r="A6184" s="47" t="s">
        <v>37</v>
      </c>
      <c r="B6184" s="47" t="s">
        <v>131</v>
      </c>
      <c r="C6184" s="47">
        <v>2019</v>
      </c>
      <c r="D6184" s="93">
        <v>4.7043926197452735E-2</v>
      </c>
    </row>
    <row r="6185" spans="1:4">
      <c r="A6185" s="47" t="s">
        <v>37</v>
      </c>
      <c r="B6185" s="47" t="s">
        <v>131</v>
      </c>
      <c r="C6185" s="47">
        <v>2020</v>
      </c>
      <c r="D6185" s="93">
        <v>4.4504806403915464E-2</v>
      </c>
    </row>
    <row r="6186" spans="1:4">
      <c r="A6186" s="47" t="s">
        <v>37</v>
      </c>
      <c r="B6186" s="47" t="s">
        <v>131</v>
      </c>
      <c r="C6186" s="47">
        <v>2021</v>
      </c>
      <c r="D6186" s="93">
        <v>2.905555865444065E-2</v>
      </c>
    </row>
    <row r="6187" spans="1:4">
      <c r="A6187" s="47" t="s">
        <v>37</v>
      </c>
      <c r="B6187" s="47" t="s">
        <v>131</v>
      </c>
      <c r="C6187" s="47">
        <v>2022</v>
      </c>
      <c r="D6187" s="93">
        <v>2.3950865686653843E-2</v>
      </c>
    </row>
    <row r="6188" spans="1:4">
      <c r="A6188" s="47" t="s">
        <v>38</v>
      </c>
      <c r="B6188" s="47" t="s">
        <v>131</v>
      </c>
      <c r="C6188" s="47">
        <v>2014</v>
      </c>
      <c r="D6188" s="93">
        <v>7.1869458017113599E-2</v>
      </c>
    </row>
    <row r="6189" spans="1:4">
      <c r="A6189" s="47" t="s">
        <v>38</v>
      </c>
      <c r="B6189" s="47" t="s">
        <v>131</v>
      </c>
      <c r="C6189" s="47">
        <v>2015</v>
      </c>
      <c r="D6189" s="93">
        <v>8.4714400328916487E-2</v>
      </c>
    </row>
    <row r="6190" spans="1:4">
      <c r="A6190" s="47" t="s">
        <v>38</v>
      </c>
      <c r="B6190" s="47" t="s">
        <v>131</v>
      </c>
      <c r="C6190" s="47">
        <v>2016</v>
      </c>
      <c r="D6190" s="47">
        <v>5.8365081777198569E-2</v>
      </c>
    </row>
    <row r="6191" spans="1:4">
      <c r="A6191" s="47" t="s">
        <v>38</v>
      </c>
      <c r="B6191" s="47" t="s">
        <v>131</v>
      </c>
      <c r="C6191" s="47">
        <v>2017</v>
      </c>
      <c r="D6191" s="108">
        <v>6.7844902504606244E-2</v>
      </c>
    </row>
    <row r="6192" spans="1:4">
      <c r="A6192" s="47" t="s">
        <v>38</v>
      </c>
      <c r="B6192" s="47" t="s">
        <v>131</v>
      </c>
      <c r="C6192" s="47">
        <v>2018</v>
      </c>
      <c r="D6192" s="93">
        <v>4.3476831977184452E-2</v>
      </c>
    </row>
    <row r="6193" spans="1:4">
      <c r="A6193" s="47" t="s">
        <v>38</v>
      </c>
      <c r="B6193" s="47" t="s">
        <v>131</v>
      </c>
      <c r="C6193" s="47">
        <v>2019</v>
      </c>
      <c r="D6193" s="93">
        <v>4.4906887745179785E-2</v>
      </c>
    </row>
    <row r="6194" spans="1:4">
      <c r="A6194" s="47" t="s">
        <v>38</v>
      </c>
      <c r="B6194" s="47" t="s">
        <v>131</v>
      </c>
      <c r="C6194" s="47">
        <v>2020</v>
      </c>
      <c r="D6194" s="93">
        <v>4.0830498209124801E-2</v>
      </c>
    </row>
    <row r="6195" spans="1:4">
      <c r="A6195" s="47" t="s">
        <v>38</v>
      </c>
      <c r="B6195" s="47" t="s">
        <v>131</v>
      </c>
      <c r="C6195" s="47">
        <v>2021</v>
      </c>
      <c r="D6195" s="93">
        <v>2.1583503157535433E-2</v>
      </c>
    </row>
    <row r="6196" spans="1:4">
      <c r="A6196" s="47" t="s">
        <v>38</v>
      </c>
      <c r="B6196" s="47" t="s">
        <v>131</v>
      </c>
      <c r="C6196" s="47">
        <v>2022</v>
      </c>
      <c r="D6196" s="93">
        <v>2.0271732173332696E-2</v>
      </c>
    </row>
    <row r="6197" spans="1:4">
      <c r="A6197" s="47" t="s">
        <v>39</v>
      </c>
      <c r="B6197" s="47" t="s">
        <v>131</v>
      </c>
      <c r="C6197" s="47">
        <v>2014</v>
      </c>
      <c r="D6197" s="93">
        <v>9.1701646471275752E-2</v>
      </c>
    </row>
    <row r="6198" spans="1:4">
      <c r="A6198" s="47" t="s">
        <v>39</v>
      </c>
      <c r="B6198" s="47" t="s">
        <v>131</v>
      </c>
      <c r="C6198" s="47">
        <v>2015</v>
      </c>
      <c r="D6198" s="47">
        <v>0.10086706290698799</v>
      </c>
    </row>
    <row r="6199" spans="1:4">
      <c r="A6199" s="47" t="s">
        <v>39</v>
      </c>
      <c r="B6199" s="47" t="s">
        <v>131</v>
      </c>
      <c r="C6199" s="47">
        <v>2016</v>
      </c>
      <c r="D6199" s="108">
        <v>3.662653302637895E-2</v>
      </c>
    </row>
    <row r="6200" spans="1:4">
      <c r="A6200" s="47" t="s">
        <v>39</v>
      </c>
      <c r="B6200" s="47" t="s">
        <v>131</v>
      </c>
      <c r="C6200" s="47">
        <v>2017</v>
      </c>
      <c r="D6200" s="93">
        <v>4.382242631955463E-2</v>
      </c>
    </row>
    <row r="6201" spans="1:4">
      <c r="A6201" s="47" t="s">
        <v>39</v>
      </c>
      <c r="B6201" s="47" t="s">
        <v>131</v>
      </c>
      <c r="C6201" s="47">
        <v>2018</v>
      </c>
      <c r="D6201" s="93">
        <v>3.8406532329321834E-2</v>
      </c>
    </row>
    <row r="6202" spans="1:4">
      <c r="A6202" s="47" t="s">
        <v>39</v>
      </c>
      <c r="B6202" s="47" t="s">
        <v>131</v>
      </c>
      <c r="C6202" s="47">
        <v>2019</v>
      </c>
      <c r="D6202" s="93">
        <v>3.3623660192039863E-2</v>
      </c>
    </row>
    <row r="6203" spans="1:4">
      <c r="A6203" s="47" t="s">
        <v>39</v>
      </c>
      <c r="B6203" s="47" t="s">
        <v>131</v>
      </c>
      <c r="C6203" s="47">
        <v>2020</v>
      </c>
      <c r="D6203" s="93">
        <v>3.3863983512824013E-2</v>
      </c>
    </row>
    <row r="6204" spans="1:4">
      <c r="A6204" s="47" t="s">
        <v>39</v>
      </c>
      <c r="B6204" s="47" t="s">
        <v>131</v>
      </c>
      <c r="C6204" s="47">
        <v>2021</v>
      </c>
      <c r="D6204" s="93">
        <v>3.3736511498020059E-2</v>
      </c>
    </row>
    <row r="6205" spans="1:4">
      <c r="A6205" s="47" t="s">
        <v>39</v>
      </c>
      <c r="B6205" s="47" t="s">
        <v>131</v>
      </c>
      <c r="C6205" s="47">
        <v>2022</v>
      </c>
      <c r="D6205" s="93">
        <v>3.460862987235188E-2</v>
      </c>
    </row>
    <row r="6206" spans="1:4">
      <c r="A6206" s="47" t="s">
        <v>40</v>
      </c>
      <c r="B6206" s="47" t="s">
        <v>131</v>
      </c>
      <c r="C6206" s="47">
        <v>2014</v>
      </c>
      <c r="D6206" s="47">
        <v>5.5646837104338931E-2</v>
      </c>
    </row>
    <row r="6207" spans="1:4">
      <c r="A6207" s="47" t="s">
        <v>40</v>
      </c>
      <c r="B6207" s="47" t="s">
        <v>131</v>
      </c>
      <c r="C6207" s="47">
        <v>2015</v>
      </c>
      <c r="D6207" s="107">
        <v>6.9442245073686418E-2</v>
      </c>
    </row>
    <row r="6208" spans="1:4">
      <c r="A6208" s="47" t="s">
        <v>40</v>
      </c>
      <c r="B6208" s="47" t="s">
        <v>131</v>
      </c>
      <c r="C6208" s="47">
        <v>2016</v>
      </c>
      <c r="D6208" s="93">
        <v>7.3967655569539839E-2</v>
      </c>
    </row>
    <row r="6209" spans="1:4">
      <c r="A6209" s="47" t="s">
        <v>40</v>
      </c>
      <c r="B6209" s="47" t="s">
        <v>131</v>
      </c>
      <c r="C6209" s="47">
        <v>2017</v>
      </c>
      <c r="D6209" s="93">
        <v>7.9107584727850511E-2</v>
      </c>
    </row>
    <row r="6210" spans="1:4">
      <c r="A6210" s="47" t="s">
        <v>40</v>
      </c>
      <c r="B6210" s="47" t="s">
        <v>131</v>
      </c>
      <c r="C6210" s="47">
        <v>2018</v>
      </c>
      <c r="D6210" s="93">
        <v>7.6200472676560535E-2</v>
      </c>
    </row>
    <row r="6211" spans="1:4">
      <c r="A6211" s="47" t="s">
        <v>40</v>
      </c>
      <c r="B6211" s="47" t="s">
        <v>131</v>
      </c>
      <c r="C6211" s="47">
        <v>2019</v>
      </c>
      <c r="D6211" s="93">
        <v>8.3575823477619507E-2</v>
      </c>
    </row>
    <row r="6212" spans="1:4">
      <c r="A6212" s="47" t="s">
        <v>40</v>
      </c>
      <c r="B6212" s="47" t="s">
        <v>131</v>
      </c>
      <c r="C6212" s="47">
        <v>2020</v>
      </c>
      <c r="D6212" s="93">
        <v>4.0228089277742698E-2</v>
      </c>
    </row>
    <row r="6213" spans="1:4">
      <c r="A6213" s="47" t="s">
        <v>40</v>
      </c>
      <c r="B6213" s="47" t="s">
        <v>131</v>
      </c>
      <c r="C6213" s="47">
        <v>2021</v>
      </c>
      <c r="D6213" s="93">
        <v>-1.6311704422171672E-2</v>
      </c>
    </row>
    <row r="6214" spans="1:4">
      <c r="A6214" s="47" t="s">
        <v>40</v>
      </c>
      <c r="B6214" s="47" t="s">
        <v>131</v>
      </c>
      <c r="C6214" s="47">
        <v>2022</v>
      </c>
      <c r="D6214" s="47">
        <v>0.15734794674692645</v>
      </c>
    </row>
    <row r="6215" spans="1:4">
      <c r="A6215" s="47" t="s">
        <v>41</v>
      </c>
      <c r="B6215" s="47" t="s">
        <v>131</v>
      </c>
      <c r="C6215" s="47">
        <v>2014</v>
      </c>
      <c r="D6215" s="107">
        <v>7.2809929490861111E-2</v>
      </c>
    </row>
    <row r="6216" spans="1:4">
      <c r="A6216" s="47" t="s">
        <v>41</v>
      </c>
      <c r="B6216" s="47" t="s">
        <v>131</v>
      </c>
      <c r="C6216" s="47">
        <v>2015</v>
      </c>
      <c r="D6216" s="47">
        <v>8.9937004141902213E-2</v>
      </c>
    </row>
    <row r="6217" spans="1:4">
      <c r="A6217" s="47" t="s">
        <v>41</v>
      </c>
      <c r="B6217" s="47" t="s">
        <v>131</v>
      </c>
      <c r="C6217" s="47">
        <v>2016</v>
      </c>
      <c r="D6217" s="107">
        <v>6.6595516958965664E-2</v>
      </c>
    </row>
    <row r="6218" spans="1:4">
      <c r="A6218" s="47" t="s">
        <v>41</v>
      </c>
      <c r="B6218" s="47" t="s">
        <v>131</v>
      </c>
      <c r="C6218" s="47">
        <v>2017</v>
      </c>
      <c r="D6218" s="93">
        <v>8.2597097289739421E-2</v>
      </c>
    </row>
    <row r="6219" spans="1:4">
      <c r="A6219" s="47" t="s">
        <v>41</v>
      </c>
      <c r="B6219" s="47" t="s">
        <v>131</v>
      </c>
      <c r="C6219" s="47">
        <v>2018</v>
      </c>
      <c r="D6219" s="93">
        <v>7.0733297653436E-2</v>
      </c>
    </row>
    <row r="6220" spans="1:4">
      <c r="A6220" s="47" t="s">
        <v>41</v>
      </c>
      <c r="B6220" s="47" t="s">
        <v>131</v>
      </c>
      <c r="C6220" s="47">
        <v>2019</v>
      </c>
      <c r="D6220" s="93">
        <v>4.5405989161345243E-2</v>
      </c>
    </row>
    <row r="6221" spans="1:4">
      <c r="A6221" s="47" t="s">
        <v>41</v>
      </c>
      <c r="B6221" s="47" t="s">
        <v>131</v>
      </c>
      <c r="C6221" s="47">
        <v>2020</v>
      </c>
      <c r="D6221" s="93">
        <v>6.0574174255776707E-2</v>
      </c>
    </row>
    <row r="6222" spans="1:4">
      <c r="A6222" s="47" t="s">
        <v>41</v>
      </c>
      <c r="B6222" s="47" t="s">
        <v>131</v>
      </c>
      <c r="C6222" s="47">
        <v>2021</v>
      </c>
      <c r="D6222" s="93">
        <v>6.4943950886569984E-2</v>
      </c>
    </row>
    <row r="6223" spans="1:4">
      <c r="A6223" s="47" t="s">
        <v>41</v>
      </c>
      <c r="B6223" s="47" t="s">
        <v>131</v>
      </c>
      <c r="C6223" s="47">
        <v>2022</v>
      </c>
      <c r="D6223" s="93">
        <v>5.5043618960567219E-2</v>
      </c>
    </row>
    <row r="6224" spans="1:4">
      <c r="A6224" s="47" t="s">
        <v>111</v>
      </c>
      <c r="B6224" s="47" t="s">
        <v>131</v>
      </c>
      <c r="C6224" s="47">
        <v>2020</v>
      </c>
      <c r="D6224" s="47">
        <v>2.8181701025337215E-2</v>
      </c>
    </row>
    <row r="6225" spans="1:4">
      <c r="A6225" s="47" t="s">
        <v>111</v>
      </c>
      <c r="B6225" s="47" t="s">
        <v>131</v>
      </c>
      <c r="C6225" s="47">
        <v>2021</v>
      </c>
      <c r="D6225" s="108">
        <v>2.822747679524729E-2</v>
      </c>
    </row>
    <row r="6226" spans="1:4">
      <c r="A6226" s="47" t="s">
        <v>111</v>
      </c>
      <c r="B6226" s="47" t="s">
        <v>131</v>
      </c>
      <c r="C6226" s="47">
        <v>2022</v>
      </c>
      <c r="D6226" s="93">
        <v>3.3528109817777582E-2</v>
      </c>
    </row>
    <row r="6227" spans="1:4">
      <c r="A6227" s="47" t="s">
        <v>42</v>
      </c>
      <c r="B6227" s="47" t="s">
        <v>131</v>
      </c>
      <c r="C6227" s="47">
        <v>2014</v>
      </c>
      <c r="D6227" s="93">
        <v>8.5145461831115113E-2</v>
      </c>
    </row>
    <row r="6228" spans="1:4">
      <c r="A6228" s="47" t="s">
        <v>42</v>
      </c>
      <c r="B6228" s="47" t="s">
        <v>131</v>
      </c>
      <c r="C6228" s="47">
        <v>2015</v>
      </c>
      <c r="D6228" s="93">
        <v>9.2832354530633113E-2</v>
      </c>
    </row>
    <row r="6229" spans="1:4">
      <c r="A6229" s="47" t="s">
        <v>42</v>
      </c>
      <c r="B6229" s="47" t="s">
        <v>131</v>
      </c>
      <c r="C6229" s="47">
        <v>2016</v>
      </c>
      <c r="D6229" s="93">
        <v>7.3044688583529277E-2</v>
      </c>
    </row>
    <row r="6230" spans="1:4">
      <c r="A6230" s="47" t="s">
        <v>42</v>
      </c>
      <c r="B6230" s="47" t="s">
        <v>131</v>
      </c>
      <c r="C6230" s="47">
        <v>2017</v>
      </c>
      <c r="D6230" s="93">
        <v>6.1413318279128055E-2</v>
      </c>
    </row>
    <row r="6231" spans="1:4">
      <c r="A6231" s="47" t="s">
        <v>42</v>
      </c>
      <c r="B6231" s="47" t="s">
        <v>131</v>
      </c>
      <c r="C6231" s="47">
        <v>2018</v>
      </c>
      <c r="D6231" s="93">
        <v>5.3763643348659074E-2</v>
      </c>
    </row>
    <row r="6232" spans="1:4">
      <c r="A6232" s="47" t="s">
        <v>42</v>
      </c>
      <c r="B6232" s="47" t="s">
        <v>131</v>
      </c>
      <c r="C6232" s="47">
        <v>2019</v>
      </c>
      <c r="D6232" s="47">
        <v>4.706478292613428E-2</v>
      </c>
    </row>
    <row r="6233" spans="1:4">
      <c r="A6233" s="47" t="s">
        <v>42</v>
      </c>
      <c r="B6233" s="47" t="s">
        <v>131</v>
      </c>
      <c r="C6233" s="47">
        <v>2020</v>
      </c>
      <c r="D6233" s="108">
        <v>5.3456271276887304E-2</v>
      </c>
    </row>
    <row r="6234" spans="1:4">
      <c r="A6234" s="47" t="s">
        <v>42</v>
      </c>
      <c r="B6234" s="47" t="s">
        <v>131</v>
      </c>
      <c r="C6234" s="47">
        <v>2021</v>
      </c>
      <c r="D6234" s="93">
        <v>4.8156363832459248E-2</v>
      </c>
    </row>
    <row r="6235" spans="1:4">
      <c r="A6235" s="47" t="s">
        <v>42</v>
      </c>
      <c r="B6235" s="47" t="s">
        <v>131</v>
      </c>
      <c r="C6235" s="47">
        <v>2022</v>
      </c>
      <c r="D6235" s="93">
        <v>4.6507842265689547E-2</v>
      </c>
    </row>
    <row r="6236" spans="1:4">
      <c r="A6236" s="47" t="s">
        <v>43</v>
      </c>
      <c r="B6236" s="47" t="s">
        <v>131</v>
      </c>
      <c r="C6236" s="47">
        <v>2014</v>
      </c>
      <c r="D6236" s="93">
        <v>0.10315212016953272</v>
      </c>
    </row>
    <row r="6237" spans="1:4">
      <c r="A6237" s="47" t="s">
        <v>43</v>
      </c>
      <c r="B6237" s="47" t="s">
        <v>131</v>
      </c>
      <c r="C6237" s="47">
        <v>2015</v>
      </c>
      <c r="D6237" s="93">
        <v>0.11309309322732816</v>
      </c>
    </row>
    <row r="6238" spans="1:4">
      <c r="A6238" s="47" t="s">
        <v>43</v>
      </c>
      <c r="B6238" s="47" t="s">
        <v>131</v>
      </c>
      <c r="C6238" s="47">
        <v>2016</v>
      </c>
      <c r="D6238" s="93">
        <v>6.5568255993340582E-2</v>
      </c>
    </row>
    <row r="6239" spans="1:4">
      <c r="A6239" s="47" t="s">
        <v>43</v>
      </c>
      <c r="B6239" s="47" t="s">
        <v>131</v>
      </c>
      <c r="C6239" s="47">
        <v>2017</v>
      </c>
      <c r="D6239" s="93">
        <v>5.2154352486582518E-2</v>
      </c>
    </row>
    <row r="6240" spans="1:4">
      <c r="A6240" s="47" t="s">
        <v>43</v>
      </c>
      <c r="B6240" s="47" t="s">
        <v>131</v>
      </c>
      <c r="C6240" s="47">
        <v>2018</v>
      </c>
      <c r="D6240" s="47">
        <v>5.4042843714891861E-2</v>
      </c>
    </row>
    <row r="6241" spans="1:4">
      <c r="A6241" s="47" t="s">
        <v>43</v>
      </c>
      <c r="B6241" s="47" t="s">
        <v>131</v>
      </c>
      <c r="C6241" s="47">
        <v>2019</v>
      </c>
      <c r="D6241" s="107">
        <v>4.9649740758346474E-2</v>
      </c>
    </row>
    <row r="6242" spans="1:4">
      <c r="A6242" s="47" t="s">
        <v>43</v>
      </c>
      <c r="B6242" s="47" t="s">
        <v>131</v>
      </c>
      <c r="C6242" s="47">
        <v>2020</v>
      </c>
      <c r="D6242" s="93">
        <v>5.5710691540457116E-2</v>
      </c>
    </row>
    <row r="6243" spans="1:4">
      <c r="A6243" s="47" t="s">
        <v>43</v>
      </c>
      <c r="B6243" s="47" t="s">
        <v>131</v>
      </c>
      <c r="C6243" s="47">
        <v>2021</v>
      </c>
      <c r="D6243" s="93">
        <v>4.6425727248982578E-2</v>
      </c>
    </row>
    <row r="6244" spans="1:4">
      <c r="A6244" s="47" t="s">
        <v>43</v>
      </c>
      <c r="B6244" s="47" t="s">
        <v>131</v>
      </c>
      <c r="C6244" s="47">
        <v>2022</v>
      </c>
      <c r="D6244" s="93">
        <v>3.3718782789158928E-2</v>
      </c>
    </row>
    <row r="6245" spans="1:4">
      <c r="A6245" s="47" t="s">
        <v>44</v>
      </c>
      <c r="B6245" s="47" t="s">
        <v>131</v>
      </c>
      <c r="C6245" s="47">
        <v>2014</v>
      </c>
      <c r="D6245" s="93">
        <v>7.2696319519509986E-2</v>
      </c>
    </row>
    <row r="6246" spans="1:4">
      <c r="A6246" s="47" t="s">
        <v>44</v>
      </c>
      <c r="B6246" s="47" t="s">
        <v>131</v>
      </c>
      <c r="C6246" s="47">
        <v>2015</v>
      </c>
      <c r="D6246" s="93">
        <v>9.3371203852815554E-2</v>
      </c>
    </row>
    <row r="6247" spans="1:4">
      <c r="A6247" s="47" t="s">
        <v>44</v>
      </c>
      <c r="B6247" s="47" t="s">
        <v>131</v>
      </c>
      <c r="C6247" s="47">
        <v>2016</v>
      </c>
      <c r="D6247" s="93">
        <v>0.10103211908752932</v>
      </c>
    </row>
    <row r="6248" spans="1:4">
      <c r="A6248" s="47" t="s">
        <v>44</v>
      </c>
      <c r="B6248" s="47" t="s">
        <v>131</v>
      </c>
      <c r="C6248" s="47">
        <v>2017</v>
      </c>
      <c r="D6248" s="47">
        <v>6.9899542276468246E-2</v>
      </c>
    </row>
    <row r="6249" spans="1:4">
      <c r="A6249" s="47" t="s">
        <v>44</v>
      </c>
      <c r="B6249" s="47" t="s">
        <v>131</v>
      </c>
      <c r="C6249" s="47">
        <v>2018</v>
      </c>
      <c r="D6249" s="108">
        <v>3.9707319830533695E-2</v>
      </c>
    </row>
    <row r="6250" spans="1:4">
      <c r="A6250" s="47" t="s">
        <v>44</v>
      </c>
      <c r="B6250" s="47" t="s">
        <v>131</v>
      </c>
      <c r="C6250" s="47">
        <v>2019</v>
      </c>
      <c r="D6250" s="93">
        <v>2.4245950704186996E-2</v>
      </c>
    </row>
    <row r="6251" spans="1:4">
      <c r="A6251" s="47" t="s">
        <v>44</v>
      </c>
      <c r="B6251" s="47" t="s">
        <v>131</v>
      </c>
      <c r="C6251" s="47">
        <v>2020</v>
      </c>
      <c r="D6251" s="93">
        <v>4.4219258893807366E-2</v>
      </c>
    </row>
    <row r="6252" spans="1:4">
      <c r="A6252" s="47" t="s">
        <v>44</v>
      </c>
      <c r="B6252" s="47" t="s">
        <v>131</v>
      </c>
      <c r="C6252" s="47">
        <v>2021</v>
      </c>
      <c r="D6252" s="93">
        <v>3.3347413700633592E-2</v>
      </c>
    </row>
    <row r="6253" spans="1:4">
      <c r="A6253" s="47" t="s">
        <v>44</v>
      </c>
      <c r="B6253" s="47" t="s">
        <v>131</v>
      </c>
      <c r="C6253" s="47">
        <v>2022</v>
      </c>
      <c r="D6253" s="93">
        <v>3.4561095261661276E-2</v>
      </c>
    </row>
    <row r="6254" spans="1:4">
      <c r="A6254" s="47" t="s">
        <v>45</v>
      </c>
      <c r="B6254" s="47" t="s">
        <v>131</v>
      </c>
      <c r="C6254" s="47">
        <v>2014</v>
      </c>
      <c r="D6254" s="93">
        <v>8.3359514201720969E-2</v>
      </c>
    </row>
    <row r="6255" spans="1:4">
      <c r="A6255" s="47" t="s">
        <v>45</v>
      </c>
      <c r="B6255" s="47" t="s">
        <v>131</v>
      </c>
      <c r="C6255" s="47">
        <v>2015</v>
      </c>
      <c r="D6255" s="93">
        <v>9.0312414655645004E-2</v>
      </c>
    </row>
    <row r="6256" spans="1:4">
      <c r="A6256" s="47" t="s">
        <v>45</v>
      </c>
      <c r="B6256" s="47" t="s">
        <v>131</v>
      </c>
      <c r="C6256" s="47">
        <v>2016</v>
      </c>
      <c r="D6256" s="47">
        <v>5.3057106189104634E-2</v>
      </c>
    </row>
    <row r="6257" spans="1:4">
      <c r="A6257" s="47" t="s">
        <v>45</v>
      </c>
      <c r="B6257" s="47" t="s">
        <v>131</v>
      </c>
      <c r="C6257" s="47">
        <v>2017</v>
      </c>
      <c r="D6257" s="107">
        <v>6.6186607399571523E-2</v>
      </c>
    </row>
    <row r="6258" spans="1:4">
      <c r="A6258" s="47" t="s">
        <v>45</v>
      </c>
      <c r="B6258" s="47" t="s">
        <v>131</v>
      </c>
      <c r="C6258" s="47">
        <v>2018</v>
      </c>
      <c r="D6258" s="93">
        <v>6.4751833256028318E-2</v>
      </c>
    </row>
    <row r="6259" spans="1:4">
      <c r="A6259" s="47" t="s">
        <v>45</v>
      </c>
      <c r="B6259" s="47" t="s">
        <v>131</v>
      </c>
      <c r="C6259" s="47">
        <v>2019</v>
      </c>
      <c r="D6259" s="93">
        <v>6.1364181640785984E-2</v>
      </c>
    </row>
    <row r="6260" spans="1:4">
      <c r="A6260" s="47" t="s">
        <v>45</v>
      </c>
      <c r="B6260" s="47" t="s">
        <v>131</v>
      </c>
      <c r="C6260" s="47">
        <v>2020</v>
      </c>
      <c r="D6260" s="93">
        <v>7.4154619480747141E-2</v>
      </c>
    </row>
    <row r="6261" spans="1:4">
      <c r="A6261" s="47" t="s">
        <v>45</v>
      </c>
      <c r="B6261" s="47" t="s">
        <v>131</v>
      </c>
      <c r="C6261" s="47">
        <v>2021</v>
      </c>
      <c r="D6261" s="93">
        <v>5.7854916030777276E-2</v>
      </c>
    </row>
    <row r="6262" spans="1:4">
      <c r="A6262" s="47" t="s">
        <v>45</v>
      </c>
      <c r="B6262" s="47" t="s">
        <v>131</v>
      </c>
      <c r="C6262" s="47">
        <v>2022</v>
      </c>
      <c r="D6262" s="93">
        <v>4.6894928836007543E-2</v>
      </c>
    </row>
    <row r="6263" spans="1:4">
      <c r="A6263" s="47" t="s">
        <v>53</v>
      </c>
      <c r="B6263" s="47" t="s">
        <v>156</v>
      </c>
      <c r="C6263" s="47">
        <v>2014</v>
      </c>
      <c r="D6263" s="93">
        <v>0.10154757178813191</v>
      </c>
    </row>
    <row r="6264" spans="1:4">
      <c r="A6264" s="47" t="s">
        <v>53</v>
      </c>
      <c r="B6264" s="47" t="s">
        <v>156</v>
      </c>
      <c r="C6264" s="47">
        <v>2015</v>
      </c>
      <c r="D6264" s="47">
        <v>8.0253763951513749E-2</v>
      </c>
    </row>
    <row r="6265" spans="1:4">
      <c r="A6265" s="47" t="s">
        <v>53</v>
      </c>
      <c r="B6265" s="47" t="s">
        <v>156</v>
      </c>
      <c r="C6265" s="47">
        <v>2016</v>
      </c>
      <c r="D6265" s="107">
        <v>7.2742514471642511E-2</v>
      </c>
    </row>
    <row r="6266" spans="1:4">
      <c r="A6266" s="47" t="s">
        <v>53</v>
      </c>
      <c r="B6266" s="47" t="s">
        <v>156</v>
      </c>
      <c r="C6266" s="47">
        <v>2017</v>
      </c>
      <c r="D6266" s="93">
        <v>6.9027756974025981E-2</v>
      </c>
    </row>
    <row r="6267" spans="1:4">
      <c r="A6267" s="47" t="s">
        <v>53</v>
      </c>
      <c r="B6267" s="47" t="s">
        <v>156</v>
      </c>
      <c r="C6267" s="47">
        <v>2018</v>
      </c>
      <c r="D6267" s="93">
        <v>5.9844063004203134E-2</v>
      </c>
    </row>
    <row r="6268" spans="1:4">
      <c r="A6268" s="47" t="s">
        <v>53</v>
      </c>
      <c r="B6268" s="47" t="s">
        <v>156</v>
      </c>
      <c r="C6268" s="47">
        <v>2019</v>
      </c>
      <c r="D6268" s="93">
        <v>6.297892725559423E-2</v>
      </c>
    </row>
    <row r="6269" spans="1:4">
      <c r="A6269" s="47" t="s">
        <v>53</v>
      </c>
      <c r="B6269" s="47" t="s">
        <v>156</v>
      </c>
      <c r="C6269" s="47">
        <v>2020</v>
      </c>
      <c r="D6269" s="93">
        <v>6.2616437527768076E-2</v>
      </c>
    </row>
    <row r="6270" spans="1:4">
      <c r="A6270" s="47" t="s">
        <v>53</v>
      </c>
      <c r="B6270" s="47" t="s">
        <v>156</v>
      </c>
      <c r="C6270" s="47">
        <v>2021</v>
      </c>
      <c r="D6270" s="93">
        <v>6.1646430719575568E-2</v>
      </c>
    </row>
    <row r="6271" spans="1:4">
      <c r="A6271" s="47" t="s">
        <v>53</v>
      </c>
      <c r="B6271" s="47" t="s">
        <v>156</v>
      </c>
      <c r="C6271" s="47">
        <v>2022</v>
      </c>
      <c r="D6271" s="93">
        <v>5.9318141067092413E-2</v>
      </c>
    </row>
    <row r="6272" spans="1:4">
      <c r="A6272" s="47" t="s">
        <v>51</v>
      </c>
      <c r="B6272" s="47" t="s">
        <v>156</v>
      </c>
      <c r="C6272" s="47">
        <v>2014</v>
      </c>
      <c r="D6272" s="47">
        <v>6.0721063029363177E-2</v>
      </c>
    </row>
    <row r="6273" spans="1:4">
      <c r="A6273" s="47" t="s">
        <v>51</v>
      </c>
      <c r="B6273" s="47" t="s">
        <v>156</v>
      </c>
      <c r="C6273" s="47">
        <v>2015</v>
      </c>
      <c r="D6273" s="107">
        <v>5.9135151984827494E-2</v>
      </c>
    </row>
    <row r="6274" spans="1:4">
      <c r="A6274" s="47" t="s">
        <v>51</v>
      </c>
      <c r="B6274" s="47" t="s">
        <v>156</v>
      </c>
      <c r="C6274" s="47">
        <v>2016</v>
      </c>
      <c r="D6274" s="93">
        <v>6.1031694247577546E-2</v>
      </c>
    </row>
    <row r="6275" spans="1:4">
      <c r="A6275" s="47" t="s">
        <v>51</v>
      </c>
      <c r="B6275" s="47" t="s">
        <v>156</v>
      </c>
      <c r="C6275" s="47">
        <v>2017</v>
      </c>
      <c r="D6275" s="93">
        <v>5.8056473139005221E-2</v>
      </c>
    </row>
    <row r="6276" spans="1:4">
      <c r="A6276" s="47" t="s">
        <v>51</v>
      </c>
      <c r="B6276" s="47" t="s">
        <v>156</v>
      </c>
      <c r="C6276" s="47">
        <v>2018</v>
      </c>
      <c r="D6276" s="93">
        <v>6.1521109511856985E-2</v>
      </c>
    </row>
    <row r="6277" spans="1:4">
      <c r="A6277" s="47" t="s">
        <v>51</v>
      </c>
      <c r="B6277" s="47" t="s">
        <v>156</v>
      </c>
      <c r="C6277" s="47">
        <v>2019</v>
      </c>
      <c r="D6277" s="93">
        <v>4.2385209592974503E-2</v>
      </c>
    </row>
    <row r="6278" spans="1:4">
      <c r="A6278" s="47" t="s">
        <v>51</v>
      </c>
      <c r="B6278" s="47" t="s">
        <v>156</v>
      </c>
      <c r="C6278" s="47">
        <v>2020</v>
      </c>
      <c r="D6278" s="93">
        <v>3.3323467359585086E-2</v>
      </c>
    </row>
    <row r="6279" spans="1:4">
      <c r="A6279" s="47" t="s">
        <v>51</v>
      </c>
      <c r="B6279" s="47" t="s">
        <v>156</v>
      </c>
      <c r="C6279" s="47">
        <v>2021</v>
      </c>
      <c r="D6279" s="93">
        <v>3.2110830766904325E-2</v>
      </c>
    </row>
    <row r="6280" spans="1:4">
      <c r="A6280" s="47" t="s">
        <v>51</v>
      </c>
      <c r="B6280" s="47" t="s">
        <v>156</v>
      </c>
      <c r="C6280" s="47">
        <v>2022</v>
      </c>
      <c r="D6280" s="47">
        <v>3.0257703003784955E-2</v>
      </c>
    </row>
    <row r="6281" spans="1:4">
      <c r="A6281" s="47" t="s">
        <v>50</v>
      </c>
      <c r="B6281" s="47" t="s">
        <v>156</v>
      </c>
      <c r="C6281" s="47">
        <v>2014</v>
      </c>
      <c r="D6281" s="107">
        <v>6.9902189964920716E-2</v>
      </c>
    </row>
    <row r="6282" spans="1:4">
      <c r="A6282" s="47" t="s">
        <v>50</v>
      </c>
      <c r="B6282" s="47" t="s">
        <v>156</v>
      </c>
      <c r="C6282" s="47">
        <v>2015</v>
      </c>
      <c r="D6282" s="93">
        <v>5.5439159791681229E-2</v>
      </c>
    </row>
    <row r="6283" spans="1:4">
      <c r="A6283" s="47" t="s">
        <v>50</v>
      </c>
      <c r="B6283" s="47" t="s">
        <v>156</v>
      </c>
      <c r="C6283" s="47">
        <v>2016</v>
      </c>
      <c r="D6283" s="93">
        <v>6.8505792828308085E-2</v>
      </c>
    </row>
    <row r="6284" spans="1:4">
      <c r="A6284" s="47" t="s">
        <v>50</v>
      </c>
      <c r="B6284" s="47" t="s">
        <v>156</v>
      </c>
      <c r="C6284" s="47">
        <v>2017</v>
      </c>
      <c r="D6284" s="93">
        <v>9.3250367839467885E-2</v>
      </c>
    </row>
    <row r="6285" spans="1:4">
      <c r="A6285" s="47" t="s">
        <v>50</v>
      </c>
      <c r="B6285" s="47" t="s">
        <v>156</v>
      </c>
      <c r="C6285" s="47">
        <v>2018</v>
      </c>
      <c r="D6285" s="93">
        <v>5.0254804031552643E-2</v>
      </c>
    </row>
    <row r="6286" spans="1:4">
      <c r="A6286" s="47" t="s">
        <v>50</v>
      </c>
      <c r="B6286" s="47" t="s">
        <v>156</v>
      </c>
      <c r="C6286" s="47">
        <v>2019</v>
      </c>
      <c r="D6286" s="93">
        <v>4.0192304947553915E-2</v>
      </c>
    </row>
    <row r="6287" spans="1:4">
      <c r="A6287" s="47" t="s">
        <v>50</v>
      </c>
      <c r="B6287" s="47" t="s">
        <v>156</v>
      </c>
      <c r="C6287" s="47">
        <v>2020</v>
      </c>
      <c r="D6287" s="93">
        <v>3.1791123621696366E-2</v>
      </c>
    </row>
    <row r="6288" spans="1:4">
      <c r="A6288" s="47" t="s">
        <v>50</v>
      </c>
      <c r="B6288" s="47" t="s">
        <v>156</v>
      </c>
      <c r="C6288" s="47">
        <v>2021</v>
      </c>
      <c r="D6288" s="47">
        <v>3.0268841680202552E-2</v>
      </c>
    </row>
    <row r="6289" spans="1:4">
      <c r="A6289" s="47" t="s">
        <v>50</v>
      </c>
      <c r="B6289" s="47" t="s">
        <v>156</v>
      </c>
      <c r="C6289" s="47">
        <v>2022</v>
      </c>
      <c r="D6289" s="108">
        <v>4.5881169883616783E-2</v>
      </c>
    </row>
    <row r="6290" spans="1:4">
      <c r="A6290" s="47" t="s">
        <v>52</v>
      </c>
      <c r="B6290" s="47" t="s">
        <v>156</v>
      </c>
      <c r="C6290" s="47">
        <v>2014</v>
      </c>
      <c r="D6290" s="140">
        <v>7.7695614277726713E-2</v>
      </c>
    </row>
    <row r="6291" spans="1:4">
      <c r="A6291" s="47" t="s">
        <v>52</v>
      </c>
      <c r="B6291" s="47" t="s">
        <v>156</v>
      </c>
      <c r="C6291" s="47">
        <v>2015</v>
      </c>
      <c r="D6291" s="140">
        <v>7.3071248368839548E-2</v>
      </c>
    </row>
    <row r="6292" spans="1:4">
      <c r="A6292" s="47" t="s">
        <v>52</v>
      </c>
      <c r="B6292" s="47" t="s">
        <v>156</v>
      </c>
      <c r="C6292" s="47">
        <v>2016</v>
      </c>
      <c r="D6292" s="140">
        <v>6.8200612342191963E-2</v>
      </c>
    </row>
    <row r="6293" spans="1:4">
      <c r="A6293" s="47" t="s">
        <v>52</v>
      </c>
      <c r="B6293" s="47" t="s">
        <v>156</v>
      </c>
      <c r="C6293" s="47">
        <v>2017</v>
      </c>
      <c r="D6293" s="140">
        <v>5.7566177737014404E-2</v>
      </c>
    </row>
    <row r="6294" spans="1:4">
      <c r="A6294" s="47" t="s">
        <v>52</v>
      </c>
      <c r="B6294" s="47" t="s">
        <v>156</v>
      </c>
      <c r="C6294" s="47">
        <v>2018</v>
      </c>
      <c r="D6294" s="140">
        <v>6.138928572575373E-2</v>
      </c>
    </row>
    <row r="6295" spans="1:4">
      <c r="A6295" s="47" t="s">
        <v>52</v>
      </c>
      <c r="B6295" s="47" t="s">
        <v>156</v>
      </c>
      <c r="C6295" s="47">
        <v>2019</v>
      </c>
      <c r="D6295" s="108">
        <v>4.9575556962072102E-2</v>
      </c>
    </row>
    <row r="6296" spans="1:4">
      <c r="A6296" s="47" t="s">
        <v>52</v>
      </c>
      <c r="B6296" s="47" t="s">
        <v>156</v>
      </c>
      <c r="C6296" s="47">
        <v>2020</v>
      </c>
      <c r="D6296" s="107">
        <v>5.0105810590730285E-2</v>
      </c>
    </row>
    <row r="6297" spans="1:4">
      <c r="A6297" s="47" t="s">
        <v>52</v>
      </c>
      <c r="B6297" s="47" t="s">
        <v>156</v>
      </c>
      <c r="C6297" s="47">
        <v>2021</v>
      </c>
      <c r="D6297" s="108">
        <v>3.5389997239938319E-2</v>
      </c>
    </row>
    <row r="6298" spans="1:4">
      <c r="A6298" s="47" t="s">
        <v>52</v>
      </c>
      <c r="B6298" s="47" t="s">
        <v>156</v>
      </c>
      <c r="C6298" s="47">
        <v>2022</v>
      </c>
      <c r="D6298" s="108">
        <v>3.8269306700685721E-2</v>
      </c>
    </row>
    <row r="6299" spans="1:4">
      <c r="A6299" s="47" t="s">
        <v>49</v>
      </c>
      <c r="B6299" s="47" t="s">
        <v>156</v>
      </c>
      <c r="C6299" s="47">
        <v>2014</v>
      </c>
      <c r="D6299" s="93">
        <v>8.3187720448798727E-2</v>
      </c>
    </row>
    <row r="6300" spans="1:4">
      <c r="A6300" s="47" t="s">
        <v>49</v>
      </c>
      <c r="B6300" s="47" t="s">
        <v>156</v>
      </c>
      <c r="C6300" s="47">
        <v>2015</v>
      </c>
      <c r="D6300" s="93">
        <v>7.1482552404501881E-2</v>
      </c>
    </row>
    <row r="6301" spans="1:4">
      <c r="A6301" s="47" t="s">
        <v>49</v>
      </c>
      <c r="B6301" s="47" t="s">
        <v>156</v>
      </c>
      <c r="C6301" s="47">
        <v>2016</v>
      </c>
      <c r="D6301" s="93">
        <v>5.0300390413413915E-2</v>
      </c>
    </row>
    <row r="6302" spans="1:4">
      <c r="A6302" s="47" t="s">
        <v>49</v>
      </c>
      <c r="B6302" s="47" t="s">
        <v>156</v>
      </c>
      <c r="C6302" s="47">
        <v>2017</v>
      </c>
      <c r="D6302" s="93">
        <v>4.3590043002536071E-2</v>
      </c>
    </row>
    <row r="6303" spans="1:4">
      <c r="A6303" s="47" t="s">
        <v>49</v>
      </c>
      <c r="B6303" s="47" t="s">
        <v>156</v>
      </c>
      <c r="C6303" s="47">
        <v>2018</v>
      </c>
      <c r="D6303" s="93">
        <v>4.6026213352308748E-2</v>
      </c>
    </row>
    <row r="6304" spans="1:4">
      <c r="A6304" s="47" t="s">
        <v>49</v>
      </c>
      <c r="B6304" s="47" t="s">
        <v>156</v>
      </c>
      <c r="C6304" s="47">
        <v>2019</v>
      </c>
      <c r="D6304" s="47">
        <v>5.2431566534825232E-2</v>
      </c>
    </row>
    <row r="6305" spans="1:4">
      <c r="A6305" s="47" t="s">
        <v>49</v>
      </c>
      <c r="B6305" s="47" t="s">
        <v>156</v>
      </c>
      <c r="C6305" s="47">
        <v>2020</v>
      </c>
      <c r="D6305" s="108">
        <v>4.9282942339444032E-2</v>
      </c>
    </row>
    <row r="6306" spans="1:4">
      <c r="A6306" s="47" t="s">
        <v>49</v>
      </c>
      <c r="B6306" s="47" t="s">
        <v>156</v>
      </c>
      <c r="C6306" s="47">
        <v>2021</v>
      </c>
      <c r="D6306" s="93">
        <v>4.8596952702592365E-2</v>
      </c>
    </row>
    <row r="6307" spans="1:4">
      <c r="A6307" s="47" t="s">
        <v>49</v>
      </c>
      <c r="B6307" s="47" t="s">
        <v>156</v>
      </c>
      <c r="C6307" s="47">
        <v>2022</v>
      </c>
      <c r="D6307" s="93">
        <v>4.2102779100234369E-2</v>
      </c>
    </row>
    <row r="6308" spans="1:4">
      <c r="A6308" s="47" t="s">
        <v>33</v>
      </c>
      <c r="B6308" s="47" t="s">
        <v>130</v>
      </c>
      <c r="C6308" s="47">
        <v>2014</v>
      </c>
      <c r="D6308" s="93">
        <v>0.10315092073943032</v>
      </c>
    </row>
    <row r="6309" spans="1:4">
      <c r="A6309" s="47" t="s">
        <v>33</v>
      </c>
      <c r="B6309" s="47" t="s">
        <v>130</v>
      </c>
      <c r="C6309" s="47">
        <v>2015</v>
      </c>
      <c r="D6309" s="93">
        <v>7.5561095658714383E-2</v>
      </c>
    </row>
    <row r="6310" spans="1:4">
      <c r="A6310" s="47" t="s">
        <v>33</v>
      </c>
      <c r="B6310" s="47" t="s">
        <v>130</v>
      </c>
      <c r="C6310" s="47">
        <v>2016</v>
      </c>
      <c r="D6310" s="93">
        <v>3.7842818026041759E-2</v>
      </c>
    </row>
    <row r="6311" spans="1:4">
      <c r="A6311" s="47" t="s">
        <v>33</v>
      </c>
      <c r="B6311" s="47" t="s">
        <v>130</v>
      </c>
      <c r="C6311" s="47">
        <v>2017</v>
      </c>
      <c r="D6311" s="93">
        <v>4.2380805487263362E-2</v>
      </c>
    </row>
    <row r="6312" spans="1:4">
      <c r="A6312" s="47" t="s">
        <v>33</v>
      </c>
      <c r="B6312" s="47" t="s">
        <v>130</v>
      </c>
      <c r="C6312" s="47">
        <v>2018</v>
      </c>
      <c r="D6312" s="47">
        <v>4.5217742563385573E-2</v>
      </c>
    </row>
    <row r="6313" spans="1:4">
      <c r="A6313" s="47" t="s">
        <v>33</v>
      </c>
      <c r="B6313" s="47" t="s">
        <v>130</v>
      </c>
      <c r="C6313" s="47">
        <v>2019</v>
      </c>
      <c r="D6313" s="108">
        <v>4.5732687545708792E-2</v>
      </c>
    </row>
    <row r="6314" spans="1:4">
      <c r="A6314" s="47" t="s">
        <v>33</v>
      </c>
      <c r="B6314" s="47" t="s">
        <v>130</v>
      </c>
      <c r="C6314" s="47">
        <v>2020</v>
      </c>
      <c r="D6314" s="93">
        <v>3.8393269764047881E-2</v>
      </c>
    </row>
    <row r="6315" spans="1:4">
      <c r="A6315" s="47" t="s">
        <v>33</v>
      </c>
      <c r="B6315" s="47" t="s">
        <v>130</v>
      </c>
      <c r="C6315" s="47">
        <v>2021</v>
      </c>
      <c r="D6315" s="93">
        <v>3.6577843925576926E-2</v>
      </c>
    </row>
    <row r="6316" spans="1:4">
      <c r="A6316" s="47" t="s">
        <v>33</v>
      </c>
      <c r="B6316" s="47" t="s">
        <v>130</v>
      </c>
      <c r="C6316" s="47">
        <v>2022</v>
      </c>
      <c r="D6316" s="93">
        <v>3.7832627528585058E-2</v>
      </c>
    </row>
    <row r="6317" spans="1:4">
      <c r="A6317" s="47" t="s">
        <v>34</v>
      </c>
      <c r="B6317" s="47" t="s">
        <v>130</v>
      </c>
      <c r="C6317" s="47">
        <v>2014</v>
      </c>
      <c r="D6317" s="93">
        <v>8.5474312026313587E-2</v>
      </c>
    </row>
    <row r="6318" spans="1:4">
      <c r="A6318" s="47" t="s">
        <v>34</v>
      </c>
      <c r="B6318" s="47" t="s">
        <v>130</v>
      </c>
      <c r="C6318" s="47">
        <v>2015</v>
      </c>
      <c r="D6318" s="93">
        <v>9.4572273635258927E-2</v>
      </c>
    </row>
    <row r="6319" spans="1:4">
      <c r="A6319" s="47" t="s">
        <v>34</v>
      </c>
      <c r="B6319" s="47" t="s">
        <v>130</v>
      </c>
      <c r="C6319" s="47">
        <v>2016</v>
      </c>
      <c r="D6319" s="93">
        <v>4.7298321691217345E-2</v>
      </c>
    </row>
    <row r="6320" spans="1:4">
      <c r="A6320" s="47" t="s">
        <v>34</v>
      </c>
      <c r="B6320" s="47" t="s">
        <v>130</v>
      </c>
      <c r="C6320" s="47">
        <v>2017</v>
      </c>
      <c r="D6320" s="47">
        <v>7.1486765391344784E-2</v>
      </c>
    </row>
    <row r="6321" spans="1:4">
      <c r="A6321" s="47" t="s">
        <v>34</v>
      </c>
      <c r="B6321" s="47" t="s">
        <v>130</v>
      </c>
      <c r="C6321" s="47">
        <v>2018</v>
      </c>
      <c r="D6321" s="108">
        <v>5.8822510109335979E-2</v>
      </c>
    </row>
    <row r="6322" spans="1:4">
      <c r="A6322" s="47" t="s">
        <v>34</v>
      </c>
      <c r="B6322" s="47" t="s">
        <v>130</v>
      </c>
      <c r="C6322" s="47">
        <v>2019</v>
      </c>
      <c r="D6322" s="93">
        <v>6.2110761465458381E-2</v>
      </c>
    </row>
    <row r="6323" spans="1:4">
      <c r="A6323" s="47" t="s">
        <v>34</v>
      </c>
      <c r="B6323" s="47" t="s">
        <v>130</v>
      </c>
      <c r="C6323" s="47">
        <v>2020</v>
      </c>
      <c r="D6323" s="93">
        <v>5.778260715852216E-2</v>
      </c>
    </row>
    <row r="6324" spans="1:4">
      <c r="A6324" s="47" t="s">
        <v>34</v>
      </c>
      <c r="B6324" s="47" t="s">
        <v>130</v>
      </c>
      <c r="C6324" s="47">
        <v>2021</v>
      </c>
      <c r="D6324" s="93">
        <v>5.1521692202626826E-2</v>
      </c>
    </row>
    <row r="6325" spans="1:4">
      <c r="A6325" s="47" t="s">
        <v>34</v>
      </c>
      <c r="B6325" s="47" t="s">
        <v>130</v>
      </c>
      <c r="C6325" s="47">
        <v>2022</v>
      </c>
      <c r="D6325" s="93">
        <v>2.9141202161897702E-2</v>
      </c>
    </row>
    <row r="6326" spans="1:4">
      <c r="A6326" s="47" t="s">
        <v>35</v>
      </c>
      <c r="B6326" s="47" t="s">
        <v>130</v>
      </c>
      <c r="C6326" s="47">
        <v>2014</v>
      </c>
      <c r="D6326" s="93">
        <v>7.0553562019717769E-2</v>
      </c>
    </row>
    <row r="6327" spans="1:4">
      <c r="A6327" s="47" t="s">
        <v>35</v>
      </c>
      <c r="B6327" s="47" t="s">
        <v>130</v>
      </c>
      <c r="C6327" s="47">
        <v>2015</v>
      </c>
      <c r="D6327" s="93">
        <v>8.1334571381613555E-2</v>
      </c>
    </row>
    <row r="6328" spans="1:4">
      <c r="A6328" s="47" t="s">
        <v>35</v>
      </c>
      <c r="B6328" s="47" t="s">
        <v>130</v>
      </c>
      <c r="C6328" s="47">
        <v>2016</v>
      </c>
      <c r="D6328" s="47">
        <v>5.7230072598339336E-2</v>
      </c>
    </row>
    <row r="6329" spans="1:4">
      <c r="A6329" s="47" t="s">
        <v>35</v>
      </c>
      <c r="B6329" s="47" t="s">
        <v>130</v>
      </c>
      <c r="C6329" s="47">
        <v>2017</v>
      </c>
      <c r="D6329" s="107">
        <v>5.6519642589171019E-2</v>
      </c>
    </row>
    <row r="6330" spans="1:4">
      <c r="A6330" s="47" t="s">
        <v>35</v>
      </c>
      <c r="B6330" s="47" t="s">
        <v>130</v>
      </c>
      <c r="C6330" s="47">
        <v>2018</v>
      </c>
      <c r="D6330" s="93">
        <v>6.0739290484878618E-2</v>
      </c>
    </row>
    <row r="6331" spans="1:4">
      <c r="A6331" s="47" t="s">
        <v>35</v>
      </c>
      <c r="B6331" s="47" t="s">
        <v>130</v>
      </c>
      <c r="C6331" s="47">
        <v>2019</v>
      </c>
      <c r="D6331" s="93">
        <v>5.5777862874231428E-2</v>
      </c>
    </row>
    <row r="6332" spans="1:4">
      <c r="A6332" s="47" t="s">
        <v>35</v>
      </c>
      <c r="B6332" s="47" t="s">
        <v>130</v>
      </c>
      <c r="C6332" s="47">
        <v>2020</v>
      </c>
      <c r="D6332" s="93">
        <v>4.7064852562887047E-2</v>
      </c>
    </row>
    <row r="6333" spans="1:4">
      <c r="A6333" s="47" t="s">
        <v>35</v>
      </c>
      <c r="B6333" s="47" t="s">
        <v>130</v>
      </c>
      <c r="C6333" s="47">
        <v>2021</v>
      </c>
      <c r="D6333" s="93">
        <v>4.5740668546293731E-2</v>
      </c>
    </row>
    <row r="6334" spans="1:4">
      <c r="A6334" s="47" t="s">
        <v>35</v>
      </c>
      <c r="B6334" s="47" t="s">
        <v>130</v>
      </c>
      <c r="C6334" s="47">
        <v>2022</v>
      </c>
      <c r="D6334" s="93">
        <v>6.139691913027643E-2</v>
      </c>
    </row>
    <row r="6335" spans="1:4">
      <c r="A6335" s="47" t="s">
        <v>36</v>
      </c>
      <c r="B6335" s="47" t="s">
        <v>130</v>
      </c>
      <c r="C6335" s="47">
        <v>2014</v>
      </c>
      <c r="D6335" s="93">
        <v>8.5997238117885996E-2</v>
      </c>
    </row>
    <row r="6336" spans="1:4">
      <c r="A6336" s="47" t="s">
        <v>36</v>
      </c>
      <c r="B6336" s="47" t="s">
        <v>130</v>
      </c>
      <c r="C6336" s="47">
        <v>2015</v>
      </c>
      <c r="D6336" s="47">
        <v>8.8481657901128608E-2</v>
      </c>
    </row>
    <row r="6337" spans="1:4">
      <c r="A6337" s="47" t="s">
        <v>36</v>
      </c>
      <c r="B6337" s="47" t="s">
        <v>130</v>
      </c>
      <c r="C6337" s="47">
        <v>2016</v>
      </c>
      <c r="D6337" s="107">
        <v>5.2258862297682084E-2</v>
      </c>
    </row>
    <row r="6338" spans="1:4">
      <c r="A6338" s="47" t="s">
        <v>36</v>
      </c>
      <c r="B6338" s="47" t="s">
        <v>130</v>
      </c>
      <c r="C6338" s="47">
        <v>2017</v>
      </c>
      <c r="D6338" s="47">
        <v>5.5266192106061256E-2</v>
      </c>
    </row>
    <row r="6339" spans="1:4">
      <c r="A6339" s="47" t="s">
        <v>36</v>
      </c>
      <c r="B6339" s="47" t="s">
        <v>130</v>
      </c>
      <c r="C6339" s="47">
        <v>2018</v>
      </c>
      <c r="D6339" s="107">
        <v>5.6872513077525721E-2</v>
      </c>
    </row>
    <row r="6340" spans="1:4">
      <c r="A6340" s="47" t="s">
        <v>36</v>
      </c>
      <c r="B6340" s="47" t="s">
        <v>130</v>
      </c>
      <c r="C6340" s="47">
        <v>2019</v>
      </c>
      <c r="D6340" s="93">
        <v>5.8148280996691441E-2</v>
      </c>
    </row>
    <row r="6341" spans="1:4">
      <c r="A6341" s="47" t="s">
        <v>36</v>
      </c>
      <c r="B6341" s="47" t="s">
        <v>130</v>
      </c>
      <c r="C6341" s="47">
        <v>2020</v>
      </c>
      <c r="D6341" s="93">
        <v>5.2015178164268205E-2</v>
      </c>
    </row>
    <row r="6342" spans="1:4">
      <c r="A6342" s="47" t="s">
        <v>36</v>
      </c>
      <c r="B6342" s="47" t="s">
        <v>130</v>
      </c>
      <c r="C6342" s="47">
        <v>2021</v>
      </c>
      <c r="D6342" s="93">
        <v>4.7639702155135501E-2</v>
      </c>
    </row>
    <row r="6343" spans="1:4">
      <c r="A6343" s="47" t="s">
        <v>36</v>
      </c>
      <c r="B6343" s="47" t="s">
        <v>130</v>
      </c>
      <c r="C6343" s="47">
        <v>2022</v>
      </c>
      <c r="D6343" s="93">
        <v>3.8448473872565989E-2</v>
      </c>
    </row>
    <row r="6344" spans="1:4">
      <c r="A6344" s="47" t="s">
        <v>37</v>
      </c>
      <c r="B6344" s="47" t="s">
        <v>130</v>
      </c>
      <c r="C6344" s="47">
        <v>2014</v>
      </c>
      <c r="D6344" s="93">
        <v>5.9167325668955287E-2</v>
      </c>
    </row>
    <row r="6345" spans="1:4">
      <c r="A6345" s="47" t="s">
        <v>37</v>
      </c>
      <c r="B6345" s="47" t="s">
        <v>130</v>
      </c>
      <c r="C6345" s="47">
        <v>2015</v>
      </c>
      <c r="D6345" s="93">
        <v>7.9896242244990145E-2</v>
      </c>
    </row>
    <row r="6346" spans="1:4">
      <c r="A6346" s="47" t="s">
        <v>37</v>
      </c>
      <c r="B6346" s="47" t="s">
        <v>130</v>
      </c>
      <c r="C6346" s="47">
        <v>2016</v>
      </c>
      <c r="D6346" s="47">
        <v>7.6133412467144557E-2</v>
      </c>
    </row>
    <row r="6347" spans="1:4">
      <c r="A6347" s="47" t="s">
        <v>37</v>
      </c>
      <c r="B6347" s="47" t="s">
        <v>130</v>
      </c>
      <c r="C6347" s="47">
        <v>2017</v>
      </c>
      <c r="D6347" s="107">
        <v>7.0981679189925997E-2</v>
      </c>
    </row>
    <row r="6348" spans="1:4">
      <c r="A6348" s="47" t="s">
        <v>37</v>
      </c>
      <c r="B6348" s="47" t="s">
        <v>130</v>
      </c>
      <c r="C6348" s="47">
        <v>2018</v>
      </c>
      <c r="D6348" s="93">
        <v>6.0380067413920005E-2</v>
      </c>
    </row>
    <row r="6349" spans="1:4">
      <c r="A6349" s="47" t="s">
        <v>37</v>
      </c>
      <c r="B6349" s="47" t="s">
        <v>130</v>
      </c>
      <c r="C6349" s="47">
        <v>2019</v>
      </c>
      <c r="D6349" s="93">
        <v>5.0725694224387476E-2</v>
      </c>
    </row>
    <row r="6350" spans="1:4">
      <c r="A6350" s="47" t="s">
        <v>37</v>
      </c>
      <c r="B6350" s="47" t="s">
        <v>130</v>
      </c>
      <c r="C6350" s="47">
        <v>2020</v>
      </c>
      <c r="D6350" s="93">
        <v>4.6977426779570557E-2</v>
      </c>
    </row>
    <row r="6351" spans="1:4">
      <c r="A6351" s="47" t="s">
        <v>37</v>
      </c>
      <c r="B6351" s="47" t="s">
        <v>130</v>
      </c>
      <c r="C6351" s="47">
        <v>2021</v>
      </c>
      <c r="D6351" s="93">
        <v>2.8865599519453566E-2</v>
      </c>
    </row>
    <row r="6352" spans="1:4">
      <c r="A6352" s="47" t="s">
        <v>37</v>
      </c>
      <c r="B6352" s="47" t="s">
        <v>130</v>
      </c>
      <c r="C6352" s="47">
        <v>2022</v>
      </c>
      <c r="D6352" s="93">
        <v>2.8295476988626056E-2</v>
      </c>
    </row>
    <row r="6353" spans="1:4">
      <c r="A6353" s="47" t="s">
        <v>38</v>
      </c>
      <c r="B6353" s="47" t="s">
        <v>130</v>
      </c>
      <c r="C6353" s="47">
        <v>2014</v>
      </c>
      <c r="D6353" s="93">
        <v>7.1157981885786759E-2</v>
      </c>
    </row>
    <row r="6354" spans="1:4">
      <c r="A6354" s="47" t="s">
        <v>38</v>
      </c>
      <c r="B6354" s="47" t="s">
        <v>130</v>
      </c>
      <c r="C6354" s="47">
        <v>2015</v>
      </c>
      <c r="D6354" s="47">
        <v>8.8118638809706037E-2</v>
      </c>
    </row>
    <row r="6355" spans="1:4">
      <c r="A6355" s="47" t="s">
        <v>38</v>
      </c>
      <c r="B6355" s="47" t="s">
        <v>130</v>
      </c>
      <c r="C6355" s="47">
        <v>2016</v>
      </c>
      <c r="D6355" s="108">
        <v>6.1988122104021603E-2</v>
      </c>
    </row>
    <row r="6356" spans="1:4">
      <c r="A6356" s="47" t="s">
        <v>38</v>
      </c>
      <c r="B6356" s="47" t="s">
        <v>130</v>
      </c>
      <c r="C6356" s="47">
        <v>2017</v>
      </c>
      <c r="D6356" s="93">
        <v>7.3023401332391269E-2</v>
      </c>
    </row>
    <row r="6357" spans="1:4">
      <c r="A6357" s="47" t="s">
        <v>38</v>
      </c>
      <c r="B6357" s="47" t="s">
        <v>130</v>
      </c>
      <c r="C6357" s="47">
        <v>2018</v>
      </c>
      <c r="D6357" s="93">
        <v>5.435110035112662E-2</v>
      </c>
    </row>
    <row r="6358" spans="1:4">
      <c r="A6358" s="47" t="s">
        <v>38</v>
      </c>
      <c r="B6358" s="47" t="s">
        <v>130</v>
      </c>
      <c r="C6358" s="47">
        <v>2019</v>
      </c>
      <c r="D6358" s="93">
        <v>4.6150915786798648E-2</v>
      </c>
    </row>
    <row r="6359" spans="1:4">
      <c r="A6359" s="47" t="s">
        <v>38</v>
      </c>
      <c r="B6359" s="47" t="s">
        <v>130</v>
      </c>
      <c r="C6359" s="47">
        <v>2020</v>
      </c>
      <c r="D6359" s="93">
        <v>4.3030245867011756E-2</v>
      </c>
    </row>
    <row r="6360" spans="1:4">
      <c r="A6360" s="47" t="s">
        <v>38</v>
      </c>
      <c r="B6360" s="47" t="s">
        <v>130</v>
      </c>
      <c r="C6360" s="47">
        <v>2021</v>
      </c>
      <c r="D6360" s="93">
        <v>2.6479411354498918E-2</v>
      </c>
    </row>
    <row r="6361" spans="1:4">
      <c r="A6361" s="47" t="s">
        <v>38</v>
      </c>
      <c r="B6361" s="47" t="s">
        <v>130</v>
      </c>
      <c r="C6361" s="47">
        <v>2022</v>
      </c>
      <c r="D6361" s="93">
        <v>2.1637972890740126E-2</v>
      </c>
    </row>
    <row r="6362" spans="1:4">
      <c r="A6362" s="47" t="s">
        <v>39</v>
      </c>
      <c r="B6362" s="47" t="s">
        <v>130</v>
      </c>
      <c r="C6362" s="47">
        <v>2014</v>
      </c>
      <c r="D6362" s="47">
        <v>9.294771109935758E-2</v>
      </c>
    </row>
    <row r="6363" spans="1:4">
      <c r="A6363" s="47" t="s">
        <v>39</v>
      </c>
      <c r="B6363" s="47" t="s">
        <v>130</v>
      </c>
      <c r="C6363" s="47">
        <v>2015</v>
      </c>
      <c r="D6363" s="108">
        <v>0.10469361060527903</v>
      </c>
    </row>
    <row r="6364" spans="1:4">
      <c r="A6364" s="47" t="s">
        <v>39</v>
      </c>
      <c r="B6364" s="47" t="s">
        <v>130</v>
      </c>
      <c r="C6364" s="47">
        <v>2016</v>
      </c>
      <c r="D6364" s="93">
        <v>3.4595548456792052E-2</v>
      </c>
    </row>
    <row r="6365" spans="1:4">
      <c r="A6365" s="47" t="s">
        <v>39</v>
      </c>
      <c r="B6365" s="47" t="s">
        <v>130</v>
      </c>
      <c r="C6365" s="47">
        <v>2017</v>
      </c>
      <c r="D6365" s="93">
        <v>4.2244932763796122E-2</v>
      </c>
    </row>
    <row r="6366" spans="1:4">
      <c r="A6366" s="47" t="s">
        <v>39</v>
      </c>
      <c r="B6366" s="47" t="s">
        <v>130</v>
      </c>
      <c r="C6366" s="47">
        <v>2018</v>
      </c>
      <c r="D6366" s="93">
        <v>4.1766179698270921E-2</v>
      </c>
    </row>
    <row r="6367" spans="1:4">
      <c r="A6367" s="47" t="s">
        <v>39</v>
      </c>
      <c r="B6367" s="47" t="s">
        <v>130</v>
      </c>
      <c r="C6367" s="47">
        <v>2019</v>
      </c>
      <c r="D6367" s="93">
        <v>3.2944602447059206E-2</v>
      </c>
    </row>
    <row r="6368" spans="1:4">
      <c r="A6368" s="47" t="s">
        <v>39</v>
      </c>
      <c r="B6368" s="47" t="s">
        <v>130</v>
      </c>
      <c r="C6368" s="47">
        <v>2020</v>
      </c>
      <c r="D6368" s="93">
        <v>3.6787684568722716E-2</v>
      </c>
    </row>
    <row r="6369" spans="1:4">
      <c r="A6369" s="47" t="s">
        <v>39</v>
      </c>
      <c r="B6369" s="47" t="s">
        <v>130</v>
      </c>
      <c r="C6369" s="47">
        <v>2021</v>
      </c>
      <c r="D6369" s="93">
        <v>3.4569772861565005E-2</v>
      </c>
    </row>
    <row r="6370" spans="1:4">
      <c r="A6370" s="47" t="s">
        <v>39</v>
      </c>
      <c r="B6370" s="47" t="s">
        <v>130</v>
      </c>
      <c r="C6370" s="47">
        <v>2022</v>
      </c>
      <c r="D6370" s="47">
        <v>3.3006080220500493E-2</v>
      </c>
    </row>
    <row r="6371" spans="1:4">
      <c r="A6371" s="47" t="s">
        <v>40</v>
      </c>
      <c r="B6371" s="47" t="s">
        <v>130</v>
      </c>
      <c r="C6371" s="47">
        <v>2014</v>
      </c>
      <c r="D6371" s="107">
        <v>0.13090813008254923</v>
      </c>
    </row>
    <row r="6372" spans="1:4">
      <c r="A6372" s="47" t="s">
        <v>40</v>
      </c>
      <c r="B6372" s="47" t="s">
        <v>130</v>
      </c>
      <c r="C6372" s="47">
        <v>2015</v>
      </c>
      <c r="D6372" s="93">
        <v>6.7901008995873924E-2</v>
      </c>
    </row>
    <row r="6373" spans="1:4">
      <c r="A6373" s="47" t="s">
        <v>40</v>
      </c>
      <c r="B6373" s="47" t="s">
        <v>130</v>
      </c>
      <c r="C6373" s="47">
        <v>2016</v>
      </c>
      <c r="D6373" s="93">
        <v>6.5146259446314192E-2</v>
      </c>
    </row>
    <row r="6374" spans="1:4">
      <c r="A6374" s="47" t="s">
        <v>40</v>
      </c>
      <c r="B6374" s="47" t="s">
        <v>130</v>
      </c>
      <c r="C6374" s="47">
        <v>2017</v>
      </c>
      <c r="D6374" s="93">
        <v>6.3876349663656587E-2</v>
      </c>
    </row>
    <row r="6375" spans="1:4">
      <c r="A6375" s="47" t="s">
        <v>40</v>
      </c>
      <c r="B6375" s="47" t="s">
        <v>130</v>
      </c>
      <c r="C6375" s="47">
        <v>2018</v>
      </c>
      <c r="D6375" s="93">
        <v>4.1130220849008463E-2</v>
      </c>
    </row>
    <row r="6376" spans="1:4">
      <c r="A6376" s="47" t="s">
        <v>40</v>
      </c>
      <c r="B6376" s="47" t="s">
        <v>130</v>
      </c>
      <c r="C6376" s="47">
        <v>2019</v>
      </c>
      <c r="D6376" s="93">
        <v>6.0187920313255636E-2</v>
      </c>
    </row>
    <row r="6377" spans="1:4">
      <c r="A6377" s="47" t="s">
        <v>40</v>
      </c>
      <c r="B6377" s="47" t="s">
        <v>130</v>
      </c>
      <c r="C6377" s="47">
        <v>2020</v>
      </c>
      <c r="D6377" s="93">
        <v>3.7390440171547627E-2</v>
      </c>
    </row>
    <row r="6378" spans="1:4">
      <c r="A6378" s="47" t="s">
        <v>40</v>
      </c>
      <c r="B6378" s="47" t="s">
        <v>130</v>
      </c>
      <c r="C6378" s="47">
        <v>2021</v>
      </c>
      <c r="D6378" s="47">
        <v>1.3079817821163135E-2</v>
      </c>
    </row>
    <row r="6379" spans="1:4">
      <c r="A6379" s="47" t="s">
        <v>40</v>
      </c>
      <c r="B6379" s="47" t="s">
        <v>130</v>
      </c>
      <c r="C6379" s="47">
        <v>2022</v>
      </c>
      <c r="D6379" s="107">
        <v>1.4649575954420811E-2</v>
      </c>
    </row>
    <row r="6380" spans="1:4">
      <c r="A6380" s="47" t="s">
        <v>41</v>
      </c>
      <c r="B6380" s="47" t="s">
        <v>130</v>
      </c>
      <c r="C6380" s="47">
        <v>2014</v>
      </c>
      <c r="D6380" s="93">
        <v>9.9523717288554775E-2</v>
      </c>
    </row>
    <row r="6381" spans="1:4">
      <c r="A6381" s="47" t="s">
        <v>41</v>
      </c>
      <c r="B6381" s="47" t="s">
        <v>130</v>
      </c>
      <c r="C6381" s="47">
        <v>2015</v>
      </c>
      <c r="D6381" s="93">
        <v>0.10165871601335172</v>
      </c>
    </row>
    <row r="6382" spans="1:4">
      <c r="A6382" s="47" t="s">
        <v>41</v>
      </c>
      <c r="B6382" s="47" t="s">
        <v>130</v>
      </c>
      <c r="C6382" s="47">
        <v>2016</v>
      </c>
      <c r="D6382" s="93">
        <v>7.561228998476073E-2</v>
      </c>
    </row>
    <row r="6383" spans="1:4">
      <c r="A6383" s="47" t="s">
        <v>41</v>
      </c>
      <c r="B6383" s="47" t="s">
        <v>130</v>
      </c>
      <c r="C6383" s="47">
        <v>2017</v>
      </c>
      <c r="D6383" s="93">
        <v>8.860588733461669E-2</v>
      </c>
    </row>
    <row r="6384" spans="1:4">
      <c r="A6384" s="47" t="s">
        <v>41</v>
      </c>
      <c r="B6384" s="47" t="s">
        <v>130</v>
      </c>
      <c r="C6384" s="47">
        <v>2018</v>
      </c>
      <c r="D6384" s="93">
        <v>6.6103302684744722E-2</v>
      </c>
    </row>
    <row r="6385" spans="1:4">
      <c r="A6385" s="47" t="s">
        <v>41</v>
      </c>
      <c r="B6385" s="47" t="s">
        <v>130</v>
      </c>
      <c r="C6385" s="47">
        <v>2019</v>
      </c>
      <c r="D6385" s="93">
        <v>5.9669139003973651E-2</v>
      </c>
    </row>
    <row r="6386" spans="1:4">
      <c r="A6386" s="47" t="s">
        <v>41</v>
      </c>
      <c r="B6386" s="47" t="s">
        <v>130</v>
      </c>
      <c r="C6386" s="47">
        <v>2020</v>
      </c>
      <c r="D6386" s="47">
        <v>7.0829222020754187E-2</v>
      </c>
    </row>
    <row r="6387" spans="1:4">
      <c r="A6387" s="47" t="s">
        <v>41</v>
      </c>
      <c r="B6387" s="47" t="s">
        <v>130</v>
      </c>
      <c r="C6387" s="47">
        <v>2021</v>
      </c>
      <c r="D6387" s="107">
        <v>7.1037870245073381E-2</v>
      </c>
    </row>
    <row r="6388" spans="1:4">
      <c r="A6388" s="47" t="s">
        <v>41</v>
      </c>
      <c r="B6388" s="47" t="s">
        <v>130</v>
      </c>
      <c r="C6388" s="47">
        <v>2022</v>
      </c>
      <c r="D6388" s="93">
        <v>6.4852562536158107E-2</v>
      </c>
    </row>
    <row r="6389" spans="1:4">
      <c r="A6389" s="47" t="s">
        <v>111</v>
      </c>
      <c r="B6389" s="47" t="s">
        <v>130</v>
      </c>
      <c r="C6389" s="47">
        <v>2020</v>
      </c>
      <c r="D6389" s="93">
        <v>2.8181701025337215E-2</v>
      </c>
    </row>
    <row r="6390" spans="1:4">
      <c r="A6390" s="47" t="s">
        <v>111</v>
      </c>
      <c r="B6390" s="47" t="s">
        <v>130</v>
      </c>
      <c r="C6390" s="47">
        <v>2021</v>
      </c>
      <c r="D6390" s="93">
        <v>2.822747679524729E-2</v>
      </c>
    </row>
    <row r="6391" spans="1:4">
      <c r="A6391" s="47" t="s">
        <v>111</v>
      </c>
      <c r="B6391" s="47" t="s">
        <v>130</v>
      </c>
      <c r="C6391" s="47">
        <v>2022</v>
      </c>
      <c r="D6391" s="93">
        <v>3.3528109817777582E-2</v>
      </c>
    </row>
    <row r="6392" spans="1:4">
      <c r="A6392" s="47" t="s">
        <v>42</v>
      </c>
      <c r="B6392" s="47" t="s">
        <v>130</v>
      </c>
      <c r="C6392" s="47">
        <v>2014</v>
      </c>
      <c r="D6392" s="93">
        <v>9.049583771377824E-2</v>
      </c>
    </row>
    <row r="6393" spans="1:4">
      <c r="A6393" s="47" t="s">
        <v>42</v>
      </c>
      <c r="B6393" s="47" t="s">
        <v>130</v>
      </c>
      <c r="C6393" s="47">
        <v>2015</v>
      </c>
      <c r="D6393" s="93">
        <v>9.4039226740517609E-2</v>
      </c>
    </row>
    <row r="6394" spans="1:4">
      <c r="A6394" s="47" t="s">
        <v>42</v>
      </c>
      <c r="B6394" s="47" t="s">
        <v>130</v>
      </c>
      <c r="C6394" s="47">
        <v>2016</v>
      </c>
      <c r="D6394" s="47">
        <v>7.1151990038131441E-2</v>
      </c>
    </row>
    <row r="6395" spans="1:4">
      <c r="A6395" s="47" t="s">
        <v>42</v>
      </c>
      <c r="B6395" s="47" t="s">
        <v>130</v>
      </c>
      <c r="C6395" s="47">
        <v>2017</v>
      </c>
      <c r="D6395" s="108">
        <v>6.9173853103496802E-2</v>
      </c>
    </row>
    <row r="6396" spans="1:4">
      <c r="A6396" s="47" t="s">
        <v>42</v>
      </c>
      <c r="B6396" s="47" t="s">
        <v>130</v>
      </c>
      <c r="C6396" s="47">
        <v>2018</v>
      </c>
      <c r="D6396" s="93">
        <v>5.7546090139158207E-2</v>
      </c>
    </row>
    <row r="6397" spans="1:4">
      <c r="A6397" s="47" t="s">
        <v>42</v>
      </c>
      <c r="B6397" s="47" t="s">
        <v>130</v>
      </c>
      <c r="C6397" s="47">
        <v>2019</v>
      </c>
      <c r="D6397" s="93">
        <v>5.3949484457061797E-2</v>
      </c>
    </row>
    <row r="6398" spans="1:4">
      <c r="A6398" s="47" t="s">
        <v>42</v>
      </c>
      <c r="B6398" s="47" t="s">
        <v>130</v>
      </c>
      <c r="C6398" s="47">
        <v>2020</v>
      </c>
      <c r="D6398" s="93">
        <v>5.9682999309401241E-2</v>
      </c>
    </row>
    <row r="6399" spans="1:4">
      <c r="A6399" s="47" t="s">
        <v>42</v>
      </c>
      <c r="B6399" s="47" t="s">
        <v>130</v>
      </c>
      <c r="C6399" s="47">
        <v>2021</v>
      </c>
      <c r="D6399" s="93">
        <v>4.9870846419934271E-2</v>
      </c>
    </row>
    <row r="6400" spans="1:4">
      <c r="A6400" s="47" t="s">
        <v>42</v>
      </c>
      <c r="B6400" s="47" t="s">
        <v>130</v>
      </c>
      <c r="C6400" s="47">
        <v>2022</v>
      </c>
      <c r="D6400" s="93">
        <v>5.3720108254292603E-2</v>
      </c>
    </row>
    <row r="6401" spans="1:4">
      <c r="A6401" s="47" t="s">
        <v>43</v>
      </c>
      <c r="B6401" s="47" t="s">
        <v>130</v>
      </c>
      <c r="C6401" s="47">
        <v>2014</v>
      </c>
      <c r="D6401" s="93">
        <v>0.10863729923398872</v>
      </c>
    </row>
    <row r="6402" spans="1:4">
      <c r="A6402" s="47" t="s">
        <v>43</v>
      </c>
      <c r="B6402" s="47" t="s">
        <v>130</v>
      </c>
      <c r="C6402" s="47">
        <v>2015</v>
      </c>
      <c r="D6402" s="107">
        <v>0.11690690865136084</v>
      </c>
    </row>
    <row r="6403" spans="1:4">
      <c r="A6403" s="47" t="s">
        <v>43</v>
      </c>
      <c r="B6403" s="47" t="s">
        <v>130</v>
      </c>
      <c r="C6403" s="47">
        <v>2016</v>
      </c>
      <c r="D6403" s="93">
        <v>6.5594730072296381E-2</v>
      </c>
    </row>
    <row r="6404" spans="1:4">
      <c r="A6404" s="47" t="s">
        <v>43</v>
      </c>
      <c r="B6404" s="47" t="s">
        <v>130</v>
      </c>
      <c r="C6404" s="47">
        <v>2017</v>
      </c>
      <c r="D6404" s="93">
        <v>5.5215983771659954E-2</v>
      </c>
    </row>
    <row r="6405" spans="1:4">
      <c r="A6405" s="47" t="s">
        <v>43</v>
      </c>
      <c r="B6405" s="47" t="s">
        <v>130</v>
      </c>
      <c r="C6405" s="47">
        <v>2018</v>
      </c>
      <c r="D6405" s="93">
        <v>6.0413121890301534E-2</v>
      </c>
    </row>
    <row r="6406" spans="1:4">
      <c r="A6406" s="47" t="s">
        <v>43</v>
      </c>
      <c r="B6406" s="47" t="s">
        <v>130</v>
      </c>
      <c r="C6406" s="47">
        <v>2019</v>
      </c>
      <c r="D6406" s="93">
        <v>5.6428914070789996E-2</v>
      </c>
    </row>
    <row r="6407" spans="1:4">
      <c r="A6407" s="47" t="s">
        <v>43</v>
      </c>
      <c r="B6407" s="47" t="s">
        <v>130</v>
      </c>
      <c r="C6407" s="47">
        <v>2020</v>
      </c>
      <c r="D6407" s="93">
        <v>6.390190069180697E-2</v>
      </c>
    </row>
    <row r="6408" spans="1:4">
      <c r="A6408" s="47" t="s">
        <v>43</v>
      </c>
      <c r="B6408" s="47" t="s">
        <v>130</v>
      </c>
      <c r="C6408" s="47">
        <v>2021</v>
      </c>
      <c r="D6408" s="93">
        <v>5.3871070666151863E-2</v>
      </c>
    </row>
    <row r="6409" spans="1:4">
      <c r="A6409" s="47" t="s">
        <v>43</v>
      </c>
      <c r="B6409" s="47" t="s">
        <v>130</v>
      </c>
      <c r="C6409" s="47">
        <v>2022</v>
      </c>
      <c r="D6409" s="107">
        <v>4.2993271893017951E-2</v>
      </c>
    </row>
    <row r="6410" spans="1:4">
      <c r="A6410" s="47" t="s">
        <v>44</v>
      </c>
      <c r="B6410" s="47" t="s">
        <v>130</v>
      </c>
      <c r="C6410" s="47">
        <v>2014</v>
      </c>
      <c r="D6410" s="93">
        <v>7.3266220365164267E-2</v>
      </c>
    </row>
    <row r="6411" spans="1:4">
      <c r="A6411" s="47" t="s">
        <v>44</v>
      </c>
      <c r="B6411" s="47" t="s">
        <v>130</v>
      </c>
      <c r="C6411" s="47">
        <v>2015</v>
      </c>
      <c r="D6411" s="93">
        <v>8.7395179341600154E-2</v>
      </c>
    </row>
    <row r="6412" spans="1:4">
      <c r="A6412" s="47" t="s">
        <v>44</v>
      </c>
      <c r="B6412" s="47" t="s">
        <v>130</v>
      </c>
      <c r="C6412" s="47">
        <v>2016</v>
      </c>
      <c r="D6412" s="93">
        <v>9.4900049344490381E-2</v>
      </c>
    </row>
    <row r="6413" spans="1:4">
      <c r="A6413" s="47" t="s">
        <v>44</v>
      </c>
      <c r="B6413" s="47" t="s">
        <v>130</v>
      </c>
      <c r="C6413" s="47">
        <v>2017</v>
      </c>
      <c r="D6413" s="93">
        <v>7.3500383343491807E-2</v>
      </c>
    </row>
    <row r="6414" spans="1:4">
      <c r="A6414" s="47" t="s">
        <v>44</v>
      </c>
      <c r="B6414" s="47" t="s">
        <v>130</v>
      </c>
      <c r="C6414" s="47">
        <v>2018</v>
      </c>
      <c r="D6414" s="93">
        <v>4.7952129805422045E-2</v>
      </c>
    </row>
    <row r="6415" spans="1:4">
      <c r="A6415" s="47" t="s">
        <v>44</v>
      </c>
      <c r="B6415" s="47" t="s">
        <v>130</v>
      </c>
      <c r="C6415" s="47">
        <v>2019</v>
      </c>
      <c r="D6415" s="93">
        <v>3.4540399832827258E-2</v>
      </c>
    </row>
    <row r="6416" spans="1:4">
      <c r="A6416" s="47" t="s">
        <v>44</v>
      </c>
      <c r="B6416" s="47" t="s">
        <v>130</v>
      </c>
      <c r="C6416" s="47">
        <v>2020</v>
      </c>
      <c r="D6416" s="47">
        <v>3.4267232380503922E-2</v>
      </c>
    </row>
    <row r="6417" spans="1:4">
      <c r="A6417" s="47" t="s">
        <v>44</v>
      </c>
      <c r="B6417" s="47" t="s">
        <v>130</v>
      </c>
      <c r="C6417" s="47">
        <v>2021</v>
      </c>
      <c r="D6417" s="108">
        <v>2.2977801134228901E-2</v>
      </c>
    </row>
    <row r="6418" spans="1:4">
      <c r="A6418" s="47" t="s">
        <v>44</v>
      </c>
      <c r="B6418" s="47" t="s">
        <v>130</v>
      </c>
      <c r="C6418" s="47">
        <v>2022</v>
      </c>
      <c r="D6418" s="93">
        <v>2.5400846836726519E-2</v>
      </c>
    </row>
    <row r="6419" spans="1:4">
      <c r="A6419" s="47" t="s">
        <v>45</v>
      </c>
      <c r="B6419" s="47" t="s">
        <v>130</v>
      </c>
      <c r="C6419" s="47">
        <v>2014</v>
      </c>
      <c r="D6419" s="93">
        <v>7.3146713411770467E-2</v>
      </c>
    </row>
    <row r="6420" spans="1:4">
      <c r="A6420" s="47" t="s">
        <v>45</v>
      </c>
      <c r="B6420" s="47" t="s">
        <v>130</v>
      </c>
      <c r="C6420" s="47">
        <v>2015</v>
      </c>
      <c r="D6420" s="93">
        <v>7.8463364124108287E-2</v>
      </c>
    </row>
    <row r="6421" spans="1:4">
      <c r="A6421" s="47" t="s">
        <v>45</v>
      </c>
      <c r="B6421" s="47" t="s">
        <v>130</v>
      </c>
      <c r="C6421" s="47">
        <v>2016</v>
      </c>
      <c r="D6421" s="93">
        <v>4.6760386133369053E-2</v>
      </c>
    </row>
    <row r="6422" spans="1:4">
      <c r="A6422" s="47" t="s">
        <v>45</v>
      </c>
      <c r="B6422" s="47" t="s">
        <v>130</v>
      </c>
      <c r="C6422" s="47">
        <v>2017</v>
      </c>
      <c r="D6422" s="93">
        <v>6.93782026900015E-2</v>
      </c>
    </row>
    <row r="6423" spans="1:4">
      <c r="A6423" s="47" t="s">
        <v>45</v>
      </c>
      <c r="B6423" s="47" t="s">
        <v>130</v>
      </c>
      <c r="C6423" s="47">
        <v>2018</v>
      </c>
      <c r="D6423" s="93">
        <v>7.6293598439166263E-2</v>
      </c>
    </row>
    <row r="6424" spans="1:4">
      <c r="A6424" s="47" t="s">
        <v>45</v>
      </c>
      <c r="B6424" s="47" t="s">
        <v>130</v>
      </c>
      <c r="C6424" s="47">
        <v>2019</v>
      </c>
      <c r="D6424" s="47">
        <v>7.8283243565281865E-2</v>
      </c>
    </row>
    <row r="6425" spans="1:4">
      <c r="A6425" s="47" t="s">
        <v>45</v>
      </c>
      <c r="B6425" s="47" t="s">
        <v>130</v>
      </c>
      <c r="C6425" s="47">
        <v>2020</v>
      </c>
      <c r="D6425" s="108">
        <v>8.711573747934076E-2</v>
      </c>
    </row>
    <row r="6426" spans="1:4">
      <c r="A6426" s="47" t="s">
        <v>45</v>
      </c>
      <c r="B6426" s="47" t="s">
        <v>130</v>
      </c>
      <c r="C6426" s="47">
        <v>2021</v>
      </c>
      <c r="D6426" s="93">
        <v>6.576962710270598E-2</v>
      </c>
    </row>
    <row r="6427" spans="1:4">
      <c r="A6427" s="47" t="s">
        <v>45</v>
      </c>
      <c r="B6427" s="47" t="s">
        <v>130</v>
      </c>
      <c r="C6427" s="47">
        <v>2022</v>
      </c>
      <c r="D6427" s="93">
        <v>5.75414204741495E-2</v>
      </c>
    </row>
    <row r="6428" spans="1:4">
      <c r="A6428" s="47" t="s">
        <v>33</v>
      </c>
      <c r="B6428" s="47" t="s">
        <v>129</v>
      </c>
      <c r="C6428" s="47">
        <v>2014</v>
      </c>
      <c r="D6428" s="93">
        <v>0.10226096208440835</v>
      </c>
    </row>
    <row r="6429" spans="1:4">
      <c r="A6429" s="47" t="s">
        <v>33</v>
      </c>
      <c r="B6429" s="47" t="s">
        <v>129</v>
      </c>
      <c r="C6429" s="47">
        <v>2015</v>
      </c>
      <c r="D6429" s="93">
        <v>7.9140952703761439E-2</v>
      </c>
    </row>
    <row r="6430" spans="1:4">
      <c r="A6430" s="47" t="s">
        <v>33</v>
      </c>
      <c r="B6430" s="47" t="s">
        <v>129</v>
      </c>
      <c r="C6430" s="47">
        <v>2016</v>
      </c>
      <c r="D6430" s="93">
        <v>4.0885904135515433E-2</v>
      </c>
    </row>
    <row r="6431" spans="1:4">
      <c r="A6431" s="47" t="s">
        <v>33</v>
      </c>
      <c r="B6431" s="47" t="s">
        <v>129</v>
      </c>
      <c r="C6431" s="47">
        <v>2017</v>
      </c>
      <c r="D6431" s="93">
        <v>4.8398383466444858E-2</v>
      </c>
    </row>
    <row r="6432" spans="1:4">
      <c r="A6432" s="47" t="s">
        <v>33</v>
      </c>
      <c r="B6432" s="47" t="s">
        <v>129</v>
      </c>
      <c r="C6432" s="47">
        <v>2018</v>
      </c>
      <c r="D6432" s="47">
        <v>5.1005200089827521E-2</v>
      </c>
    </row>
    <row r="6433" spans="1:4">
      <c r="A6433" s="47" t="s">
        <v>33</v>
      </c>
      <c r="B6433" s="47" t="s">
        <v>129</v>
      </c>
      <c r="C6433" s="47">
        <v>2019</v>
      </c>
      <c r="D6433" s="108">
        <v>5.3487187983328778E-2</v>
      </c>
    </row>
    <row r="6434" spans="1:4">
      <c r="A6434" s="47" t="s">
        <v>33</v>
      </c>
      <c r="B6434" s="47" t="s">
        <v>129</v>
      </c>
      <c r="C6434" s="47">
        <v>2020</v>
      </c>
      <c r="D6434" s="94">
        <v>3.8336570236776869E-2</v>
      </c>
    </row>
    <row r="6435" spans="1:4">
      <c r="A6435" s="47" t="s">
        <v>33</v>
      </c>
      <c r="B6435" s="47" t="s">
        <v>129</v>
      </c>
      <c r="C6435" s="47">
        <v>2021</v>
      </c>
      <c r="D6435" s="94">
        <v>3.3925432910913995E-2</v>
      </c>
    </row>
    <row r="6436" spans="1:4">
      <c r="A6436" s="47" t="s">
        <v>33</v>
      </c>
      <c r="B6436" s="47" t="s">
        <v>129</v>
      </c>
      <c r="C6436" s="47">
        <v>2022</v>
      </c>
      <c r="D6436" s="94">
        <v>3.3291956524752607E-2</v>
      </c>
    </row>
    <row r="6437" spans="1:4">
      <c r="A6437" s="47" t="s">
        <v>34</v>
      </c>
      <c r="B6437" s="47" t="s">
        <v>129</v>
      </c>
      <c r="C6437" s="47">
        <v>2014</v>
      </c>
      <c r="D6437" s="94">
        <v>8.1129087565551414E-2</v>
      </c>
    </row>
    <row r="6438" spans="1:4">
      <c r="A6438" s="47" t="s">
        <v>34</v>
      </c>
      <c r="B6438" s="47" t="s">
        <v>129</v>
      </c>
      <c r="C6438" s="47">
        <v>2015</v>
      </c>
      <c r="D6438" s="94">
        <v>9.9955708867033144E-2</v>
      </c>
    </row>
    <row r="6439" spans="1:4">
      <c r="A6439" s="47" t="s">
        <v>34</v>
      </c>
      <c r="B6439" s="47" t="s">
        <v>129</v>
      </c>
      <c r="C6439" s="47">
        <v>2016</v>
      </c>
      <c r="D6439" s="94">
        <v>4.7134666524714174E-2</v>
      </c>
    </row>
    <row r="6440" spans="1:4">
      <c r="A6440" s="47" t="s">
        <v>34</v>
      </c>
      <c r="B6440" s="47" t="s">
        <v>129</v>
      </c>
      <c r="C6440" s="47">
        <v>2017</v>
      </c>
      <c r="D6440" s="47">
        <v>7.1174550741049503E-2</v>
      </c>
    </row>
    <row r="6441" spans="1:4">
      <c r="A6441" s="47" t="s">
        <v>34</v>
      </c>
      <c r="B6441" s="47" t="s">
        <v>129</v>
      </c>
      <c r="C6441" s="47">
        <v>2018</v>
      </c>
      <c r="D6441" s="108">
        <v>5.7710449248512201E-2</v>
      </c>
    </row>
    <row r="6442" spans="1:4">
      <c r="A6442" s="47" t="s">
        <v>34</v>
      </c>
      <c r="B6442" s="47" t="s">
        <v>129</v>
      </c>
      <c r="C6442" s="47">
        <v>2019</v>
      </c>
      <c r="D6442" s="93">
        <v>5.9726060636228581E-2</v>
      </c>
    </row>
    <row r="6443" spans="1:4">
      <c r="A6443" s="47" t="s">
        <v>34</v>
      </c>
      <c r="B6443" s="47" t="s">
        <v>129</v>
      </c>
      <c r="C6443" s="47">
        <v>2020</v>
      </c>
      <c r="D6443" s="93">
        <v>6.005397315153449E-2</v>
      </c>
    </row>
    <row r="6444" spans="1:4">
      <c r="A6444" s="47" t="s">
        <v>34</v>
      </c>
      <c r="B6444" s="47" t="s">
        <v>129</v>
      </c>
      <c r="C6444" s="47">
        <v>2021</v>
      </c>
      <c r="D6444" s="93">
        <v>5.2564123148388819E-2</v>
      </c>
    </row>
    <row r="6445" spans="1:4">
      <c r="A6445" s="47" t="s">
        <v>34</v>
      </c>
      <c r="B6445" s="47" t="s">
        <v>129</v>
      </c>
      <c r="C6445" s="47">
        <v>2022</v>
      </c>
      <c r="D6445" s="93">
        <v>2.9215867190017761E-2</v>
      </c>
    </row>
    <row r="6446" spans="1:4">
      <c r="A6446" s="47" t="s">
        <v>35</v>
      </c>
      <c r="B6446" s="47" t="s">
        <v>129</v>
      </c>
      <c r="C6446" s="47">
        <v>2014</v>
      </c>
      <c r="D6446" s="93">
        <v>7.0553562019717769E-2</v>
      </c>
    </row>
    <row r="6447" spans="1:4">
      <c r="A6447" s="47" t="s">
        <v>35</v>
      </c>
      <c r="B6447" s="47" t="s">
        <v>129</v>
      </c>
      <c r="C6447" s="47">
        <v>2015</v>
      </c>
      <c r="D6447" s="93">
        <v>8.1334571381613555E-2</v>
      </c>
    </row>
    <row r="6448" spans="1:4">
      <c r="A6448" s="47" t="s">
        <v>35</v>
      </c>
      <c r="B6448" s="47" t="s">
        <v>129</v>
      </c>
      <c r="C6448" s="47">
        <v>2016</v>
      </c>
      <c r="D6448" s="47">
        <v>5.7230072598339336E-2</v>
      </c>
    </row>
    <row r="6449" spans="1:4">
      <c r="A6449" s="47" t="s">
        <v>35</v>
      </c>
      <c r="B6449" s="47" t="s">
        <v>129</v>
      </c>
      <c r="C6449" s="47">
        <v>2017</v>
      </c>
      <c r="D6449" s="108">
        <v>5.6519642589171019E-2</v>
      </c>
    </row>
    <row r="6450" spans="1:4">
      <c r="A6450" s="47" t="s">
        <v>35</v>
      </c>
      <c r="B6450" s="47" t="s">
        <v>129</v>
      </c>
      <c r="C6450" s="47">
        <v>2018</v>
      </c>
      <c r="D6450" s="93">
        <v>6.3456140839573488E-2</v>
      </c>
    </row>
    <row r="6451" spans="1:4">
      <c r="A6451" s="47" t="s">
        <v>35</v>
      </c>
      <c r="B6451" s="47" t="s">
        <v>129</v>
      </c>
      <c r="C6451" s="47">
        <v>2019</v>
      </c>
      <c r="D6451" s="93">
        <v>5.4772184999412402E-2</v>
      </c>
    </row>
    <row r="6452" spans="1:4">
      <c r="A6452" s="47" t="s">
        <v>35</v>
      </c>
      <c r="B6452" s="47" t="s">
        <v>129</v>
      </c>
      <c r="C6452" s="47">
        <v>2020</v>
      </c>
      <c r="D6452" s="93">
        <v>4.5848327580560344E-2</v>
      </c>
    </row>
    <row r="6453" spans="1:4">
      <c r="A6453" s="47" t="s">
        <v>35</v>
      </c>
      <c r="B6453" s="47" t="s">
        <v>129</v>
      </c>
      <c r="C6453" s="47">
        <v>2021</v>
      </c>
      <c r="D6453" s="93">
        <v>4.467919601733842E-2</v>
      </c>
    </row>
    <row r="6454" spans="1:4">
      <c r="A6454" s="47" t="s">
        <v>35</v>
      </c>
      <c r="B6454" s="47" t="s">
        <v>129</v>
      </c>
      <c r="C6454" s="47">
        <v>2022</v>
      </c>
      <c r="D6454" s="93">
        <v>6.139691913027643E-2</v>
      </c>
    </row>
    <row r="6455" spans="1:4">
      <c r="A6455" s="47" t="s">
        <v>36</v>
      </c>
      <c r="B6455" s="47" t="s">
        <v>129</v>
      </c>
      <c r="C6455" s="47">
        <v>2014</v>
      </c>
      <c r="D6455" s="93">
        <v>8.4061243690960616E-2</v>
      </c>
    </row>
    <row r="6456" spans="1:4">
      <c r="A6456" s="47" t="s">
        <v>36</v>
      </c>
      <c r="B6456" s="47" t="s">
        <v>129</v>
      </c>
      <c r="C6456" s="47">
        <v>2015</v>
      </c>
      <c r="D6456" s="107">
        <v>9.0588920726273323E-2</v>
      </c>
    </row>
    <row r="6457" spans="1:4">
      <c r="A6457" s="47" t="s">
        <v>36</v>
      </c>
      <c r="B6457" s="47" t="s">
        <v>129</v>
      </c>
      <c r="C6457" s="47">
        <v>2016</v>
      </c>
      <c r="D6457" s="93">
        <v>5.1950848043692439E-2</v>
      </c>
    </row>
    <row r="6458" spans="1:4">
      <c r="A6458" s="47" t="s">
        <v>36</v>
      </c>
      <c r="B6458" s="47" t="s">
        <v>129</v>
      </c>
      <c r="C6458" s="47">
        <v>2017</v>
      </c>
      <c r="D6458" s="93">
        <v>5.4979504754608513E-2</v>
      </c>
    </row>
    <row r="6459" spans="1:4">
      <c r="A6459" s="47" t="s">
        <v>36</v>
      </c>
      <c r="B6459" s="47" t="s">
        <v>129</v>
      </c>
      <c r="C6459" s="47">
        <v>2018</v>
      </c>
      <c r="D6459" s="93">
        <v>5.6481790097421283E-2</v>
      </c>
    </row>
    <row r="6460" spans="1:4">
      <c r="A6460" s="47" t="s">
        <v>36</v>
      </c>
      <c r="B6460" s="47" t="s">
        <v>129</v>
      </c>
      <c r="C6460" s="47">
        <v>2019</v>
      </c>
      <c r="D6460" s="93">
        <v>5.6650188496357522E-2</v>
      </c>
    </row>
    <row r="6461" spans="1:4">
      <c r="A6461" s="47" t="s">
        <v>36</v>
      </c>
      <c r="B6461" s="47" t="s">
        <v>129</v>
      </c>
      <c r="C6461" s="47">
        <v>2020</v>
      </c>
      <c r="D6461" s="93">
        <v>4.9607318672418375E-2</v>
      </c>
    </row>
    <row r="6462" spans="1:4">
      <c r="A6462" s="47" t="s">
        <v>36</v>
      </c>
      <c r="B6462" s="47" t="s">
        <v>129</v>
      </c>
      <c r="C6462" s="47">
        <v>2021</v>
      </c>
      <c r="D6462" s="93">
        <v>4.9015217007888516E-2</v>
      </c>
    </row>
    <row r="6463" spans="1:4">
      <c r="A6463" s="47" t="s">
        <v>36</v>
      </c>
      <c r="B6463" s="47" t="s">
        <v>129</v>
      </c>
      <c r="C6463" s="47">
        <v>2022</v>
      </c>
      <c r="D6463" s="47">
        <v>3.7920943982573035E-2</v>
      </c>
    </row>
    <row r="6464" spans="1:4">
      <c r="A6464" s="47" t="s">
        <v>37</v>
      </c>
      <c r="B6464" s="47" t="s">
        <v>129</v>
      </c>
      <c r="C6464" s="47">
        <v>2014</v>
      </c>
      <c r="D6464" s="107">
        <v>5.8161497493524866E-2</v>
      </c>
    </row>
    <row r="6465" spans="1:4">
      <c r="A6465" s="47" t="s">
        <v>37</v>
      </c>
      <c r="B6465" s="47" t="s">
        <v>129</v>
      </c>
      <c r="C6465" s="47">
        <v>2015</v>
      </c>
      <c r="D6465" s="107">
        <v>8.1501777371230891E-2</v>
      </c>
    </row>
    <row r="6466" spans="1:4">
      <c r="A6466" s="47" t="s">
        <v>37</v>
      </c>
      <c r="B6466" s="47" t="s">
        <v>129</v>
      </c>
      <c r="C6466" s="47">
        <v>2016</v>
      </c>
      <c r="D6466" s="93">
        <v>7.9268628354430465E-2</v>
      </c>
    </row>
    <row r="6467" spans="1:4">
      <c r="A6467" s="47" t="s">
        <v>37</v>
      </c>
      <c r="B6467" s="47" t="s">
        <v>129</v>
      </c>
      <c r="C6467" s="47">
        <v>2017</v>
      </c>
      <c r="D6467" s="93">
        <v>7.2735983161841433E-2</v>
      </c>
    </row>
    <row r="6468" spans="1:4">
      <c r="A6468" s="47" t="s">
        <v>37</v>
      </c>
      <c r="B6468" s="47" t="s">
        <v>129</v>
      </c>
      <c r="C6468" s="47">
        <v>2018</v>
      </c>
      <c r="D6468" s="93">
        <v>5.8555959557184151E-2</v>
      </c>
    </row>
    <row r="6469" spans="1:4">
      <c r="A6469" s="47" t="s">
        <v>37</v>
      </c>
      <c r="B6469" s="47" t="s">
        <v>129</v>
      </c>
      <c r="C6469" s="47">
        <v>2019</v>
      </c>
      <c r="D6469" s="93">
        <v>4.9277212902261357E-2</v>
      </c>
    </row>
    <row r="6470" spans="1:4">
      <c r="A6470" s="47" t="s">
        <v>37</v>
      </c>
      <c r="B6470" s="47" t="s">
        <v>129</v>
      </c>
      <c r="C6470" s="47">
        <v>2020</v>
      </c>
      <c r="D6470" s="93">
        <v>4.6629129954636458E-2</v>
      </c>
    </row>
    <row r="6471" spans="1:4">
      <c r="A6471" s="47" t="s">
        <v>37</v>
      </c>
      <c r="B6471" s="47" t="s">
        <v>129</v>
      </c>
      <c r="C6471" s="47">
        <v>2021</v>
      </c>
      <c r="D6471" s="93">
        <v>2.9950567058951823E-2</v>
      </c>
    </row>
    <row r="6472" spans="1:4">
      <c r="A6472" s="47" t="s">
        <v>37</v>
      </c>
      <c r="B6472" s="47" t="s">
        <v>129</v>
      </c>
      <c r="C6472" s="47">
        <v>2022</v>
      </c>
      <c r="D6472" s="47">
        <v>3.0245956515941076E-2</v>
      </c>
    </row>
    <row r="6473" spans="1:4">
      <c r="A6473" s="47" t="s">
        <v>38</v>
      </c>
      <c r="B6473" s="47" t="s">
        <v>129</v>
      </c>
      <c r="C6473" s="47">
        <v>2014</v>
      </c>
      <c r="D6473" s="108">
        <v>7.2067891836053138E-2</v>
      </c>
    </row>
    <row r="6474" spans="1:4">
      <c r="A6474" s="47" t="s">
        <v>38</v>
      </c>
      <c r="B6474" s="47" t="s">
        <v>129</v>
      </c>
      <c r="C6474" s="47">
        <v>2015</v>
      </c>
      <c r="D6474" s="93">
        <v>8.7936576721726847E-2</v>
      </c>
    </row>
    <row r="6475" spans="1:4">
      <c r="A6475" s="47" t="s">
        <v>38</v>
      </c>
      <c r="B6475" s="47" t="s">
        <v>129</v>
      </c>
      <c r="C6475" s="47">
        <v>2016</v>
      </c>
      <c r="D6475" s="93">
        <v>6.4157951016591996E-2</v>
      </c>
    </row>
    <row r="6476" spans="1:4">
      <c r="A6476" s="47" t="s">
        <v>38</v>
      </c>
      <c r="B6476" s="47" t="s">
        <v>129</v>
      </c>
      <c r="C6476" s="47">
        <v>2017</v>
      </c>
      <c r="D6476" s="93">
        <v>7.4577353367960203E-2</v>
      </c>
    </row>
    <row r="6477" spans="1:4">
      <c r="A6477" s="47" t="s">
        <v>38</v>
      </c>
      <c r="B6477" s="47" t="s">
        <v>129</v>
      </c>
      <c r="C6477" s="47">
        <v>2018</v>
      </c>
      <c r="D6477" s="93">
        <v>5.2427570011488255E-2</v>
      </c>
    </row>
    <row r="6478" spans="1:4">
      <c r="A6478" s="47" t="s">
        <v>38</v>
      </c>
      <c r="B6478" s="47" t="s">
        <v>129</v>
      </c>
      <c r="C6478" s="47">
        <v>2019</v>
      </c>
      <c r="D6478" s="93">
        <v>4.590143893429087E-2</v>
      </c>
    </row>
    <row r="6479" spans="1:4">
      <c r="A6479" s="47" t="s">
        <v>38</v>
      </c>
      <c r="B6479" s="47" t="s">
        <v>129</v>
      </c>
      <c r="C6479" s="47">
        <v>2020</v>
      </c>
      <c r="D6479" s="93">
        <v>4.3120940546085264E-2</v>
      </c>
    </row>
    <row r="6480" spans="1:4">
      <c r="A6480" s="47" t="s">
        <v>38</v>
      </c>
      <c r="B6480" s="47" t="s">
        <v>129</v>
      </c>
      <c r="C6480" s="47">
        <v>2021</v>
      </c>
      <c r="D6480" s="47">
        <v>2.7926496550490905E-2</v>
      </c>
    </row>
    <row r="6481" spans="1:4">
      <c r="A6481" s="47" t="s">
        <v>38</v>
      </c>
      <c r="B6481" s="47" t="s">
        <v>129</v>
      </c>
      <c r="C6481" s="47">
        <v>2022</v>
      </c>
      <c r="D6481" s="108">
        <v>2.2764690531654492E-2</v>
      </c>
    </row>
    <row r="6482" spans="1:4">
      <c r="A6482" s="47" t="s">
        <v>39</v>
      </c>
      <c r="B6482" s="47" t="s">
        <v>129</v>
      </c>
      <c r="C6482" s="47">
        <v>2014</v>
      </c>
      <c r="D6482" s="93">
        <v>9.1791673728618531E-2</v>
      </c>
    </row>
    <row r="6483" spans="1:4">
      <c r="A6483" s="47" t="s">
        <v>39</v>
      </c>
      <c r="B6483" s="47" t="s">
        <v>129</v>
      </c>
      <c r="C6483" s="47">
        <v>2015</v>
      </c>
      <c r="D6483" s="93">
        <v>0.10095348365726053</v>
      </c>
    </row>
    <row r="6484" spans="1:4">
      <c r="A6484" s="47" t="s">
        <v>39</v>
      </c>
      <c r="B6484" s="47" t="s">
        <v>129</v>
      </c>
      <c r="C6484" s="47">
        <v>2016</v>
      </c>
      <c r="D6484" s="93">
        <v>3.6713247200311147E-2</v>
      </c>
    </row>
    <row r="6485" spans="1:4">
      <c r="A6485" s="47" t="s">
        <v>39</v>
      </c>
      <c r="B6485" s="47" t="s">
        <v>129</v>
      </c>
      <c r="C6485" s="47">
        <v>2017</v>
      </c>
      <c r="D6485" s="93">
        <v>4.3907887920123852E-2</v>
      </c>
    </row>
    <row r="6486" spans="1:4">
      <c r="A6486" s="47" t="s">
        <v>39</v>
      </c>
      <c r="B6486" s="47" t="s">
        <v>129</v>
      </c>
      <c r="C6486" s="47">
        <v>2018</v>
      </c>
      <c r="D6486" s="93">
        <v>3.8890356731889661E-2</v>
      </c>
    </row>
    <row r="6487" spans="1:4">
      <c r="A6487" s="47" t="s">
        <v>39</v>
      </c>
      <c r="B6487" s="47" t="s">
        <v>129</v>
      </c>
      <c r="C6487" s="47">
        <v>2019</v>
      </c>
      <c r="D6487" s="93">
        <v>3.2397166086795742E-2</v>
      </c>
    </row>
    <row r="6488" spans="1:4">
      <c r="A6488" s="47" t="s">
        <v>39</v>
      </c>
      <c r="B6488" s="47" t="s">
        <v>129</v>
      </c>
      <c r="C6488" s="47">
        <v>2020</v>
      </c>
      <c r="D6488" s="107">
        <v>3.5666606772333936E-2</v>
      </c>
    </row>
    <row r="6489" spans="1:4">
      <c r="A6489" s="47" t="s">
        <v>39</v>
      </c>
      <c r="B6489" s="47" t="s">
        <v>129</v>
      </c>
      <c r="C6489" s="47">
        <v>2021</v>
      </c>
      <c r="D6489" s="93">
        <v>3.3557076113146053E-2</v>
      </c>
    </row>
    <row r="6490" spans="1:4">
      <c r="A6490" s="47" t="s">
        <v>39</v>
      </c>
      <c r="B6490" s="47" t="s">
        <v>129</v>
      </c>
      <c r="C6490" s="47">
        <v>2022</v>
      </c>
      <c r="D6490" s="93">
        <v>3.4195019458490364E-2</v>
      </c>
    </row>
    <row r="6491" spans="1:4">
      <c r="A6491" s="47" t="s">
        <v>40</v>
      </c>
      <c r="B6491" s="47" t="s">
        <v>129</v>
      </c>
      <c r="C6491" s="47">
        <v>2014</v>
      </c>
      <c r="D6491" s="93">
        <v>5.5646837104338931E-2</v>
      </c>
    </row>
    <row r="6492" spans="1:4">
      <c r="A6492" s="47" t="s">
        <v>40</v>
      </c>
      <c r="B6492" s="47" t="s">
        <v>129</v>
      </c>
      <c r="C6492" s="47">
        <v>2015</v>
      </c>
      <c r="D6492" s="93">
        <v>6.9442245073686418E-2</v>
      </c>
    </row>
    <row r="6493" spans="1:4">
      <c r="A6493" s="47" t="s">
        <v>40</v>
      </c>
      <c r="B6493" s="47" t="s">
        <v>129</v>
      </c>
      <c r="C6493" s="47">
        <v>2016</v>
      </c>
      <c r="D6493" s="93">
        <v>7.3967655569539839E-2</v>
      </c>
    </row>
    <row r="6494" spans="1:4" ht="16" customHeight="1">
      <c r="A6494" s="47" t="s">
        <v>40</v>
      </c>
      <c r="B6494" s="47" t="s">
        <v>129</v>
      </c>
      <c r="C6494" s="47">
        <v>2017</v>
      </c>
      <c r="D6494" s="93">
        <v>7.9107584727850511E-2</v>
      </c>
    </row>
    <row r="6495" spans="1:4">
      <c r="A6495" s="47" t="s">
        <v>40</v>
      </c>
      <c r="B6495" s="47" t="s">
        <v>129</v>
      </c>
      <c r="C6495" s="47">
        <v>2018</v>
      </c>
      <c r="D6495" s="47">
        <v>7.5887857133385375E-2</v>
      </c>
    </row>
    <row r="6496" spans="1:4">
      <c r="A6496" s="47" t="s">
        <v>40</v>
      </c>
      <c r="B6496" s="47" t="s">
        <v>129</v>
      </c>
      <c r="C6496" s="47">
        <v>2019</v>
      </c>
      <c r="D6496" s="108">
        <v>8.2625779112455278E-2</v>
      </c>
    </row>
    <row r="6497" spans="1:4">
      <c r="A6497" s="47" t="s">
        <v>40</v>
      </c>
      <c r="B6497" s="47" t="s">
        <v>129</v>
      </c>
      <c r="C6497" s="47">
        <v>2020</v>
      </c>
      <c r="D6497" s="93">
        <v>4.1311972575744579E-2</v>
      </c>
    </row>
    <row r="6498" spans="1:4">
      <c r="A6498" s="47" t="s">
        <v>40</v>
      </c>
      <c r="B6498" s="47" t="s">
        <v>129</v>
      </c>
      <c r="C6498" s="47">
        <v>2021</v>
      </c>
      <c r="D6498" s="93">
        <v>-1.8420032931968103E-2</v>
      </c>
    </row>
    <row r="6499" spans="1:4">
      <c r="A6499" s="47" t="s">
        <v>40</v>
      </c>
      <c r="B6499" s="47" t="s">
        <v>129</v>
      </c>
      <c r="C6499" s="47">
        <v>2022</v>
      </c>
      <c r="D6499" s="93">
        <v>0.15734794674692645</v>
      </c>
    </row>
    <row r="6500" spans="1:4">
      <c r="A6500" s="47" t="s">
        <v>41</v>
      </c>
      <c r="B6500" s="47" t="s">
        <v>129</v>
      </c>
      <c r="C6500" s="47">
        <v>2014</v>
      </c>
      <c r="D6500" s="93">
        <v>9.3158599505647879E-2</v>
      </c>
    </row>
    <row r="6501" spans="1:4">
      <c r="A6501" s="47" t="s">
        <v>41</v>
      </c>
      <c r="B6501" s="47" t="s">
        <v>129</v>
      </c>
      <c r="C6501" s="47">
        <v>2015</v>
      </c>
      <c r="D6501" s="93">
        <v>0.10373551886100887</v>
      </c>
    </row>
    <row r="6502" spans="1:4">
      <c r="A6502" s="47" t="s">
        <v>41</v>
      </c>
      <c r="B6502" s="47" t="s">
        <v>129</v>
      </c>
      <c r="C6502" s="47">
        <v>2016</v>
      </c>
      <c r="D6502" s="93">
        <v>7.9035505369637465E-2</v>
      </c>
    </row>
    <row r="6503" spans="1:4">
      <c r="A6503" s="47" t="s">
        <v>41</v>
      </c>
      <c r="B6503" s="47" t="s">
        <v>129</v>
      </c>
      <c r="C6503" s="47">
        <v>2017</v>
      </c>
      <c r="D6503" s="107">
        <v>9.0362469337828474E-2</v>
      </c>
    </row>
    <row r="6504" spans="1:4">
      <c r="A6504" s="47" t="s">
        <v>41</v>
      </c>
      <c r="B6504" s="47" t="s">
        <v>129</v>
      </c>
      <c r="C6504" s="47">
        <v>2018</v>
      </c>
      <c r="D6504" s="93">
        <v>6.809310478239726E-2</v>
      </c>
    </row>
    <row r="6505" spans="1:4">
      <c r="A6505" s="47" t="s">
        <v>41</v>
      </c>
      <c r="B6505" s="47" t="s">
        <v>129</v>
      </c>
      <c r="C6505" s="47">
        <v>2019</v>
      </c>
      <c r="D6505" s="93">
        <v>5.1071305704810381E-2</v>
      </c>
    </row>
    <row r="6506" spans="1:4">
      <c r="A6506" s="47" t="s">
        <v>41</v>
      </c>
      <c r="B6506" s="47" t="s">
        <v>129</v>
      </c>
      <c r="C6506" s="47">
        <v>2020</v>
      </c>
      <c r="D6506" s="93">
        <v>6.5676959618540906E-2</v>
      </c>
    </row>
    <row r="6507" spans="1:4">
      <c r="A6507" s="47" t="s">
        <v>41</v>
      </c>
      <c r="B6507" s="47" t="s">
        <v>129</v>
      </c>
      <c r="C6507" s="47">
        <v>2021</v>
      </c>
      <c r="D6507" s="93">
        <v>6.7465324848275304E-2</v>
      </c>
    </row>
    <row r="6508" spans="1:4">
      <c r="A6508" s="47" t="s">
        <v>41</v>
      </c>
      <c r="B6508" s="47" t="s">
        <v>129</v>
      </c>
      <c r="C6508" s="47">
        <v>2022</v>
      </c>
      <c r="D6508" s="93">
        <v>6.4852562536158107E-2</v>
      </c>
    </row>
    <row r="6509" spans="1:4">
      <c r="A6509" s="47" t="s">
        <v>111</v>
      </c>
      <c r="B6509" s="47" t="s">
        <v>129</v>
      </c>
      <c r="C6509" s="47">
        <v>2020</v>
      </c>
      <c r="D6509" s="93">
        <v>2.8181701025337215E-2</v>
      </c>
    </row>
    <row r="6510" spans="1:4">
      <c r="A6510" s="47" t="s">
        <v>111</v>
      </c>
      <c r="B6510" s="47" t="s">
        <v>129</v>
      </c>
      <c r="C6510" s="47">
        <v>2021</v>
      </c>
      <c r="D6510" s="107">
        <v>2.822747679524729E-2</v>
      </c>
    </row>
    <row r="6511" spans="1:4">
      <c r="A6511" s="47" t="s">
        <v>111</v>
      </c>
      <c r="B6511" s="47" t="s">
        <v>129</v>
      </c>
      <c r="C6511" s="47">
        <v>2022</v>
      </c>
      <c r="D6511" s="93">
        <v>3.3528109817777582E-2</v>
      </c>
    </row>
    <row r="6512" spans="1:4">
      <c r="A6512" s="47" t="s">
        <v>42</v>
      </c>
      <c r="B6512" s="47" t="s">
        <v>129</v>
      </c>
      <c r="C6512" s="47">
        <v>2014</v>
      </c>
      <c r="D6512" s="93">
        <v>9.0495837544451618E-2</v>
      </c>
    </row>
    <row r="6513" spans="1:4">
      <c r="A6513" s="47" t="s">
        <v>42</v>
      </c>
      <c r="B6513" s="47" t="s">
        <v>129</v>
      </c>
      <c r="C6513" s="47">
        <v>2015</v>
      </c>
      <c r="D6513" s="93">
        <v>9.4039226740517609E-2</v>
      </c>
    </row>
    <row r="6514" spans="1:4">
      <c r="A6514" s="47" t="s">
        <v>42</v>
      </c>
      <c r="B6514" s="47" t="s">
        <v>129</v>
      </c>
      <c r="C6514" s="47">
        <v>2016</v>
      </c>
      <c r="D6514" s="93">
        <v>7.1151990029194812E-2</v>
      </c>
    </row>
    <row r="6515" spans="1:4">
      <c r="A6515" s="47" t="s">
        <v>42</v>
      </c>
      <c r="B6515" s="47" t="s">
        <v>129</v>
      </c>
      <c r="C6515" s="47">
        <v>2017</v>
      </c>
      <c r="D6515" s="93">
        <v>6.9173853103496802E-2</v>
      </c>
    </row>
    <row r="6516" spans="1:4">
      <c r="A6516" s="47" t="s">
        <v>42</v>
      </c>
      <c r="B6516" s="47" t="s">
        <v>129</v>
      </c>
      <c r="C6516" s="47">
        <v>2018</v>
      </c>
      <c r="D6516" s="93">
        <v>5.8942914892202422E-2</v>
      </c>
    </row>
    <row r="6517" spans="1:4">
      <c r="A6517" s="47" t="s">
        <v>42</v>
      </c>
      <c r="B6517" s="47" t="s">
        <v>129</v>
      </c>
      <c r="C6517" s="47">
        <v>2019</v>
      </c>
      <c r="D6517" s="47">
        <v>5.2710676703585764E-2</v>
      </c>
    </row>
    <row r="6518" spans="1:4">
      <c r="A6518" s="47" t="s">
        <v>42</v>
      </c>
      <c r="B6518" s="47" t="s">
        <v>129</v>
      </c>
      <c r="C6518" s="47">
        <v>2020</v>
      </c>
      <c r="D6518" s="108">
        <v>5.8851286903451622E-2</v>
      </c>
    </row>
    <row r="6519" spans="1:4">
      <c r="A6519" s="47" t="s">
        <v>42</v>
      </c>
      <c r="B6519" s="47" t="s">
        <v>129</v>
      </c>
      <c r="C6519" s="47">
        <v>2021</v>
      </c>
      <c r="D6519" s="93">
        <v>5.0787169429024323E-2</v>
      </c>
    </row>
    <row r="6520" spans="1:4">
      <c r="A6520" s="47" t="s">
        <v>42</v>
      </c>
      <c r="B6520" s="47" t="s">
        <v>129</v>
      </c>
      <c r="C6520" s="47">
        <v>2022</v>
      </c>
      <c r="D6520" s="93">
        <v>5.3720108254292603E-2</v>
      </c>
    </row>
    <row r="6521" spans="1:4">
      <c r="A6521" s="47" t="s">
        <v>43</v>
      </c>
      <c r="B6521" s="47" t="s">
        <v>129</v>
      </c>
      <c r="C6521" s="47">
        <v>2014</v>
      </c>
      <c r="D6521" s="93">
        <v>0.10863949856859297</v>
      </c>
    </row>
    <row r="6522" spans="1:4">
      <c r="A6522" s="47" t="s">
        <v>43</v>
      </c>
      <c r="B6522" s="47" t="s">
        <v>129</v>
      </c>
      <c r="C6522" s="47">
        <v>2015</v>
      </c>
      <c r="D6522" s="93">
        <v>0.11690696274305586</v>
      </c>
    </row>
    <row r="6523" spans="1:4">
      <c r="A6523" s="47" t="s">
        <v>43</v>
      </c>
      <c r="B6523" s="47" t="s">
        <v>129</v>
      </c>
      <c r="C6523" s="47">
        <v>2016</v>
      </c>
      <c r="D6523" s="93">
        <v>6.5594730072296381E-2</v>
      </c>
    </row>
    <row r="6524" spans="1:4">
      <c r="A6524" s="47" t="s">
        <v>43</v>
      </c>
      <c r="B6524" s="47" t="s">
        <v>129</v>
      </c>
      <c r="C6524" s="47">
        <v>2017</v>
      </c>
      <c r="D6524" s="93">
        <v>5.5215983771659954E-2</v>
      </c>
    </row>
    <row r="6525" spans="1:4">
      <c r="A6525" s="47" t="s">
        <v>43</v>
      </c>
      <c r="B6525" s="47" t="s">
        <v>129</v>
      </c>
      <c r="C6525" s="47">
        <v>2018</v>
      </c>
      <c r="D6525" s="47">
        <v>6.0413121890301534E-2</v>
      </c>
    </row>
    <row r="6526" spans="1:4">
      <c r="A6526" s="47" t="s">
        <v>43</v>
      </c>
      <c r="B6526" s="47" t="s">
        <v>129</v>
      </c>
      <c r="C6526" s="47">
        <v>2019</v>
      </c>
      <c r="D6526" s="108">
        <v>5.6428914070789996E-2</v>
      </c>
    </row>
    <row r="6527" spans="1:4">
      <c r="A6527" s="47" t="s">
        <v>43</v>
      </c>
      <c r="B6527" s="47" t="s">
        <v>129</v>
      </c>
      <c r="C6527" s="47">
        <v>2020</v>
      </c>
      <c r="D6527" s="93">
        <v>6.390190069180697E-2</v>
      </c>
    </row>
    <row r="6528" spans="1:4">
      <c r="A6528" s="47" t="s">
        <v>43</v>
      </c>
      <c r="B6528" s="47" t="s">
        <v>129</v>
      </c>
      <c r="C6528" s="47">
        <v>2021</v>
      </c>
      <c r="D6528" s="93">
        <v>5.3871070666151835E-2</v>
      </c>
    </row>
    <row r="6529" spans="1:4">
      <c r="A6529" s="47" t="s">
        <v>43</v>
      </c>
      <c r="B6529" s="47" t="s">
        <v>129</v>
      </c>
      <c r="C6529" s="47">
        <v>2022</v>
      </c>
      <c r="D6529" s="93">
        <v>4.3279340327372441E-2</v>
      </c>
    </row>
    <row r="6530" spans="1:4">
      <c r="A6530" s="47" t="s">
        <v>44</v>
      </c>
      <c r="B6530" s="47" t="s">
        <v>129</v>
      </c>
      <c r="C6530" s="47">
        <v>2014</v>
      </c>
      <c r="D6530" s="93">
        <v>7.2696319519509986E-2</v>
      </c>
    </row>
    <row r="6531" spans="1:4">
      <c r="A6531" s="47" t="s">
        <v>44</v>
      </c>
      <c r="B6531" s="47" t="s">
        <v>129</v>
      </c>
      <c r="C6531" s="47">
        <v>2015</v>
      </c>
      <c r="D6531" s="93">
        <v>9.3371203852815554E-2</v>
      </c>
    </row>
    <row r="6532" spans="1:4">
      <c r="A6532" s="47" t="s">
        <v>44</v>
      </c>
      <c r="B6532" s="47" t="s">
        <v>129</v>
      </c>
      <c r="C6532" s="47">
        <v>2016</v>
      </c>
      <c r="D6532" s="93">
        <v>9.940919689317726E-2</v>
      </c>
    </row>
    <row r="6533" spans="1:4">
      <c r="A6533" s="47" t="s">
        <v>44</v>
      </c>
      <c r="B6533" s="47" t="s">
        <v>129</v>
      </c>
      <c r="C6533" s="47">
        <v>2017</v>
      </c>
      <c r="D6533" s="47">
        <v>7.4987473313473899E-2</v>
      </c>
    </row>
    <row r="6534" spans="1:4">
      <c r="A6534" s="47" t="s">
        <v>44</v>
      </c>
      <c r="B6534" s="47" t="s">
        <v>129</v>
      </c>
      <c r="C6534" s="47">
        <v>2018</v>
      </c>
      <c r="D6534" s="108">
        <v>4.82714008212572E-2</v>
      </c>
    </row>
    <row r="6535" spans="1:4">
      <c r="A6535" s="47" t="s">
        <v>44</v>
      </c>
      <c r="B6535" s="47" t="s">
        <v>129</v>
      </c>
      <c r="C6535" s="47">
        <v>2019</v>
      </c>
      <c r="D6535" s="93">
        <v>3.2269336653473354E-2</v>
      </c>
    </row>
    <row r="6536" spans="1:4">
      <c r="A6536" s="47" t="s">
        <v>44</v>
      </c>
      <c r="B6536" s="47" t="s">
        <v>129</v>
      </c>
      <c r="C6536" s="47">
        <v>2020</v>
      </c>
      <c r="D6536" s="93">
        <v>3.3314377548891022E-2</v>
      </c>
    </row>
    <row r="6537" spans="1:4">
      <c r="A6537" s="47" t="s">
        <v>44</v>
      </c>
      <c r="B6537" s="47" t="s">
        <v>129</v>
      </c>
      <c r="C6537" s="47">
        <v>2021</v>
      </c>
      <c r="D6537" s="93">
        <v>2.1949046221625475E-2</v>
      </c>
    </row>
    <row r="6538" spans="1:4">
      <c r="A6538" s="47" t="s">
        <v>44</v>
      </c>
      <c r="B6538" s="47" t="s">
        <v>129</v>
      </c>
      <c r="C6538" s="47">
        <v>2022</v>
      </c>
      <c r="D6538" s="93">
        <v>2.5387087094540454E-2</v>
      </c>
    </row>
    <row r="6539" spans="1:4">
      <c r="A6539" s="47" t="s">
        <v>45</v>
      </c>
      <c r="B6539" s="47" t="s">
        <v>129</v>
      </c>
      <c r="C6539" s="47">
        <v>2014</v>
      </c>
      <c r="D6539" s="93">
        <v>7.3145915667047284E-2</v>
      </c>
    </row>
    <row r="6540" spans="1:4">
      <c r="A6540" s="47" t="s">
        <v>45</v>
      </c>
      <c r="B6540" s="47" t="s">
        <v>129</v>
      </c>
      <c r="C6540" s="47">
        <v>2015</v>
      </c>
      <c r="D6540" s="93">
        <v>7.8463364124108259E-2</v>
      </c>
    </row>
    <row r="6541" spans="1:4">
      <c r="A6541" s="47" t="s">
        <v>45</v>
      </c>
      <c r="B6541" s="47" t="s">
        <v>129</v>
      </c>
      <c r="C6541" s="47">
        <v>2016</v>
      </c>
      <c r="D6541" s="47">
        <v>4.6760535947625352E-2</v>
      </c>
    </row>
    <row r="6542" spans="1:4">
      <c r="A6542" s="47" t="s">
        <v>45</v>
      </c>
      <c r="B6542" s="47" t="s">
        <v>129</v>
      </c>
      <c r="C6542" s="47">
        <v>2017</v>
      </c>
      <c r="D6542" s="108">
        <v>6.93782026900015E-2</v>
      </c>
    </row>
    <row r="6543" spans="1:4">
      <c r="A6543" s="47" t="s">
        <v>45</v>
      </c>
      <c r="B6543" s="47" t="s">
        <v>129</v>
      </c>
      <c r="C6543" s="47">
        <v>2018</v>
      </c>
      <c r="D6543" s="93">
        <v>7.2474380346906536E-2</v>
      </c>
    </row>
    <row r="6544" spans="1:4">
      <c r="A6544" s="47" t="s">
        <v>45</v>
      </c>
      <c r="B6544" s="47" t="s">
        <v>129</v>
      </c>
      <c r="C6544" s="47">
        <v>2019</v>
      </c>
      <c r="D6544" s="93">
        <v>7.2083985031326153E-2</v>
      </c>
    </row>
    <row r="6545" spans="1:4">
      <c r="A6545" s="47" t="s">
        <v>45</v>
      </c>
      <c r="B6545" s="47" t="s">
        <v>129</v>
      </c>
      <c r="C6545" s="47">
        <v>2020</v>
      </c>
      <c r="D6545" s="93">
        <v>8.5900210586571074E-2</v>
      </c>
    </row>
    <row r="6546" spans="1:4">
      <c r="A6546" s="47" t="s">
        <v>45</v>
      </c>
      <c r="B6546" s="47" t="s">
        <v>129</v>
      </c>
      <c r="C6546" s="47">
        <v>2021</v>
      </c>
      <c r="D6546" s="93">
        <v>6.3816032927291225E-2</v>
      </c>
    </row>
    <row r="6547" spans="1:4">
      <c r="A6547" s="47" t="s">
        <v>45</v>
      </c>
      <c r="B6547" s="47" t="s">
        <v>129</v>
      </c>
      <c r="C6547" s="47">
        <v>2022</v>
      </c>
      <c r="D6547" s="93">
        <v>5.75414204741495E-2</v>
      </c>
    </row>
    <row r="6548" spans="1:4">
      <c r="A6548" s="47" t="s">
        <v>53</v>
      </c>
      <c r="B6548" s="47" t="s">
        <v>161</v>
      </c>
      <c r="C6548" s="47">
        <v>2014</v>
      </c>
      <c r="D6548" s="47">
        <v>0.26117089018913847</v>
      </c>
    </row>
    <row r="6549" spans="1:4">
      <c r="A6549" s="47" t="s">
        <v>53</v>
      </c>
      <c r="B6549" s="47" t="s">
        <v>161</v>
      </c>
      <c r="C6549" s="47">
        <v>2015</v>
      </c>
      <c r="D6549" s="47">
        <v>0.16477519893590359</v>
      </c>
    </row>
    <row r="6550" spans="1:4">
      <c r="A6550" s="47" t="s">
        <v>53</v>
      </c>
      <c r="B6550" s="47" t="s">
        <v>161</v>
      </c>
      <c r="C6550" s="47">
        <v>2016</v>
      </c>
      <c r="D6550" s="47">
        <v>0.13724257932344069</v>
      </c>
    </row>
    <row r="6551" spans="1:4">
      <c r="A6551" s="47" t="s">
        <v>53</v>
      </c>
      <c r="B6551" s="47" t="s">
        <v>161</v>
      </c>
      <c r="C6551" s="47">
        <v>2017</v>
      </c>
      <c r="D6551" s="47">
        <v>0.13115464707201505</v>
      </c>
    </row>
    <row r="6552" spans="1:4">
      <c r="A6552" s="47" t="s">
        <v>53</v>
      </c>
      <c r="B6552" s="47" t="s">
        <v>161</v>
      </c>
      <c r="C6552" s="47">
        <v>2018</v>
      </c>
      <c r="D6552" s="47">
        <v>9.0576258193278317E-2</v>
      </c>
    </row>
    <row r="6553" spans="1:4">
      <c r="A6553" s="47" t="s">
        <v>53</v>
      </c>
      <c r="B6553" s="47" t="s">
        <v>161</v>
      </c>
      <c r="C6553" s="47">
        <v>2019</v>
      </c>
      <c r="D6553" s="47">
        <v>0.10018718478130774</v>
      </c>
    </row>
    <row r="6554" spans="1:4">
      <c r="A6554" s="47" t="s">
        <v>53</v>
      </c>
      <c r="B6554" s="47" t="s">
        <v>161</v>
      </c>
      <c r="C6554" s="47">
        <v>2020</v>
      </c>
      <c r="D6554" s="47">
        <v>8.9715313214017434E-2</v>
      </c>
    </row>
    <row r="6555" spans="1:4">
      <c r="A6555" s="47" t="s">
        <v>53</v>
      </c>
      <c r="B6555" s="47" t="s">
        <v>161</v>
      </c>
      <c r="C6555" s="47">
        <v>2021</v>
      </c>
      <c r="D6555" s="47">
        <v>7.5101899329512736E-2</v>
      </c>
    </row>
    <row r="6556" spans="1:4">
      <c r="A6556" s="47" t="s">
        <v>53</v>
      </c>
      <c r="B6556" s="47" t="s">
        <v>161</v>
      </c>
      <c r="C6556" s="47">
        <v>2022</v>
      </c>
      <c r="D6556" s="47">
        <v>0.12956663935719481</v>
      </c>
    </row>
    <row r="6557" spans="1:4">
      <c r="A6557" s="47" t="s">
        <v>51</v>
      </c>
      <c r="B6557" s="47" t="s">
        <v>161</v>
      </c>
      <c r="C6557" s="47">
        <v>2014</v>
      </c>
      <c r="D6557" s="47">
        <v>0.10314040270194888</v>
      </c>
    </row>
    <row r="6558" spans="1:4">
      <c r="A6558" s="47" t="s">
        <v>51</v>
      </c>
      <c r="B6558" s="47" t="s">
        <v>161</v>
      </c>
      <c r="C6558" s="47">
        <v>2015</v>
      </c>
      <c r="D6558" s="47">
        <v>7.0686047442234348E-2</v>
      </c>
    </row>
    <row r="6559" spans="1:4">
      <c r="A6559" s="47" t="s">
        <v>51</v>
      </c>
      <c r="B6559" s="47" t="s">
        <v>161</v>
      </c>
      <c r="C6559" s="47">
        <v>2016</v>
      </c>
      <c r="D6559" s="47">
        <v>7.1772503167501389E-2</v>
      </c>
    </row>
    <row r="6560" spans="1:4">
      <c r="A6560" s="47" t="s">
        <v>51</v>
      </c>
      <c r="B6560" s="47" t="s">
        <v>161</v>
      </c>
      <c r="C6560" s="47">
        <v>2017</v>
      </c>
      <c r="D6560" s="47">
        <v>7.7368970249515862E-2</v>
      </c>
    </row>
    <row r="6561" spans="1:4">
      <c r="A6561" s="47" t="s">
        <v>51</v>
      </c>
      <c r="B6561" s="47" t="s">
        <v>161</v>
      </c>
      <c r="C6561" s="47">
        <v>2018</v>
      </c>
      <c r="D6561" s="47">
        <v>7.7529302654052445E-2</v>
      </c>
    </row>
    <row r="6562" spans="1:4">
      <c r="A6562" s="47" t="s">
        <v>51</v>
      </c>
      <c r="B6562" s="47" t="s">
        <v>161</v>
      </c>
      <c r="C6562" s="47">
        <v>2019</v>
      </c>
      <c r="D6562" s="47">
        <v>5.2928204910104103E-2</v>
      </c>
    </row>
    <row r="6563" spans="1:4">
      <c r="A6563" s="47" t="s">
        <v>51</v>
      </c>
      <c r="B6563" s="47" t="s">
        <v>161</v>
      </c>
      <c r="C6563" s="47">
        <v>2020</v>
      </c>
      <c r="D6563" s="47">
        <v>3.3899136799042467E-2</v>
      </c>
    </row>
    <row r="6564" spans="1:4">
      <c r="A6564" s="47" t="s">
        <v>51</v>
      </c>
      <c r="B6564" s="47" t="s">
        <v>161</v>
      </c>
      <c r="C6564" s="47">
        <v>2021</v>
      </c>
      <c r="D6564" s="47">
        <v>2.2547462057045775E-2</v>
      </c>
    </row>
    <row r="6565" spans="1:4">
      <c r="A6565" s="47" t="s">
        <v>51</v>
      </c>
      <c r="B6565" s="47" t="s">
        <v>161</v>
      </c>
      <c r="C6565" s="47">
        <v>2022</v>
      </c>
      <c r="D6565" s="47">
        <v>5.718807439697992E-2</v>
      </c>
    </row>
    <row r="6566" spans="1:4">
      <c r="A6566" s="47" t="s">
        <v>50</v>
      </c>
      <c r="B6566" s="47" t="s">
        <v>161</v>
      </c>
      <c r="C6566" s="47">
        <v>2014</v>
      </c>
      <c r="D6566" s="47">
        <v>0.10192414333796911</v>
      </c>
    </row>
    <row r="6567" spans="1:4">
      <c r="A6567" s="47" t="s">
        <v>50</v>
      </c>
      <c r="B6567" s="47" t="s">
        <v>161</v>
      </c>
      <c r="C6567" s="47">
        <v>2015</v>
      </c>
      <c r="D6567" s="47">
        <v>5.4270718796040417E-2</v>
      </c>
    </row>
    <row r="6568" spans="1:4">
      <c r="A6568" s="47" t="s">
        <v>50</v>
      </c>
      <c r="B6568" s="47" t="s">
        <v>161</v>
      </c>
      <c r="C6568" s="47">
        <v>2016</v>
      </c>
      <c r="D6568" s="47">
        <v>7.5146208569442083E-2</v>
      </c>
    </row>
    <row r="6569" spans="1:4">
      <c r="A6569" s="47" t="s">
        <v>50</v>
      </c>
      <c r="B6569" s="47" t="s">
        <v>161</v>
      </c>
      <c r="C6569" s="47">
        <v>2017</v>
      </c>
      <c r="D6569" s="47">
        <v>0.16749673590204706</v>
      </c>
    </row>
    <row r="6570" spans="1:4">
      <c r="A6570" s="47" t="s">
        <v>50</v>
      </c>
      <c r="B6570" s="47" t="s">
        <v>161</v>
      </c>
      <c r="C6570" s="47">
        <v>2018</v>
      </c>
      <c r="D6570" s="47">
        <v>7.7538895367370644E-2</v>
      </c>
    </row>
    <row r="6571" spans="1:4">
      <c r="A6571" s="47" t="s">
        <v>50</v>
      </c>
      <c r="B6571" s="47" t="s">
        <v>161</v>
      </c>
      <c r="C6571" s="47">
        <v>2019</v>
      </c>
      <c r="D6571" s="47">
        <v>5.4049666491940686E-2</v>
      </c>
    </row>
    <row r="6572" spans="1:4">
      <c r="A6572" s="47" t="s">
        <v>50</v>
      </c>
      <c r="B6572" s="47" t="s">
        <v>161</v>
      </c>
      <c r="C6572" s="47">
        <v>2020</v>
      </c>
      <c r="D6572" s="47">
        <v>4.0100184209914042E-2</v>
      </c>
    </row>
    <row r="6573" spans="1:4">
      <c r="A6573" s="47" t="s">
        <v>50</v>
      </c>
      <c r="B6573" s="47" t="s">
        <v>161</v>
      </c>
      <c r="C6573" s="47">
        <v>2021</v>
      </c>
      <c r="D6573" s="47">
        <v>2.1492393466520227E-2</v>
      </c>
    </row>
    <row r="6574" spans="1:4">
      <c r="A6574" s="47" t="s">
        <v>50</v>
      </c>
      <c r="B6574" s="47" t="s">
        <v>161</v>
      </c>
      <c r="C6574" s="47">
        <v>2022</v>
      </c>
      <c r="D6574" s="47">
        <v>0.10672250152956209</v>
      </c>
    </row>
    <row r="6575" spans="1:4">
      <c r="A6575" s="47" t="s">
        <v>52</v>
      </c>
      <c r="B6575" s="47" t="s">
        <v>161</v>
      </c>
      <c r="C6575" s="47">
        <v>2014</v>
      </c>
      <c r="D6575" s="141">
        <v>9.3923532634056089E-2</v>
      </c>
    </row>
    <row r="6576" spans="1:4">
      <c r="A6576" s="47" t="s">
        <v>52</v>
      </c>
      <c r="B6576" s="47" t="s">
        <v>161</v>
      </c>
      <c r="C6576" s="47">
        <v>2015</v>
      </c>
      <c r="D6576" s="141">
        <v>6.715319434798038E-2</v>
      </c>
    </row>
    <row r="6577" spans="1:9">
      <c r="A6577" s="47" t="s">
        <v>52</v>
      </c>
      <c r="B6577" s="47" t="s">
        <v>161</v>
      </c>
      <c r="C6577" s="47">
        <v>2016</v>
      </c>
      <c r="D6577" s="141">
        <v>6.2413795286876725E-2</v>
      </c>
    </row>
    <row r="6578" spans="1:9">
      <c r="A6578" s="47" t="s">
        <v>52</v>
      </c>
      <c r="B6578" s="47" t="s">
        <v>161</v>
      </c>
      <c r="C6578" s="47">
        <v>2017</v>
      </c>
      <c r="D6578" s="141">
        <v>5.9558686481711302E-2</v>
      </c>
    </row>
    <row r="6579" spans="1:9">
      <c r="A6579" s="47" t="s">
        <v>52</v>
      </c>
      <c r="B6579" s="47" t="s">
        <v>161</v>
      </c>
      <c r="C6579" s="47">
        <v>2018</v>
      </c>
      <c r="D6579" s="141">
        <v>8.5314638328614717E-2</v>
      </c>
    </row>
    <row r="6580" spans="1:9">
      <c r="A6580" s="47" t="s">
        <v>52</v>
      </c>
      <c r="B6580" s="47" t="s">
        <v>161</v>
      </c>
      <c r="C6580" s="47">
        <v>2019</v>
      </c>
      <c r="D6580" s="107">
        <v>6.7017044394199227E-2</v>
      </c>
    </row>
    <row r="6581" spans="1:9">
      <c r="A6581" s="47" t="s">
        <v>52</v>
      </c>
      <c r="B6581" s="47" t="s">
        <v>161</v>
      </c>
      <c r="C6581" s="47">
        <v>2020</v>
      </c>
      <c r="D6581" s="107">
        <v>5.2214467142386325E-2</v>
      </c>
    </row>
    <row r="6582" spans="1:9">
      <c r="A6582" s="47" t="s">
        <v>52</v>
      </c>
      <c r="B6582" s="47" t="s">
        <v>161</v>
      </c>
      <c r="C6582" s="47">
        <v>2021</v>
      </c>
      <c r="D6582" s="107">
        <v>2.1055056151741903E-2</v>
      </c>
    </row>
    <row r="6583" spans="1:9">
      <c r="A6583" s="47" t="s">
        <v>52</v>
      </c>
      <c r="B6583" s="47" t="s">
        <v>161</v>
      </c>
      <c r="C6583" s="47">
        <v>2022</v>
      </c>
      <c r="D6583" s="107">
        <v>6.8857478121283067E-2</v>
      </c>
    </row>
    <row r="6584" spans="1:9">
      <c r="A6584" s="47" t="s">
        <v>49</v>
      </c>
      <c r="B6584" s="47" t="s">
        <v>161</v>
      </c>
      <c r="C6584" s="47">
        <v>2014</v>
      </c>
      <c r="D6584" s="47">
        <v>9.6823584950208805E-2</v>
      </c>
    </row>
    <row r="6585" spans="1:9">
      <c r="A6585" s="47" t="s">
        <v>49</v>
      </c>
      <c r="B6585" s="47" t="s">
        <v>161</v>
      </c>
      <c r="C6585" s="47">
        <v>2015</v>
      </c>
      <c r="D6585" s="47">
        <v>6.7845525523514333E-2</v>
      </c>
      <c r="E6585" s="101"/>
      <c r="F6585" s="101"/>
      <c r="G6585" s="101"/>
      <c r="H6585" s="101"/>
      <c r="I6585" s="101"/>
    </row>
    <row r="6586" spans="1:9">
      <c r="A6586" s="47" t="s">
        <v>49</v>
      </c>
      <c r="B6586" s="47" t="s">
        <v>161</v>
      </c>
      <c r="C6586" s="47">
        <v>2016</v>
      </c>
      <c r="D6586" s="47">
        <v>5.5234683930778024E-2</v>
      </c>
    </row>
    <row r="6587" spans="1:9">
      <c r="A6587" s="47" t="s">
        <v>49</v>
      </c>
      <c r="B6587" s="47" t="s">
        <v>161</v>
      </c>
      <c r="C6587" s="47">
        <v>2017</v>
      </c>
      <c r="D6587" s="47">
        <v>5.2118694448830639E-2</v>
      </c>
    </row>
    <row r="6588" spans="1:9">
      <c r="A6588" s="47" t="s">
        <v>49</v>
      </c>
      <c r="B6588" s="47" t="s">
        <v>161</v>
      </c>
      <c r="C6588" s="47">
        <v>2018</v>
      </c>
      <c r="D6588" s="47">
        <v>5.5783869133759607E-2</v>
      </c>
    </row>
    <row r="6589" spans="1:9">
      <c r="A6589" s="47" t="s">
        <v>49</v>
      </c>
      <c r="B6589" s="47" t="s">
        <v>161</v>
      </c>
      <c r="C6589" s="47">
        <v>2019</v>
      </c>
      <c r="D6589" s="47">
        <v>8.0395441408338195E-2</v>
      </c>
    </row>
    <row r="6590" spans="1:9">
      <c r="A6590" s="47" t="s">
        <v>49</v>
      </c>
      <c r="B6590" s="47" t="s">
        <v>161</v>
      </c>
      <c r="C6590" s="47">
        <v>2020</v>
      </c>
      <c r="D6590" s="47">
        <v>7.0579771388906518E-2</v>
      </c>
    </row>
    <row r="6591" spans="1:9">
      <c r="A6591" s="47" t="s">
        <v>49</v>
      </c>
      <c r="B6591" s="47" t="s">
        <v>161</v>
      </c>
      <c r="C6591" s="47">
        <v>2021</v>
      </c>
      <c r="D6591" s="47">
        <v>6.013789258938964E-2</v>
      </c>
    </row>
    <row r="6592" spans="1:9">
      <c r="A6592" s="47" t="s">
        <v>49</v>
      </c>
      <c r="B6592" s="47" t="s">
        <v>161</v>
      </c>
      <c r="C6592" s="47">
        <v>2022</v>
      </c>
      <c r="D6592" s="47">
        <v>8.3318470182775647E-2</v>
      </c>
    </row>
    <row r="6593" spans="1:4">
      <c r="A6593" s="47" t="s">
        <v>33</v>
      </c>
      <c r="B6593" s="47" t="s">
        <v>139</v>
      </c>
      <c r="C6593" s="47">
        <v>2014</v>
      </c>
      <c r="D6593" s="22">
        <v>0.16938505801420706</v>
      </c>
    </row>
    <row r="6594" spans="1:4">
      <c r="A6594" s="47" t="s">
        <v>33</v>
      </c>
      <c r="B6594" s="47" t="s">
        <v>139</v>
      </c>
      <c r="C6594" s="47">
        <v>2015</v>
      </c>
      <c r="D6594" s="22">
        <v>8.9771472757349147E-2</v>
      </c>
    </row>
    <row r="6595" spans="1:4">
      <c r="A6595" s="47" t="s">
        <v>33</v>
      </c>
      <c r="B6595" s="47" t="s">
        <v>139</v>
      </c>
      <c r="C6595" s="47">
        <v>2016</v>
      </c>
      <c r="D6595" s="22">
        <v>1.8658202248906352E-3</v>
      </c>
    </row>
    <row r="6596" spans="1:4">
      <c r="A6596" s="47" t="s">
        <v>33</v>
      </c>
      <c r="B6596" s="47" t="s">
        <v>139</v>
      </c>
      <c r="C6596" s="47">
        <v>2017</v>
      </c>
      <c r="D6596" s="107">
        <v>2.7655715803179728E-2</v>
      </c>
    </row>
    <row r="6597" spans="1:4">
      <c r="A6597" s="47" t="s">
        <v>33</v>
      </c>
      <c r="B6597" s="47" t="s">
        <v>139</v>
      </c>
      <c r="C6597" s="47">
        <v>2018</v>
      </c>
      <c r="D6597" s="107">
        <v>6.6824296885396234E-2</v>
      </c>
    </row>
    <row r="6598" spans="1:4">
      <c r="A6598" s="47" t="s">
        <v>33</v>
      </c>
      <c r="B6598" s="47" t="s">
        <v>139</v>
      </c>
      <c r="C6598" s="47">
        <v>2019</v>
      </c>
      <c r="D6598" s="107">
        <v>7.698051035967643E-2</v>
      </c>
    </row>
    <row r="6599" spans="1:4">
      <c r="A6599" s="47" t="s">
        <v>33</v>
      </c>
      <c r="B6599" s="47" t="s">
        <v>139</v>
      </c>
      <c r="C6599" s="47">
        <v>2020</v>
      </c>
      <c r="D6599" s="107">
        <v>6.4225730147284221E-2</v>
      </c>
    </row>
    <row r="6600" spans="1:4">
      <c r="A6600" s="47" t="s">
        <v>33</v>
      </c>
      <c r="B6600" s="47" t="s">
        <v>139</v>
      </c>
      <c r="C6600" s="47">
        <v>2021</v>
      </c>
      <c r="D6600" s="107">
        <v>5.4910775941463139E-2</v>
      </c>
    </row>
    <row r="6601" spans="1:4">
      <c r="A6601" s="47" t="s">
        <v>33</v>
      </c>
      <c r="B6601" s="47" t="s">
        <v>139</v>
      </c>
      <c r="C6601" s="47">
        <v>2022</v>
      </c>
      <c r="D6601" s="107">
        <v>9.7266814084888631E-2</v>
      </c>
    </row>
    <row r="6602" spans="1:4">
      <c r="A6602" s="130" t="s">
        <v>34</v>
      </c>
      <c r="B6602" s="130" t="s">
        <v>139</v>
      </c>
      <c r="C6602" s="130">
        <v>2014</v>
      </c>
      <c r="D6602" s="131">
        <v>0.16303909815096362</v>
      </c>
    </row>
    <row r="6603" spans="1:4">
      <c r="A6603" s="130" t="s">
        <v>34</v>
      </c>
      <c r="B6603" s="130" t="s">
        <v>139</v>
      </c>
      <c r="C6603" s="130">
        <v>2015</v>
      </c>
      <c r="D6603" s="131">
        <v>0.1811396377057681</v>
      </c>
    </row>
    <row r="6604" spans="1:4">
      <c r="A6604" s="130" t="s">
        <v>34</v>
      </c>
      <c r="B6604" s="130" t="s">
        <v>139</v>
      </c>
      <c r="C6604" s="130">
        <v>2016</v>
      </c>
      <c r="D6604" s="131">
        <v>2.9680244108263611E-2</v>
      </c>
    </row>
    <row r="6605" spans="1:4">
      <c r="A6605" s="130" t="s">
        <v>34</v>
      </c>
      <c r="B6605" s="130" t="s">
        <v>139</v>
      </c>
      <c r="C6605" s="130">
        <v>2017</v>
      </c>
      <c r="D6605" s="131">
        <v>7.5549132604262811E-2</v>
      </c>
    </row>
    <row r="6606" spans="1:4">
      <c r="A6606" s="130" t="s">
        <v>34</v>
      </c>
      <c r="B6606" s="130" t="s">
        <v>139</v>
      </c>
      <c r="C6606" s="130">
        <v>2018</v>
      </c>
      <c r="D6606" s="131">
        <v>8.462342904146769E-2</v>
      </c>
    </row>
    <row r="6607" spans="1:4">
      <c r="A6607" s="130" t="s">
        <v>34</v>
      </c>
      <c r="B6607" s="130" t="s">
        <v>139</v>
      </c>
      <c r="C6607" s="130">
        <v>2019</v>
      </c>
      <c r="D6607" s="131">
        <v>8.6383912973262769E-2</v>
      </c>
    </row>
    <row r="6608" spans="1:4">
      <c r="A6608" s="130" t="s">
        <v>34</v>
      </c>
      <c r="B6608" s="130" t="s">
        <v>139</v>
      </c>
      <c r="C6608" s="130">
        <v>2020</v>
      </c>
      <c r="D6608" s="131">
        <v>7.8813487255266379E-2</v>
      </c>
    </row>
    <row r="6609" spans="1:4">
      <c r="A6609" s="130" t="s">
        <v>34</v>
      </c>
      <c r="B6609" s="130" t="s">
        <v>139</v>
      </c>
      <c r="C6609" s="130">
        <v>2021</v>
      </c>
      <c r="D6609" s="131">
        <v>6.5825074215629262E-2</v>
      </c>
    </row>
    <row r="6610" spans="1:4">
      <c r="A6610" s="130" t="s">
        <v>34</v>
      </c>
      <c r="B6610" s="130" t="s">
        <v>139</v>
      </c>
      <c r="C6610" s="130">
        <v>2022</v>
      </c>
      <c r="D6610" s="131">
        <v>-1.4847061910063799E-2</v>
      </c>
    </row>
    <row r="6611" spans="1:4">
      <c r="A6611" s="47" t="s">
        <v>35</v>
      </c>
      <c r="B6611" s="47" t="s">
        <v>139</v>
      </c>
      <c r="C6611" s="47">
        <v>2014</v>
      </c>
      <c r="D6611" s="107">
        <v>8.6127286132162154E-2</v>
      </c>
    </row>
    <row r="6612" spans="1:4">
      <c r="A6612" s="47" t="s">
        <v>35</v>
      </c>
      <c r="B6612" s="47" t="s">
        <v>139</v>
      </c>
      <c r="C6612" s="47">
        <v>2015</v>
      </c>
      <c r="D6612" s="107">
        <v>0.11082017249585722</v>
      </c>
    </row>
    <row r="6613" spans="1:4">
      <c r="A6613" s="47" t="s">
        <v>35</v>
      </c>
      <c r="B6613" s="47" t="s">
        <v>139</v>
      </c>
      <c r="C6613" s="47">
        <v>2016</v>
      </c>
      <c r="D6613" s="107">
        <v>6.6056112581077756E-2</v>
      </c>
    </row>
    <row r="6614" spans="1:4">
      <c r="A6614" s="47" t="s">
        <v>35</v>
      </c>
      <c r="B6614" s="47" t="s">
        <v>139</v>
      </c>
      <c r="C6614" s="47">
        <v>2017</v>
      </c>
      <c r="D6614" s="107">
        <v>5.9552118198871726E-2</v>
      </c>
    </row>
    <row r="6615" spans="1:4">
      <c r="A6615" s="47" t="s">
        <v>35</v>
      </c>
      <c r="B6615" s="47" t="s">
        <v>139</v>
      </c>
      <c r="C6615" s="47">
        <v>2018</v>
      </c>
      <c r="D6615" s="107">
        <v>6.8033767391403516E-2</v>
      </c>
    </row>
    <row r="6616" spans="1:4">
      <c r="A6616" s="47" t="s">
        <v>35</v>
      </c>
      <c r="B6616" s="47" t="s">
        <v>139</v>
      </c>
      <c r="C6616" s="47">
        <v>2019</v>
      </c>
      <c r="D6616" s="107">
        <v>6.4343572041938218E-2</v>
      </c>
    </row>
    <row r="6617" spans="1:4">
      <c r="A6617" s="47" t="s">
        <v>35</v>
      </c>
      <c r="B6617" s="47" t="s">
        <v>139</v>
      </c>
      <c r="C6617" s="47">
        <v>2020</v>
      </c>
      <c r="D6617" s="107">
        <v>3.9201233587929617E-2</v>
      </c>
    </row>
    <row r="6618" spans="1:4">
      <c r="A6618" s="47" t="s">
        <v>35</v>
      </c>
      <c r="B6618" s="47" t="s">
        <v>139</v>
      </c>
      <c r="C6618" s="47">
        <v>2021</v>
      </c>
      <c r="D6618" s="107">
        <v>4.8081246958105513E-2</v>
      </c>
    </row>
    <row r="6619" spans="1:4">
      <c r="A6619" s="47" t="s">
        <v>35</v>
      </c>
      <c r="B6619" s="47" t="s">
        <v>139</v>
      </c>
      <c r="C6619" s="47">
        <v>2022</v>
      </c>
      <c r="D6619" s="107">
        <v>8.0279651904340471E-2</v>
      </c>
    </row>
    <row r="6620" spans="1:4">
      <c r="A6620" s="47" t="s">
        <v>35</v>
      </c>
      <c r="B6620" s="47" t="s">
        <v>139</v>
      </c>
      <c r="C6620" s="47">
        <v>2022</v>
      </c>
    </row>
    <row r="6621" spans="1:4">
      <c r="A6621" s="47" t="s">
        <v>35</v>
      </c>
      <c r="B6621" s="47" t="s">
        <v>139</v>
      </c>
      <c r="C6621" s="47">
        <v>2022</v>
      </c>
    </row>
    <row r="6622" spans="1:4">
      <c r="A6622" s="47" t="s">
        <v>36</v>
      </c>
      <c r="B6622" s="47" t="s">
        <v>139</v>
      </c>
      <c r="C6622" s="47">
        <v>2014</v>
      </c>
      <c r="D6622" s="107">
        <v>0.11933623823677889</v>
      </c>
    </row>
    <row r="6623" spans="1:4">
      <c r="A6623" s="47" t="s">
        <v>36</v>
      </c>
      <c r="B6623" s="47" t="s">
        <v>139</v>
      </c>
      <c r="C6623" s="47">
        <v>2015</v>
      </c>
      <c r="D6623" s="107">
        <v>0.10737712707081667</v>
      </c>
    </row>
    <row r="6624" spans="1:4">
      <c r="A6624" s="47" t="s">
        <v>36</v>
      </c>
      <c r="B6624" s="47" t="s">
        <v>139</v>
      </c>
      <c r="C6624" s="47">
        <v>2016</v>
      </c>
      <c r="D6624" s="107">
        <v>3.0577891646007941E-2</v>
      </c>
    </row>
    <row r="6625" spans="1:4">
      <c r="A6625" s="47" t="s">
        <v>36</v>
      </c>
      <c r="B6625" s="47" t="s">
        <v>139</v>
      </c>
      <c r="C6625" s="47">
        <v>2017</v>
      </c>
      <c r="D6625" s="107">
        <v>4.2509886329782379E-2</v>
      </c>
    </row>
    <row r="6626" spans="1:4">
      <c r="A6626" s="47" t="s">
        <v>36</v>
      </c>
      <c r="B6626" s="47" t="s">
        <v>139</v>
      </c>
      <c r="C6626" s="47">
        <v>2018</v>
      </c>
      <c r="D6626" s="107">
        <v>0.19609345707202419</v>
      </c>
    </row>
    <row r="6627" spans="1:4">
      <c r="A6627" s="47" t="s">
        <v>36</v>
      </c>
      <c r="B6627" s="47" t="s">
        <v>139</v>
      </c>
      <c r="C6627" s="47">
        <v>2019</v>
      </c>
      <c r="D6627" s="107">
        <v>0.15033018732756889</v>
      </c>
    </row>
    <row r="6628" spans="1:4">
      <c r="A6628" s="47" t="s">
        <v>36</v>
      </c>
      <c r="B6628" s="47" t="s">
        <v>139</v>
      </c>
      <c r="C6628" s="47">
        <v>2020</v>
      </c>
      <c r="D6628" s="107">
        <v>0.10563323711237656</v>
      </c>
    </row>
    <row r="6629" spans="1:4">
      <c r="A6629" s="47" t="s">
        <v>36</v>
      </c>
      <c r="B6629" s="47" t="s">
        <v>139</v>
      </c>
      <c r="C6629" s="47">
        <v>2021</v>
      </c>
      <c r="D6629" s="107">
        <v>5.8749994736604458E-2</v>
      </c>
    </row>
    <row r="6630" spans="1:4">
      <c r="A6630" s="47" t="s">
        <v>36</v>
      </c>
      <c r="B6630" s="47" t="s">
        <v>139</v>
      </c>
      <c r="C6630" s="47">
        <v>2022</v>
      </c>
      <c r="D6630" s="107">
        <v>0.12910901694451371</v>
      </c>
    </row>
    <row r="6631" spans="1:4">
      <c r="A6631" s="47" t="s">
        <v>37</v>
      </c>
      <c r="B6631" s="47" t="s">
        <v>139</v>
      </c>
      <c r="C6631" s="47">
        <v>2014</v>
      </c>
      <c r="D6631" s="107">
        <v>6.8915023060078753E-2</v>
      </c>
    </row>
    <row r="6632" spans="1:4">
      <c r="A6632" s="47" t="s">
        <v>37</v>
      </c>
      <c r="B6632" s="47" t="s">
        <v>139</v>
      </c>
      <c r="C6632" s="47">
        <v>2015</v>
      </c>
      <c r="D6632" s="107">
        <v>9.489477301534191E-2</v>
      </c>
    </row>
    <row r="6633" spans="1:4">
      <c r="A6633" s="47" t="s">
        <v>37</v>
      </c>
      <c r="B6633" s="47" t="s">
        <v>139</v>
      </c>
      <c r="C6633" s="47">
        <v>2016</v>
      </c>
      <c r="D6633" s="107">
        <v>0.10932078795024422</v>
      </c>
    </row>
    <row r="6634" spans="1:4">
      <c r="A6634" s="47" t="s">
        <v>37</v>
      </c>
      <c r="B6634" s="47" t="s">
        <v>139</v>
      </c>
      <c r="C6634" s="47">
        <v>2017</v>
      </c>
      <c r="D6634" s="107">
        <v>0.11285274840614107</v>
      </c>
    </row>
    <row r="6635" spans="1:4">
      <c r="A6635" s="47" t="s">
        <v>37</v>
      </c>
      <c r="B6635" s="47" t="s">
        <v>139</v>
      </c>
      <c r="C6635" s="47">
        <v>2018</v>
      </c>
      <c r="D6635" s="107">
        <v>9.9831190076328527E-2</v>
      </c>
    </row>
    <row r="6636" spans="1:4">
      <c r="A6636" s="47" t="s">
        <v>37</v>
      </c>
      <c r="B6636" s="47" t="s">
        <v>139</v>
      </c>
      <c r="C6636" s="47">
        <v>2019</v>
      </c>
      <c r="D6636" s="107">
        <v>6.8801020519195039E-2</v>
      </c>
    </row>
    <row r="6637" spans="1:4">
      <c r="A6637" s="47" t="s">
        <v>37</v>
      </c>
      <c r="B6637" s="47" t="s">
        <v>139</v>
      </c>
      <c r="C6637" s="47">
        <v>2020</v>
      </c>
      <c r="D6637" s="107">
        <v>6.7028162906682939E-2</v>
      </c>
    </row>
    <row r="6638" spans="1:4">
      <c r="A6638" s="47" t="s">
        <v>37</v>
      </c>
      <c r="B6638" s="47" t="s">
        <v>139</v>
      </c>
      <c r="C6638" s="47">
        <v>2021</v>
      </c>
      <c r="D6638" s="107">
        <v>1.8769878507328894E-2</v>
      </c>
    </row>
    <row r="6639" spans="1:4">
      <c r="A6639" s="47" t="s">
        <v>37</v>
      </c>
      <c r="B6639" s="47" t="s">
        <v>139</v>
      </c>
      <c r="C6639" s="47">
        <v>2022</v>
      </c>
      <c r="D6639" s="107">
        <v>6.5191867243437604E-2</v>
      </c>
    </row>
    <row r="6640" spans="1:4">
      <c r="A6640" s="47" t="s">
        <v>38</v>
      </c>
      <c r="B6640" s="47" t="s">
        <v>139</v>
      </c>
      <c r="C6640" s="47">
        <v>2014</v>
      </c>
      <c r="D6640" s="107">
        <v>8.0624654621027497E-2</v>
      </c>
    </row>
    <row r="6641" spans="1:4">
      <c r="A6641" s="47" t="s">
        <v>38</v>
      </c>
      <c r="B6641" s="47" t="s">
        <v>139</v>
      </c>
      <c r="C6641" s="47">
        <v>2015</v>
      </c>
      <c r="D6641" s="107">
        <v>9.279685961364656E-2</v>
      </c>
    </row>
    <row r="6642" spans="1:4">
      <c r="A6642" s="47" t="s">
        <v>38</v>
      </c>
      <c r="B6642" s="47" t="s">
        <v>139</v>
      </c>
      <c r="C6642" s="47">
        <v>2016</v>
      </c>
      <c r="D6642" s="107">
        <v>5.6640759290067177E-2</v>
      </c>
    </row>
    <row r="6643" spans="1:4">
      <c r="A6643" s="47" t="s">
        <v>38</v>
      </c>
      <c r="B6643" s="47" t="s">
        <v>139</v>
      </c>
      <c r="C6643" s="47">
        <v>2017</v>
      </c>
      <c r="D6643" s="107">
        <v>0.12359388302466061</v>
      </c>
    </row>
    <row r="6644" spans="1:4">
      <c r="A6644" s="47" t="s">
        <v>38</v>
      </c>
      <c r="B6644" s="47" t="s">
        <v>139</v>
      </c>
      <c r="C6644" s="47">
        <v>2018</v>
      </c>
      <c r="D6644" s="107">
        <v>6.7554787673556785E-2</v>
      </c>
    </row>
    <row r="6645" spans="1:4">
      <c r="A6645" s="47" t="s">
        <v>38</v>
      </c>
      <c r="B6645" s="47" t="s">
        <v>139</v>
      </c>
      <c r="C6645" s="47">
        <v>2019</v>
      </c>
      <c r="D6645" s="107">
        <v>6.0316185765475844E-2</v>
      </c>
    </row>
    <row r="6646" spans="1:4">
      <c r="A6646" s="47" t="s">
        <v>38</v>
      </c>
      <c r="B6646" s="47" t="s">
        <v>139</v>
      </c>
      <c r="C6646" s="47">
        <v>2020</v>
      </c>
      <c r="D6646" s="107">
        <v>5.6047466720440565E-2</v>
      </c>
    </row>
    <row r="6647" spans="1:4">
      <c r="A6647" s="47" t="s">
        <v>38</v>
      </c>
      <c r="B6647" s="47" t="s">
        <v>139</v>
      </c>
      <c r="C6647" s="47">
        <v>2021</v>
      </c>
      <c r="D6647" s="107">
        <v>-9.2076835683534196E-4</v>
      </c>
    </row>
    <row r="6648" spans="1:4">
      <c r="A6648" s="47" t="s">
        <v>38</v>
      </c>
      <c r="B6648" s="47" t="s">
        <v>139</v>
      </c>
      <c r="C6648" s="47">
        <v>2022</v>
      </c>
      <c r="D6648" s="107">
        <v>5.5434274211109538E-2</v>
      </c>
    </row>
    <row r="6649" spans="1:4">
      <c r="A6649" s="47" t="s">
        <v>39</v>
      </c>
      <c r="B6649" s="47" t="s">
        <v>139</v>
      </c>
      <c r="C6649" s="47">
        <v>2014</v>
      </c>
      <c r="D6649" s="107">
        <v>0.13621939510960643</v>
      </c>
    </row>
    <row r="6650" spans="1:4">
      <c r="A6650" s="47" t="s">
        <v>39</v>
      </c>
      <c r="B6650" s="47" t="s">
        <v>139</v>
      </c>
      <c r="C6650" s="47">
        <v>2015</v>
      </c>
      <c r="D6650" s="107">
        <v>0.15665582002339254</v>
      </c>
    </row>
    <row r="6651" spans="1:4">
      <c r="A6651" s="47" t="s">
        <v>39</v>
      </c>
      <c r="B6651" s="47" t="s">
        <v>139</v>
      </c>
      <c r="C6651" s="47">
        <v>2016</v>
      </c>
      <c r="D6651" s="107">
        <v>-2.2204908367861676E-3</v>
      </c>
    </row>
    <row r="6652" spans="1:4">
      <c r="A6652" s="47" t="s">
        <v>39</v>
      </c>
      <c r="B6652" s="47" t="s">
        <v>139</v>
      </c>
      <c r="C6652" s="47">
        <v>2017</v>
      </c>
      <c r="D6652" s="107">
        <v>1.2332481976616651E-2</v>
      </c>
    </row>
    <row r="6653" spans="1:4">
      <c r="A6653" s="47" t="s">
        <v>39</v>
      </c>
      <c r="B6653" s="47" t="s">
        <v>139</v>
      </c>
      <c r="C6653" s="47">
        <v>2018</v>
      </c>
      <c r="D6653" s="107">
        <v>2.6600304327994918E-2</v>
      </c>
    </row>
    <row r="6654" spans="1:4">
      <c r="A6654" s="47" t="s">
        <v>39</v>
      </c>
      <c r="B6654" s="47" t="s">
        <v>139</v>
      </c>
      <c r="C6654" s="47">
        <v>2019</v>
      </c>
      <c r="D6654" s="107">
        <v>1.2456165742332307E-2</v>
      </c>
    </row>
    <row r="6655" spans="1:4">
      <c r="A6655" s="47" t="s">
        <v>39</v>
      </c>
      <c r="B6655" s="47" t="s">
        <v>139</v>
      </c>
      <c r="C6655" s="47">
        <v>2020</v>
      </c>
      <c r="D6655" s="107">
        <v>2.3551379019832293E-2</v>
      </c>
    </row>
    <row r="6656" spans="1:4">
      <c r="A6656" s="47" t="s">
        <v>39</v>
      </c>
      <c r="B6656" s="47" t="s">
        <v>139</v>
      </c>
      <c r="C6656" s="47">
        <v>2021</v>
      </c>
      <c r="D6656" s="107">
        <v>2.1542742462869944E-2</v>
      </c>
    </row>
    <row r="6657" spans="1:4">
      <c r="A6657" s="47" t="s">
        <v>39</v>
      </c>
      <c r="B6657" s="47" t="s">
        <v>139</v>
      </c>
      <c r="C6657" s="47">
        <v>2022</v>
      </c>
      <c r="D6657" s="107">
        <v>5.6480889537368358E-2</v>
      </c>
    </row>
    <row r="6658" spans="1:4">
      <c r="A6658" s="47" t="s">
        <v>40</v>
      </c>
      <c r="B6658" s="47" t="s">
        <v>139</v>
      </c>
      <c r="C6658" s="47">
        <v>2014</v>
      </c>
      <c r="D6658" s="107">
        <v>0.10940537065932238</v>
      </c>
    </row>
    <row r="6659" spans="1:4">
      <c r="A6659" s="47" t="s">
        <v>40</v>
      </c>
      <c r="B6659" s="47" t="s">
        <v>139</v>
      </c>
      <c r="C6659" s="47">
        <v>2015</v>
      </c>
      <c r="D6659" s="107">
        <v>5.3166806882842955E-2</v>
      </c>
    </row>
    <row r="6660" spans="1:4">
      <c r="A6660" s="47" t="s">
        <v>40</v>
      </c>
      <c r="B6660" s="47" t="s">
        <v>139</v>
      </c>
      <c r="C6660" s="47">
        <v>2016</v>
      </c>
      <c r="D6660" s="107">
        <v>5.0374867797054211E-2</v>
      </c>
    </row>
    <row r="6661" spans="1:4">
      <c r="A6661" s="47" t="s">
        <v>40</v>
      </c>
      <c r="B6661" s="47" t="s">
        <v>139</v>
      </c>
      <c r="C6661" s="47">
        <v>2017</v>
      </c>
      <c r="D6661" s="107">
        <v>4.9761409656212778E-2</v>
      </c>
    </row>
    <row r="6662" spans="1:4">
      <c r="A6662" s="47" t="s">
        <v>40</v>
      </c>
      <c r="B6662" s="47" t="s">
        <v>139</v>
      </c>
      <c r="C6662" s="47">
        <v>2018</v>
      </c>
      <c r="D6662" s="107">
        <v>3.0654208986345355E-2</v>
      </c>
    </row>
    <row r="6663" spans="1:4">
      <c r="A6663" s="47" t="s">
        <v>40</v>
      </c>
      <c r="B6663" s="47" t="s">
        <v>139</v>
      </c>
      <c r="C6663" s="47">
        <v>2019</v>
      </c>
      <c r="D6663" s="107">
        <v>4.7497212165432422E-2</v>
      </c>
    </row>
    <row r="6664" spans="1:4">
      <c r="A6664" s="47" t="s">
        <v>40</v>
      </c>
      <c r="B6664" s="47" t="s">
        <v>139</v>
      </c>
      <c r="C6664" s="47">
        <v>2020</v>
      </c>
      <c r="D6664" s="107">
        <v>2.9559314001790685E-2</v>
      </c>
    </row>
    <row r="6665" spans="1:4">
      <c r="A6665" s="47" t="s">
        <v>40</v>
      </c>
      <c r="B6665" s="47" t="s">
        <v>139</v>
      </c>
      <c r="C6665" s="47">
        <v>2021</v>
      </c>
      <c r="D6665" s="107">
        <v>1.0772588989761757E-2</v>
      </c>
    </row>
    <row r="6666" spans="1:4">
      <c r="A6666" s="47" t="s">
        <v>40</v>
      </c>
      <c r="B6666" s="47" t="s">
        <v>139</v>
      </c>
      <c r="C6666" s="47">
        <v>2022</v>
      </c>
      <c r="D6666" s="107">
        <v>8.5773329565404424E-3</v>
      </c>
    </row>
    <row r="6667" spans="1:4">
      <c r="A6667" s="47" t="s">
        <v>41</v>
      </c>
      <c r="B6667" s="47" t="s">
        <v>139</v>
      </c>
      <c r="C6667" s="47">
        <v>2014</v>
      </c>
      <c r="D6667" s="107">
        <v>8.6400549303586691E-2</v>
      </c>
    </row>
    <row r="6668" spans="1:4">
      <c r="A6668" s="47" t="s">
        <v>41</v>
      </c>
      <c r="B6668" s="47" t="s">
        <v>139</v>
      </c>
      <c r="C6668" s="47">
        <v>2015</v>
      </c>
      <c r="D6668" s="107">
        <v>0.12625498907023339</v>
      </c>
    </row>
    <row r="6669" spans="1:4">
      <c r="A6669" s="47" t="s">
        <v>41</v>
      </c>
      <c r="B6669" s="47" t="s">
        <v>139</v>
      </c>
      <c r="C6669" s="47">
        <v>2016</v>
      </c>
      <c r="D6669" s="107">
        <v>6.8750301967207411E-2</v>
      </c>
    </row>
    <row r="6670" spans="1:4">
      <c r="A6670" s="47" t="s">
        <v>41</v>
      </c>
      <c r="B6670" s="47" t="s">
        <v>139</v>
      </c>
      <c r="C6670" s="47">
        <v>2017</v>
      </c>
      <c r="D6670" s="107">
        <v>9.2984723697842192E-2</v>
      </c>
    </row>
    <row r="6671" spans="1:4">
      <c r="A6671" s="47" t="s">
        <v>41</v>
      </c>
      <c r="B6671" s="47" t="s">
        <v>139</v>
      </c>
      <c r="C6671" s="47">
        <v>2018</v>
      </c>
      <c r="D6671" s="107">
        <v>8.7843611761569781E-2</v>
      </c>
    </row>
    <row r="6672" spans="1:4">
      <c r="A6672" s="47" t="s">
        <v>41</v>
      </c>
      <c r="B6672" s="47" t="s">
        <v>139</v>
      </c>
      <c r="C6672" s="47">
        <v>2019</v>
      </c>
      <c r="D6672" s="107">
        <v>5.9448400623237543E-2</v>
      </c>
    </row>
    <row r="6673" spans="1:4">
      <c r="A6673" s="47" t="s">
        <v>41</v>
      </c>
      <c r="B6673" s="47" t="s">
        <v>139</v>
      </c>
      <c r="C6673" s="47">
        <v>2020</v>
      </c>
      <c r="D6673" s="107">
        <v>8.7474946749613397E-2</v>
      </c>
    </row>
    <row r="6674" spans="1:4">
      <c r="A6674" s="47" t="s">
        <v>41</v>
      </c>
      <c r="B6674" s="47" t="s">
        <v>139</v>
      </c>
      <c r="C6674" s="47">
        <v>2021</v>
      </c>
      <c r="D6674" s="107">
        <v>0.11099462900581206</v>
      </c>
    </row>
    <row r="6675" spans="1:4">
      <c r="A6675" s="47" t="s">
        <v>41</v>
      </c>
      <c r="B6675" s="47" t="s">
        <v>139</v>
      </c>
      <c r="C6675" s="47">
        <v>2022</v>
      </c>
      <c r="D6675" s="107">
        <v>7.3234913981058331E-2</v>
      </c>
    </row>
    <row r="6676" spans="1:4">
      <c r="A6676" s="47" t="s">
        <v>41</v>
      </c>
      <c r="B6676" s="47" t="s">
        <v>139</v>
      </c>
      <c r="C6676" s="47">
        <v>2022</v>
      </c>
    </row>
    <row r="6677" spans="1:4">
      <c r="A6677" s="47" t="s">
        <v>41</v>
      </c>
      <c r="B6677" s="47" t="s">
        <v>139</v>
      </c>
      <c r="C6677" s="47">
        <v>2022</v>
      </c>
    </row>
    <row r="6678" spans="1:4">
      <c r="A6678" s="47" t="s">
        <v>111</v>
      </c>
      <c r="B6678" s="47" t="s">
        <v>139</v>
      </c>
      <c r="C6678" s="47">
        <v>2020</v>
      </c>
      <c r="D6678" s="107">
        <v>2.2456239702927861E-2</v>
      </c>
    </row>
    <row r="6679" spans="1:4">
      <c r="A6679" s="47" t="s">
        <v>111</v>
      </c>
      <c r="B6679" s="47" t="s">
        <v>139</v>
      </c>
      <c r="C6679" s="47">
        <v>2021</v>
      </c>
      <c r="D6679" s="107">
        <v>1.2561353256977277E-2</v>
      </c>
    </row>
    <row r="6680" spans="1:4">
      <c r="A6680" s="47" t="s">
        <v>111</v>
      </c>
      <c r="B6680" s="47" t="s">
        <v>139</v>
      </c>
      <c r="C6680" s="47">
        <v>2022</v>
      </c>
      <c r="D6680" s="107">
        <v>3.2975243061150045E-2</v>
      </c>
    </row>
    <row r="6681" spans="1:4">
      <c r="A6681" s="47" t="s">
        <v>42</v>
      </c>
      <c r="B6681" s="47" t="s">
        <v>139</v>
      </c>
      <c r="C6681" s="47">
        <v>2014</v>
      </c>
      <c r="D6681" s="107">
        <v>0.16826432492861709</v>
      </c>
    </row>
    <row r="6682" spans="1:4">
      <c r="A6682" s="47" t="s">
        <v>42</v>
      </c>
      <c r="B6682" s="47" t="s">
        <v>139</v>
      </c>
      <c r="C6682" s="47">
        <v>2015</v>
      </c>
      <c r="D6682" s="107">
        <v>0.18651922765975604</v>
      </c>
    </row>
    <row r="6683" spans="1:4">
      <c r="A6683" s="47" t="s">
        <v>42</v>
      </c>
      <c r="B6683" s="47" t="s">
        <v>139</v>
      </c>
      <c r="C6683" s="47">
        <v>2016</v>
      </c>
      <c r="D6683" s="107">
        <v>0.11789800689704139</v>
      </c>
    </row>
    <row r="6684" spans="1:4">
      <c r="A6684" s="47" t="s">
        <v>42</v>
      </c>
      <c r="B6684" s="47" t="s">
        <v>139</v>
      </c>
      <c r="C6684" s="47">
        <v>2017</v>
      </c>
      <c r="D6684" s="107">
        <v>8.12730449808646E-2</v>
      </c>
    </row>
    <row r="6685" spans="1:4">
      <c r="A6685" s="47" t="s">
        <v>42</v>
      </c>
      <c r="B6685" s="47" t="s">
        <v>139</v>
      </c>
      <c r="C6685" s="47">
        <v>2018</v>
      </c>
      <c r="D6685" s="107">
        <v>6.383374979810344E-2</v>
      </c>
    </row>
    <row r="6686" spans="1:4">
      <c r="A6686" s="47" t="s">
        <v>42</v>
      </c>
      <c r="B6686" s="47" t="s">
        <v>139</v>
      </c>
      <c r="C6686" s="47">
        <v>2019</v>
      </c>
      <c r="D6686" s="107">
        <v>5.3727637348367628E-2</v>
      </c>
    </row>
    <row r="6687" spans="1:4">
      <c r="A6687" s="47" t="s">
        <v>42</v>
      </c>
      <c r="B6687" s="47" t="s">
        <v>139</v>
      </c>
      <c r="C6687" s="47">
        <v>2020</v>
      </c>
      <c r="D6687" s="107">
        <v>6.3132704322289387E-2</v>
      </c>
    </row>
    <row r="6688" spans="1:4">
      <c r="A6688" s="47" t="s">
        <v>42</v>
      </c>
      <c r="B6688" s="47" t="s">
        <v>139</v>
      </c>
      <c r="C6688" s="47">
        <v>2021</v>
      </c>
      <c r="D6688" s="107">
        <v>5.7160454181988209E-2</v>
      </c>
    </row>
    <row r="6689" spans="1:4">
      <c r="A6689" s="47" t="s">
        <v>42</v>
      </c>
      <c r="B6689" s="47" t="s">
        <v>139</v>
      </c>
      <c r="C6689" s="47">
        <v>2022</v>
      </c>
      <c r="D6689" s="107">
        <v>7.2903148287145961E-2</v>
      </c>
    </row>
    <row r="6690" spans="1:4">
      <c r="A6690" s="47" t="s">
        <v>42</v>
      </c>
      <c r="B6690" s="47" t="s">
        <v>139</v>
      </c>
      <c r="C6690" s="47">
        <v>2022</v>
      </c>
    </row>
    <row r="6691" spans="1:4">
      <c r="A6691" s="47" t="s">
        <v>42</v>
      </c>
      <c r="B6691" s="47" t="s">
        <v>139</v>
      </c>
      <c r="C6691" s="47">
        <v>2022</v>
      </c>
    </row>
    <row r="6692" spans="1:4">
      <c r="A6692" s="47" t="s">
        <v>43</v>
      </c>
      <c r="B6692" s="47" t="s">
        <v>139</v>
      </c>
      <c r="C6692" s="47">
        <v>2014</v>
      </c>
      <c r="D6692" s="107">
        <v>0.20737686465130459</v>
      </c>
    </row>
    <row r="6693" spans="1:4">
      <c r="A6693" s="47" t="s">
        <v>43</v>
      </c>
      <c r="B6693" s="47" t="s">
        <v>139</v>
      </c>
      <c r="C6693" s="47">
        <v>2015</v>
      </c>
      <c r="D6693" s="107">
        <v>0.18252138409328331</v>
      </c>
    </row>
    <row r="6694" spans="1:4">
      <c r="A6694" s="47" t="s">
        <v>43</v>
      </c>
      <c r="B6694" s="47" t="s">
        <v>139</v>
      </c>
      <c r="C6694" s="47">
        <v>2016</v>
      </c>
      <c r="D6694" s="107">
        <v>0.12862140658797377</v>
      </c>
    </row>
    <row r="6695" spans="1:4">
      <c r="A6695" s="47" t="s">
        <v>43</v>
      </c>
      <c r="B6695" s="47" t="s">
        <v>139</v>
      </c>
      <c r="C6695" s="47">
        <v>2017</v>
      </c>
      <c r="D6695" s="107">
        <v>6.414207307646845E-2</v>
      </c>
    </row>
    <row r="6696" spans="1:4">
      <c r="A6696" s="47" t="s">
        <v>43</v>
      </c>
      <c r="B6696" s="47" t="s">
        <v>139</v>
      </c>
      <c r="C6696" s="47">
        <v>2018</v>
      </c>
      <c r="D6696" s="107">
        <v>8.8748297104429844E-2</v>
      </c>
    </row>
    <row r="6697" spans="1:4">
      <c r="A6697" s="47" t="s">
        <v>43</v>
      </c>
      <c r="B6697" s="47" t="s">
        <v>139</v>
      </c>
      <c r="C6697" s="47">
        <v>2019</v>
      </c>
      <c r="D6697" s="107">
        <v>7.9108979940821916E-2</v>
      </c>
    </row>
    <row r="6698" spans="1:4">
      <c r="A6698" s="47" t="s">
        <v>43</v>
      </c>
      <c r="B6698" s="47" t="s">
        <v>139</v>
      </c>
      <c r="C6698" s="47">
        <v>2020</v>
      </c>
      <c r="D6698" s="107">
        <v>0.10517571873273047</v>
      </c>
    </row>
    <row r="6699" spans="1:4">
      <c r="A6699" s="47" t="s">
        <v>43</v>
      </c>
      <c r="B6699" s="47" t="s">
        <v>139</v>
      </c>
      <c r="C6699" s="47">
        <v>2021</v>
      </c>
      <c r="D6699" s="107">
        <v>8.3709661474859628E-2</v>
      </c>
    </row>
    <row r="6700" spans="1:4">
      <c r="A6700" s="47" t="s">
        <v>43</v>
      </c>
      <c r="B6700" s="47" t="s">
        <v>139</v>
      </c>
      <c r="C6700" s="47">
        <v>2022</v>
      </c>
      <c r="D6700" s="107">
        <v>0.11298752838174368</v>
      </c>
    </row>
    <row r="6701" spans="1:4">
      <c r="A6701" s="47" t="s">
        <v>44</v>
      </c>
      <c r="B6701" s="47" t="s">
        <v>139</v>
      </c>
      <c r="C6701" s="47">
        <v>2014</v>
      </c>
      <c r="D6701" s="107">
        <v>8.61199768596424E-2</v>
      </c>
    </row>
    <row r="6702" spans="1:4">
      <c r="A6702" s="47" t="s">
        <v>44</v>
      </c>
      <c r="B6702" s="47" t="s">
        <v>139</v>
      </c>
      <c r="C6702" s="47">
        <v>2015</v>
      </c>
      <c r="D6702" s="107">
        <v>9.4594946911915653E-2</v>
      </c>
    </row>
    <row r="6703" spans="1:4">
      <c r="A6703" s="47" t="s">
        <v>44</v>
      </c>
      <c r="B6703" s="47" t="s">
        <v>139</v>
      </c>
      <c r="C6703" s="47">
        <v>2016</v>
      </c>
      <c r="D6703" s="107">
        <v>0.11493344923889418</v>
      </c>
    </row>
    <row r="6704" spans="1:4">
      <c r="A6704" s="47" t="s">
        <v>44</v>
      </c>
      <c r="B6704" s="47" t="s">
        <v>139</v>
      </c>
      <c r="C6704" s="47">
        <v>2017</v>
      </c>
      <c r="D6704" s="107">
        <v>9.1988445919325812E-2</v>
      </c>
    </row>
    <row r="6705" spans="1:4">
      <c r="A6705" s="47" t="s">
        <v>44</v>
      </c>
      <c r="B6705" s="47" t="s">
        <v>139</v>
      </c>
      <c r="C6705" s="47">
        <v>2018</v>
      </c>
      <c r="D6705" s="107">
        <v>4.7388209820725211E-2</v>
      </c>
    </row>
    <row r="6706" spans="1:4">
      <c r="A6706" s="47" t="s">
        <v>44</v>
      </c>
      <c r="B6706" s="47" t="s">
        <v>139</v>
      </c>
      <c r="C6706" s="47">
        <v>2019</v>
      </c>
      <c r="D6706" s="107">
        <v>2.0318538750751753E-2</v>
      </c>
    </row>
    <row r="6707" spans="1:4">
      <c r="A6707" s="47" t="s">
        <v>44</v>
      </c>
      <c r="B6707" s="47" t="s">
        <v>139</v>
      </c>
      <c r="C6707" s="47">
        <v>2020</v>
      </c>
      <c r="D6707" s="107">
        <v>6.3605692339699454E-2</v>
      </c>
    </row>
    <row r="6708" spans="1:4">
      <c r="A6708" s="47" t="s">
        <v>44</v>
      </c>
      <c r="B6708" s="47" t="s">
        <v>139</v>
      </c>
      <c r="C6708" s="47">
        <v>2021</v>
      </c>
      <c r="D6708" s="107">
        <v>3.1178404391225437E-2</v>
      </c>
    </row>
    <row r="6709" spans="1:4">
      <c r="A6709" s="47" t="s">
        <v>44</v>
      </c>
      <c r="B6709" s="47" t="s">
        <v>139</v>
      </c>
      <c r="C6709" s="47">
        <v>2022</v>
      </c>
      <c r="D6709" s="107">
        <v>6.5750268612104451E-2</v>
      </c>
    </row>
    <row r="6710" spans="1:4">
      <c r="A6710" s="47" t="s">
        <v>45</v>
      </c>
      <c r="B6710" s="47" t="s">
        <v>139</v>
      </c>
      <c r="C6710" s="47">
        <v>2014</v>
      </c>
      <c r="D6710" s="107">
        <v>0.22077132406733677</v>
      </c>
    </row>
    <row r="6711" spans="1:4">
      <c r="A6711" s="47" t="s">
        <v>45</v>
      </c>
      <c r="B6711" s="47" t="s">
        <v>139</v>
      </c>
      <c r="C6711" s="47">
        <v>2015</v>
      </c>
      <c r="D6711" s="107">
        <v>0.2842330776977085</v>
      </c>
    </row>
    <row r="6712" spans="1:4">
      <c r="A6712" s="47" t="s">
        <v>45</v>
      </c>
      <c r="B6712" s="47" t="s">
        <v>139</v>
      </c>
      <c r="C6712" s="47">
        <v>2016</v>
      </c>
      <c r="D6712" s="107">
        <v>6.2290017989947662E-2</v>
      </c>
    </row>
    <row r="6713" spans="1:4">
      <c r="A6713" s="47" t="s">
        <v>45</v>
      </c>
      <c r="B6713" s="47" t="s">
        <v>139</v>
      </c>
      <c r="C6713" s="47">
        <v>2017</v>
      </c>
      <c r="D6713" s="107">
        <v>0.10990089077377009</v>
      </c>
    </row>
    <row r="6714" spans="1:4">
      <c r="A6714" s="47" t="s">
        <v>45</v>
      </c>
      <c r="B6714" s="47" t="s">
        <v>139</v>
      </c>
      <c r="C6714" s="47">
        <v>2018</v>
      </c>
      <c r="D6714" s="107">
        <v>0.17628210396653982</v>
      </c>
    </row>
    <row r="6715" spans="1:4">
      <c r="A6715" s="47" t="s">
        <v>45</v>
      </c>
      <c r="B6715" s="47" t="s">
        <v>139</v>
      </c>
      <c r="C6715" s="47">
        <v>2019</v>
      </c>
      <c r="D6715" s="107">
        <v>0.16101209226667909</v>
      </c>
    </row>
    <row r="6716" spans="1:4">
      <c r="A6716" s="47" t="s">
        <v>45</v>
      </c>
      <c r="B6716" s="47" t="s">
        <v>139</v>
      </c>
      <c r="C6716" s="47">
        <v>2020</v>
      </c>
      <c r="D6716" s="107">
        <v>0.1918849494981254</v>
      </c>
    </row>
    <row r="6717" spans="1:4">
      <c r="A6717" s="47" t="s">
        <v>45</v>
      </c>
      <c r="B6717" s="47" t="s">
        <v>139</v>
      </c>
      <c r="C6717" s="47">
        <v>2021</v>
      </c>
      <c r="D6717" s="107">
        <v>0.16542295259945222</v>
      </c>
    </row>
    <row r="6718" spans="1:4">
      <c r="A6718" s="47" t="s">
        <v>45</v>
      </c>
      <c r="B6718" s="47" t="s">
        <v>139</v>
      </c>
      <c r="C6718" s="47">
        <v>2022</v>
      </c>
      <c r="D6718" s="107">
        <v>9.8916302874197989E-2</v>
      </c>
    </row>
    <row r="6719" spans="1:4">
      <c r="A6719" s="47" t="s">
        <v>33</v>
      </c>
      <c r="B6719" s="47" t="s">
        <v>138</v>
      </c>
      <c r="C6719" s="47">
        <v>2014</v>
      </c>
      <c r="D6719" s="107">
        <v>0.16740244184515965</v>
      </c>
    </row>
    <row r="6720" spans="1:4">
      <c r="A6720" s="47" t="s">
        <v>33</v>
      </c>
      <c r="B6720" s="47" t="s">
        <v>138</v>
      </c>
      <c r="C6720" s="47">
        <v>2015</v>
      </c>
      <c r="D6720" s="107">
        <v>9.7272750217185594E-2</v>
      </c>
    </row>
    <row r="6721" spans="1:4">
      <c r="A6721" s="47" t="s">
        <v>33</v>
      </c>
      <c r="B6721" s="47" t="s">
        <v>138</v>
      </c>
      <c r="C6721" s="47">
        <v>2016</v>
      </c>
      <c r="D6721" s="107">
        <v>8.2829836386880042E-3</v>
      </c>
    </row>
    <row r="6722" spans="1:4">
      <c r="A6722" s="47" t="s">
        <v>33</v>
      </c>
      <c r="B6722" s="47" t="s">
        <v>138</v>
      </c>
      <c r="C6722" s="47">
        <v>2017</v>
      </c>
      <c r="D6722" s="107">
        <v>4.2019244178562877E-2</v>
      </c>
    </row>
    <row r="6723" spans="1:4">
      <c r="A6723" s="47" t="s">
        <v>33</v>
      </c>
      <c r="B6723" s="47" t="s">
        <v>138</v>
      </c>
      <c r="C6723" s="47">
        <v>2018</v>
      </c>
      <c r="D6723" s="107">
        <v>7.9476909834819795E-2</v>
      </c>
    </row>
    <row r="6724" spans="1:4">
      <c r="A6724" s="47" t="s">
        <v>33</v>
      </c>
      <c r="B6724" s="47" t="s">
        <v>138</v>
      </c>
      <c r="C6724" s="47">
        <v>2019</v>
      </c>
      <c r="D6724" s="107">
        <v>9.4355573296510037E-2</v>
      </c>
    </row>
    <row r="6725" spans="1:4">
      <c r="A6725" s="47" t="s">
        <v>33</v>
      </c>
      <c r="B6725" s="47" t="s">
        <v>138</v>
      </c>
      <c r="C6725" s="47">
        <v>2020</v>
      </c>
      <c r="D6725" s="107">
        <v>6.4081693324822442E-2</v>
      </c>
    </row>
    <row r="6726" spans="1:4">
      <c r="A6726" s="47" t="s">
        <v>33</v>
      </c>
      <c r="B6726" s="47" t="s">
        <v>138</v>
      </c>
      <c r="C6726" s="47">
        <v>2021</v>
      </c>
      <c r="D6726" s="107">
        <v>4.7973265010867218E-2</v>
      </c>
    </row>
    <row r="6727" spans="1:4">
      <c r="A6727" s="47" t="s">
        <v>33</v>
      </c>
      <c r="B6727" s="47" t="s">
        <v>138</v>
      </c>
      <c r="C6727" s="47">
        <v>2022</v>
      </c>
      <c r="D6727" s="107">
        <v>8.6333372793946955E-2</v>
      </c>
    </row>
    <row r="6728" spans="1:4">
      <c r="A6728" s="47" t="s">
        <v>34</v>
      </c>
      <c r="B6728" s="47" t="s">
        <v>138</v>
      </c>
      <c r="C6728" s="47">
        <v>2014</v>
      </c>
      <c r="D6728" s="107">
        <v>0.15033586271434701</v>
      </c>
    </row>
    <row r="6729" spans="1:4">
      <c r="A6729" s="47" t="s">
        <v>34</v>
      </c>
      <c r="B6729" s="47" t="s">
        <v>138</v>
      </c>
      <c r="C6729" s="47">
        <v>2015</v>
      </c>
      <c r="D6729" s="107">
        <v>0.19479742438853742</v>
      </c>
    </row>
    <row r="6730" spans="1:4">
      <c r="A6730" s="47" t="s">
        <v>34</v>
      </c>
      <c r="B6730" s="47" t="s">
        <v>138</v>
      </c>
      <c r="C6730" s="47">
        <v>2016</v>
      </c>
      <c r="D6730" s="107">
        <v>2.9363457618805086E-2</v>
      </c>
    </row>
    <row r="6731" spans="1:4">
      <c r="A6731" s="47" t="s">
        <v>34</v>
      </c>
      <c r="B6731" s="47" t="s">
        <v>138</v>
      </c>
      <c r="C6731" s="47">
        <v>2017</v>
      </c>
      <c r="D6731" s="107">
        <v>7.4739705908034568E-2</v>
      </c>
    </row>
    <row r="6732" spans="1:4">
      <c r="A6732" s="47" t="s">
        <v>34</v>
      </c>
      <c r="B6732" s="47" t="s">
        <v>138</v>
      </c>
      <c r="C6732" s="47">
        <v>2018</v>
      </c>
      <c r="D6732" s="107">
        <v>8.2015749996313073E-2</v>
      </c>
    </row>
    <row r="6733" spans="1:4">
      <c r="A6733" s="47" t="s">
        <v>34</v>
      </c>
      <c r="B6733" s="47" t="s">
        <v>138</v>
      </c>
      <c r="C6733" s="47">
        <v>2019</v>
      </c>
      <c r="D6733" s="107">
        <v>8.084537037017954E-2</v>
      </c>
    </row>
    <row r="6734" spans="1:4">
      <c r="A6734" s="47" t="s">
        <v>34</v>
      </c>
      <c r="B6734" s="47" t="s">
        <v>138</v>
      </c>
      <c r="C6734" s="47">
        <v>2020</v>
      </c>
      <c r="D6734" s="107">
        <v>8.4211517812254014E-2</v>
      </c>
    </row>
    <row r="6735" spans="1:4">
      <c r="A6735" s="47" t="s">
        <v>34</v>
      </c>
      <c r="B6735" s="47" t="s">
        <v>138</v>
      </c>
      <c r="C6735" s="47">
        <v>2021</v>
      </c>
      <c r="D6735" s="107">
        <v>6.8391242584787446E-2</v>
      </c>
    </row>
    <row r="6736" spans="1:4">
      <c r="A6736" s="47" t="s">
        <v>34</v>
      </c>
      <c r="B6736" s="47" t="s">
        <v>138</v>
      </c>
      <c r="C6736" s="47">
        <v>2022</v>
      </c>
      <c r="D6736" s="107">
        <v>-1.4640945383683924E-2</v>
      </c>
    </row>
    <row r="6737" spans="1:4">
      <c r="A6737" s="47" t="s">
        <v>35</v>
      </c>
      <c r="B6737" s="47" t="s">
        <v>138</v>
      </c>
      <c r="C6737" s="47">
        <v>2014</v>
      </c>
      <c r="D6737" s="107">
        <v>8.6127286132162154E-2</v>
      </c>
    </row>
    <row r="6738" spans="1:4">
      <c r="A6738" s="47" t="s">
        <v>35</v>
      </c>
      <c r="B6738" s="47" t="s">
        <v>138</v>
      </c>
      <c r="C6738" s="47">
        <v>2015</v>
      </c>
      <c r="D6738" s="107">
        <v>0.11082017249585722</v>
      </c>
    </row>
    <row r="6739" spans="1:4">
      <c r="A6739" s="47" t="s">
        <v>35</v>
      </c>
      <c r="B6739" s="47" t="s">
        <v>138</v>
      </c>
      <c r="C6739" s="47">
        <v>2016</v>
      </c>
      <c r="D6739" s="107">
        <v>6.6056112581077756E-2</v>
      </c>
    </row>
    <row r="6740" spans="1:4">
      <c r="A6740" s="47" t="s">
        <v>35</v>
      </c>
      <c r="B6740" s="47" t="s">
        <v>138</v>
      </c>
      <c r="C6740" s="47">
        <v>2017</v>
      </c>
      <c r="D6740" s="107">
        <v>5.9552118198871726E-2</v>
      </c>
    </row>
    <row r="6741" spans="1:4">
      <c r="A6741" s="47" t="s">
        <v>35</v>
      </c>
      <c r="B6741" s="47" t="s">
        <v>138</v>
      </c>
      <c r="C6741" s="47">
        <v>2018</v>
      </c>
      <c r="D6741" s="107">
        <v>7.2696495260585331E-2</v>
      </c>
    </row>
    <row r="6742" spans="1:4">
      <c r="A6742" s="47" t="s">
        <v>35</v>
      </c>
      <c r="B6742" s="47" t="s">
        <v>138</v>
      </c>
      <c r="C6742" s="47">
        <v>2019</v>
      </c>
      <c r="D6742" s="107">
        <v>6.2657499674085529E-2</v>
      </c>
    </row>
    <row r="6743" spans="1:4">
      <c r="A6743" s="47" t="s">
        <v>35</v>
      </c>
      <c r="B6743" s="47" t="s">
        <v>138</v>
      </c>
      <c r="C6743" s="47">
        <v>2020</v>
      </c>
      <c r="D6743" s="107">
        <v>3.722789268750281E-2</v>
      </c>
    </row>
    <row r="6744" spans="1:4">
      <c r="A6744" s="47" t="s">
        <v>35</v>
      </c>
      <c r="B6744" s="47" t="s">
        <v>138</v>
      </c>
      <c r="C6744" s="47">
        <v>2021</v>
      </c>
      <c r="D6744" s="107">
        <v>4.6314042467131319E-2</v>
      </c>
    </row>
    <row r="6745" spans="1:4">
      <c r="A6745" s="47" t="s">
        <v>35</v>
      </c>
      <c r="B6745" s="47" t="s">
        <v>138</v>
      </c>
      <c r="C6745" s="47">
        <v>2022</v>
      </c>
      <c r="D6745" s="107">
        <v>8.0279651904340471E-2</v>
      </c>
    </row>
    <row r="6746" spans="1:4">
      <c r="A6746" s="47" t="s">
        <v>35</v>
      </c>
      <c r="B6746" s="47" t="s">
        <v>138</v>
      </c>
      <c r="C6746" s="47">
        <v>2022</v>
      </c>
    </row>
    <row r="6747" spans="1:4">
      <c r="A6747" s="47" t="s">
        <v>35</v>
      </c>
      <c r="B6747" s="47" t="s">
        <v>138</v>
      </c>
      <c r="C6747" s="47">
        <v>2022</v>
      </c>
    </row>
    <row r="6748" spans="1:4">
      <c r="A6748" s="47" t="s">
        <v>36</v>
      </c>
      <c r="B6748" s="47" t="s">
        <v>138</v>
      </c>
      <c r="C6748" s="47">
        <v>2014</v>
      </c>
      <c r="D6748" s="107">
        <v>0.11490244875451676</v>
      </c>
    </row>
    <row r="6749" spans="1:4">
      <c r="A6749" s="47" t="s">
        <v>36</v>
      </c>
      <c r="B6749" s="47" t="s">
        <v>138</v>
      </c>
      <c r="C6749" s="47">
        <v>2015</v>
      </c>
      <c r="D6749" s="107">
        <v>0.11270312357389625</v>
      </c>
    </row>
    <row r="6750" spans="1:4">
      <c r="A6750" s="47" t="s">
        <v>36</v>
      </c>
      <c r="B6750" s="47" t="s">
        <v>138</v>
      </c>
      <c r="C6750" s="47">
        <v>2016</v>
      </c>
      <c r="D6750" s="107">
        <v>2.9804685275117638E-2</v>
      </c>
    </row>
    <row r="6751" spans="1:4">
      <c r="A6751" s="47" t="s">
        <v>36</v>
      </c>
      <c r="B6751" s="47" t="s">
        <v>138</v>
      </c>
      <c r="C6751" s="47">
        <v>2017</v>
      </c>
      <c r="D6751" s="107">
        <v>4.1750041484823898E-2</v>
      </c>
    </row>
    <row r="6752" spans="1:4">
      <c r="A6752" s="47" t="s">
        <v>36</v>
      </c>
      <c r="B6752" s="47" t="s">
        <v>138</v>
      </c>
      <c r="C6752" s="47">
        <v>2018</v>
      </c>
      <c r="D6752" s="107">
        <v>0.19438544084281417</v>
      </c>
    </row>
    <row r="6753" spans="1:4">
      <c r="A6753" s="47" t="s">
        <v>36</v>
      </c>
      <c r="B6753" s="47" t="s">
        <v>138</v>
      </c>
      <c r="C6753" s="47">
        <v>2019</v>
      </c>
      <c r="D6753" s="107">
        <v>0.14496943407302348</v>
      </c>
    </row>
    <row r="6754" spans="1:4">
      <c r="A6754" s="47" t="s">
        <v>36</v>
      </c>
      <c r="B6754" s="47" t="s">
        <v>138</v>
      </c>
      <c r="C6754" s="47">
        <v>2020</v>
      </c>
      <c r="D6754" s="107">
        <v>9.7462958218134096E-2</v>
      </c>
    </row>
    <row r="6755" spans="1:4">
      <c r="A6755" s="47" t="s">
        <v>36</v>
      </c>
      <c r="B6755" s="47" t="s">
        <v>138</v>
      </c>
      <c r="C6755" s="47">
        <v>2021</v>
      </c>
      <c r="D6755" s="107">
        <v>7.0192650144947827E-2</v>
      </c>
    </row>
    <row r="6756" spans="1:4">
      <c r="A6756" s="47" t="s">
        <v>36</v>
      </c>
      <c r="B6756" s="47" t="s">
        <v>138</v>
      </c>
      <c r="C6756" s="47">
        <v>2022</v>
      </c>
      <c r="D6756" s="107">
        <v>0.12612762754493329</v>
      </c>
    </row>
    <row r="6757" spans="1:4">
      <c r="A6757" s="47" t="s">
        <v>37</v>
      </c>
      <c r="B6757" s="47" t="s">
        <v>138</v>
      </c>
      <c r="C6757" s="47">
        <v>2014</v>
      </c>
      <c r="D6757" s="107">
        <v>6.7133719049111543E-2</v>
      </c>
    </row>
    <row r="6758" spans="1:4">
      <c r="A6758" s="47" t="s">
        <v>37</v>
      </c>
      <c r="B6758" s="47" t="s">
        <v>138</v>
      </c>
      <c r="C6758" s="47">
        <v>2015</v>
      </c>
      <c r="D6758" s="107">
        <v>9.7765599065660472E-2</v>
      </c>
    </row>
    <row r="6759" spans="1:4">
      <c r="A6759" s="47" t="s">
        <v>37</v>
      </c>
      <c r="B6759" s="47" t="s">
        <v>138</v>
      </c>
      <c r="C6759" s="47">
        <v>2016</v>
      </c>
      <c r="D6759" s="107">
        <v>0.11534580440245525</v>
      </c>
    </row>
    <row r="6760" spans="1:4">
      <c r="A6760" s="47" t="s">
        <v>37</v>
      </c>
      <c r="B6760" s="47" t="s">
        <v>138</v>
      </c>
      <c r="C6760" s="47">
        <v>2017</v>
      </c>
      <c r="D6760" s="107">
        <v>0.1175146627573055</v>
      </c>
    </row>
    <row r="6761" spans="1:4">
      <c r="A6761" s="47" t="s">
        <v>37</v>
      </c>
      <c r="B6761" s="47" t="s">
        <v>138</v>
      </c>
      <c r="C6761" s="47">
        <v>2018</v>
      </c>
      <c r="D6761" s="107">
        <v>9.5216853238496546E-2</v>
      </c>
    </row>
    <row r="6762" spans="1:4">
      <c r="A6762" s="47" t="s">
        <v>37</v>
      </c>
      <c r="B6762" s="47" t="s">
        <v>138</v>
      </c>
      <c r="C6762" s="47">
        <v>2019</v>
      </c>
      <c r="D6762" s="107">
        <v>6.5370600532889525E-2</v>
      </c>
    </row>
    <row r="6763" spans="1:4">
      <c r="A6763" s="47" t="s">
        <v>37</v>
      </c>
      <c r="B6763" s="47" t="s">
        <v>138</v>
      </c>
      <c r="C6763" s="47">
        <v>2020</v>
      </c>
      <c r="D6763" s="107">
        <v>6.621144258711846E-2</v>
      </c>
    </row>
    <row r="6764" spans="1:4">
      <c r="A6764" s="47" t="s">
        <v>37</v>
      </c>
      <c r="B6764" s="47" t="s">
        <v>138</v>
      </c>
      <c r="C6764" s="47">
        <v>2021</v>
      </c>
      <c r="D6764" s="107">
        <v>2.1520800140080107E-2</v>
      </c>
    </row>
    <row r="6765" spans="1:4">
      <c r="A6765" s="47" t="s">
        <v>37</v>
      </c>
      <c r="B6765" s="47" t="s">
        <v>138</v>
      </c>
      <c r="C6765" s="47">
        <v>2022</v>
      </c>
      <c r="D6765" s="107">
        <v>7.0428354287643449E-2</v>
      </c>
    </row>
    <row r="6766" spans="1:4">
      <c r="A6766" s="47" t="s">
        <v>38</v>
      </c>
      <c r="B6766" s="47" t="s">
        <v>138</v>
      </c>
      <c r="C6766" s="47">
        <v>2014</v>
      </c>
      <c r="D6766" s="107">
        <v>8.2015294456383628E-2</v>
      </c>
    </row>
    <row r="6767" spans="1:4">
      <c r="A6767" s="47" t="s">
        <v>38</v>
      </c>
      <c r="B6767" s="47" t="s">
        <v>138</v>
      </c>
      <c r="C6767" s="47">
        <v>2015</v>
      </c>
      <c r="D6767" s="107">
        <v>9.2512393682085983E-2</v>
      </c>
    </row>
    <row r="6768" spans="1:4">
      <c r="A6768" s="47" t="s">
        <v>38</v>
      </c>
      <c r="B6768" s="47" t="s">
        <v>138</v>
      </c>
      <c r="C6768" s="47">
        <v>2016</v>
      </c>
      <c r="D6768" s="107">
        <v>6.0265186261989012E-2</v>
      </c>
    </row>
    <row r="6769" spans="1:4">
      <c r="A6769" s="47" t="s">
        <v>38</v>
      </c>
      <c r="B6769" s="47" t="s">
        <v>138</v>
      </c>
      <c r="C6769" s="47">
        <v>2017</v>
      </c>
      <c r="D6769" s="107">
        <v>0.12793865697733561</v>
      </c>
    </row>
    <row r="6770" spans="1:4">
      <c r="A6770" s="47" t="s">
        <v>38</v>
      </c>
      <c r="B6770" s="47" t="s">
        <v>138</v>
      </c>
      <c r="C6770" s="47">
        <v>2018</v>
      </c>
      <c r="D6770" s="107">
        <v>6.2903022430392766E-2</v>
      </c>
    </row>
    <row r="6771" spans="1:4">
      <c r="A6771" s="47" t="s">
        <v>38</v>
      </c>
      <c r="B6771" s="47" t="s">
        <v>138</v>
      </c>
      <c r="C6771" s="47">
        <v>2019</v>
      </c>
      <c r="D6771" s="107">
        <v>5.9726129137523482E-2</v>
      </c>
    </row>
    <row r="6772" spans="1:4">
      <c r="A6772" s="47" t="s">
        <v>38</v>
      </c>
      <c r="B6772" s="47" t="s">
        <v>138</v>
      </c>
      <c r="C6772" s="47">
        <v>2020</v>
      </c>
      <c r="D6772" s="107">
        <v>5.6262846907494217E-2</v>
      </c>
    </row>
    <row r="6773" spans="1:4">
      <c r="A6773" s="47" t="s">
        <v>38</v>
      </c>
      <c r="B6773" s="47" t="s">
        <v>138</v>
      </c>
      <c r="C6773" s="47">
        <v>2021</v>
      </c>
      <c r="D6773" s="107">
        <v>2.7461292920828266E-3</v>
      </c>
    </row>
    <row r="6774" spans="1:4">
      <c r="A6774" s="47" t="s">
        <v>38</v>
      </c>
      <c r="B6774" s="47" t="s">
        <v>138</v>
      </c>
      <c r="C6774" s="47">
        <v>2022</v>
      </c>
      <c r="D6774" s="107">
        <v>5.837940053855132E-2</v>
      </c>
    </row>
    <row r="6775" spans="1:4">
      <c r="A6775" s="47" t="s">
        <v>39</v>
      </c>
      <c r="B6775" s="47" t="s">
        <v>138</v>
      </c>
      <c r="C6775" s="47">
        <v>2014</v>
      </c>
      <c r="D6775" s="107">
        <v>0.13354354793117215</v>
      </c>
    </row>
    <row r="6776" spans="1:4">
      <c r="A6776" s="47" t="s">
        <v>39</v>
      </c>
      <c r="B6776" s="47" t="s">
        <v>138</v>
      </c>
      <c r="C6776" s="47">
        <v>2015</v>
      </c>
      <c r="D6776" s="107">
        <v>0.14894081116246877</v>
      </c>
    </row>
    <row r="6777" spans="1:4">
      <c r="A6777" s="47" t="s">
        <v>39</v>
      </c>
      <c r="B6777" s="47" t="s">
        <v>138</v>
      </c>
      <c r="C6777" s="47">
        <v>2016</v>
      </c>
      <c r="D6777" s="107">
        <v>2.1057949276787288E-3</v>
      </c>
    </row>
    <row r="6778" spans="1:4">
      <c r="A6778" s="47" t="s">
        <v>39</v>
      </c>
      <c r="B6778" s="47" t="s">
        <v>138</v>
      </c>
      <c r="C6778" s="47">
        <v>2017</v>
      </c>
      <c r="D6778" s="107">
        <v>1.5966015117600419E-2</v>
      </c>
    </row>
    <row r="6779" spans="1:4">
      <c r="A6779" s="47" t="s">
        <v>39</v>
      </c>
      <c r="B6779" s="47" t="s">
        <v>138</v>
      </c>
      <c r="C6779" s="47">
        <v>2018</v>
      </c>
      <c r="D6779" s="107">
        <v>2.0672226525129719E-2</v>
      </c>
    </row>
    <row r="6780" spans="1:4">
      <c r="A6780" s="47" t="s">
        <v>39</v>
      </c>
      <c r="B6780" s="47" t="s">
        <v>138</v>
      </c>
      <c r="C6780" s="47">
        <v>2019</v>
      </c>
      <c r="D6780" s="107">
        <v>1.1313261954298446E-2</v>
      </c>
    </row>
    <row r="6781" spans="1:4">
      <c r="A6781" s="47" t="s">
        <v>39</v>
      </c>
      <c r="B6781" s="47" t="s">
        <v>138</v>
      </c>
      <c r="C6781" s="47">
        <v>2020</v>
      </c>
      <c r="D6781" s="107">
        <v>2.1184996695403711E-2</v>
      </c>
    </row>
    <row r="6782" spans="1:4">
      <c r="A6782" s="47" t="s">
        <v>39</v>
      </c>
      <c r="B6782" s="47" t="s">
        <v>138</v>
      </c>
      <c r="C6782" s="47">
        <v>2021</v>
      </c>
      <c r="D6782" s="107">
        <v>1.939053421550959E-2</v>
      </c>
    </row>
    <row r="6783" spans="1:4">
      <c r="A6783" s="47" t="s">
        <v>39</v>
      </c>
      <c r="B6783" s="47" t="s">
        <v>138</v>
      </c>
      <c r="C6783" s="47">
        <v>2022</v>
      </c>
      <c r="D6783" s="107">
        <v>5.9034274348689394E-2</v>
      </c>
    </row>
    <row r="6784" spans="1:4">
      <c r="A6784" s="47" t="s">
        <v>40</v>
      </c>
      <c r="B6784" s="47" t="s">
        <v>138</v>
      </c>
      <c r="C6784" s="47">
        <v>2014</v>
      </c>
      <c r="D6784" s="107">
        <v>4.494645949044191E-2</v>
      </c>
    </row>
    <row r="6785" spans="1:4">
      <c r="A6785" s="47" t="s">
        <v>40</v>
      </c>
      <c r="B6785" s="47" t="s">
        <v>138</v>
      </c>
      <c r="C6785" s="47">
        <v>2015</v>
      </c>
      <c r="D6785" s="107">
        <v>5.4446171670021921E-2</v>
      </c>
    </row>
    <row r="6786" spans="1:4">
      <c r="A6786" s="47" t="s">
        <v>40</v>
      </c>
      <c r="B6786" s="47" t="s">
        <v>138</v>
      </c>
      <c r="C6786" s="47">
        <v>2016</v>
      </c>
      <c r="D6786" s="107">
        <v>5.76854546266145E-2</v>
      </c>
    </row>
    <row r="6787" spans="1:4">
      <c r="A6787" s="47" t="s">
        <v>40</v>
      </c>
      <c r="B6787" s="47" t="s">
        <v>138</v>
      </c>
      <c r="C6787" s="47">
        <v>2017</v>
      </c>
      <c r="D6787" s="107">
        <v>6.2368974010082914E-2</v>
      </c>
    </row>
    <row r="6788" spans="1:4">
      <c r="A6788" s="47" t="s">
        <v>40</v>
      </c>
      <c r="B6788" s="47" t="s">
        <v>138</v>
      </c>
      <c r="C6788" s="47">
        <v>2018</v>
      </c>
      <c r="D6788" s="107">
        <v>5.9432291638951348E-2</v>
      </c>
    </row>
    <row r="6789" spans="1:4">
      <c r="A6789" s="47" t="s">
        <v>40</v>
      </c>
      <c r="B6789" s="47" t="s">
        <v>138</v>
      </c>
      <c r="C6789" s="47">
        <v>2019</v>
      </c>
      <c r="D6789" s="107">
        <v>6.6071709135589102E-2</v>
      </c>
    </row>
    <row r="6790" spans="1:4">
      <c r="A6790" s="47" t="s">
        <v>40</v>
      </c>
      <c r="B6790" s="47" t="s">
        <v>138</v>
      </c>
      <c r="C6790" s="47">
        <v>2020</v>
      </c>
      <c r="D6790" s="107">
        <v>3.3026000577583932E-2</v>
      </c>
    </row>
    <row r="6791" spans="1:4">
      <c r="A6791" s="47" t="s">
        <v>40</v>
      </c>
      <c r="B6791" s="47" t="s">
        <v>138</v>
      </c>
      <c r="C6791" s="47">
        <v>2021</v>
      </c>
      <c r="D6791" s="107">
        <v>-1.7044974131030462E-2</v>
      </c>
    </row>
    <row r="6792" spans="1:4">
      <c r="A6792" s="47" t="s">
        <v>40</v>
      </c>
      <c r="B6792" s="47" t="s">
        <v>138</v>
      </c>
      <c r="C6792" s="47">
        <v>2022</v>
      </c>
      <c r="D6792" s="107">
        <v>0.13469233982821555</v>
      </c>
    </row>
    <row r="6793" spans="1:4">
      <c r="A6793" s="47" t="s">
        <v>41</v>
      </c>
      <c r="B6793" s="47" t="s">
        <v>138</v>
      </c>
      <c r="C6793" s="47">
        <v>2014</v>
      </c>
      <c r="D6793" s="107">
        <v>7.4659865120078384E-2</v>
      </c>
    </row>
    <row r="6794" spans="1:4">
      <c r="A6794" s="47" t="s">
        <v>41</v>
      </c>
      <c r="B6794" s="47" t="s">
        <v>138</v>
      </c>
      <c r="C6794" s="47">
        <v>2015</v>
      </c>
      <c r="D6794" s="107">
        <v>0.13015516496347904</v>
      </c>
    </row>
    <row r="6795" spans="1:4">
      <c r="A6795" s="47" t="s">
        <v>41</v>
      </c>
      <c r="B6795" s="47" t="s">
        <v>138</v>
      </c>
      <c r="C6795" s="47">
        <v>2016</v>
      </c>
      <c r="D6795" s="107">
        <v>7.4730158695373902E-2</v>
      </c>
    </row>
    <row r="6796" spans="1:4">
      <c r="A6796" s="47" t="s">
        <v>41</v>
      </c>
      <c r="B6796" s="47" t="s">
        <v>138</v>
      </c>
      <c r="C6796" s="47">
        <v>2017</v>
      </c>
      <c r="D6796" s="107">
        <v>9.604509093647913E-2</v>
      </c>
    </row>
    <row r="6797" spans="1:4">
      <c r="A6797" s="47" t="s">
        <v>41</v>
      </c>
      <c r="B6797" s="47" t="s">
        <v>138</v>
      </c>
      <c r="C6797" s="47">
        <v>2018</v>
      </c>
      <c r="D6797" s="107">
        <v>9.167285063923121E-2</v>
      </c>
    </row>
    <row r="6798" spans="1:4">
      <c r="A6798" s="47" t="s">
        <v>41</v>
      </c>
      <c r="B6798" s="47" t="s">
        <v>138</v>
      </c>
      <c r="C6798" s="47">
        <v>2019</v>
      </c>
      <c r="D6798" s="107">
        <v>4.2424560442573464E-2</v>
      </c>
    </row>
    <row r="6799" spans="1:4">
      <c r="A6799" s="47" t="s">
        <v>41</v>
      </c>
      <c r="B6799" s="47" t="s">
        <v>138</v>
      </c>
      <c r="C6799" s="47">
        <v>2020</v>
      </c>
      <c r="D6799" s="107">
        <v>7.626342984513268E-2</v>
      </c>
    </row>
    <row r="6800" spans="1:4">
      <c r="A6800" s="47" t="s">
        <v>41</v>
      </c>
      <c r="B6800" s="47" t="s">
        <v>138</v>
      </c>
      <c r="C6800" s="47">
        <v>2021</v>
      </c>
      <c r="D6800" s="107">
        <v>0.10268797937108387</v>
      </c>
    </row>
    <row r="6801" spans="1:4">
      <c r="A6801" s="47" t="s">
        <v>41</v>
      </c>
      <c r="B6801" s="47" t="s">
        <v>138</v>
      </c>
      <c r="C6801" s="47">
        <v>2022</v>
      </c>
      <c r="D6801" s="107">
        <v>7.3234913981058331E-2</v>
      </c>
    </row>
    <row r="6802" spans="1:4">
      <c r="A6802" s="47" t="s">
        <v>41</v>
      </c>
      <c r="B6802" s="47" t="s">
        <v>138</v>
      </c>
      <c r="C6802" s="47">
        <v>2022</v>
      </c>
    </row>
    <row r="6803" spans="1:4">
      <c r="A6803" s="47" t="s">
        <v>41</v>
      </c>
      <c r="B6803" s="47" t="s">
        <v>138</v>
      </c>
      <c r="C6803" s="47">
        <v>2022</v>
      </c>
    </row>
    <row r="6804" spans="1:4">
      <c r="A6804" s="47" t="s">
        <v>111</v>
      </c>
      <c r="B6804" s="47" t="s">
        <v>138</v>
      </c>
      <c r="C6804" s="47">
        <v>2020</v>
      </c>
      <c r="D6804" s="107">
        <v>2.2456239702927861E-2</v>
      </c>
    </row>
    <row r="6805" spans="1:4">
      <c r="A6805" s="47" t="s">
        <v>111</v>
      </c>
      <c r="B6805" s="47" t="s">
        <v>138</v>
      </c>
      <c r="C6805" s="47">
        <v>2021</v>
      </c>
      <c r="D6805" s="107">
        <v>1.2561353256977277E-2</v>
      </c>
    </row>
    <row r="6806" spans="1:4">
      <c r="A6806" s="47" t="s">
        <v>111</v>
      </c>
      <c r="B6806" s="47" t="s">
        <v>138</v>
      </c>
      <c r="C6806" s="47">
        <v>2022</v>
      </c>
      <c r="D6806" s="107">
        <v>3.2975243061150045E-2</v>
      </c>
    </row>
    <row r="6807" spans="1:4">
      <c r="A6807" s="47" t="s">
        <v>42</v>
      </c>
      <c r="B6807" s="47" t="s">
        <v>138</v>
      </c>
      <c r="C6807" s="47">
        <v>2014</v>
      </c>
      <c r="D6807" s="107">
        <v>0.16826432441518169</v>
      </c>
    </row>
    <row r="6808" spans="1:4">
      <c r="A6808" s="47" t="s">
        <v>42</v>
      </c>
      <c r="B6808" s="47" t="s">
        <v>138</v>
      </c>
      <c r="C6808" s="47">
        <v>2015</v>
      </c>
      <c r="D6808" s="107">
        <v>0.18651922765975604</v>
      </c>
    </row>
    <row r="6809" spans="1:4">
      <c r="A6809" s="47" t="s">
        <v>42</v>
      </c>
      <c r="B6809" s="47" t="s">
        <v>138</v>
      </c>
      <c r="C6809" s="47">
        <v>2016</v>
      </c>
      <c r="D6809" s="107">
        <v>0.11789800687611866</v>
      </c>
    </row>
    <row r="6810" spans="1:4">
      <c r="A6810" s="47" t="s">
        <v>42</v>
      </c>
      <c r="B6810" s="47" t="s">
        <v>138</v>
      </c>
      <c r="C6810" s="47">
        <v>2017</v>
      </c>
      <c r="D6810" s="107">
        <v>8.12730449808646E-2</v>
      </c>
    </row>
    <row r="6811" spans="1:4">
      <c r="A6811" s="47" t="s">
        <v>42</v>
      </c>
      <c r="B6811" s="47" t="s">
        <v>138</v>
      </c>
      <c r="C6811" s="47">
        <v>2018</v>
      </c>
      <c r="D6811" s="107">
        <v>6.6459508128046199E-2</v>
      </c>
    </row>
    <row r="6812" spans="1:4">
      <c r="A6812" s="47" t="s">
        <v>42</v>
      </c>
      <c r="B6812" s="47" t="s">
        <v>138</v>
      </c>
      <c r="C6812" s="47">
        <v>2019</v>
      </c>
      <c r="D6812" s="107">
        <v>5.1543206401225901E-2</v>
      </c>
    </row>
    <row r="6813" spans="1:4">
      <c r="A6813" s="47" t="s">
        <v>42</v>
      </c>
      <c r="B6813" s="47" t="s">
        <v>138</v>
      </c>
      <c r="C6813" s="47">
        <v>2020</v>
      </c>
      <c r="D6813" s="107">
        <v>6.1626873260939997E-2</v>
      </c>
    </row>
    <row r="6814" spans="1:4">
      <c r="A6814" s="47" t="s">
        <v>42</v>
      </c>
      <c r="B6814" s="47" t="s">
        <v>138</v>
      </c>
      <c r="C6814" s="47">
        <v>2021</v>
      </c>
      <c r="D6814" s="107">
        <v>5.8795500100994449E-2</v>
      </c>
    </row>
    <row r="6815" spans="1:4">
      <c r="A6815" s="47" t="s">
        <v>42</v>
      </c>
      <c r="B6815" s="47" t="s">
        <v>138</v>
      </c>
      <c r="C6815" s="47">
        <v>2022</v>
      </c>
      <c r="D6815" s="107">
        <v>7.2903148287145961E-2</v>
      </c>
    </row>
    <row r="6816" spans="1:4">
      <c r="A6816" s="47" t="s">
        <v>42</v>
      </c>
      <c r="B6816" s="47" t="s">
        <v>138</v>
      </c>
      <c r="C6816" s="47">
        <v>2022</v>
      </c>
    </row>
    <row r="6817" spans="1:4">
      <c r="A6817" s="47" t="s">
        <v>42</v>
      </c>
      <c r="B6817" s="47" t="s">
        <v>138</v>
      </c>
      <c r="C6817" s="47">
        <v>2022</v>
      </c>
    </row>
    <row r="6818" spans="1:4">
      <c r="A6818" s="47" t="s">
        <v>43</v>
      </c>
      <c r="B6818" s="47" t="s">
        <v>138</v>
      </c>
      <c r="C6818" s="47">
        <v>2014</v>
      </c>
      <c r="D6818" s="107">
        <v>0.20738424458143573</v>
      </c>
    </row>
    <row r="6819" spans="1:4">
      <c r="A6819" s="47" t="s">
        <v>43</v>
      </c>
      <c r="B6819" s="47" t="s">
        <v>138</v>
      </c>
      <c r="C6819" s="47">
        <v>2015</v>
      </c>
      <c r="D6819" s="107">
        <v>0.1825215504345695</v>
      </c>
    </row>
    <row r="6820" spans="1:4">
      <c r="A6820" s="47" t="s">
        <v>43</v>
      </c>
      <c r="B6820" s="47" t="s">
        <v>138</v>
      </c>
      <c r="C6820" s="47">
        <v>2016</v>
      </c>
      <c r="D6820" s="107">
        <v>0.12862140658797377</v>
      </c>
    </row>
    <row r="6821" spans="1:4">
      <c r="A6821" s="47" t="s">
        <v>43</v>
      </c>
      <c r="B6821" s="47" t="s">
        <v>138</v>
      </c>
      <c r="C6821" s="47">
        <v>2017</v>
      </c>
      <c r="D6821" s="107">
        <v>6.414207307646845E-2</v>
      </c>
    </row>
    <row r="6822" spans="1:4">
      <c r="A6822" s="47" t="s">
        <v>43</v>
      </c>
      <c r="B6822" s="47" t="s">
        <v>138</v>
      </c>
      <c r="C6822" s="47">
        <v>2018</v>
      </c>
      <c r="D6822" s="107">
        <v>8.8748297104429844E-2</v>
      </c>
    </row>
    <row r="6823" spans="1:4">
      <c r="A6823" s="47" t="s">
        <v>43</v>
      </c>
      <c r="B6823" s="47" t="s">
        <v>138</v>
      </c>
      <c r="C6823" s="47">
        <v>2019</v>
      </c>
      <c r="D6823" s="107">
        <v>7.9108979940821916E-2</v>
      </c>
    </row>
    <row r="6824" spans="1:4">
      <c r="A6824" s="47" t="s">
        <v>43</v>
      </c>
      <c r="B6824" s="47" t="s">
        <v>138</v>
      </c>
      <c r="C6824" s="47">
        <v>2020</v>
      </c>
      <c r="D6824" s="107">
        <v>0.10517571873273039</v>
      </c>
    </row>
    <row r="6825" spans="1:4">
      <c r="A6825" s="47" t="s">
        <v>43</v>
      </c>
      <c r="B6825" s="47" t="s">
        <v>138</v>
      </c>
      <c r="C6825" s="47">
        <v>2021</v>
      </c>
      <c r="D6825" s="107">
        <v>8.3709661474859628E-2</v>
      </c>
    </row>
    <row r="6826" spans="1:4">
      <c r="A6826" s="47" t="s">
        <v>43</v>
      </c>
      <c r="B6826" s="47" t="s">
        <v>138</v>
      </c>
      <c r="C6826" s="47">
        <v>2022</v>
      </c>
      <c r="D6826" s="107">
        <v>0.11393214340589941</v>
      </c>
    </row>
    <row r="6827" spans="1:4">
      <c r="A6827" s="47" t="s">
        <v>44</v>
      </c>
      <c r="B6827" s="47" t="s">
        <v>138</v>
      </c>
      <c r="C6827" s="47">
        <v>2014</v>
      </c>
      <c r="D6827" s="107">
        <v>8.5278072073637634E-2</v>
      </c>
    </row>
    <row r="6828" spans="1:4">
      <c r="A6828" s="47" t="s">
        <v>44</v>
      </c>
      <c r="B6828" s="47" t="s">
        <v>138</v>
      </c>
      <c r="C6828" s="47">
        <v>2015</v>
      </c>
      <c r="D6828" s="107">
        <v>0.10328478471000928</v>
      </c>
    </row>
    <row r="6829" spans="1:4">
      <c r="A6829" s="47" t="s">
        <v>44</v>
      </c>
      <c r="B6829" s="47" t="s">
        <v>138</v>
      </c>
      <c r="C6829" s="47">
        <v>2016</v>
      </c>
      <c r="D6829" s="107">
        <v>0.12236495572705137</v>
      </c>
    </row>
    <row r="6830" spans="1:4">
      <c r="A6830" s="47" t="s">
        <v>44</v>
      </c>
      <c r="B6830" s="47" t="s">
        <v>138</v>
      </c>
      <c r="C6830" s="47">
        <v>2017</v>
      </c>
      <c r="D6830" s="107">
        <v>9.4462754670153512E-2</v>
      </c>
    </row>
    <row r="6831" spans="1:4">
      <c r="A6831" s="47" t="s">
        <v>44</v>
      </c>
      <c r="B6831" s="47" t="s">
        <v>138</v>
      </c>
      <c r="C6831" s="47">
        <v>2018</v>
      </c>
      <c r="D6831" s="107">
        <v>4.7959635638917704E-2</v>
      </c>
    </row>
    <row r="6832" spans="1:4">
      <c r="A6832" s="47" t="s">
        <v>44</v>
      </c>
      <c r="B6832" s="47" t="s">
        <v>138</v>
      </c>
      <c r="C6832" s="47">
        <v>2019</v>
      </c>
      <c r="D6832" s="107">
        <v>1.6177428020062543E-2</v>
      </c>
    </row>
    <row r="6833" spans="1:4">
      <c r="A6833" s="47" t="s">
        <v>44</v>
      </c>
      <c r="B6833" s="47" t="s">
        <v>138</v>
      </c>
      <c r="C6833" s="47">
        <v>2020</v>
      </c>
      <c r="D6833" s="107">
        <v>6.1762304201163333E-2</v>
      </c>
    </row>
    <row r="6834" spans="1:4">
      <c r="A6834" s="47" t="s">
        <v>44</v>
      </c>
      <c r="B6834" s="47" t="s">
        <v>138</v>
      </c>
      <c r="C6834" s="47">
        <v>2021</v>
      </c>
      <c r="D6834" s="107">
        <v>2.9213047030975933E-2</v>
      </c>
    </row>
    <row r="6835" spans="1:4">
      <c r="A6835" s="47" t="s">
        <v>44</v>
      </c>
      <c r="B6835" s="47" t="s">
        <v>138</v>
      </c>
      <c r="C6835" s="47">
        <v>2022</v>
      </c>
      <c r="D6835" s="107">
        <v>6.5723355696208005E-2</v>
      </c>
    </row>
    <row r="6836" spans="1:4">
      <c r="A6836" s="47" t="s">
        <v>45</v>
      </c>
      <c r="B6836" s="47" t="s">
        <v>138</v>
      </c>
      <c r="C6836" s="47">
        <v>2014</v>
      </c>
      <c r="D6836" s="107">
        <v>0.22076739881120971</v>
      </c>
    </row>
    <row r="6837" spans="1:4">
      <c r="A6837" s="47" t="s">
        <v>45</v>
      </c>
      <c r="B6837" s="47" t="s">
        <v>138</v>
      </c>
      <c r="C6837" s="47">
        <v>2015</v>
      </c>
      <c r="D6837" s="107">
        <v>0.2842330776977085</v>
      </c>
    </row>
    <row r="6838" spans="1:4">
      <c r="A6838" s="47" t="s">
        <v>45</v>
      </c>
      <c r="B6838" s="47" t="s">
        <v>138</v>
      </c>
      <c r="C6838" s="47">
        <v>2016</v>
      </c>
      <c r="D6838" s="107">
        <v>6.2290501880507783E-2</v>
      </c>
    </row>
    <row r="6839" spans="1:4">
      <c r="A6839" s="47" t="s">
        <v>45</v>
      </c>
      <c r="B6839" s="47" t="s">
        <v>138</v>
      </c>
      <c r="C6839" s="47">
        <v>2017</v>
      </c>
      <c r="D6839" s="107">
        <v>0.10990089077377009</v>
      </c>
    </row>
    <row r="6840" spans="1:4">
      <c r="A6840" s="47" t="s">
        <v>45</v>
      </c>
      <c r="B6840" s="47" t="s">
        <v>138</v>
      </c>
      <c r="C6840" s="47">
        <v>2018</v>
      </c>
      <c r="D6840" s="107">
        <v>0.16169336225033265</v>
      </c>
    </row>
    <row r="6841" spans="1:4">
      <c r="A6841" s="47" t="s">
        <v>45</v>
      </c>
      <c r="B6841" s="47" t="s">
        <v>138</v>
      </c>
      <c r="C6841" s="47">
        <v>2019</v>
      </c>
      <c r="D6841" s="107">
        <v>0.13850919863144895</v>
      </c>
    </row>
    <row r="6842" spans="1:4">
      <c r="A6842" s="47" t="s">
        <v>45</v>
      </c>
      <c r="B6842" s="47" t="s">
        <v>138</v>
      </c>
      <c r="C6842" s="47">
        <v>2020</v>
      </c>
      <c r="D6842" s="107">
        <v>0.18703304905430615</v>
      </c>
    </row>
    <row r="6843" spans="1:4">
      <c r="A6843" s="47" t="s">
        <v>45</v>
      </c>
      <c r="B6843" s="47" t="s">
        <v>138</v>
      </c>
      <c r="C6843" s="47">
        <v>2021</v>
      </c>
      <c r="D6843" s="107">
        <v>0.15709598979209599</v>
      </c>
    </row>
    <row r="6844" spans="1:4">
      <c r="A6844" s="47" t="s">
        <v>45</v>
      </c>
      <c r="B6844" s="47" t="s">
        <v>138</v>
      </c>
      <c r="C6844" s="47">
        <v>2022</v>
      </c>
      <c r="D6844" s="107">
        <v>9.8916302874197989E-2</v>
      </c>
    </row>
    <row r="6845" spans="1:4">
      <c r="A6845" s="47" t="s">
        <v>53</v>
      </c>
      <c r="B6845" s="47" t="s">
        <v>160</v>
      </c>
      <c r="C6845" s="47">
        <v>2014</v>
      </c>
      <c r="D6845" s="47">
        <v>0.28204625655931381</v>
      </c>
    </row>
    <row r="6846" spans="1:4">
      <c r="A6846" s="47" t="s">
        <v>53</v>
      </c>
      <c r="B6846" s="47" t="s">
        <v>160</v>
      </c>
      <c r="C6846" s="47">
        <v>2015</v>
      </c>
      <c r="D6846" s="47">
        <v>0.19440658827369123</v>
      </c>
    </row>
    <row r="6847" spans="1:4">
      <c r="A6847" s="47" t="s">
        <v>53</v>
      </c>
      <c r="B6847" s="47" t="s">
        <v>160</v>
      </c>
      <c r="C6847" s="47">
        <v>2016</v>
      </c>
      <c r="D6847" s="47">
        <v>0.17892925848920285</v>
      </c>
    </row>
    <row r="6848" spans="1:4">
      <c r="A6848" s="47" t="s">
        <v>53</v>
      </c>
      <c r="B6848" s="47" t="s">
        <v>160</v>
      </c>
      <c r="C6848" s="47">
        <v>2017</v>
      </c>
      <c r="D6848" s="47">
        <v>0.16137571309848703</v>
      </c>
    </row>
    <row r="6849" spans="1:4">
      <c r="A6849" s="47" t="s">
        <v>53</v>
      </c>
      <c r="B6849" s="47" t="s">
        <v>160</v>
      </c>
      <c r="C6849" s="47">
        <v>2018</v>
      </c>
      <c r="D6849" s="47">
        <v>9.8087500725203489E-2</v>
      </c>
    </row>
    <row r="6850" spans="1:4">
      <c r="A6850" s="47" t="s">
        <v>53</v>
      </c>
      <c r="B6850" s="47" t="s">
        <v>160</v>
      </c>
      <c r="C6850" s="47">
        <v>2019</v>
      </c>
      <c r="D6850" s="47">
        <v>0.10489009291691141</v>
      </c>
    </row>
    <row r="6851" spans="1:4">
      <c r="A6851" s="47" t="s">
        <v>53</v>
      </c>
      <c r="B6851" s="47" t="s">
        <v>160</v>
      </c>
      <c r="C6851" s="47">
        <v>2020</v>
      </c>
      <c r="D6851" s="47">
        <v>9.8447879763044768E-2</v>
      </c>
    </row>
    <row r="6852" spans="1:4">
      <c r="A6852" s="47" t="s">
        <v>53</v>
      </c>
      <c r="B6852" s="47" t="s">
        <v>160</v>
      </c>
      <c r="C6852" s="47">
        <v>2021</v>
      </c>
      <c r="D6852" s="47">
        <v>8.4811338592954602E-2</v>
      </c>
    </row>
    <row r="6853" spans="1:4">
      <c r="A6853" s="47" t="s">
        <v>53</v>
      </c>
      <c r="B6853" s="47" t="s">
        <v>160</v>
      </c>
      <c r="C6853" s="47">
        <v>2022</v>
      </c>
      <c r="D6853" s="47">
        <v>0.1414935805022762</v>
      </c>
    </row>
    <row r="6854" spans="1:4">
      <c r="A6854" s="47" t="s">
        <v>51</v>
      </c>
      <c r="B6854" s="47" t="s">
        <v>160</v>
      </c>
      <c r="C6854" s="47">
        <v>2014</v>
      </c>
      <c r="D6854" s="47">
        <v>0.10088505328522922</v>
      </c>
    </row>
    <row r="6855" spans="1:4">
      <c r="A6855" s="47" t="s">
        <v>51</v>
      </c>
      <c r="B6855" s="47" t="s">
        <v>160</v>
      </c>
      <c r="C6855" s="47">
        <v>2015</v>
      </c>
      <c r="D6855" s="47">
        <v>7.0368214877018442E-2</v>
      </c>
    </row>
    <row r="6856" spans="1:4">
      <c r="A6856" s="47" t="s">
        <v>51</v>
      </c>
      <c r="B6856" s="47" t="s">
        <v>160</v>
      </c>
      <c r="C6856" s="47">
        <v>2016</v>
      </c>
      <c r="D6856" s="47">
        <v>7.725960637964259E-2</v>
      </c>
    </row>
    <row r="6857" spans="1:4">
      <c r="A6857" s="47" t="s">
        <v>51</v>
      </c>
      <c r="B6857" s="47" t="s">
        <v>160</v>
      </c>
      <c r="C6857" s="47">
        <v>2017</v>
      </c>
      <c r="D6857" s="47">
        <v>8.0196970982297583E-2</v>
      </c>
    </row>
    <row r="6858" spans="1:4">
      <c r="A6858" s="47" t="s">
        <v>51</v>
      </c>
      <c r="B6858" s="47" t="s">
        <v>160</v>
      </c>
      <c r="C6858" s="47">
        <v>2018</v>
      </c>
      <c r="D6858" s="47">
        <v>8.5885961159040583E-2</v>
      </c>
    </row>
    <row r="6859" spans="1:4">
      <c r="A6859" s="47" t="s">
        <v>51</v>
      </c>
      <c r="B6859" s="47" t="s">
        <v>160</v>
      </c>
      <c r="C6859" s="47">
        <v>2019</v>
      </c>
      <c r="D6859" s="47">
        <v>5.7245969600310954E-2</v>
      </c>
    </row>
    <row r="6860" spans="1:4">
      <c r="A6860" s="47" t="s">
        <v>51</v>
      </c>
      <c r="B6860" s="47" t="s">
        <v>160</v>
      </c>
      <c r="C6860" s="47">
        <v>2020</v>
      </c>
      <c r="D6860" s="47">
        <v>3.7724473960127299E-2</v>
      </c>
    </row>
    <row r="6861" spans="1:4">
      <c r="A6861" s="47" t="s">
        <v>51</v>
      </c>
      <c r="B6861" s="47" t="s">
        <v>160</v>
      </c>
      <c r="C6861" s="47">
        <v>2021</v>
      </c>
      <c r="D6861" s="47">
        <v>2.3064794540197487E-2</v>
      </c>
    </row>
    <row r="6862" spans="1:4">
      <c r="A6862" s="47" t="s">
        <v>51</v>
      </c>
      <c r="B6862" s="47" t="s">
        <v>160</v>
      </c>
      <c r="C6862" s="47">
        <v>2022</v>
      </c>
      <c r="D6862" s="47">
        <v>6.2407689898015047E-2</v>
      </c>
    </row>
    <row r="6863" spans="1:4">
      <c r="A6863" s="47" t="s">
        <v>50</v>
      </c>
      <c r="B6863" s="47" t="s">
        <v>160</v>
      </c>
      <c r="C6863" s="47">
        <v>2014</v>
      </c>
      <c r="D6863" s="47">
        <v>0.10751882500175157</v>
      </c>
    </row>
    <row r="6864" spans="1:4">
      <c r="A6864" s="47" t="s">
        <v>50</v>
      </c>
      <c r="B6864" s="47" t="s">
        <v>160</v>
      </c>
      <c r="C6864" s="47">
        <v>2015</v>
      </c>
      <c r="D6864" s="47">
        <v>5.8982464423375069E-2</v>
      </c>
    </row>
    <row r="6865" spans="1:4">
      <c r="A6865" s="47" t="s">
        <v>50</v>
      </c>
      <c r="B6865" s="47" t="s">
        <v>160</v>
      </c>
      <c r="C6865" s="47">
        <v>2016</v>
      </c>
      <c r="D6865" s="47">
        <v>7.7019032167086221E-2</v>
      </c>
    </row>
    <row r="6866" spans="1:4">
      <c r="A6866" s="47" t="s">
        <v>50</v>
      </c>
      <c r="B6866" s="47" t="s">
        <v>160</v>
      </c>
      <c r="C6866" s="47">
        <v>2017</v>
      </c>
      <c r="D6866" s="47">
        <v>0.17471498129491608</v>
      </c>
    </row>
    <row r="6867" spans="1:4">
      <c r="A6867" s="47" t="s">
        <v>50</v>
      </c>
      <c r="B6867" s="47" t="s">
        <v>160</v>
      </c>
      <c r="C6867" s="47">
        <v>2018</v>
      </c>
      <c r="D6867" s="47">
        <v>8.4992191143157897E-2</v>
      </c>
    </row>
    <row r="6868" spans="1:4">
      <c r="A6868" s="47" t="s">
        <v>50</v>
      </c>
      <c r="B6868" s="47" t="s">
        <v>160</v>
      </c>
      <c r="C6868" s="47">
        <v>2019</v>
      </c>
      <c r="D6868" s="47">
        <v>5.7731585311936437E-2</v>
      </c>
    </row>
    <row r="6869" spans="1:4">
      <c r="A6869" s="47" t="s">
        <v>50</v>
      </c>
      <c r="B6869" s="47" t="s">
        <v>160</v>
      </c>
      <c r="C6869" s="47">
        <v>2020</v>
      </c>
      <c r="D6869" s="47">
        <v>4.0438971454741152E-2</v>
      </c>
    </row>
    <row r="6870" spans="1:4">
      <c r="A6870" s="47" t="s">
        <v>50</v>
      </c>
      <c r="B6870" s="47" t="s">
        <v>160</v>
      </c>
      <c r="C6870" s="47">
        <v>2021</v>
      </c>
      <c r="D6870" s="47">
        <v>2.1781256995269487E-2</v>
      </c>
    </row>
    <row r="6871" spans="1:4">
      <c r="A6871" s="47" t="s">
        <v>50</v>
      </c>
      <c r="B6871" s="47" t="s">
        <v>160</v>
      </c>
      <c r="C6871" s="47">
        <v>2022</v>
      </c>
      <c r="D6871" s="47">
        <v>0.10686160506072351</v>
      </c>
    </row>
    <row r="6872" spans="1:4">
      <c r="A6872" s="47" t="s">
        <v>52</v>
      </c>
      <c r="B6872" s="47" t="s">
        <v>160</v>
      </c>
      <c r="C6872" s="47">
        <v>2014</v>
      </c>
      <c r="D6872" s="141">
        <v>9.4757486783960759E-2</v>
      </c>
    </row>
    <row r="6873" spans="1:4">
      <c r="A6873" s="47" t="s">
        <v>52</v>
      </c>
      <c r="B6873" s="47" t="s">
        <v>160</v>
      </c>
      <c r="C6873" s="47">
        <v>2015</v>
      </c>
      <c r="D6873" s="141">
        <v>8.200128577536886E-2</v>
      </c>
    </row>
    <row r="6874" spans="1:4">
      <c r="A6874" s="47" t="s">
        <v>52</v>
      </c>
      <c r="B6874" s="47" t="s">
        <v>160</v>
      </c>
      <c r="C6874" s="47">
        <v>2016</v>
      </c>
      <c r="D6874" s="141">
        <v>7.7204846722890783E-2</v>
      </c>
    </row>
    <row r="6875" spans="1:4">
      <c r="A6875" s="47" t="s">
        <v>52</v>
      </c>
      <c r="B6875" s="47" t="s">
        <v>160</v>
      </c>
      <c r="C6875" s="47">
        <v>2017</v>
      </c>
      <c r="D6875" s="141">
        <v>7.7102667940903841E-2</v>
      </c>
    </row>
    <row r="6876" spans="1:4">
      <c r="A6876" s="47" t="s">
        <v>52</v>
      </c>
      <c r="B6876" s="47" t="s">
        <v>160</v>
      </c>
      <c r="C6876" s="47">
        <v>2018</v>
      </c>
      <c r="D6876" s="141">
        <v>9.5557365085952556E-2</v>
      </c>
    </row>
    <row r="6877" spans="1:4">
      <c r="A6877" s="47" t="s">
        <v>52</v>
      </c>
      <c r="B6877" s="47" t="s">
        <v>160</v>
      </c>
      <c r="C6877" s="47">
        <v>2019</v>
      </c>
      <c r="D6877" s="107">
        <v>7.1317395063341615E-2</v>
      </c>
    </row>
    <row r="6878" spans="1:4">
      <c r="A6878" s="47" t="s">
        <v>52</v>
      </c>
      <c r="B6878" s="47" t="s">
        <v>160</v>
      </c>
      <c r="C6878" s="47">
        <v>2020</v>
      </c>
      <c r="D6878" s="107">
        <v>8.4759984909873132E-2</v>
      </c>
    </row>
    <row r="6879" spans="1:4">
      <c r="A6879" s="47" t="s">
        <v>52</v>
      </c>
      <c r="B6879" s="47" t="s">
        <v>160</v>
      </c>
      <c r="C6879" s="47">
        <v>2021</v>
      </c>
      <c r="D6879" s="107">
        <v>3.9087504126117195E-2</v>
      </c>
    </row>
    <row r="6880" spans="1:4">
      <c r="A6880" s="47" t="s">
        <v>52</v>
      </c>
      <c r="B6880" s="47" t="s">
        <v>160</v>
      </c>
      <c r="C6880" s="47">
        <v>2022</v>
      </c>
      <c r="D6880" s="107">
        <v>8.7561295706041556E-2</v>
      </c>
    </row>
    <row r="6881" spans="1:4">
      <c r="A6881" s="47" t="s">
        <v>49</v>
      </c>
      <c r="B6881" s="47" t="s">
        <v>160</v>
      </c>
      <c r="C6881" s="47">
        <v>2014</v>
      </c>
      <c r="D6881" s="47">
        <v>9.8295876401216647E-2</v>
      </c>
    </row>
    <row r="6882" spans="1:4">
      <c r="A6882" s="47" t="s">
        <v>49</v>
      </c>
      <c r="B6882" s="47" t="s">
        <v>160</v>
      </c>
      <c r="C6882" s="47">
        <v>2015</v>
      </c>
      <c r="D6882" s="47">
        <v>7.4995189090308972E-2</v>
      </c>
    </row>
    <row r="6883" spans="1:4">
      <c r="A6883" s="47" t="s">
        <v>49</v>
      </c>
      <c r="B6883" s="47" t="s">
        <v>160</v>
      </c>
      <c r="C6883" s="47">
        <v>2016</v>
      </c>
      <c r="D6883" s="47">
        <v>6.2225942313524213E-2</v>
      </c>
    </row>
    <row r="6884" spans="1:4">
      <c r="A6884" s="47" t="s">
        <v>49</v>
      </c>
      <c r="B6884" s="47" t="s">
        <v>160</v>
      </c>
      <c r="C6884" s="47">
        <v>2017</v>
      </c>
      <c r="D6884" s="47">
        <v>6.216569974060164E-2</v>
      </c>
    </row>
    <row r="6885" spans="1:4">
      <c r="A6885" s="47" t="s">
        <v>49</v>
      </c>
      <c r="B6885" s="47" t="s">
        <v>160</v>
      </c>
      <c r="C6885" s="47">
        <v>2018</v>
      </c>
      <c r="D6885" s="47">
        <v>6.5880401624594701E-2</v>
      </c>
    </row>
    <row r="6886" spans="1:4">
      <c r="A6886" s="47" t="s">
        <v>49</v>
      </c>
      <c r="B6886" s="47" t="s">
        <v>160</v>
      </c>
      <c r="C6886" s="47">
        <v>2019</v>
      </c>
      <c r="D6886" s="47">
        <v>8.7631000250921562E-2</v>
      </c>
    </row>
    <row r="6887" spans="1:4">
      <c r="A6887" s="47" t="s">
        <v>49</v>
      </c>
      <c r="B6887" s="47" t="s">
        <v>160</v>
      </c>
      <c r="C6887" s="47">
        <v>2020</v>
      </c>
      <c r="D6887" s="47">
        <v>8.2653819211903803E-2</v>
      </c>
    </row>
    <row r="6888" spans="1:4">
      <c r="A6888" s="47" t="s">
        <v>49</v>
      </c>
      <c r="B6888" s="47" t="s">
        <v>160</v>
      </c>
      <c r="C6888" s="47">
        <v>2021</v>
      </c>
      <c r="D6888" s="47">
        <v>6.6590326889546442E-2</v>
      </c>
    </row>
    <row r="6889" spans="1:4">
      <c r="A6889" s="47" t="s">
        <v>49</v>
      </c>
      <c r="B6889" s="47" t="s">
        <v>160</v>
      </c>
      <c r="C6889" s="47">
        <v>2022</v>
      </c>
      <c r="D6889" s="47">
        <v>8.9602357738679361E-2</v>
      </c>
    </row>
    <row r="6890" spans="1:4">
      <c r="A6890" s="47" t="s">
        <v>33</v>
      </c>
      <c r="B6890" s="47" t="s">
        <v>137</v>
      </c>
      <c r="C6890" s="47">
        <v>2014</v>
      </c>
      <c r="D6890" s="47">
        <v>0.16996538583733661</v>
      </c>
    </row>
    <row r="6891" spans="1:4">
      <c r="A6891" s="47" t="s">
        <v>33</v>
      </c>
      <c r="B6891" s="47" t="s">
        <v>137</v>
      </c>
      <c r="C6891" s="47">
        <v>2015</v>
      </c>
      <c r="D6891" s="47">
        <v>0.1022261945768282</v>
      </c>
    </row>
    <row r="6892" spans="1:4">
      <c r="A6892" s="47" t="s">
        <v>33</v>
      </c>
      <c r="B6892" s="47" t="s">
        <v>137</v>
      </c>
      <c r="C6892" s="47">
        <v>2016</v>
      </c>
      <c r="D6892" s="47">
        <v>1.3525037315939171E-2</v>
      </c>
    </row>
    <row r="6893" spans="1:4">
      <c r="A6893" s="47" t="s">
        <v>33</v>
      </c>
      <c r="B6893" s="47" t="s">
        <v>137</v>
      </c>
      <c r="C6893" s="47">
        <v>2017</v>
      </c>
      <c r="D6893" s="47">
        <v>3.7883383899154063E-2</v>
      </c>
    </row>
    <row r="6894" spans="1:4">
      <c r="A6894" s="47" t="s">
        <v>33</v>
      </c>
      <c r="B6894" s="47" t="s">
        <v>137</v>
      </c>
      <c r="C6894" s="47">
        <v>2018</v>
      </c>
      <c r="D6894" s="47">
        <v>7.4971657396506186E-2</v>
      </c>
    </row>
    <row r="6895" spans="1:4">
      <c r="A6895" s="47" t="s">
        <v>33</v>
      </c>
      <c r="B6895" s="47" t="s">
        <v>137</v>
      </c>
      <c r="C6895" s="47">
        <v>2019</v>
      </c>
      <c r="D6895" s="47">
        <v>7.7692389606199674E-2</v>
      </c>
    </row>
    <row r="6896" spans="1:4">
      <c r="A6896" s="47" t="s">
        <v>33</v>
      </c>
      <c r="B6896" s="47" t="s">
        <v>137</v>
      </c>
      <c r="C6896" s="47">
        <v>2020</v>
      </c>
      <c r="D6896" s="47">
        <v>6.9464016199824966E-2</v>
      </c>
    </row>
    <row r="6897" spans="1:4">
      <c r="A6897" s="47" t="s">
        <v>33</v>
      </c>
      <c r="B6897" s="47" t="s">
        <v>137</v>
      </c>
      <c r="C6897" s="47">
        <v>2021</v>
      </c>
      <c r="D6897" s="47">
        <v>5.9851228936051354E-2</v>
      </c>
    </row>
    <row r="6898" spans="1:4">
      <c r="A6898" s="47" t="s">
        <v>33</v>
      </c>
      <c r="B6898" s="47" t="s">
        <v>137</v>
      </c>
      <c r="C6898" s="47">
        <v>2022</v>
      </c>
      <c r="D6898" s="47">
        <v>9.7203476554744053E-2</v>
      </c>
    </row>
    <row r="6899" spans="1:4">
      <c r="A6899" s="47" t="s">
        <v>34</v>
      </c>
      <c r="B6899" s="47" t="s">
        <v>137</v>
      </c>
      <c r="C6899" s="47">
        <v>2014</v>
      </c>
      <c r="D6899" s="47">
        <v>0.19053916846050528</v>
      </c>
    </row>
    <row r="6900" spans="1:4">
      <c r="A6900" s="47" t="s">
        <v>34</v>
      </c>
      <c r="B6900" s="47" t="s">
        <v>137</v>
      </c>
      <c r="C6900" s="47">
        <v>2015</v>
      </c>
      <c r="D6900" s="47">
        <v>0.19469944399178918</v>
      </c>
    </row>
    <row r="6901" spans="1:4">
      <c r="A6901" s="47" t="s">
        <v>34</v>
      </c>
      <c r="B6901" s="47" t="s">
        <v>137</v>
      </c>
      <c r="C6901" s="47">
        <v>2016</v>
      </c>
      <c r="D6901" s="47">
        <v>4.2382276947686363E-2</v>
      </c>
    </row>
    <row r="6902" spans="1:4">
      <c r="A6902" s="47" t="s">
        <v>34</v>
      </c>
      <c r="B6902" s="47" t="s">
        <v>137</v>
      </c>
      <c r="C6902" s="47">
        <v>2017</v>
      </c>
      <c r="D6902" s="47">
        <v>0.10801509895185096</v>
      </c>
    </row>
    <row r="6903" spans="1:4">
      <c r="A6903" s="47" t="s">
        <v>34</v>
      </c>
      <c r="B6903" s="47" t="s">
        <v>137</v>
      </c>
      <c r="C6903" s="47">
        <v>2018</v>
      </c>
      <c r="D6903" s="47">
        <v>8.6053832838761876E-2</v>
      </c>
    </row>
    <row r="6904" spans="1:4">
      <c r="A6904" s="47" t="s">
        <v>34</v>
      </c>
      <c r="B6904" s="47" t="s">
        <v>137</v>
      </c>
      <c r="C6904" s="47">
        <v>2019</v>
      </c>
      <c r="D6904" s="47">
        <v>9.3697081262064191E-2</v>
      </c>
    </row>
    <row r="6905" spans="1:4">
      <c r="A6905" s="47" t="s">
        <v>34</v>
      </c>
      <c r="B6905" s="47" t="s">
        <v>137</v>
      </c>
      <c r="C6905" s="47">
        <v>2020</v>
      </c>
      <c r="D6905" s="47">
        <v>8.2869818196143377E-2</v>
      </c>
    </row>
    <row r="6906" spans="1:4">
      <c r="A6906" s="47" t="s">
        <v>34</v>
      </c>
      <c r="B6906" s="47" t="s">
        <v>137</v>
      </c>
      <c r="C6906" s="47">
        <v>2021</v>
      </c>
      <c r="D6906" s="47">
        <v>6.7889621078748658E-2</v>
      </c>
    </row>
    <row r="6907" spans="1:4">
      <c r="A6907" s="47" t="s">
        <v>34</v>
      </c>
      <c r="B6907" s="47" t="s">
        <v>137</v>
      </c>
      <c r="C6907" s="47">
        <v>2022</v>
      </c>
      <c r="D6907" s="47">
        <v>3.6341114355836809E-3</v>
      </c>
    </row>
    <row r="6908" spans="1:4">
      <c r="A6908" s="47" t="s">
        <v>35</v>
      </c>
      <c r="B6908" s="47" t="s">
        <v>137</v>
      </c>
      <c r="C6908" s="47">
        <v>2014</v>
      </c>
      <c r="D6908" s="47">
        <v>7.8377012109104249E-2</v>
      </c>
    </row>
    <row r="6909" spans="1:4">
      <c r="A6909" s="47" t="s">
        <v>35</v>
      </c>
      <c r="B6909" s="47" t="s">
        <v>137</v>
      </c>
      <c r="C6909" s="47">
        <v>2015</v>
      </c>
      <c r="D6909" s="47">
        <v>0.10430054268496174</v>
      </c>
    </row>
    <row r="6910" spans="1:4">
      <c r="A6910" s="47" t="s">
        <v>35</v>
      </c>
      <c r="B6910" s="47" t="s">
        <v>137</v>
      </c>
      <c r="C6910" s="47">
        <v>2016</v>
      </c>
      <c r="D6910" s="47">
        <v>6.1784245518106649E-2</v>
      </c>
    </row>
    <row r="6911" spans="1:4">
      <c r="A6911" s="47" t="s">
        <v>35</v>
      </c>
      <c r="B6911" s="47" t="s">
        <v>137</v>
      </c>
      <c r="C6911" s="47">
        <v>2017</v>
      </c>
      <c r="D6911" s="47">
        <v>5.6977776958873981E-2</v>
      </c>
    </row>
    <row r="6912" spans="1:4">
      <c r="A6912" s="47" t="s">
        <v>35</v>
      </c>
      <c r="B6912" s="47" t="s">
        <v>137</v>
      </c>
      <c r="C6912" s="47">
        <v>2018</v>
      </c>
      <c r="D6912" s="47">
        <v>7.018846699408593E-2</v>
      </c>
    </row>
    <row r="6913" spans="1:4">
      <c r="A6913" s="47" t="s">
        <v>35</v>
      </c>
      <c r="B6913" s="47" t="s">
        <v>137</v>
      </c>
      <c r="C6913" s="47">
        <v>2019</v>
      </c>
      <c r="D6913" s="47">
        <v>6.4086858823223944E-2</v>
      </c>
    </row>
    <row r="6914" spans="1:4">
      <c r="A6914" s="47" t="s">
        <v>35</v>
      </c>
      <c r="B6914" s="47" t="s">
        <v>137</v>
      </c>
      <c r="C6914" s="47">
        <v>2020</v>
      </c>
      <c r="D6914" s="47">
        <v>4.2402687193009936E-2</v>
      </c>
    </row>
    <row r="6915" spans="1:4">
      <c r="A6915" s="47" t="s">
        <v>35</v>
      </c>
      <c r="B6915" s="47" t="s">
        <v>137</v>
      </c>
      <c r="C6915" s="47">
        <v>2021</v>
      </c>
      <c r="D6915" s="47">
        <v>4.9781124363888984E-2</v>
      </c>
    </row>
    <row r="6916" spans="1:4">
      <c r="A6916" s="47" t="s">
        <v>35</v>
      </c>
      <c r="B6916" s="47" t="s">
        <v>137</v>
      </c>
      <c r="C6916" s="47">
        <v>2022</v>
      </c>
      <c r="D6916" s="47">
        <v>9.8625669569479893E-2</v>
      </c>
    </row>
    <row r="6917" spans="1:4">
      <c r="A6917" s="47" t="s">
        <v>35</v>
      </c>
      <c r="B6917" s="47" t="s">
        <v>137</v>
      </c>
      <c r="C6917" s="47">
        <v>2022</v>
      </c>
      <c r="D6917" s="47"/>
    </row>
    <row r="6918" spans="1:4">
      <c r="A6918" s="47" t="s">
        <v>35</v>
      </c>
      <c r="B6918" s="47" t="s">
        <v>137</v>
      </c>
      <c r="C6918" s="47">
        <v>2022</v>
      </c>
      <c r="D6918" s="47"/>
    </row>
    <row r="6919" spans="1:4">
      <c r="A6919" s="47" t="s">
        <v>36</v>
      </c>
      <c r="B6919" s="47" t="s">
        <v>137</v>
      </c>
      <c r="C6919" s="47">
        <v>2014</v>
      </c>
      <c r="D6919" s="47">
        <v>0.12235608343849899</v>
      </c>
    </row>
    <row r="6920" spans="1:4">
      <c r="A6920" s="47" t="s">
        <v>36</v>
      </c>
      <c r="B6920" s="47" t="s">
        <v>137</v>
      </c>
      <c r="C6920" s="47">
        <v>2015</v>
      </c>
      <c r="D6920" s="47">
        <v>0.14610615231590302</v>
      </c>
    </row>
    <row r="6921" spans="1:4">
      <c r="A6921" s="47" t="s">
        <v>36</v>
      </c>
      <c r="B6921" s="47" t="s">
        <v>137</v>
      </c>
      <c r="C6921" s="47">
        <v>2016</v>
      </c>
      <c r="D6921" s="47">
        <v>3.8888196799425664E-2</v>
      </c>
    </row>
    <row r="6922" spans="1:4">
      <c r="A6922" s="47" t="s">
        <v>36</v>
      </c>
      <c r="B6922" s="47" t="s">
        <v>137</v>
      </c>
      <c r="C6922" s="47">
        <v>2017</v>
      </c>
      <c r="D6922" s="47">
        <v>5.4135364232091046E-2</v>
      </c>
    </row>
    <row r="6923" spans="1:4">
      <c r="A6923" s="47" t="s">
        <v>36</v>
      </c>
      <c r="B6923" s="47" t="s">
        <v>137</v>
      </c>
      <c r="C6923" s="47">
        <v>2018</v>
      </c>
      <c r="D6923" s="47">
        <v>0.1785638687225736</v>
      </c>
    </row>
    <row r="6924" spans="1:4">
      <c r="A6924" s="47" t="s">
        <v>36</v>
      </c>
      <c r="B6924" s="47" t="s">
        <v>137</v>
      </c>
      <c r="C6924" s="47">
        <v>2019</v>
      </c>
      <c r="D6924" s="47">
        <v>0.15033018732756889</v>
      </c>
    </row>
    <row r="6925" spans="1:4">
      <c r="A6925" s="47" t="s">
        <v>36</v>
      </c>
      <c r="B6925" s="47" t="s">
        <v>137</v>
      </c>
      <c r="C6925" s="47">
        <v>2020</v>
      </c>
      <c r="D6925" s="47">
        <v>0.12599631512508616</v>
      </c>
    </row>
    <row r="6926" spans="1:4">
      <c r="A6926" s="47" t="s">
        <v>36</v>
      </c>
      <c r="B6926" s="47" t="s">
        <v>137</v>
      </c>
      <c r="C6926" s="47">
        <v>2021</v>
      </c>
      <c r="D6926" s="47">
        <v>0.18926874973186394</v>
      </c>
    </row>
    <row r="6927" spans="1:4">
      <c r="A6927" s="47" t="s">
        <v>36</v>
      </c>
      <c r="B6927" s="47" t="s">
        <v>137</v>
      </c>
      <c r="C6927" s="47">
        <v>2022</v>
      </c>
      <c r="D6927" s="47">
        <v>0.20155346919137693</v>
      </c>
    </row>
    <row r="6928" spans="1:4">
      <c r="A6928" s="47" t="s">
        <v>37</v>
      </c>
      <c r="B6928" s="47" t="s">
        <v>137</v>
      </c>
      <c r="C6928" s="47">
        <v>2014</v>
      </c>
      <c r="D6928" s="47">
        <v>6.8970024087070245E-2</v>
      </c>
    </row>
    <row r="6929" spans="1:4">
      <c r="A6929" s="47" t="s">
        <v>37</v>
      </c>
      <c r="B6929" s="47" t="s">
        <v>137</v>
      </c>
      <c r="C6929" s="47">
        <v>2015</v>
      </c>
      <c r="D6929" s="47">
        <v>0.10034997938417374</v>
      </c>
    </row>
    <row r="6930" spans="1:4">
      <c r="A6930" s="47" t="s">
        <v>37</v>
      </c>
      <c r="B6930" s="47" t="s">
        <v>137</v>
      </c>
      <c r="C6930" s="47">
        <v>2016</v>
      </c>
      <c r="D6930" s="47">
        <v>0.11160428947045825</v>
      </c>
    </row>
    <row r="6931" spans="1:4">
      <c r="A6931" s="47" t="s">
        <v>37</v>
      </c>
      <c r="B6931" s="47" t="s">
        <v>137</v>
      </c>
      <c r="C6931" s="47">
        <v>2017</v>
      </c>
      <c r="D6931" s="47">
        <v>0.12759634406565604</v>
      </c>
    </row>
    <row r="6932" spans="1:4">
      <c r="A6932" s="47" t="s">
        <v>37</v>
      </c>
      <c r="B6932" s="47" t="s">
        <v>137</v>
      </c>
      <c r="C6932" s="47">
        <v>2018</v>
      </c>
      <c r="D6932" s="47">
        <v>0.10566028993572153</v>
      </c>
    </row>
    <row r="6933" spans="1:4">
      <c r="A6933" s="47" t="s">
        <v>37</v>
      </c>
      <c r="B6933" s="47" t="s">
        <v>137</v>
      </c>
      <c r="C6933" s="47">
        <v>2019</v>
      </c>
      <c r="D6933" s="47">
        <v>7.4090085162486899E-2</v>
      </c>
    </row>
    <row r="6934" spans="1:4">
      <c r="A6934" s="47" t="s">
        <v>37</v>
      </c>
      <c r="B6934" s="47" t="s">
        <v>137</v>
      </c>
      <c r="C6934" s="47">
        <v>2020</v>
      </c>
      <c r="D6934" s="47">
        <v>7.2009483679651515E-2</v>
      </c>
    </row>
    <row r="6935" spans="1:4">
      <c r="A6935" s="47" t="s">
        <v>37</v>
      </c>
      <c r="B6935" s="47" t="s">
        <v>137</v>
      </c>
      <c r="C6935" s="47">
        <v>2021</v>
      </c>
      <c r="D6935" s="47">
        <v>2.1039161128081338E-2</v>
      </c>
    </row>
    <row r="6936" spans="1:4">
      <c r="A6936" s="47" t="s">
        <v>37</v>
      </c>
      <c r="B6936" s="47" t="s">
        <v>137</v>
      </c>
      <c r="C6936" s="47">
        <v>2022</v>
      </c>
      <c r="D6936" s="47">
        <v>8.2092409447558648E-2</v>
      </c>
    </row>
    <row r="6937" spans="1:4">
      <c r="A6937" s="47" t="s">
        <v>38</v>
      </c>
      <c r="B6937" s="47" t="s">
        <v>137</v>
      </c>
      <c r="C6937" s="47">
        <v>2014</v>
      </c>
      <c r="D6937" s="47">
        <v>8.0927926360410463E-2</v>
      </c>
    </row>
    <row r="6938" spans="1:4">
      <c r="A6938" s="47" t="s">
        <v>38</v>
      </c>
      <c r="B6938" s="47" t="s">
        <v>137</v>
      </c>
      <c r="C6938" s="47">
        <v>2015</v>
      </c>
      <c r="D6938" s="47">
        <v>9.783140260613396E-2</v>
      </c>
    </row>
    <row r="6939" spans="1:4">
      <c r="A6939" s="47" t="s">
        <v>38</v>
      </c>
      <c r="B6939" s="47" t="s">
        <v>137</v>
      </c>
      <c r="C6939" s="47">
        <v>2016</v>
      </c>
      <c r="D6939" s="47">
        <v>6.631702058165545E-2</v>
      </c>
    </row>
    <row r="6940" spans="1:4">
      <c r="A6940" s="47" t="s">
        <v>38</v>
      </c>
      <c r="B6940" s="47" t="s">
        <v>137</v>
      </c>
      <c r="C6940" s="47">
        <v>2017</v>
      </c>
      <c r="D6940" s="47">
        <v>0.14241748663611642</v>
      </c>
    </row>
    <row r="6941" spans="1:4">
      <c r="A6941" s="47" t="s">
        <v>38</v>
      </c>
      <c r="B6941" s="47" t="s">
        <v>137</v>
      </c>
      <c r="C6941" s="47">
        <v>2018</v>
      </c>
      <c r="D6941" s="47">
        <v>8.920078473979931E-2</v>
      </c>
    </row>
    <row r="6942" spans="1:4">
      <c r="A6942" s="47" t="s">
        <v>38</v>
      </c>
      <c r="B6942" s="47" t="s">
        <v>137</v>
      </c>
      <c r="C6942" s="47">
        <v>2019</v>
      </c>
      <c r="D6942" s="47">
        <v>6.2668474224600937E-2</v>
      </c>
    </row>
    <row r="6943" spans="1:4">
      <c r="A6943" s="47" t="s">
        <v>38</v>
      </c>
      <c r="B6943" s="47" t="s">
        <v>137</v>
      </c>
      <c r="C6943" s="47">
        <v>2020</v>
      </c>
      <c r="D6943" s="47">
        <v>6.1486770370992219E-2</v>
      </c>
    </row>
    <row r="6944" spans="1:4">
      <c r="A6944" s="47" t="s">
        <v>38</v>
      </c>
      <c r="B6944" s="47" t="s">
        <v>137</v>
      </c>
      <c r="C6944" s="47">
        <v>2021</v>
      </c>
      <c r="D6944" s="47">
        <v>1.5152305726261476E-2</v>
      </c>
    </row>
    <row r="6945" spans="1:4">
      <c r="A6945" s="47" t="s">
        <v>38</v>
      </c>
      <c r="B6945" s="47" t="s">
        <v>137</v>
      </c>
      <c r="C6945" s="47">
        <v>2022</v>
      </c>
      <c r="D6945" s="47">
        <v>6.1950616041305119E-2</v>
      </c>
    </row>
    <row r="6946" spans="1:4">
      <c r="A6946" s="47" t="s">
        <v>39</v>
      </c>
      <c r="B6946" s="47" t="s">
        <v>137</v>
      </c>
      <c r="C6946" s="47">
        <v>2014</v>
      </c>
      <c r="D6946" s="47">
        <v>0.13642777866937736</v>
      </c>
    </row>
    <row r="6947" spans="1:4">
      <c r="A6947" s="47" t="s">
        <v>39</v>
      </c>
      <c r="B6947" s="47" t="s">
        <v>137</v>
      </c>
      <c r="C6947" s="47">
        <v>2015</v>
      </c>
      <c r="D6947" s="47">
        <v>0.1568340858585866</v>
      </c>
    </row>
    <row r="6948" spans="1:4">
      <c r="A6948" s="47" t="s">
        <v>39</v>
      </c>
      <c r="B6948" s="47" t="s">
        <v>137</v>
      </c>
      <c r="C6948" s="47">
        <v>2016</v>
      </c>
      <c r="D6948" s="47">
        <v>-2.0433408538585423E-3</v>
      </c>
    </row>
    <row r="6949" spans="1:4">
      <c r="A6949" s="47" t="s">
        <v>39</v>
      </c>
      <c r="B6949" s="47" t="s">
        <v>137</v>
      </c>
      <c r="C6949" s="47">
        <v>2017</v>
      </c>
      <c r="D6949" s="47">
        <v>1.2519214346860191E-2</v>
      </c>
    </row>
    <row r="6950" spans="1:4">
      <c r="A6950" s="47" t="s">
        <v>39</v>
      </c>
      <c r="B6950" s="47" t="s">
        <v>137</v>
      </c>
      <c r="C6950" s="47">
        <v>2018</v>
      </c>
      <c r="D6950" s="47">
        <v>2.7597635782286734E-2</v>
      </c>
    </row>
    <row r="6951" spans="1:4">
      <c r="A6951" s="47" t="s">
        <v>39</v>
      </c>
      <c r="B6951" s="47" t="s">
        <v>137</v>
      </c>
      <c r="C6951" s="47">
        <v>2019</v>
      </c>
      <c r="D6951" s="47">
        <v>9.8955671766650672E-3</v>
      </c>
    </row>
    <row r="6952" spans="1:4">
      <c r="A6952" s="47" t="s">
        <v>39</v>
      </c>
      <c r="B6952" s="47" t="s">
        <v>137</v>
      </c>
      <c r="C6952" s="47">
        <v>2020</v>
      </c>
      <c r="D6952" s="47">
        <v>2.7356374384693564E-2</v>
      </c>
    </row>
    <row r="6953" spans="1:4">
      <c r="A6953" s="47" t="s">
        <v>39</v>
      </c>
      <c r="B6953" s="47" t="s">
        <v>137</v>
      </c>
      <c r="C6953" s="47">
        <v>2021</v>
      </c>
      <c r="D6953" s="47">
        <v>2.1161401932452483E-2</v>
      </c>
    </row>
    <row r="6954" spans="1:4">
      <c r="A6954" s="47" t="s">
        <v>39</v>
      </c>
      <c r="B6954" s="47" t="s">
        <v>137</v>
      </c>
      <c r="C6954" s="47">
        <v>2022</v>
      </c>
      <c r="D6954" s="47">
        <v>5.5592613236265083E-2</v>
      </c>
    </row>
    <row r="6955" spans="1:4">
      <c r="A6955" s="47" t="s">
        <v>40</v>
      </c>
      <c r="B6955" s="47" t="s">
        <v>137</v>
      </c>
      <c r="C6955" s="47">
        <v>2014</v>
      </c>
      <c r="D6955" s="47">
        <v>0.10940537065932238</v>
      </c>
    </row>
    <row r="6956" spans="1:4">
      <c r="A6956" s="47" t="s">
        <v>40</v>
      </c>
      <c r="B6956" s="47" t="s">
        <v>137</v>
      </c>
      <c r="C6956" s="47">
        <v>2015</v>
      </c>
      <c r="D6956" s="47">
        <v>5.3166806882842955E-2</v>
      </c>
    </row>
    <row r="6957" spans="1:4">
      <c r="A6957" s="47" t="s">
        <v>40</v>
      </c>
      <c r="B6957" s="47" t="s">
        <v>137</v>
      </c>
      <c r="C6957" s="47">
        <v>2016</v>
      </c>
      <c r="D6957" s="47">
        <v>5.0374867797054211E-2</v>
      </c>
    </row>
    <row r="6958" spans="1:4">
      <c r="A6958" s="47" t="s">
        <v>40</v>
      </c>
      <c r="B6958" s="47" t="s">
        <v>137</v>
      </c>
      <c r="C6958" s="47">
        <v>2017</v>
      </c>
      <c r="D6958" s="47">
        <v>4.9761409656212778E-2</v>
      </c>
    </row>
    <row r="6959" spans="1:4">
      <c r="A6959" s="47" t="s">
        <v>40</v>
      </c>
      <c r="B6959" s="47" t="s">
        <v>137</v>
      </c>
      <c r="C6959" s="47">
        <v>2018</v>
      </c>
      <c r="D6959" s="47">
        <v>3.0395374471064242E-2</v>
      </c>
    </row>
    <row r="6960" spans="1:4">
      <c r="A6960" s="47" t="s">
        <v>40</v>
      </c>
      <c r="B6960" s="47" t="s">
        <v>137</v>
      </c>
      <c r="C6960" s="47">
        <v>2019</v>
      </c>
      <c r="D6960" s="47">
        <v>4.6710746917559186E-2</v>
      </c>
    </row>
    <row r="6961" spans="1:4">
      <c r="A6961" s="47" t="s">
        <v>40</v>
      </c>
      <c r="B6961" s="47" t="s">
        <v>137</v>
      </c>
      <c r="C6961" s="47">
        <v>2020</v>
      </c>
      <c r="D6961" s="47">
        <v>3.0517481190435677E-2</v>
      </c>
    </row>
    <row r="6962" spans="1:4">
      <c r="A6962" s="47" t="s">
        <v>40</v>
      </c>
      <c r="B6962" s="47" t="s">
        <v>137</v>
      </c>
      <c r="C6962" s="47">
        <v>2021</v>
      </c>
      <c r="D6962" s="47">
        <v>8.9107210761558836E-3</v>
      </c>
    </row>
    <row r="6963" spans="1:4">
      <c r="A6963" s="47" t="s">
        <v>40</v>
      </c>
      <c r="B6963" s="47" t="s">
        <v>137</v>
      </c>
      <c r="C6963" s="47">
        <v>2022</v>
      </c>
      <c r="D6963" s="47">
        <v>8.5773329565404424E-3</v>
      </c>
    </row>
    <row r="6964" spans="1:4">
      <c r="A6964" s="47" t="s">
        <v>41</v>
      </c>
      <c r="B6964" s="47" t="s">
        <v>137</v>
      </c>
      <c r="C6964" s="47">
        <v>2014</v>
      </c>
      <c r="D6964" s="47">
        <v>0.12393438863639626</v>
      </c>
    </row>
    <row r="6965" spans="1:4">
      <c r="A6965" s="47" t="s">
        <v>41</v>
      </c>
      <c r="B6965" s="47" t="s">
        <v>137</v>
      </c>
      <c r="C6965" s="47">
        <v>2015</v>
      </c>
      <c r="D6965" s="47">
        <v>0.15216820203157255</v>
      </c>
    </row>
    <row r="6966" spans="1:4">
      <c r="A6966" s="47" t="s">
        <v>41</v>
      </c>
      <c r="B6966" s="47" t="s">
        <v>137</v>
      </c>
      <c r="C6966" s="47">
        <v>2016</v>
      </c>
      <c r="D6966" s="47">
        <v>9.0481142721344901E-2</v>
      </c>
    </row>
    <row r="6967" spans="1:4">
      <c r="A6967" s="47" t="s">
        <v>41</v>
      </c>
      <c r="B6967" s="47" t="s">
        <v>137</v>
      </c>
      <c r="C6967" s="47">
        <v>2017</v>
      </c>
      <c r="D6967" s="47">
        <v>0.10651377623757342</v>
      </c>
    </row>
    <row r="6968" spans="1:4">
      <c r="A6968" s="47" t="s">
        <v>41</v>
      </c>
      <c r="B6968" s="47" t="s">
        <v>137</v>
      </c>
      <c r="C6968" s="47">
        <v>2018</v>
      </c>
      <c r="D6968" s="47">
        <v>8.2762740051647937E-2</v>
      </c>
    </row>
    <row r="6969" spans="1:4">
      <c r="A6969" s="47" t="s">
        <v>41</v>
      </c>
      <c r="B6969" s="47" t="s">
        <v>137</v>
      </c>
      <c r="C6969" s="47">
        <v>2019</v>
      </c>
      <c r="D6969" s="47">
        <v>7.0665813203010228E-2</v>
      </c>
    </row>
    <row r="6970" spans="1:4">
      <c r="A6970" s="47" t="s">
        <v>41</v>
      </c>
      <c r="B6970" s="47" t="s">
        <v>137</v>
      </c>
      <c r="C6970" s="47">
        <v>2020</v>
      </c>
      <c r="D6970" s="47">
        <v>9.8578799754070551E-2</v>
      </c>
    </row>
    <row r="6971" spans="1:4">
      <c r="A6971" s="47" t="s">
        <v>41</v>
      </c>
      <c r="B6971" s="47" t="s">
        <v>137</v>
      </c>
      <c r="C6971" s="47">
        <v>2021</v>
      </c>
      <c r="D6971" s="47">
        <v>0.1168571633536707</v>
      </c>
    </row>
    <row r="6972" spans="1:4">
      <c r="A6972" s="47" t="s">
        <v>41</v>
      </c>
      <c r="B6972" s="47" t="s">
        <v>137</v>
      </c>
      <c r="C6972" s="47">
        <v>2022</v>
      </c>
      <c r="D6972" s="47">
        <v>9.6494789019780189E-2</v>
      </c>
    </row>
    <row r="6973" spans="1:4">
      <c r="A6973" s="47" t="s">
        <v>41</v>
      </c>
      <c r="B6973" s="47" t="s">
        <v>137</v>
      </c>
      <c r="C6973" s="47">
        <v>2022</v>
      </c>
      <c r="D6973" s="47"/>
    </row>
    <row r="6974" spans="1:4">
      <c r="A6974" s="47" t="s">
        <v>41</v>
      </c>
      <c r="B6974" s="47" t="s">
        <v>137</v>
      </c>
      <c r="C6974" s="47">
        <v>2022</v>
      </c>
      <c r="D6974" s="47"/>
    </row>
    <row r="6975" spans="1:4">
      <c r="A6975" s="47" t="s">
        <v>111</v>
      </c>
      <c r="B6975" s="47" t="s">
        <v>137</v>
      </c>
      <c r="C6975" s="47">
        <v>2020</v>
      </c>
      <c r="D6975" s="47">
        <v>2.2456239702927861E-2</v>
      </c>
    </row>
    <row r="6976" spans="1:4">
      <c r="A6976" s="47" t="s">
        <v>111</v>
      </c>
      <c r="B6976" s="47" t="s">
        <v>137</v>
      </c>
      <c r="C6976" s="47">
        <v>2021</v>
      </c>
      <c r="D6976" s="47">
        <v>1.2561353256977277E-2</v>
      </c>
    </row>
    <row r="6977" spans="1:4">
      <c r="A6977" s="47" t="s">
        <v>111</v>
      </c>
      <c r="B6977" s="47" t="s">
        <v>137</v>
      </c>
      <c r="C6977" s="47">
        <v>2022</v>
      </c>
      <c r="D6977" s="47">
        <v>3.2975243061150045E-2</v>
      </c>
    </row>
    <row r="6978" spans="1:4">
      <c r="A6978" s="47" t="s">
        <v>42</v>
      </c>
      <c r="B6978" s="47" t="s">
        <v>137</v>
      </c>
      <c r="C6978" s="47">
        <v>2014</v>
      </c>
      <c r="D6978" s="47">
        <v>0.18448783588442952</v>
      </c>
    </row>
    <row r="6979" spans="1:4">
      <c r="A6979" s="47" t="s">
        <v>42</v>
      </c>
      <c r="B6979" s="47" t="s">
        <v>137</v>
      </c>
      <c r="C6979" s="47">
        <v>2015</v>
      </c>
      <c r="D6979" s="47">
        <v>0.19003332808143189</v>
      </c>
    </row>
    <row r="6980" spans="1:4">
      <c r="A6980" s="47" t="s">
        <v>42</v>
      </c>
      <c r="B6980" s="47" t="s">
        <v>137</v>
      </c>
      <c r="C6980" s="47">
        <v>2016</v>
      </c>
      <c r="D6980" s="47">
        <v>0.11346676010380555</v>
      </c>
    </row>
    <row r="6981" spans="1:4">
      <c r="A6981" s="47" t="s">
        <v>42</v>
      </c>
      <c r="B6981" s="47" t="s">
        <v>137</v>
      </c>
      <c r="C6981" s="47">
        <v>2017</v>
      </c>
      <c r="D6981" s="47">
        <v>9.8530036051857089E-2</v>
      </c>
    </row>
    <row r="6982" spans="1:4">
      <c r="A6982" s="47" t="s">
        <v>42</v>
      </c>
      <c r="B6982" s="47" t="s">
        <v>137</v>
      </c>
      <c r="C6982" s="47">
        <v>2018</v>
      </c>
      <c r="D6982" s="47">
        <v>7.3569770991066902E-2</v>
      </c>
    </row>
    <row r="6983" spans="1:4">
      <c r="A6983" s="47" t="s">
        <v>42</v>
      </c>
      <c r="B6983" s="47" t="s">
        <v>137</v>
      </c>
      <c r="C6983" s="47">
        <v>2019</v>
      </c>
      <c r="D6983" s="47">
        <v>6.3683229777567685E-2</v>
      </c>
    </row>
    <row r="6984" spans="1:4">
      <c r="A6984" s="47" t="s">
        <v>42</v>
      </c>
      <c r="B6984" s="47" t="s">
        <v>137</v>
      </c>
      <c r="C6984" s="47">
        <v>2020</v>
      </c>
      <c r="D6984" s="47">
        <v>7.2900482281150286E-2</v>
      </c>
    </row>
    <row r="6985" spans="1:4">
      <c r="A6985" s="47" t="s">
        <v>42</v>
      </c>
      <c r="B6985" s="47" t="s">
        <v>137</v>
      </c>
      <c r="C6985" s="47">
        <v>2021</v>
      </c>
      <c r="D6985" s="47">
        <v>6.185474638210884E-2</v>
      </c>
    </row>
    <row r="6986" spans="1:4">
      <c r="A6986" s="47" t="s">
        <v>42</v>
      </c>
      <c r="B6986" s="47" t="s">
        <v>137</v>
      </c>
      <c r="C6986" s="47">
        <v>2022</v>
      </c>
      <c r="D6986" s="47">
        <v>8.9258389215441755E-2</v>
      </c>
    </row>
    <row r="6987" spans="1:4">
      <c r="A6987" s="47" t="s">
        <v>42</v>
      </c>
      <c r="B6987" s="47" t="s">
        <v>137</v>
      </c>
      <c r="C6987" s="47">
        <v>2022</v>
      </c>
      <c r="D6987" s="47"/>
    </row>
    <row r="6988" spans="1:4">
      <c r="A6988" s="47" t="s">
        <v>42</v>
      </c>
      <c r="B6988" s="47" t="s">
        <v>137</v>
      </c>
      <c r="C6988" s="47">
        <v>2022</v>
      </c>
      <c r="D6988" s="47"/>
    </row>
    <row r="6989" spans="1:4">
      <c r="A6989" s="47" t="s">
        <v>43</v>
      </c>
      <c r="B6989" s="47" t="s">
        <v>137</v>
      </c>
      <c r="C6989" s="47">
        <v>2014</v>
      </c>
      <c r="D6989" s="47">
        <v>0.22578991972268075</v>
      </c>
    </row>
    <row r="6990" spans="1:4">
      <c r="A6990" s="47" t="s">
        <v>43</v>
      </c>
      <c r="B6990" s="47" t="s">
        <v>137</v>
      </c>
      <c r="C6990" s="47">
        <v>2015</v>
      </c>
      <c r="D6990" s="47">
        <v>0.19424969026539005</v>
      </c>
    </row>
    <row r="6991" spans="1:4">
      <c r="A6991" s="47" t="s">
        <v>43</v>
      </c>
      <c r="B6991" s="47" t="s">
        <v>137</v>
      </c>
      <c r="C6991" s="47">
        <v>2016</v>
      </c>
      <c r="D6991" s="47">
        <v>0.12870262604336308</v>
      </c>
    </row>
    <row r="6992" spans="1:4">
      <c r="A6992" s="47" t="s">
        <v>43</v>
      </c>
      <c r="B6992" s="47" t="s">
        <v>137</v>
      </c>
      <c r="C6992" s="47">
        <v>2017</v>
      </c>
      <c r="D6992" s="47">
        <v>7.2312001808687923E-2</v>
      </c>
    </row>
    <row r="6993" spans="1:4">
      <c r="A6993" s="47" t="s">
        <v>43</v>
      </c>
      <c r="B6993" s="47" t="s">
        <v>137</v>
      </c>
      <c r="C6993" s="47">
        <v>2018</v>
      </c>
      <c r="D6993" s="47">
        <v>0.10669862211131576</v>
      </c>
    </row>
    <row r="6994" spans="1:4">
      <c r="A6994" s="47" t="s">
        <v>43</v>
      </c>
      <c r="B6994" s="47" t="s">
        <v>137</v>
      </c>
      <c r="C6994" s="47">
        <v>2019</v>
      </c>
      <c r="D6994" s="47">
        <v>9.9562894535848975E-2</v>
      </c>
    </row>
    <row r="6995" spans="1:4">
      <c r="A6995" s="47" t="s">
        <v>43</v>
      </c>
      <c r="B6995" s="47" t="s">
        <v>137</v>
      </c>
      <c r="C6995" s="47">
        <v>2020</v>
      </c>
      <c r="D6995" s="47">
        <v>0.13140491201960608</v>
      </c>
    </row>
    <row r="6996" spans="1:4">
      <c r="A6996" s="47" t="s">
        <v>43</v>
      </c>
      <c r="B6996" s="47" t="s">
        <v>137</v>
      </c>
      <c r="C6996" s="47">
        <v>2021</v>
      </c>
      <c r="D6996" s="47">
        <v>0.10877446074500011</v>
      </c>
    </row>
    <row r="6997" spans="1:4">
      <c r="A6997" s="47" t="s">
        <v>43</v>
      </c>
      <c r="B6997" s="47" t="s">
        <v>137</v>
      </c>
      <c r="C6997" s="47">
        <v>2022</v>
      </c>
      <c r="D6997" s="47">
        <v>0.14455705932380677</v>
      </c>
    </row>
    <row r="6998" spans="1:4">
      <c r="A6998" s="47" t="s">
        <v>44</v>
      </c>
      <c r="B6998" s="47" t="s">
        <v>137</v>
      </c>
      <c r="C6998" s="47">
        <v>2014</v>
      </c>
      <c r="D6998" s="47">
        <v>8.61199768596424E-2</v>
      </c>
    </row>
    <row r="6999" spans="1:4">
      <c r="A6999" s="47" t="s">
        <v>44</v>
      </c>
      <c r="B6999" s="47" t="s">
        <v>137</v>
      </c>
      <c r="C6999" s="47">
        <v>2015</v>
      </c>
      <c r="D6999" s="47">
        <v>9.4594946911915653E-2</v>
      </c>
    </row>
    <row r="7000" spans="1:4">
      <c r="A7000" s="47" t="s">
        <v>44</v>
      </c>
      <c r="B7000" s="47" t="s">
        <v>137</v>
      </c>
      <c r="C7000" s="47">
        <v>2016</v>
      </c>
      <c r="D7000" s="47">
        <v>0.11225871822003142</v>
      </c>
    </row>
    <row r="7001" spans="1:4">
      <c r="A7001" s="47" t="s">
        <v>44</v>
      </c>
      <c r="B7001" s="47" t="s">
        <v>137</v>
      </c>
      <c r="C7001" s="47">
        <v>2017</v>
      </c>
      <c r="D7001" s="47">
        <v>0.1004540482316207</v>
      </c>
    </row>
    <row r="7002" spans="1:4">
      <c r="A7002" s="47" t="s">
        <v>44</v>
      </c>
      <c r="B7002" s="47" t="s">
        <v>137</v>
      </c>
      <c r="C7002" s="47">
        <v>2018</v>
      </c>
      <c r="D7002" s="47">
        <v>6.2716055896541875E-2</v>
      </c>
    </row>
    <row r="7003" spans="1:4">
      <c r="A7003" s="47" t="s">
        <v>44</v>
      </c>
      <c r="B7003" s="47" t="s">
        <v>137</v>
      </c>
      <c r="C7003" s="47">
        <v>2019</v>
      </c>
      <c r="D7003" s="47">
        <v>3.4948571923366152E-2</v>
      </c>
    </row>
    <row r="7004" spans="1:4">
      <c r="A7004" s="47" t="s">
        <v>44</v>
      </c>
      <c r="B7004" s="47" t="s">
        <v>137</v>
      </c>
      <c r="C7004" s="47">
        <v>2020</v>
      </c>
      <c r="D7004" s="47">
        <v>4.2509164037128878E-2</v>
      </c>
    </row>
    <row r="7005" spans="1:4">
      <c r="A7005" s="47" t="s">
        <v>44</v>
      </c>
      <c r="B7005" s="47" t="s">
        <v>137</v>
      </c>
      <c r="C7005" s="47">
        <v>2021</v>
      </c>
      <c r="D7005" s="47">
        <v>9.4026975195024495E-3</v>
      </c>
    </row>
    <row r="7006" spans="1:4">
      <c r="A7006" s="47" t="s">
        <v>44</v>
      </c>
      <c r="B7006" s="47" t="s">
        <v>137</v>
      </c>
      <c r="C7006" s="47">
        <v>2022</v>
      </c>
      <c r="D7006" s="47">
        <v>4.7806668587015898E-2</v>
      </c>
    </row>
    <row r="7007" spans="1:4">
      <c r="A7007" s="47" t="s">
        <v>45</v>
      </c>
      <c r="B7007" s="47" t="s">
        <v>137</v>
      </c>
      <c r="C7007" s="47">
        <v>2014</v>
      </c>
      <c r="D7007" s="47">
        <v>0.17051591144928763</v>
      </c>
    </row>
    <row r="7008" spans="1:4">
      <c r="A7008" s="47" t="s">
        <v>45</v>
      </c>
      <c r="B7008" s="47" t="s">
        <v>137</v>
      </c>
      <c r="C7008" s="47">
        <v>2015</v>
      </c>
      <c r="D7008" s="47">
        <v>0.23249215222242681</v>
      </c>
    </row>
    <row r="7009" spans="1:4">
      <c r="A7009" s="47" t="s">
        <v>45</v>
      </c>
      <c r="B7009" s="47" t="s">
        <v>137</v>
      </c>
      <c r="C7009" s="47">
        <v>2016</v>
      </c>
      <c r="D7009" s="47">
        <v>4.1952494872319515E-2</v>
      </c>
    </row>
    <row r="7010" spans="1:4">
      <c r="A7010" s="47" t="s">
        <v>45</v>
      </c>
      <c r="B7010" s="47" t="s">
        <v>137</v>
      </c>
      <c r="C7010" s="47">
        <v>2017</v>
      </c>
      <c r="D7010" s="47">
        <v>0.12057153547832419</v>
      </c>
    </row>
    <row r="7011" spans="1:4">
      <c r="A7011" s="47" t="s">
        <v>45</v>
      </c>
      <c r="B7011" s="47" t="s">
        <v>137</v>
      </c>
      <c r="C7011" s="47">
        <v>2018</v>
      </c>
      <c r="D7011" s="47">
        <v>0.2057808762750388</v>
      </c>
    </row>
    <row r="7012" spans="1:4">
      <c r="A7012" s="47" t="s">
        <v>45</v>
      </c>
      <c r="B7012" s="47" t="s">
        <v>137</v>
      </c>
      <c r="C7012" s="47">
        <v>2019</v>
      </c>
      <c r="D7012" s="47">
        <v>0.19992426122472703</v>
      </c>
    </row>
    <row r="7013" spans="1:4">
      <c r="A7013" s="47" t="s">
        <v>45</v>
      </c>
      <c r="B7013" s="47" t="s">
        <v>137</v>
      </c>
      <c r="C7013" s="47">
        <v>2020</v>
      </c>
      <c r="D7013" s="47">
        <v>0.2387686828307648</v>
      </c>
    </row>
    <row r="7014" spans="1:4">
      <c r="A7014" s="47" t="s">
        <v>45</v>
      </c>
      <c r="B7014" s="47" t="s">
        <v>137</v>
      </c>
      <c r="C7014" s="47">
        <v>2021</v>
      </c>
      <c r="D7014" s="47">
        <v>0.19083150434077642</v>
      </c>
    </row>
    <row r="7015" spans="1:4">
      <c r="A7015" s="47" t="s">
        <v>45</v>
      </c>
      <c r="B7015" s="47" t="s">
        <v>137</v>
      </c>
      <c r="C7015" s="47">
        <v>2022</v>
      </c>
      <c r="D7015" s="47">
        <v>0.14028910886613405</v>
      </c>
    </row>
    <row r="7016" spans="1:4">
      <c r="A7016" s="47" t="s">
        <v>33</v>
      </c>
      <c r="B7016" s="47" t="s">
        <v>136</v>
      </c>
      <c r="C7016" s="47">
        <v>2014</v>
      </c>
      <c r="D7016" s="47">
        <v>0.16798276966828921</v>
      </c>
    </row>
    <row r="7017" spans="1:4">
      <c r="A7017" s="47" t="s">
        <v>33</v>
      </c>
      <c r="B7017" s="47" t="s">
        <v>136</v>
      </c>
      <c r="C7017" s="47">
        <v>2015</v>
      </c>
      <c r="D7017" s="47">
        <v>0.10972747203666464</v>
      </c>
    </row>
    <row r="7018" spans="1:4">
      <c r="A7018" s="47" t="s">
        <v>33</v>
      </c>
      <c r="B7018" s="47" t="s">
        <v>136</v>
      </c>
      <c r="C7018" s="47">
        <v>2016</v>
      </c>
      <c r="D7018" s="47">
        <v>1.9942200729736577E-2</v>
      </c>
    </row>
    <row r="7019" spans="1:4">
      <c r="A7019" s="47" t="s">
        <v>33</v>
      </c>
      <c r="B7019" s="47" t="s">
        <v>136</v>
      </c>
      <c r="C7019" s="47">
        <v>2017</v>
      </c>
      <c r="D7019" s="47">
        <v>5.2246912274537226E-2</v>
      </c>
    </row>
    <row r="7020" spans="1:4">
      <c r="A7020" s="47" t="s">
        <v>33</v>
      </c>
      <c r="B7020" s="47" t="s">
        <v>136</v>
      </c>
      <c r="C7020" s="47">
        <v>2018</v>
      </c>
      <c r="D7020" s="47">
        <v>8.7624270345929761E-2</v>
      </c>
    </row>
    <row r="7021" spans="1:4">
      <c r="A7021" s="47" t="s">
        <v>33</v>
      </c>
      <c r="B7021" s="47" t="s">
        <v>136</v>
      </c>
      <c r="C7021" s="47">
        <v>2019</v>
      </c>
      <c r="D7021" s="47">
        <v>9.5067452543033309E-2</v>
      </c>
    </row>
    <row r="7022" spans="1:4">
      <c r="A7022" s="47" t="s">
        <v>33</v>
      </c>
      <c r="B7022" s="47" t="s">
        <v>136</v>
      </c>
      <c r="C7022" s="47">
        <v>2020</v>
      </c>
      <c r="D7022" s="47">
        <v>6.9319979377363214E-2</v>
      </c>
    </row>
    <row r="7023" spans="1:4">
      <c r="A7023" s="47" t="s">
        <v>33</v>
      </c>
      <c r="B7023" s="47" t="s">
        <v>136</v>
      </c>
      <c r="C7023" s="47">
        <v>2021</v>
      </c>
      <c r="D7023" s="47">
        <v>5.291371800545544E-2</v>
      </c>
    </row>
    <row r="7024" spans="1:4">
      <c r="A7024" s="47" t="s">
        <v>33</v>
      </c>
      <c r="B7024" s="47" t="s">
        <v>136</v>
      </c>
      <c r="C7024" s="47">
        <v>2022</v>
      </c>
      <c r="D7024" s="47">
        <v>8.6270035263802378E-2</v>
      </c>
    </row>
    <row r="7025" spans="1:4">
      <c r="A7025" s="47" t="s">
        <v>34</v>
      </c>
      <c r="B7025" s="47" t="s">
        <v>136</v>
      </c>
      <c r="C7025" s="47">
        <v>2014</v>
      </c>
      <c r="D7025" s="47">
        <v>0.17783593302388867</v>
      </c>
    </row>
    <row r="7026" spans="1:4">
      <c r="A7026" s="47" t="s">
        <v>34</v>
      </c>
      <c r="B7026" s="47" t="s">
        <v>136</v>
      </c>
      <c r="C7026" s="47">
        <v>2015</v>
      </c>
      <c r="D7026" s="47">
        <v>0.2083572306745585</v>
      </c>
    </row>
    <row r="7027" spans="1:4">
      <c r="A7027" s="47" t="s">
        <v>34</v>
      </c>
      <c r="B7027" s="47" t="s">
        <v>136</v>
      </c>
      <c r="C7027" s="47">
        <v>2016</v>
      </c>
      <c r="D7027" s="47">
        <v>4.2065490458227849E-2</v>
      </c>
    </row>
    <row r="7028" spans="1:4">
      <c r="A7028" s="47" t="s">
        <v>34</v>
      </c>
      <c r="B7028" s="47" t="s">
        <v>136</v>
      </c>
      <c r="C7028" s="47">
        <v>2017</v>
      </c>
      <c r="D7028" s="47">
        <v>0.1072056722556228</v>
      </c>
    </row>
    <row r="7029" spans="1:4">
      <c r="A7029" s="47" t="s">
        <v>34</v>
      </c>
      <c r="B7029" s="47" t="s">
        <v>136</v>
      </c>
      <c r="C7029" s="47">
        <v>2018</v>
      </c>
      <c r="D7029" s="47">
        <v>8.3446153793607272E-2</v>
      </c>
    </row>
    <row r="7030" spans="1:4">
      <c r="A7030" s="47" t="s">
        <v>34</v>
      </c>
      <c r="B7030" s="47" t="s">
        <v>136</v>
      </c>
      <c r="C7030" s="47">
        <v>2019</v>
      </c>
      <c r="D7030" s="47">
        <v>8.8158538658980962E-2</v>
      </c>
    </row>
    <row r="7031" spans="1:4">
      <c r="A7031" s="47" t="s">
        <v>34</v>
      </c>
      <c r="B7031" s="47" t="s">
        <v>136</v>
      </c>
      <c r="C7031" s="47">
        <v>2020</v>
      </c>
      <c r="D7031" s="47">
        <v>8.8267848753131012E-2</v>
      </c>
    </row>
    <row r="7032" spans="1:4">
      <c r="A7032" s="47" t="s">
        <v>34</v>
      </c>
      <c r="B7032" s="47" t="s">
        <v>136</v>
      </c>
      <c r="C7032" s="47">
        <v>2021</v>
      </c>
      <c r="D7032" s="47">
        <v>7.0455789447906841E-2</v>
      </c>
    </row>
    <row r="7033" spans="1:4">
      <c r="A7033" s="47" t="s">
        <v>34</v>
      </c>
      <c r="B7033" s="47" t="s">
        <v>136</v>
      </c>
      <c r="C7033" s="47">
        <v>2022</v>
      </c>
      <c r="D7033" s="47">
        <v>3.8402279619635551E-3</v>
      </c>
    </row>
    <row r="7034" spans="1:4">
      <c r="A7034" s="47" t="s">
        <v>35</v>
      </c>
      <c r="B7034" s="47" t="s">
        <v>136</v>
      </c>
      <c r="C7034" s="47">
        <v>2014</v>
      </c>
      <c r="D7034" s="47">
        <v>7.8377012109104249E-2</v>
      </c>
    </row>
    <row r="7035" spans="1:4">
      <c r="A7035" s="47" t="s">
        <v>35</v>
      </c>
      <c r="B7035" s="47" t="s">
        <v>136</v>
      </c>
      <c r="C7035" s="47">
        <v>2015</v>
      </c>
      <c r="D7035" s="47">
        <v>0.10430054268496174</v>
      </c>
    </row>
    <row r="7036" spans="1:4">
      <c r="A7036" s="47" t="s">
        <v>35</v>
      </c>
      <c r="B7036" s="47" t="s">
        <v>136</v>
      </c>
      <c r="C7036" s="47">
        <v>2016</v>
      </c>
      <c r="D7036" s="47">
        <v>6.1784245518106649E-2</v>
      </c>
    </row>
    <row r="7037" spans="1:4">
      <c r="A7037" s="47" t="s">
        <v>35</v>
      </c>
      <c r="B7037" s="47" t="s">
        <v>136</v>
      </c>
      <c r="C7037" s="47">
        <v>2017</v>
      </c>
      <c r="D7037" s="47">
        <v>5.6977776958873981E-2</v>
      </c>
    </row>
    <row r="7038" spans="1:4">
      <c r="A7038" s="47" t="s">
        <v>35</v>
      </c>
      <c r="B7038" s="47" t="s">
        <v>136</v>
      </c>
      <c r="C7038" s="47">
        <v>2018</v>
      </c>
      <c r="D7038" s="47">
        <v>7.4851194863267689E-2</v>
      </c>
    </row>
    <row r="7039" spans="1:4">
      <c r="A7039" s="47" t="s">
        <v>35</v>
      </c>
      <c r="B7039" s="47" t="s">
        <v>136</v>
      </c>
      <c r="C7039" s="47">
        <v>2019</v>
      </c>
      <c r="D7039" s="47">
        <v>6.2400786455371317E-2</v>
      </c>
    </row>
    <row r="7040" spans="1:4">
      <c r="A7040" s="47" t="s">
        <v>35</v>
      </c>
      <c r="B7040" s="47" t="s">
        <v>136</v>
      </c>
      <c r="C7040" s="47">
        <v>2020</v>
      </c>
      <c r="D7040" s="47">
        <v>4.0429346292583129E-2</v>
      </c>
    </row>
    <row r="7041" spans="1:4">
      <c r="A7041" s="47" t="s">
        <v>35</v>
      </c>
      <c r="B7041" s="47" t="s">
        <v>136</v>
      </c>
      <c r="C7041" s="47">
        <v>2021</v>
      </c>
      <c r="D7041" s="47">
        <v>4.8013919872914791E-2</v>
      </c>
    </row>
    <row r="7042" spans="1:4">
      <c r="A7042" s="47" t="s">
        <v>35</v>
      </c>
      <c r="B7042" s="47" t="s">
        <v>136</v>
      </c>
      <c r="C7042" s="47">
        <v>2022</v>
      </c>
      <c r="D7042" s="47">
        <v>9.8625669569479893E-2</v>
      </c>
    </row>
    <row r="7043" spans="1:4">
      <c r="A7043" s="47" t="s">
        <v>35</v>
      </c>
      <c r="B7043" s="47" t="s">
        <v>136</v>
      </c>
      <c r="C7043" s="47">
        <v>2022</v>
      </c>
      <c r="D7043" s="47"/>
    </row>
    <row r="7044" spans="1:4">
      <c r="A7044" s="47" t="s">
        <v>35</v>
      </c>
      <c r="B7044" s="47" t="s">
        <v>136</v>
      </c>
      <c r="C7044" s="47">
        <v>2022</v>
      </c>
      <c r="D7044" s="47"/>
    </row>
    <row r="7045" spans="1:4">
      <c r="A7045" s="47" t="s">
        <v>36</v>
      </c>
      <c r="B7045" s="47" t="s">
        <v>136</v>
      </c>
      <c r="C7045" s="47">
        <v>2014</v>
      </c>
      <c r="D7045" s="47">
        <v>0.11792229395623686</v>
      </c>
    </row>
    <row r="7046" spans="1:4">
      <c r="A7046" s="47" t="s">
        <v>36</v>
      </c>
      <c r="B7046" s="47" t="s">
        <v>136</v>
      </c>
      <c r="C7046" s="47">
        <v>2015</v>
      </c>
      <c r="D7046" s="47">
        <v>0.15143214881898262</v>
      </c>
    </row>
    <row r="7047" spans="1:4">
      <c r="A7047" s="47" t="s">
        <v>36</v>
      </c>
      <c r="B7047" s="47" t="s">
        <v>136</v>
      </c>
      <c r="C7047" s="47">
        <v>2016</v>
      </c>
      <c r="D7047" s="47">
        <v>3.8114990428535361E-2</v>
      </c>
    </row>
    <row r="7048" spans="1:4">
      <c r="A7048" s="47" t="s">
        <v>36</v>
      </c>
      <c r="B7048" s="47" t="s">
        <v>136</v>
      </c>
      <c r="C7048" s="47">
        <v>2017</v>
      </c>
      <c r="D7048" s="47">
        <v>5.337551938713269E-2</v>
      </c>
    </row>
    <row r="7049" spans="1:4">
      <c r="A7049" s="47" t="s">
        <v>36</v>
      </c>
      <c r="B7049" s="47" t="s">
        <v>136</v>
      </c>
      <c r="C7049" s="47">
        <v>2018</v>
      </c>
      <c r="D7049" s="47">
        <v>0.17685585249336361</v>
      </c>
    </row>
    <row r="7050" spans="1:4">
      <c r="A7050" s="47" t="s">
        <v>36</v>
      </c>
      <c r="B7050" s="47" t="s">
        <v>136</v>
      </c>
      <c r="C7050" s="47">
        <v>2019</v>
      </c>
      <c r="D7050" s="47">
        <v>0.14496943407302348</v>
      </c>
    </row>
    <row r="7051" spans="1:4">
      <c r="A7051" s="47" t="s">
        <v>36</v>
      </c>
      <c r="B7051" s="47" t="s">
        <v>136</v>
      </c>
      <c r="C7051" s="47">
        <v>2020</v>
      </c>
      <c r="D7051" s="47">
        <v>0.11782603623084369</v>
      </c>
    </row>
    <row r="7052" spans="1:4">
      <c r="A7052" s="47" t="s">
        <v>36</v>
      </c>
      <c r="B7052" s="47" t="s">
        <v>136</v>
      </c>
      <c r="C7052" s="47">
        <v>2021</v>
      </c>
      <c r="D7052" s="47">
        <v>0.19978540825128699</v>
      </c>
    </row>
    <row r="7053" spans="1:4">
      <c r="A7053" s="47" t="s">
        <v>36</v>
      </c>
      <c r="B7053" s="47" t="s">
        <v>136</v>
      </c>
      <c r="C7053" s="47">
        <v>2022</v>
      </c>
      <c r="D7053" s="47">
        <v>0.19877888815348718</v>
      </c>
    </row>
    <row r="7054" spans="1:4">
      <c r="A7054" s="47" t="s">
        <v>37</v>
      </c>
      <c r="B7054" s="47" t="s">
        <v>136</v>
      </c>
      <c r="C7054" s="47">
        <v>2014</v>
      </c>
      <c r="D7054" s="47">
        <v>6.7188720076103034E-2</v>
      </c>
    </row>
    <row r="7055" spans="1:4">
      <c r="A7055" s="47" t="s">
        <v>37</v>
      </c>
      <c r="B7055" s="47" t="s">
        <v>136</v>
      </c>
      <c r="C7055" s="47">
        <v>2015</v>
      </c>
      <c r="D7055" s="47">
        <v>0.1032208054344923</v>
      </c>
    </row>
    <row r="7056" spans="1:4">
      <c r="A7056" s="47" t="s">
        <v>37</v>
      </c>
      <c r="B7056" s="47" t="s">
        <v>136</v>
      </c>
      <c r="C7056" s="47">
        <v>2016</v>
      </c>
      <c r="D7056" s="47">
        <v>0.11762930592266926</v>
      </c>
    </row>
    <row r="7057" spans="1:4">
      <c r="A7057" s="47" t="s">
        <v>37</v>
      </c>
      <c r="B7057" s="47" t="s">
        <v>136</v>
      </c>
      <c r="C7057" s="47">
        <v>2017</v>
      </c>
      <c r="D7057" s="47">
        <v>0.13225825841682046</v>
      </c>
    </row>
    <row r="7058" spans="1:4">
      <c r="A7058" s="47" t="s">
        <v>37</v>
      </c>
      <c r="B7058" s="47" t="s">
        <v>136</v>
      </c>
      <c r="C7058" s="47">
        <v>2018</v>
      </c>
      <c r="D7058" s="47">
        <v>0.10104595309788954</v>
      </c>
    </row>
    <row r="7059" spans="1:4">
      <c r="A7059" s="47" t="s">
        <v>37</v>
      </c>
      <c r="B7059" s="47" t="s">
        <v>136</v>
      </c>
      <c r="C7059" s="47">
        <v>2019</v>
      </c>
      <c r="D7059" s="47">
        <v>7.0659665176181372E-2</v>
      </c>
    </row>
    <row r="7060" spans="1:4">
      <c r="A7060" s="47" t="s">
        <v>37</v>
      </c>
      <c r="B7060" s="47" t="s">
        <v>136</v>
      </c>
      <c r="C7060" s="47">
        <v>2020</v>
      </c>
      <c r="D7060" s="47">
        <v>7.1192763360087036E-2</v>
      </c>
    </row>
    <row r="7061" spans="1:4">
      <c r="A7061" s="47" t="s">
        <v>37</v>
      </c>
      <c r="B7061" s="47" t="s">
        <v>136</v>
      </c>
      <c r="C7061" s="47">
        <v>2021</v>
      </c>
      <c r="D7061" s="47">
        <v>2.379008276083255E-2</v>
      </c>
    </row>
    <row r="7062" spans="1:4">
      <c r="A7062" s="47" t="s">
        <v>37</v>
      </c>
      <c r="B7062" s="47" t="s">
        <v>136</v>
      </c>
      <c r="C7062" s="47">
        <v>2022</v>
      </c>
      <c r="D7062" s="47">
        <v>8.7328896491764493E-2</v>
      </c>
    </row>
    <row r="7063" spans="1:4">
      <c r="A7063" s="47" t="s">
        <v>38</v>
      </c>
      <c r="B7063" s="47" t="s">
        <v>136</v>
      </c>
      <c r="C7063" s="47">
        <v>2014</v>
      </c>
      <c r="D7063" s="47">
        <v>8.2318566195766593E-2</v>
      </c>
    </row>
    <row r="7064" spans="1:4">
      <c r="A7064" s="47" t="s">
        <v>38</v>
      </c>
      <c r="B7064" s="47" t="s">
        <v>136</v>
      </c>
      <c r="C7064" s="47">
        <v>2015</v>
      </c>
      <c r="D7064" s="47">
        <v>9.7546936674573398E-2</v>
      </c>
    </row>
    <row r="7065" spans="1:4">
      <c r="A7065" s="47" t="s">
        <v>38</v>
      </c>
      <c r="B7065" s="47" t="s">
        <v>136</v>
      </c>
      <c r="C7065" s="47">
        <v>2016</v>
      </c>
      <c r="D7065" s="47">
        <v>6.9941447553577327E-2</v>
      </c>
    </row>
    <row r="7066" spans="1:4">
      <c r="A7066" s="47" t="s">
        <v>38</v>
      </c>
      <c r="B7066" s="47" t="s">
        <v>136</v>
      </c>
      <c r="C7066" s="47">
        <v>2017</v>
      </c>
      <c r="D7066" s="47">
        <v>0.14676226058879144</v>
      </c>
    </row>
    <row r="7067" spans="1:4">
      <c r="A7067" s="47" t="s">
        <v>38</v>
      </c>
      <c r="B7067" s="47" t="s">
        <v>136</v>
      </c>
      <c r="C7067" s="47">
        <v>2018</v>
      </c>
      <c r="D7067" s="47">
        <v>8.4549019496635291E-2</v>
      </c>
    </row>
    <row r="7068" spans="1:4">
      <c r="A7068" s="47" t="s">
        <v>38</v>
      </c>
      <c r="B7068" s="47" t="s">
        <v>136</v>
      </c>
      <c r="C7068" s="47">
        <v>2019</v>
      </c>
      <c r="D7068" s="47">
        <v>6.2078417596648568E-2</v>
      </c>
    </row>
    <row r="7069" spans="1:4">
      <c r="A7069" s="47" t="s">
        <v>38</v>
      </c>
      <c r="B7069" s="47" t="s">
        <v>136</v>
      </c>
      <c r="C7069" s="47">
        <v>2020</v>
      </c>
      <c r="D7069" s="47">
        <v>6.1702150558045871E-2</v>
      </c>
    </row>
    <row r="7070" spans="1:4">
      <c r="A7070" s="47" t="s">
        <v>38</v>
      </c>
      <c r="B7070" s="47" t="s">
        <v>136</v>
      </c>
      <c r="C7070" s="47">
        <v>2021</v>
      </c>
      <c r="D7070" s="47">
        <v>1.8819203375179644E-2</v>
      </c>
    </row>
    <row r="7071" spans="1:4">
      <c r="A7071" s="47" t="s">
        <v>38</v>
      </c>
      <c r="B7071" s="47" t="s">
        <v>136</v>
      </c>
      <c r="C7071" s="47">
        <v>2022</v>
      </c>
      <c r="D7071" s="47">
        <v>6.48957423687469E-2</v>
      </c>
    </row>
    <row r="7072" spans="1:4">
      <c r="A7072" s="47" t="s">
        <v>39</v>
      </c>
      <c r="B7072" s="47" t="s">
        <v>136</v>
      </c>
      <c r="C7072" s="47">
        <v>2014</v>
      </c>
      <c r="D7072" s="47">
        <v>0.13375193149094311</v>
      </c>
    </row>
    <row r="7073" spans="1:4">
      <c r="A7073" s="47" t="s">
        <v>39</v>
      </c>
      <c r="B7073" s="47" t="s">
        <v>136</v>
      </c>
      <c r="C7073" s="47">
        <v>2015</v>
      </c>
      <c r="D7073" s="47">
        <v>0.14911907699766283</v>
      </c>
    </row>
    <row r="7074" spans="1:4">
      <c r="A7074" s="47" t="s">
        <v>39</v>
      </c>
      <c r="B7074" s="47" t="s">
        <v>136</v>
      </c>
      <c r="C7074" s="47">
        <v>2016</v>
      </c>
      <c r="D7074" s="47">
        <v>2.2829449106063233E-3</v>
      </c>
    </row>
    <row r="7075" spans="1:4">
      <c r="A7075" s="47" t="s">
        <v>39</v>
      </c>
      <c r="B7075" s="47" t="s">
        <v>136</v>
      </c>
      <c r="C7075" s="47">
        <v>2017</v>
      </c>
      <c r="D7075" s="47">
        <v>1.6152747487843962E-2</v>
      </c>
    </row>
    <row r="7076" spans="1:4">
      <c r="A7076" s="47" t="s">
        <v>39</v>
      </c>
      <c r="B7076" s="47" t="s">
        <v>136</v>
      </c>
      <c r="C7076" s="47">
        <v>2018</v>
      </c>
      <c r="D7076" s="47">
        <v>2.1669557979421539E-2</v>
      </c>
    </row>
    <row r="7077" spans="1:4">
      <c r="A7077" s="47" t="s">
        <v>39</v>
      </c>
      <c r="B7077" s="47" t="s">
        <v>136</v>
      </c>
      <c r="C7077" s="47">
        <v>2019</v>
      </c>
      <c r="D7077" s="47">
        <v>8.7526633886311992E-3</v>
      </c>
    </row>
    <row r="7078" spans="1:4">
      <c r="A7078" s="47" t="s">
        <v>39</v>
      </c>
      <c r="B7078" s="47" t="s">
        <v>136</v>
      </c>
      <c r="C7078" s="47">
        <v>2020</v>
      </c>
      <c r="D7078" s="47">
        <v>2.4989992060264952E-2</v>
      </c>
    </row>
    <row r="7079" spans="1:4">
      <c r="A7079" s="47" t="s">
        <v>39</v>
      </c>
      <c r="B7079" s="47" t="s">
        <v>136</v>
      </c>
      <c r="C7079" s="47">
        <v>2021</v>
      </c>
      <c r="D7079" s="47">
        <v>1.9009193685092129E-2</v>
      </c>
    </row>
    <row r="7080" spans="1:4">
      <c r="A7080" s="47" t="s">
        <v>39</v>
      </c>
      <c r="B7080" s="47" t="s">
        <v>136</v>
      </c>
      <c r="C7080" s="47">
        <v>2022</v>
      </c>
      <c r="D7080" s="47">
        <v>5.814599804758612E-2</v>
      </c>
    </row>
    <row r="7081" spans="1:4">
      <c r="A7081" s="47" t="s">
        <v>40</v>
      </c>
      <c r="B7081" s="47" t="s">
        <v>136</v>
      </c>
      <c r="C7081" s="47">
        <v>2014</v>
      </c>
      <c r="D7081" s="47">
        <v>4.494645949044191E-2</v>
      </c>
    </row>
    <row r="7082" spans="1:4">
      <c r="A7082" s="47" t="s">
        <v>40</v>
      </c>
      <c r="B7082" s="47" t="s">
        <v>136</v>
      </c>
      <c r="C7082" s="47">
        <v>2015</v>
      </c>
      <c r="D7082" s="47">
        <v>5.4446171670021921E-2</v>
      </c>
    </row>
    <row r="7083" spans="1:4">
      <c r="A7083" s="47" t="s">
        <v>40</v>
      </c>
      <c r="B7083" s="47" t="s">
        <v>136</v>
      </c>
      <c r="C7083" s="47">
        <v>2016</v>
      </c>
      <c r="D7083" s="47">
        <v>5.76854546266145E-2</v>
      </c>
    </row>
    <row r="7084" spans="1:4">
      <c r="A7084" s="47" t="s">
        <v>40</v>
      </c>
      <c r="B7084" s="47" t="s">
        <v>136</v>
      </c>
      <c r="C7084" s="47">
        <v>2017</v>
      </c>
      <c r="D7084" s="47">
        <v>6.2368974010082914E-2</v>
      </c>
    </row>
    <row r="7085" spans="1:4">
      <c r="A7085" s="47" t="s">
        <v>40</v>
      </c>
      <c r="B7085" s="47" t="s">
        <v>136</v>
      </c>
      <c r="C7085" s="47">
        <v>2018</v>
      </c>
      <c r="D7085" s="47">
        <v>5.9173457123670226E-2</v>
      </c>
    </row>
    <row r="7086" spans="1:4">
      <c r="A7086" s="47" t="s">
        <v>40</v>
      </c>
      <c r="B7086" s="47" t="s">
        <v>136</v>
      </c>
      <c r="C7086" s="47">
        <v>2019</v>
      </c>
      <c r="D7086" s="47">
        <v>6.5285243887715866E-2</v>
      </c>
    </row>
    <row r="7087" spans="1:4">
      <c r="A7087" s="47" t="s">
        <v>40</v>
      </c>
      <c r="B7087" s="47" t="s">
        <v>136</v>
      </c>
      <c r="C7087" s="47">
        <v>2020</v>
      </c>
      <c r="D7087" s="47">
        <v>3.3984167766228923E-2</v>
      </c>
    </row>
    <row r="7088" spans="1:4">
      <c r="A7088" s="47" t="s">
        <v>40</v>
      </c>
      <c r="B7088" s="47" t="s">
        <v>136</v>
      </c>
      <c r="C7088" s="47">
        <v>2021</v>
      </c>
      <c r="D7088" s="47">
        <v>-1.8906842044636309E-2</v>
      </c>
    </row>
    <row r="7089" spans="1:4">
      <c r="A7089" s="47" t="s">
        <v>40</v>
      </c>
      <c r="B7089" s="47" t="s">
        <v>136</v>
      </c>
      <c r="C7089" s="47">
        <v>2022</v>
      </c>
      <c r="D7089" s="47">
        <v>0.13469233982821555</v>
      </c>
    </row>
    <row r="7090" spans="1:4">
      <c r="A7090" s="47" t="s">
        <v>41</v>
      </c>
      <c r="B7090" s="47" t="s">
        <v>136</v>
      </c>
      <c r="C7090" s="47">
        <v>2014</v>
      </c>
      <c r="D7090" s="47">
        <v>0.11219370445288793</v>
      </c>
    </row>
    <row r="7091" spans="1:4">
      <c r="A7091" s="47" t="s">
        <v>41</v>
      </c>
      <c r="B7091" s="47" t="s">
        <v>136</v>
      </c>
      <c r="C7091" s="47">
        <v>2015</v>
      </c>
      <c r="D7091" s="47">
        <v>0.15606837792481826</v>
      </c>
    </row>
    <row r="7092" spans="1:4">
      <c r="A7092" s="47" t="s">
        <v>41</v>
      </c>
      <c r="B7092" s="47" t="s">
        <v>136</v>
      </c>
      <c r="C7092" s="47">
        <v>2016</v>
      </c>
      <c r="D7092" s="47">
        <v>9.6460999449511503E-2</v>
      </c>
    </row>
    <row r="7093" spans="1:4">
      <c r="A7093" s="47" t="s">
        <v>41</v>
      </c>
      <c r="B7093" s="47" t="s">
        <v>136</v>
      </c>
      <c r="C7093" s="47">
        <v>2017</v>
      </c>
      <c r="D7093" s="47">
        <v>0.10957414347621032</v>
      </c>
    </row>
    <row r="7094" spans="1:4">
      <c r="A7094" s="47" t="s">
        <v>41</v>
      </c>
      <c r="B7094" s="47" t="s">
        <v>136</v>
      </c>
      <c r="C7094" s="47">
        <v>2018</v>
      </c>
      <c r="D7094" s="47">
        <v>8.6591978929309324E-2</v>
      </c>
    </row>
    <row r="7095" spans="1:4">
      <c r="A7095" s="47" t="s">
        <v>41</v>
      </c>
      <c r="B7095" s="47" t="s">
        <v>136</v>
      </c>
      <c r="C7095" s="47">
        <v>2019</v>
      </c>
      <c r="D7095" s="47">
        <v>5.3641973022346162E-2</v>
      </c>
    </row>
    <row r="7096" spans="1:4">
      <c r="A7096" s="47" t="s">
        <v>41</v>
      </c>
      <c r="B7096" s="47" t="s">
        <v>136</v>
      </c>
      <c r="C7096" s="47">
        <v>2020</v>
      </c>
      <c r="D7096" s="47">
        <v>8.7367282849589833E-2</v>
      </c>
    </row>
    <row r="7097" spans="1:4">
      <c r="A7097" s="47" t="s">
        <v>41</v>
      </c>
      <c r="B7097" s="47" t="s">
        <v>136</v>
      </c>
      <c r="C7097" s="47">
        <v>2021</v>
      </c>
      <c r="D7097" s="47">
        <v>0.10855051371894243</v>
      </c>
    </row>
    <row r="7098" spans="1:4">
      <c r="A7098" s="47" t="s">
        <v>41</v>
      </c>
      <c r="B7098" s="47" t="s">
        <v>136</v>
      </c>
      <c r="C7098" s="47">
        <v>2022</v>
      </c>
      <c r="D7098" s="47">
        <v>9.6494789019780189E-2</v>
      </c>
    </row>
    <row r="7099" spans="1:4">
      <c r="A7099" s="47" t="s">
        <v>41</v>
      </c>
      <c r="B7099" s="47" t="s">
        <v>136</v>
      </c>
      <c r="C7099" s="47">
        <v>2022</v>
      </c>
      <c r="D7099" s="47"/>
    </row>
    <row r="7100" spans="1:4">
      <c r="A7100" s="47" t="s">
        <v>41</v>
      </c>
      <c r="B7100" s="47" t="s">
        <v>136</v>
      </c>
      <c r="C7100" s="47">
        <v>2022</v>
      </c>
      <c r="D7100" s="47"/>
    </row>
    <row r="7101" spans="1:4">
      <c r="A7101" s="47" t="s">
        <v>111</v>
      </c>
      <c r="B7101" s="47" t="s">
        <v>136</v>
      </c>
      <c r="C7101" s="47">
        <v>2020</v>
      </c>
      <c r="D7101" s="47">
        <v>2.2456239702927861E-2</v>
      </c>
    </row>
    <row r="7102" spans="1:4">
      <c r="A7102" s="47" t="s">
        <v>111</v>
      </c>
      <c r="B7102" s="47" t="s">
        <v>136</v>
      </c>
      <c r="C7102" s="47">
        <v>2021</v>
      </c>
      <c r="D7102" s="47">
        <v>1.2561353256977277E-2</v>
      </c>
    </row>
    <row r="7103" spans="1:4">
      <c r="A7103" s="47" t="s">
        <v>111</v>
      </c>
      <c r="B7103" s="47" t="s">
        <v>136</v>
      </c>
      <c r="C7103" s="47">
        <v>2022</v>
      </c>
      <c r="D7103" s="47">
        <v>3.2975243061150045E-2</v>
      </c>
    </row>
    <row r="7104" spans="1:4">
      <c r="A7104" s="47" t="s">
        <v>42</v>
      </c>
      <c r="B7104" s="47" t="s">
        <v>136</v>
      </c>
      <c r="C7104" s="47">
        <v>2014</v>
      </c>
      <c r="D7104" s="47">
        <v>0.18448783537099414</v>
      </c>
    </row>
    <row r="7105" spans="1:4">
      <c r="A7105" s="47" t="s">
        <v>42</v>
      </c>
      <c r="B7105" s="47" t="s">
        <v>136</v>
      </c>
      <c r="C7105" s="47">
        <v>2015</v>
      </c>
      <c r="D7105" s="47">
        <v>0.19003332808143189</v>
      </c>
    </row>
    <row r="7106" spans="1:4">
      <c r="A7106" s="47" t="s">
        <v>42</v>
      </c>
      <c r="B7106" s="47" t="s">
        <v>136</v>
      </c>
      <c r="C7106" s="47">
        <v>2016</v>
      </c>
      <c r="D7106" s="47">
        <v>0.11346676008288283</v>
      </c>
    </row>
    <row r="7107" spans="1:4">
      <c r="A7107" s="47" t="s">
        <v>42</v>
      </c>
      <c r="B7107" s="47" t="s">
        <v>136</v>
      </c>
      <c r="C7107" s="47">
        <v>2017</v>
      </c>
      <c r="D7107" s="47">
        <v>9.8530036051857089E-2</v>
      </c>
    </row>
    <row r="7108" spans="1:4">
      <c r="A7108" s="47" t="s">
        <v>42</v>
      </c>
      <c r="B7108" s="47" t="s">
        <v>136</v>
      </c>
      <c r="C7108" s="47">
        <v>2018</v>
      </c>
      <c r="D7108" s="47">
        <v>7.6195529321009675E-2</v>
      </c>
    </row>
    <row r="7109" spans="1:4">
      <c r="A7109" s="47" t="s">
        <v>42</v>
      </c>
      <c r="B7109" s="47" t="s">
        <v>136</v>
      </c>
      <c r="C7109" s="47">
        <v>2019</v>
      </c>
      <c r="D7109" s="47">
        <v>6.1498798830425888E-2</v>
      </c>
    </row>
    <row r="7110" spans="1:4">
      <c r="A7110" s="47" t="s">
        <v>42</v>
      </c>
      <c r="B7110" s="47" t="s">
        <v>136</v>
      </c>
      <c r="C7110" s="47">
        <v>2020</v>
      </c>
      <c r="D7110" s="47">
        <v>7.1394651219800889E-2</v>
      </c>
    </row>
    <row r="7111" spans="1:4">
      <c r="A7111" s="47" t="s">
        <v>42</v>
      </c>
      <c r="B7111" s="47" t="s">
        <v>136</v>
      </c>
      <c r="C7111" s="47">
        <v>2021</v>
      </c>
      <c r="D7111" s="47">
        <v>6.3489792301115081E-2</v>
      </c>
    </row>
    <row r="7112" spans="1:4">
      <c r="A7112" s="47" t="s">
        <v>42</v>
      </c>
      <c r="B7112" s="47" t="s">
        <v>136</v>
      </c>
      <c r="C7112" s="47">
        <v>2022</v>
      </c>
      <c r="D7112" s="47">
        <v>8.9258389215441755E-2</v>
      </c>
    </row>
    <row r="7113" spans="1:4">
      <c r="A7113" s="47" t="s">
        <v>42</v>
      </c>
      <c r="B7113" s="47" t="s">
        <v>136</v>
      </c>
      <c r="C7113" s="47">
        <v>2022</v>
      </c>
      <c r="D7113" s="47"/>
    </row>
    <row r="7114" spans="1:4">
      <c r="A7114" s="47" t="s">
        <v>42</v>
      </c>
      <c r="B7114" s="47" t="s">
        <v>136</v>
      </c>
      <c r="C7114" s="47">
        <v>2022</v>
      </c>
      <c r="D7114" s="47"/>
    </row>
    <row r="7115" spans="1:4">
      <c r="A7115" s="47" t="s">
        <v>43</v>
      </c>
      <c r="B7115" s="47" t="s">
        <v>136</v>
      </c>
      <c r="C7115" s="47">
        <v>2014</v>
      </c>
      <c r="D7115" s="47">
        <v>0.22579729965281187</v>
      </c>
    </row>
    <row r="7116" spans="1:4">
      <c r="A7116" s="47" t="s">
        <v>43</v>
      </c>
      <c r="B7116" s="47" t="s">
        <v>136</v>
      </c>
      <c r="C7116" s="47">
        <v>2015</v>
      </c>
      <c r="D7116" s="47">
        <v>0.19424985660667624</v>
      </c>
    </row>
    <row r="7117" spans="1:4">
      <c r="A7117" s="47" t="s">
        <v>43</v>
      </c>
      <c r="B7117" s="47" t="s">
        <v>136</v>
      </c>
      <c r="C7117" s="47">
        <v>2016</v>
      </c>
      <c r="D7117" s="47">
        <v>0.12870262604336308</v>
      </c>
    </row>
    <row r="7118" spans="1:4">
      <c r="A7118" s="47" t="s">
        <v>43</v>
      </c>
      <c r="B7118" s="47" t="s">
        <v>136</v>
      </c>
      <c r="C7118" s="47">
        <v>2017</v>
      </c>
      <c r="D7118" s="47">
        <v>7.2312001808687923E-2</v>
      </c>
    </row>
    <row r="7119" spans="1:4">
      <c r="A7119" s="47" t="s">
        <v>43</v>
      </c>
      <c r="B7119" s="47" t="s">
        <v>136</v>
      </c>
      <c r="C7119" s="47">
        <v>2018</v>
      </c>
      <c r="D7119" s="47">
        <v>0.10669862211131576</v>
      </c>
    </row>
    <row r="7120" spans="1:4">
      <c r="A7120" s="47" t="s">
        <v>43</v>
      </c>
      <c r="B7120" s="47" t="s">
        <v>136</v>
      </c>
      <c r="C7120" s="47">
        <v>2019</v>
      </c>
      <c r="D7120" s="47">
        <v>9.9562894535848975E-2</v>
      </c>
    </row>
    <row r="7121" spans="1:4">
      <c r="A7121" s="47" t="s">
        <v>43</v>
      </c>
      <c r="B7121" s="47" t="s">
        <v>136</v>
      </c>
      <c r="C7121" s="47">
        <v>2020</v>
      </c>
      <c r="D7121" s="47">
        <v>0.13140491201960608</v>
      </c>
    </row>
    <row r="7122" spans="1:4">
      <c r="A7122" s="47" t="s">
        <v>43</v>
      </c>
      <c r="B7122" s="47" t="s">
        <v>136</v>
      </c>
      <c r="C7122" s="47">
        <v>2021</v>
      </c>
      <c r="D7122" s="47">
        <v>0.10877446074500001</v>
      </c>
    </row>
    <row r="7123" spans="1:4">
      <c r="A7123" s="47" t="s">
        <v>43</v>
      </c>
      <c r="B7123" s="47" t="s">
        <v>136</v>
      </c>
      <c r="C7123" s="47">
        <v>2022</v>
      </c>
      <c r="D7123" s="47">
        <v>0.14550167434796252</v>
      </c>
    </row>
    <row r="7124" spans="1:4">
      <c r="A7124" s="47" t="s">
        <v>44</v>
      </c>
      <c r="B7124" s="47" t="s">
        <v>136</v>
      </c>
      <c r="C7124" s="47">
        <v>2014</v>
      </c>
      <c r="D7124" s="47">
        <v>8.5278072073637634E-2</v>
      </c>
    </row>
    <row r="7125" spans="1:4">
      <c r="A7125" s="47" t="s">
        <v>44</v>
      </c>
      <c r="B7125" s="47" t="s">
        <v>136</v>
      </c>
      <c r="C7125" s="47">
        <v>2015</v>
      </c>
      <c r="D7125" s="47">
        <v>0.10328478471000928</v>
      </c>
    </row>
    <row r="7126" spans="1:4">
      <c r="A7126" s="47" t="s">
        <v>44</v>
      </c>
      <c r="B7126" s="47" t="s">
        <v>136</v>
      </c>
      <c r="C7126" s="47">
        <v>2016</v>
      </c>
      <c r="D7126" s="47">
        <v>0.11969022470818864</v>
      </c>
    </row>
    <row r="7127" spans="1:4">
      <c r="A7127" s="47" t="s">
        <v>44</v>
      </c>
      <c r="B7127" s="47" t="s">
        <v>136</v>
      </c>
      <c r="C7127" s="47">
        <v>2017</v>
      </c>
      <c r="D7127" s="47">
        <v>0.10292835698244839</v>
      </c>
    </row>
    <row r="7128" spans="1:4">
      <c r="A7128" s="47" t="s">
        <v>44</v>
      </c>
      <c r="B7128" s="47" t="s">
        <v>136</v>
      </c>
      <c r="C7128" s="47">
        <v>2018</v>
      </c>
      <c r="D7128" s="47">
        <v>6.3287481714734362E-2</v>
      </c>
    </row>
    <row r="7129" spans="1:4">
      <c r="A7129" s="47" t="s">
        <v>44</v>
      </c>
      <c r="B7129" s="47" t="s">
        <v>136</v>
      </c>
      <c r="C7129" s="47">
        <v>2019</v>
      </c>
      <c r="D7129" s="47">
        <v>3.0807461192676949E-2</v>
      </c>
    </row>
    <row r="7130" spans="1:4">
      <c r="A7130" s="47" t="s">
        <v>44</v>
      </c>
      <c r="B7130" s="47" t="s">
        <v>136</v>
      </c>
      <c r="C7130" s="47">
        <v>2020</v>
      </c>
      <c r="D7130" s="47">
        <v>4.0665775898592743E-2</v>
      </c>
    </row>
    <row r="7131" spans="1:4">
      <c r="A7131" s="47" t="s">
        <v>44</v>
      </c>
      <c r="B7131" s="47" t="s">
        <v>136</v>
      </c>
      <c r="C7131" s="47">
        <v>2021</v>
      </c>
      <c r="D7131" s="47">
        <v>7.437340159252943E-3</v>
      </c>
    </row>
    <row r="7132" spans="1:4">
      <c r="A7132" s="47" t="s">
        <v>44</v>
      </c>
      <c r="B7132" s="47" t="s">
        <v>136</v>
      </c>
      <c r="C7132" s="47">
        <v>2022</v>
      </c>
      <c r="D7132" s="47">
        <v>4.7779755671119452E-2</v>
      </c>
    </row>
    <row r="7133" spans="1:4">
      <c r="A7133" s="47" t="s">
        <v>45</v>
      </c>
      <c r="B7133" s="47" t="s">
        <v>136</v>
      </c>
      <c r="C7133" s="47">
        <v>2014</v>
      </c>
      <c r="D7133" s="47">
        <v>0.1705119861931606</v>
      </c>
    </row>
    <row r="7134" spans="1:4">
      <c r="A7134" s="47" t="s">
        <v>45</v>
      </c>
      <c r="B7134" s="47" t="s">
        <v>136</v>
      </c>
      <c r="C7134" s="47">
        <v>2015</v>
      </c>
      <c r="D7134" s="47">
        <v>0.23249215222242667</v>
      </c>
    </row>
    <row r="7135" spans="1:4">
      <c r="A7135" s="47" t="s">
        <v>45</v>
      </c>
      <c r="B7135" s="47" t="s">
        <v>136</v>
      </c>
      <c r="C7135" s="47">
        <v>2016</v>
      </c>
      <c r="D7135" s="47">
        <v>4.1952978762879629E-2</v>
      </c>
    </row>
    <row r="7136" spans="1:4">
      <c r="A7136" s="47" t="s">
        <v>45</v>
      </c>
      <c r="B7136" s="47" t="s">
        <v>136</v>
      </c>
      <c r="C7136" s="47">
        <v>2017</v>
      </c>
      <c r="D7136" s="47">
        <v>0.12057153547832419</v>
      </c>
    </row>
    <row r="7137" spans="1:4">
      <c r="A7137" s="47" t="s">
        <v>45</v>
      </c>
      <c r="B7137" s="47" t="s">
        <v>136</v>
      </c>
      <c r="C7137" s="47">
        <v>2018</v>
      </c>
      <c r="D7137" s="47">
        <v>0.19119213455883163</v>
      </c>
    </row>
    <row r="7138" spans="1:4">
      <c r="A7138" s="47" t="s">
        <v>45</v>
      </c>
      <c r="B7138" s="47" t="s">
        <v>136</v>
      </c>
      <c r="C7138" s="47">
        <v>2019</v>
      </c>
      <c r="D7138" s="47">
        <v>0.17742136758949686</v>
      </c>
    </row>
    <row r="7139" spans="1:4">
      <c r="A7139" s="47" t="s">
        <v>45</v>
      </c>
      <c r="B7139" s="47" t="s">
        <v>136</v>
      </c>
      <c r="C7139" s="47">
        <v>2020</v>
      </c>
      <c r="D7139" s="47">
        <v>0.2339167823869456</v>
      </c>
    </row>
    <row r="7140" spans="1:4">
      <c r="A7140" s="47" t="s">
        <v>45</v>
      </c>
      <c r="B7140" s="47" t="s">
        <v>136</v>
      </c>
      <c r="C7140" s="47">
        <v>2021</v>
      </c>
      <c r="D7140" s="47">
        <v>0.18250454153342008</v>
      </c>
    </row>
    <row r="7141" spans="1:4">
      <c r="A7141" s="47" t="s">
        <v>45</v>
      </c>
      <c r="B7141" s="47" t="s">
        <v>136</v>
      </c>
      <c r="C7141" s="47">
        <v>2022</v>
      </c>
      <c r="D7141" s="47">
        <v>0.14028910886613405</v>
      </c>
    </row>
    <row r="7142" spans="1:4">
      <c r="A7142" s="47" t="s">
        <v>33</v>
      </c>
      <c r="B7142" s="47" t="s">
        <v>26</v>
      </c>
      <c r="C7142" s="47">
        <v>2014</v>
      </c>
      <c r="D7142" s="107">
        <v>0</v>
      </c>
    </row>
    <row r="7143" spans="1:4">
      <c r="A7143" s="47" t="s">
        <v>33</v>
      </c>
      <c r="B7143" s="47" t="s">
        <v>26</v>
      </c>
      <c r="C7143" s="47">
        <v>2015</v>
      </c>
      <c r="D7143" s="107">
        <v>0</v>
      </c>
    </row>
    <row r="7144" spans="1:4">
      <c r="A7144" s="47" t="s">
        <v>33</v>
      </c>
      <c r="B7144" s="47" t="s">
        <v>26</v>
      </c>
      <c r="C7144" s="47">
        <v>2016</v>
      </c>
      <c r="D7144" s="107">
        <v>0</v>
      </c>
    </row>
    <row r="7145" spans="1:4">
      <c r="A7145" s="47" t="s">
        <v>33</v>
      </c>
      <c r="B7145" s="47" t="s">
        <v>26</v>
      </c>
      <c r="C7145" s="47">
        <v>2017</v>
      </c>
      <c r="D7145" s="107">
        <v>0</v>
      </c>
    </row>
    <row r="7146" spans="1:4">
      <c r="A7146" s="47" t="s">
        <v>33</v>
      </c>
      <c r="B7146" s="47" t="s">
        <v>26</v>
      </c>
      <c r="C7146" s="47">
        <v>2018</v>
      </c>
      <c r="D7146" s="107">
        <v>0</v>
      </c>
    </row>
    <row r="7147" spans="1:4">
      <c r="A7147" s="47" t="s">
        <v>33</v>
      </c>
      <c r="B7147" s="47" t="s">
        <v>26</v>
      </c>
      <c r="C7147" s="47">
        <v>2019</v>
      </c>
      <c r="D7147" s="107">
        <v>0</v>
      </c>
    </row>
    <row r="7148" spans="1:4">
      <c r="A7148" s="47" t="s">
        <v>33</v>
      </c>
      <c r="B7148" s="47" t="s">
        <v>26</v>
      </c>
      <c r="C7148" s="47">
        <v>2020</v>
      </c>
      <c r="D7148" s="107">
        <v>0</v>
      </c>
    </row>
    <row r="7149" spans="1:4">
      <c r="A7149" s="47" t="s">
        <v>33</v>
      </c>
      <c r="B7149" s="47" t="s">
        <v>26</v>
      </c>
      <c r="C7149" s="47">
        <v>2021</v>
      </c>
      <c r="D7149" s="107">
        <v>0</v>
      </c>
    </row>
    <row r="7150" spans="1:4">
      <c r="A7150" s="47" t="s">
        <v>33</v>
      </c>
      <c r="B7150" s="47" t="s">
        <v>26</v>
      </c>
      <c r="C7150" s="47">
        <v>2022</v>
      </c>
      <c r="D7150" s="107">
        <v>0</v>
      </c>
    </row>
    <row r="7151" spans="1:4">
      <c r="A7151" s="47" t="s">
        <v>34</v>
      </c>
      <c r="B7151" s="47" t="s">
        <v>26</v>
      </c>
      <c r="C7151" s="47">
        <v>2014</v>
      </c>
      <c r="D7151" s="107">
        <v>-7759421.7251538197</v>
      </c>
    </row>
    <row r="7152" spans="1:4">
      <c r="A7152" s="47" t="s">
        <v>34</v>
      </c>
      <c r="B7152" s="47" t="s">
        <v>26</v>
      </c>
      <c r="C7152" s="47">
        <v>2015</v>
      </c>
      <c r="D7152" s="107">
        <v>-8616149.3040635195</v>
      </c>
    </row>
    <row r="7153" spans="1:4">
      <c r="A7153" s="47" t="s">
        <v>34</v>
      </c>
      <c r="B7153" s="47" t="s">
        <v>26</v>
      </c>
      <c r="C7153" s="47">
        <v>2016</v>
      </c>
      <c r="D7153" s="107">
        <v>-3081600.2961809398</v>
      </c>
    </row>
    <row r="7154" spans="1:4">
      <c r="A7154" s="47" t="s">
        <v>34</v>
      </c>
      <c r="B7154" s="47" t="s">
        <v>26</v>
      </c>
      <c r="C7154" s="47">
        <v>2017</v>
      </c>
      <c r="D7154" s="107">
        <v>-3153188.3308251998</v>
      </c>
    </row>
    <row r="7155" spans="1:4">
      <c r="A7155" s="47" t="s">
        <v>34</v>
      </c>
      <c r="B7155" s="47" t="s">
        <v>26</v>
      </c>
      <c r="C7155" s="47">
        <v>2018</v>
      </c>
      <c r="D7155" s="107">
        <v>-3252858.3806292801</v>
      </c>
    </row>
    <row r="7156" spans="1:4">
      <c r="A7156" s="47" t="s">
        <v>34</v>
      </c>
      <c r="B7156" s="47" t="s">
        <v>26</v>
      </c>
      <c r="C7156" s="47">
        <v>2019</v>
      </c>
      <c r="D7156" s="107">
        <v>-3394993.3748206799</v>
      </c>
    </row>
    <row r="7157" spans="1:4">
      <c r="A7157" s="47" t="s">
        <v>34</v>
      </c>
      <c r="B7157" s="47" t="s">
        <v>26</v>
      </c>
      <c r="C7157" s="47">
        <v>2020</v>
      </c>
      <c r="D7157" s="107">
        <v>-3578077.6342602698</v>
      </c>
    </row>
    <row r="7158" spans="1:4">
      <c r="A7158" s="47" t="s">
        <v>34</v>
      </c>
      <c r="B7158" s="47" t="s">
        <v>26</v>
      </c>
      <c r="C7158" s="47">
        <v>2021</v>
      </c>
      <c r="D7158" s="107">
        <v>-1821316.5772185801</v>
      </c>
    </row>
    <row r="7159" spans="1:4">
      <c r="A7159" s="47" t="s">
        <v>34</v>
      </c>
      <c r="B7159" s="47" t="s">
        <v>26</v>
      </c>
      <c r="C7159" s="47">
        <v>2022</v>
      </c>
      <c r="D7159" s="107">
        <v>14787844.644342801</v>
      </c>
    </row>
    <row r="7160" spans="1:4">
      <c r="A7160" s="47" t="s">
        <v>35</v>
      </c>
      <c r="B7160" s="47" t="s">
        <v>26</v>
      </c>
      <c r="C7160" s="47">
        <v>2014</v>
      </c>
      <c r="D7160" s="107">
        <v>-3098000</v>
      </c>
    </row>
    <row r="7161" spans="1:4">
      <c r="A7161" s="47" t="s">
        <v>35</v>
      </c>
      <c r="B7161" s="47" t="s">
        <v>26</v>
      </c>
      <c r="C7161" s="47">
        <v>2015</v>
      </c>
      <c r="D7161" s="107">
        <v>-3169501.0419318099</v>
      </c>
    </row>
    <row r="7162" spans="1:4">
      <c r="A7162" s="47" t="s">
        <v>35</v>
      </c>
      <c r="B7162" s="47" t="s">
        <v>26</v>
      </c>
      <c r="C7162" s="47">
        <v>2016</v>
      </c>
      <c r="D7162" s="107">
        <v>335969</v>
      </c>
    </row>
    <row r="7163" spans="1:4">
      <c r="A7163" s="47" t="s">
        <v>35</v>
      </c>
      <c r="B7163" s="47" t="s">
        <v>26</v>
      </c>
      <c r="C7163" s="47">
        <v>2017</v>
      </c>
      <c r="D7163" s="107">
        <v>339430</v>
      </c>
    </row>
    <row r="7164" spans="1:4">
      <c r="A7164" s="47" t="s">
        <v>35</v>
      </c>
      <c r="B7164" s="47" t="s">
        <v>26</v>
      </c>
      <c r="C7164" s="47">
        <v>2018</v>
      </c>
      <c r="D7164" s="107">
        <v>345993.77879804297</v>
      </c>
    </row>
    <row r="7165" spans="1:4">
      <c r="A7165" s="47" t="s">
        <v>35</v>
      </c>
      <c r="B7165" s="47" t="s">
        <v>26</v>
      </c>
      <c r="C7165" s="47">
        <v>2019</v>
      </c>
      <c r="D7165" s="107">
        <v>353182.45</v>
      </c>
    </row>
    <row r="7166" spans="1:4">
      <c r="A7166" s="47" t="s">
        <v>35</v>
      </c>
      <c r="B7166" s="47" t="s">
        <v>26</v>
      </c>
      <c r="C7166" s="47">
        <v>2020</v>
      </c>
      <c r="D7166" s="107">
        <v>358808</v>
      </c>
    </row>
    <row r="7167" spans="1:4">
      <c r="A7167" s="47" t="s">
        <v>35</v>
      </c>
      <c r="B7167" s="47" t="s">
        <v>26</v>
      </c>
      <c r="C7167" s="47">
        <v>2021</v>
      </c>
      <c r="D7167" s="107">
        <v>179404</v>
      </c>
    </row>
    <row r="7168" spans="1:4">
      <c r="A7168" s="47" t="s">
        <v>35</v>
      </c>
      <c r="B7168" s="47" t="s">
        <v>26</v>
      </c>
      <c r="C7168" s="47">
        <v>2022</v>
      </c>
      <c r="D7168" s="107">
        <v>0</v>
      </c>
    </row>
    <row r="7169" spans="1:4">
      <c r="A7169" s="47" t="s">
        <v>36</v>
      </c>
      <c r="B7169" s="47" t="s">
        <v>26</v>
      </c>
      <c r="C7169" s="47">
        <v>2014</v>
      </c>
      <c r="D7169" s="107">
        <v>0</v>
      </c>
    </row>
    <row r="7170" spans="1:4">
      <c r="A7170" s="47" t="s">
        <v>36</v>
      </c>
      <c r="B7170" s="47" t="s">
        <v>26</v>
      </c>
      <c r="C7170" s="47">
        <v>2015</v>
      </c>
      <c r="D7170" s="107">
        <v>0</v>
      </c>
    </row>
    <row r="7171" spans="1:4">
      <c r="A7171" s="47" t="s">
        <v>36</v>
      </c>
      <c r="B7171" s="47" t="s">
        <v>26</v>
      </c>
      <c r="C7171" s="47">
        <v>2016</v>
      </c>
      <c r="D7171" s="107">
        <v>0</v>
      </c>
    </row>
    <row r="7172" spans="1:4">
      <c r="A7172" s="47" t="s">
        <v>36</v>
      </c>
      <c r="B7172" s="47" t="s">
        <v>26</v>
      </c>
      <c r="C7172" s="47">
        <v>2017</v>
      </c>
      <c r="D7172" s="107">
        <v>0</v>
      </c>
    </row>
    <row r="7173" spans="1:4">
      <c r="A7173" s="47" t="s">
        <v>36</v>
      </c>
      <c r="B7173" s="47" t="s">
        <v>26</v>
      </c>
      <c r="C7173" s="47">
        <v>2018</v>
      </c>
      <c r="D7173" s="107">
        <v>0</v>
      </c>
    </row>
    <row r="7174" spans="1:4">
      <c r="A7174" s="47" t="s">
        <v>36</v>
      </c>
      <c r="B7174" s="47" t="s">
        <v>26</v>
      </c>
      <c r="C7174" s="47">
        <v>2019</v>
      </c>
      <c r="D7174" s="107">
        <v>0</v>
      </c>
    </row>
    <row r="7175" spans="1:4">
      <c r="A7175" s="47" t="s">
        <v>36</v>
      </c>
      <c r="B7175" s="47" t="s">
        <v>26</v>
      </c>
      <c r="C7175" s="47">
        <v>2020</v>
      </c>
      <c r="D7175" s="107">
        <v>12742999.429395599</v>
      </c>
    </row>
    <row r="7176" spans="1:4">
      <c r="A7176" s="47" t="s">
        <v>36</v>
      </c>
      <c r="B7176" s="47" t="s">
        <v>26</v>
      </c>
      <c r="C7176" s="47">
        <v>2021</v>
      </c>
      <c r="D7176" s="107">
        <v>0</v>
      </c>
    </row>
    <row r="7177" spans="1:4">
      <c r="A7177" s="47" t="s">
        <v>36</v>
      </c>
      <c r="B7177" s="47" t="s">
        <v>26</v>
      </c>
      <c r="C7177" s="47">
        <v>2022</v>
      </c>
      <c r="D7177" s="107">
        <v>0</v>
      </c>
    </row>
    <row r="7178" spans="1:4">
      <c r="A7178" s="47" t="s">
        <v>37</v>
      </c>
      <c r="B7178" s="47" t="s">
        <v>26</v>
      </c>
      <c r="C7178" s="47">
        <v>2014</v>
      </c>
      <c r="D7178" s="107">
        <v>0</v>
      </c>
    </row>
    <row r="7179" spans="1:4">
      <c r="A7179" s="47" t="s">
        <v>37</v>
      </c>
      <c r="B7179" s="47" t="s">
        <v>26</v>
      </c>
      <c r="C7179" s="47">
        <v>2015</v>
      </c>
      <c r="D7179" s="107">
        <v>0</v>
      </c>
    </row>
    <row r="7180" spans="1:4">
      <c r="A7180" s="47" t="s">
        <v>37</v>
      </c>
      <c r="B7180" s="47" t="s">
        <v>26</v>
      </c>
      <c r="C7180" s="47">
        <v>2016</v>
      </c>
      <c r="D7180" s="107">
        <v>0</v>
      </c>
    </row>
    <row r="7181" spans="1:4">
      <c r="A7181" s="47" t="s">
        <v>37</v>
      </c>
      <c r="B7181" s="47" t="s">
        <v>26</v>
      </c>
      <c r="C7181" s="47">
        <v>2017</v>
      </c>
      <c r="D7181" s="107">
        <v>0</v>
      </c>
    </row>
    <row r="7182" spans="1:4">
      <c r="A7182" s="47" t="s">
        <v>37</v>
      </c>
      <c r="B7182" s="47" t="s">
        <v>26</v>
      </c>
      <c r="C7182" s="47">
        <v>2018</v>
      </c>
      <c r="D7182" s="107">
        <v>0</v>
      </c>
    </row>
    <row r="7183" spans="1:4">
      <c r="A7183" s="47" t="s">
        <v>37</v>
      </c>
      <c r="B7183" s="47" t="s">
        <v>26</v>
      </c>
      <c r="C7183" s="47">
        <v>2019</v>
      </c>
      <c r="D7183" s="107">
        <v>0</v>
      </c>
    </row>
    <row r="7184" spans="1:4">
      <c r="A7184" s="47" t="s">
        <v>37</v>
      </c>
      <c r="B7184" s="47" t="s">
        <v>26</v>
      </c>
      <c r="C7184" s="47">
        <v>2020</v>
      </c>
      <c r="D7184" s="107">
        <v>0</v>
      </c>
    </row>
    <row r="7185" spans="1:4">
      <c r="A7185" s="47" t="s">
        <v>37</v>
      </c>
      <c r="B7185" s="47" t="s">
        <v>26</v>
      </c>
      <c r="C7185" s="47">
        <v>2021</v>
      </c>
      <c r="D7185" s="107">
        <v>0</v>
      </c>
    </row>
    <row r="7186" spans="1:4">
      <c r="A7186" s="47" t="s">
        <v>37</v>
      </c>
      <c r="B7186" s="47" t="s">
        <v>26</v>
      </c>
      <c r="C7186" s="47">
        <v>2022</v>
      </c>
      <c r="D7186" s="107">
        <v>0</v>
      </c>
    </row>
    <row r="7187" spans="1:4">
      <c r="A7187" s="47" t="s">
        <v>38</v>
      </c>
      <c r="B7187" s="47" t="s">
        <v>26</v>
      </c>
      <c r="C7187" s="47">
        <v>2014</v>
      </c>
      <c r="D7187" s="107">
        <v>0</v>
      </c>
    </row>
    <row r="7188" spans="1:4">
      <c r="A7188" s="47" t="s">
        <v>38</v>
      </c>
      <c r="B7188" s="47" t="s">
        <v>26</v>
      </c>
      <c r="C7188" s="47">
        <v>2015</v>
      </c>
      <c r="D7188" s="107">
        <v>0</v>
      </c>
    </row>
    <row r="7189" spans="1:4">
      <c r="A7189" s="47" t="s">
        <v>38</v>
      </c>
      <c r="B7189" s="47" t="s">
        <v>26</v>
      </c>
      <c r="C7189" s="47">
        <v>2016</v>
      </c>
      <c r="D7189" s="107">
        <v>0</v>
      </c>
    </row>
    <row r="7190" spans="1:4">
      <c r="A7190" s="47" t="s">
        <v>38</v>
      </c>
      <c r="B7190" s="47" t="s">
        <v>26</v>
      </c>
      <c r="C7190" s="47">
        <v>2017</v>
      </c>
      <c r="D7190" s="107">
        <v>0</v>
      </c>
    </row>
    <row r="7191" spans="1:4">
      <c r="A7191" s="47" t="s">
        <v>38</v>
      </c>
      <c r="B7191" s="47" t="s">
        <v>26</v>
      </c>
      <c r="C7191" s="47">
        <v>2018</v>
      </c>
      <c r="D7191" s="107">
        <v>0</v>
      </c>
    </row>
    <row r="7192" spans="1:4">
      <c r="A7192" s="47" t="s">
        <v>38</v>
      </c>
      <c r="B7192" s="47" t="s">
        <v>26</v>
      </c>
      <c r="C7192" s="47">
        <v>2019</v>
      </c>
      <c r="D7192" s="107">
        <v>0</v>
      </c>
    </row>
    <row r="7193" spans="1:4">
      <c r="A7193" s="47" t="s">
        <v>38</v>
      </c>
      <c r="B7193" s="47" t="s">
        <v>26</v>
      </c>
      <c r="C7193" s="47">
        <v>2020</v>
      </c>
      <c r="D7193" s="107">
        <v>0</v>
      </c>
    </row>
    <row r="7194" spans="1:4">
      <c r="A7194" s="47" t="s">
        <v>38</v>
      </c>
      <c r="B7194" s="47" t="s">
        <v>26</v>
      </c>
      <c r="C7194" s="47">
        <v>2021</v>
      </c>
      <c r="D7194" s="107">
        <v>0</v>
      </c>
    </row>
    <row r="7195" spans="1:4">
      <c r="A7195" s="47" t="s">
        <v>38</v>
      </c>
      <c r="B7195" s="47" t="s">
        <v>26</v>
      </c>
      <c r="C7195" s="47">
        <v>2022</v>
      </c>
      <c r="D7195" s="107">
        <v>0</v>
      </c>
    </row>
    <row r="7196" spans="1:4">
      <c r="A7196" s="47" t="s">
        <v>39</v>
      </c>
      <c r="B7196" s="47" t="s">
        <v>26</v>
      </c>
      <c r="C7196" s="47">
        <v>2014</v>
      </c>
      <c r="D7196" s="107">
        <v>0</v>
      </c>
    </row>
    <row r="7197" spans="1:4">
      <c r="A7197" s="47" t="s">
        <v>39</v>
      </c>
      <c r="B7197" s="47" t="s">
        <v>26</v>
      </c>
      <c r="C7197" s="47">
        <v>2015</v>
      </c>
      <c r="D7197" s="107">
        <v>0</v>
      </c>
    </row>
    <row r="7198" spans="1:4">
      <c r="A7198" s="47" t="s">
        <v>39</v>
      </c>
      <c r="B7198" s="47" t="s">
        <v>26</v>
      </c>
      <c r="C7198" s="47">
        <v>2016</v>
      </c>
      <c r="D7198" s="107">
        <v>0</v>
      </c>
    </row>
    <row r="7199" spans="1:4">
      <c r="A7199" s="47" t="s">
        <v>39</v>
      </c>
      <c r="B7199" s="47" t="s">
        <v>26</v>
      </c>
      <c r="C7199" s="47">
        <v>2017</v>
      </c>
      <c r="D7199" s="107">
        <v>0</v>
      </c>
    </row>
    <row r="7200" spans="1:4">
      <c r="A7200" s="47" t="s">
        <v>39</v>
      </c>
      <c r="B7200" s="47" t="s">
        <v>26</v>
      </c>
      <c r="C7200" s="47">
        <v>2018</v>
      </c>
      <c r="D7200" s="107">
        <v>0</v>
      </c>
    </row>
    <row r="7201" spans="1:4">
      <c r="A7201" s="47" t="s">
        <v>39</v>
      </c>
      <c r="B7201" s="47" t="s">
        <v>26</v>
      </c>
      <c r="C7201" s="47">
        <v>2019</v>
      </c>
      <c r="D7201" s="107">
        <v>0</v>
      </c>
    </row>
    <row r="7202" spans="1:4">
      <c r="A7202" s="47" t="s">
        <v>39</v>
      </c>
      <c r="B7202" s="47" t="s">
        <v>26</v>
      </c>
      <c r="C7202" s="47">
        <v>2020</v>
      </c>
      <c r="D7202" s="107">
        <v>0</v>
      </c>
    </row>
    <row r="7203" spans="1:4">
      <c r="A7203" s="47" t="s">
        <v>39</v>
      </c>
      <c r="B7203" s="47" t="s">
        <v>26</v>
      </c>
      <c r="C7203" s="47">
        <v>2021</v>
      </c>
      <c r="D7203" s="107">
        <v>0</v>
      </c>
    </row>
    <row r="7204" spans="1:4">
      <c r="A7204" s="47" t="s">
        <v>39</v>
      </c>
      <c r="B7204" s="47" t="s">
        <v>26</v>
      </c>
      <c r="C7204" s="47">
        <v>2022</v>
      </c>
      <c r="D7204" s="107">
        <v>0</v>
      </c>
    </row>
    <row r="7205" spans="1:4">
      <c r="A7205" s="47" t="s">
        <v>40</v>
      </c>
      <c r="B7205" s="47" t="s">
        <v>26</v>
      </c>
      <c r="C7205" s="47">
        <v>2014</v>
      </c>
      <c r="D7205" s="107">
        <v>0</v>
      </c>
    </row>
    <row r="7206" spans="1:4">
      <c r="A7206" s="47" t="s">
        <v>40</v>
      </c>
      <c r="B7206" s="47" t="s">
        <v>26</v>
      </c>
      <c r="C7206" s="47">
        <v>2015</v>
      </c>
      <c r="D7206" s="107">
        <v>0</v>
      </c>
    </row>
    <row r="7207" spans="1:4">
      <c r="A7207" s="47" t="s">
        <v>40</v>
      </c>
      <c r="B7207" s="47" t="s">
        <v>26</v>
      </c>
      <c r="C7207" s="47">
        <v>2016</v>
      </c>
      <c r="D7207" s="107">
        <v>0</v>
      </c>
    </row>
    <row r="7208" spans="1:4">
      <c r="A7208" s="47" t="s">
        <v>40</v>
      </c>
      <c r="B7208" s="47" t="s">
        <v>26</v>
      </c>
      <c r="C7208" s="47">
        <v>2017</v>
      </c>
      <c r="D7208" s="107">
        <v>0</v>
      </c>
    </row>
    <row r="7209" spans="1:4">
      <c r="A7209" s="47" t="s">
        <v>40</v>
      </c>
      <c r="B7209" s="47" t="s">
        <v>26</v>
      </c>
      <c r="C7209" s="47">
        <v>2018</v>
      </c>
      <c r="D7209" s="107">
        <v>0</v>
      </c>
    </row>
    <row r="7210" spans="1:4">
      <c r="A7210" s="47" t="s">
        <v>40</v>
      </c>
      <c r="B7210" s="47" t="s">
        <v>26</v>
      </c>
      <c r="C7210" s="47">
        <v>2019</v>
      </c>
      <c r="D7210" s="107">
        <v>0</v>
      </c>
    </row>
    <row r="7211" spans="1:4">
      <c r="A7211" s="47" t="s">
        <v>40</v>
      </c>
      <c r="B7211" s="47" t="s">
        <v>26</v>
      </c>
      <c r="C7211" s="47">
        <v>2020</v>
      </c>
      <c r="D7211" s="107">
        <v>0</v>
      </c>
    </row>
    <row r="7212" spans="1:4">
      <c r="A7212" s="47" t="s">
        <v>40</v>
      </c>
      <c r="B7212" s="47" t="s">
        <v>26</v>
      </c>
      <c r="C7212" s="47">
        <v>2021</v>
      </c>
      <c r="D7212" s="107">
        <v>0</v>
      </c>
    </row>
    <row r="7213" spans="1:4">
      <c r="A7213" s="47" t="s">
        <v>40</v>
      </c>
      <c r="B7213" s="47" t="s">
        <v>26</v>
      </c>
      <c r="C7213" s="47">
        <v>2022</v>
      </c>
      <c r="D7213" s="107">
        <v>0</v>
      </c>
    </row>
    <row r="7214" spans="1:4">
      <c r="A7214" s="47" t="s">
        <v>41</v>
      </c>
      <c r="B7214" s="47" t="s">
        <v>26</v>
      </c>
      <c r="C7214" s="47">
        <v>2014</v>
      </c>
      <c r="D7214" s="107">
        <v>-338813</v>
      </c>
    </row>
    <row r="7215" spans="1:4">
      <c r="A7215" s="47" t="s">
        <v>41</v>
      </c>
      <c r="B7215" s="47" t="s">
        <v>26</v>
      </c>
      <c r="C7215" s="47">
        <v>2015</v>
      </c>
      <c r="D7215" s="107">
        <v>-369759.92169862502</v>
      </c>
    </row>
    <row r="7216" spans="1:4">
      <c r="A7216" s="47" t="s">
        <v>41</v>
      </c>
      <c r="B7216" s="47" t="s">
        <v>26</v>
      </c>
      <c r="C7216" s="47">
        <v>2016</v>
      </c>
      <c r="D7216" s="107">
        <v>837882.57127677405</v>
      </c>
    </row>
    <row r="7217" spans="1:4">
      <c r="A7217" s="47" t="s">
        <v>41</v>
      </c>
      <c r="B7217" s="47" t="s">
        <v>26</v>
      </c>
      <c r="C7217" s="47">
        <v>2017</v>
      </c>
      <c r="D7217" s="107">
        <v>850577.24189257203</v>
      </c>
    </row>
    <row r="7218" spans="1:4">
      <c r="A7218" s="47" t="s">
        <v>41</v>
      </c>
      <c r="B7218" s="47" t="s">
        <v>26</v>
      </c>
      <c r="C7218" s="47">
        <v>2018</v>
      </c>
      <c r="D7218" s="107">
        <v>891313.70235303603</v>
      </c>
    </row>
    <row r="7219" spans="1:4">
      <c r="A7219" s="47" t="s">
        <v>41</v>
      </c>
      <c r="B7219" s="47" t="s">
        <v>26</v>
      </c>
      <c r="C7219" s="47">
        <v>2019</v>
      </c>
      <c r="D7219" s="107">
        <v>879040.62424749695</v>
      </c>
    </row>
    <row r="7220" spans="1:4">
      <c r="A7220" s="47" t="s">
        <v>41</v>
      </c>
      <c r="B7220" s="47" t="s">
        <v>26</v>
      </c>
      <c r="C7220" s="47">
        <v>2020</v>
      </c>
      <c r="D7220" s="107">
        <v>928665</v>
      </c>
    </row>
    <row r="7221" spans="1:4">
      <c r="A7221" s="47" t="s">
        <v>41</v>
      </c>
      <c r="B7221" s="47" t="s">
        <v>26</v>
      </c>
      <c r="C7221" s="47">
        <v>2021</v>
      </c>
      <c r="D7221" s="107">
        <v>469482.999379805</v>
      </c>
    </row>
    <row r="7222" spans="1:4">
      <c r="A7222" s="47" t="s">
        <v>41</v>
      </c>
      <c r="B7222" s="47" t="s">
        <v>26</v>
      </c>
      <c r="C7222" s="47">
        <v>2022</v>
      </c>
      <c r="D7222" s="107">
        <v>0</v>
      </c>
    </row>
    <row r="7223" spans="1:4">
      <c r="A7223" s="47" t="s">
        <v>111</v>
      </c>
      <c r="B7223" s="47" t="s">
        <v>26</v>
      </c>
      <c r="C7223" s="47">
        <v>2020</v>
      </c>
      <c r="D7223" s="107">
        <v>0</v>
      </c>
    </row>
    <row r="7224" spans="1:4">
      <c r="A7224" s="47" t="s">
        <v>111</v>
      </c>
      <c r="B7224" s="47" t="s">
        <v>26</v>
      </c>
      <c r="C7224" s="47">
        <v>2021</v>
      </c>
      <c r="D7224" s="107">
        <v>0</v>
      </c>
    </row>
    <row r="7225" spans="1:4">
      <c r="A7225" s="47" t="s">
        <v>111</v>
      </c>
      <c r="B7225" s="47" t="s">
        <v>26</v>
      </c>
      <c r="C7225" s="47">
        <v>2022</v>
      </c>
      <c r="D7225" s="107">
        <v>0</v>
      </c>
    </row>
    <row r="7226" spans="1:4">
      <c r="A7226" s="47" t="s">
        <v>42</v>
      </c>
      <c r="B7226" s="47" t="s">
        <v>26</v>
      </c>
      <c r="C7226" s="47">
        <v>2014</v>
      </c>
      <c r="D7226" s="107">
        <v>-7519000</v>
      </c>
    </row>
    <row r="7227" spans="1:4">
      <c r="A7227" s="47" t="s">
        <v>42</v>
      </c>
      <c r="B7227" s="47" t="s">
        <v>26</v>
      </c>
      <c r="C7227" s="47">
        <v>2015</v>
      </c>
      <c r="D7227" s="107">
        <v>-7692783.0575100398</v>
      </c>
    </row>
    <row r="7228" spans="1:4">
      <c r="A7228" s="47" t="s">
        <v>42</v>
      </c>
      <c r="B7228" s="47" t="s">
        <v>26</v>
      </c>
      <c r="C7228" s="47">
        <v>2016</v>
      </c>
      <c r="D7228" s="107">
        <v>-1958510</v>
      </c>
    </row>
    <row r="7229" spans="1:4">
      <c r="A7229" s="47" t="s">
        <v>42</v>
      </c>
      <c r="B7229" s="47" t="s">
        <v>26</v>
      </c>
      <c r="C7229" s="47">
        <v>2017</v>
      </c>
      <c r="D7229" s="107">
        <v>-1978689</v>
      </c>
    </row>
    <row r="7230" spans="1:4">
      <c r="A7230" s="47" t="s">
        <v>42</v>
      </c>
      <c r="B7230" s="47" t="s">
        <v>26</v>
      </c>
      <c r="C7230" s="47">
        <v>2018</v>
      </c>
      <c r="D7230" s="107">
        <v>-2016950.8893354</v>
      </c>
    </row>
    <row r="7231" spans="1:4">
      <c r="A7231" s="47" t="s">
        <v>42</v>
      </c>
      <c r="B7231" s="47" t="s">
        <v>26</v>
      </c>
      <c r="C7231" s="47">
        <v>2019</v>
      </c>
      <c r="D7231" s="107">
        <v>-2058856.825</v>
      </c>
    </row>
    <row r="7232" spans="1:4">
      <c r="A7232" s="47" t="s">
        <v>42</v>
      </c>
      <c r="B7232" s="47" t="s">
        <v>26</v>
      </c>
      <c r="C7232" s="47">
        <v>2020</v>
      </c>
      <c r="D7232" s="107">
        <v>-2091653</v>
      </c>
    </row>
    <row r="7233" spans="1:4">
      <c r="A7233" s="47" t="s">
        <v>42</v>
      </c>
      <c r="B7233" s="47" t="s">
        <v>26</v>
      </c>
      <c r="C7233" s="47">
        <v>2021</v>
      </c>
      <c r="D7233" s="107">
        <v>-1045826</v>
      </c>
    </row>
    <row r="7234" spans="1:4">
      <c r="A7234" s="47" t="s">
        <v>42</v>
      </c>
      <c r="B7234" s="47" t="s">
        <v>26</v>
      </c>
      <c r="C7234" s="47">
        <v>2022</v>
      </c>
      <c r="D7234" s="107">
        <v>0</v>
      </c>
    </row>
    <row r="7235" spans="1:4">
      <c r="A7235" s="47" t="s">
        <v>43</v>
      </c>
      <c r="B7235" s="47" t="s">
        <v>26</v>
      </c>
      <c r="C7235" s="47">
        <v>2014</v>
      </c>
      <c r="D7235" s="107">
        <v>0</v>
      </c>
    </row>
    <row r="7236" spans="1:4">
      <c r="A7236" s="47" t="s">
        <v>43</v>
      </c>
      <c r="B7236" s="47" t="s">
        <v>26</v>
      </c>
      <c r="C7236" s="47">
        <v>2015</v>
      </c>
      <c r="D7236" s="107">
        <v>0</v>
      </c>
    </row>
    <row r="7237" spans="1:4">
      <c r="A7237" s="47" t="s">
        <v>43</v>
      </c>
      <c r="B7237" s="47" t="s">
        <v>26</v>
      </c>
      <c r="C7237" s="47">
        <v>2016</v>
      </c>
      <c r="D7237" s="107">
        <v>0</v>
      </c>
    </row>
    <row r="7238" spans="1:4">
      <c r="A7238" s="47" t="s">
        <v>43</v>
      </c>
      <c r="B7238" s="47" t="s">
        <v>26</v>
      </c>
      <c r="C7238" s="47">
        <v>2017</v>
      </c>
      <c r="D7238" s="107">
        <v>0</v>
      </c>
    </row>
    <row r="7239" spans="1:4">
      <c r="A7239" s="47" t="s">
        <v>43</v>
      </c>
      <c r="B7239" s="47" t="s">
        <v>26</v>
      </c>
      <c r="C7239" s="47">
        <v>2018</v>
      </c>
      <c r="D7239" s="107">
        <v>0</v>
      </c>
    </row>
    <row r="7240" spans="1:4">
      <c r="A7240" s="47" t="s">
        <v>43</v>
      </c>
      <c r="B7240" s="47" t="s">
        <v>26</v>
      </c>
      <c r="C7240" s="47">
        <v>2019</v>
      </c>
      <c r="D7240" s="107">
        <v>0</v>
      </c>
    </row>
    <row r="7241" spans="1:4">
      <c r="A7241" s="47" t="s">
        <v>43</v>
      </c>
      <c r="B7241" s="47" t="s">
        <v>26</v>
      </c>
      <c r="C7241" s="47">
        <v>2020</v>
      </c>
      <c r="D7241" s="107">
        <v>0</v>
      </c>
    </row>
    <row r="7242" spans="1:4">
      <c r="A7242" s="47" t="s">
        <v>43</v>
      </c>
      <c r="B7242" s="47" t="s">
        <v>26</v>
      </c>
      <c r="C7242" s="47">
        <v>2021</v>
      </c>
      <c r="D7242" s="107">
        <v>0</v>
      </c>
    </row>
    <row r="7243" spans="1:4">
      <c r="A7243" s="47" t="s">
        <v>43</v>
      </c>
      <c r="B7243" s="47" t="s">
        <v>26</v>
      </c>
      <c r="C7243" s="47">
        <v>2022</v>
      </c>
      <c r="D7243" s="107">
        <v>0</v>
      </c>
    </row>
    <row r="7244" spans="1:4">
      <c r="A7244" s="47" t="s">
        <v>44</v>
      </c>
      <c r="B7244" s="47" t="s">
        <v>26</v>
      </c>
      <c r="C7244" s="47">
        <v>2014</v>
      </c>
      <c r="D7244" s="107">
        <v>0</v>
      </c>
    </row>
    <row r="7245" spans="1:4">
      <c r="A7245" s="47" t="s">
        <v>44</v>
      </c>
      <c r="B7245" s="47" t="s">
        <v>26</v>
      </c>
      <c r="C7245" s="47">
        <v>2015</v>
      </c>
      <c r="D7245" s="107">
        <v>0</v>
      </c>
    </row>
    <row r="7246" spans="1:4">
      <c r="A7246" s="47" t="s">
        <v>44</v>
      </c>
      <c r="B7246" s="47" t="s">
        <v>26</v>
      </c>
      <c r="C7246" s="47">
        <v>2016</v>
      </c>
      <c r="D7246" s="107">
        <v>0</v>
      </c>
    </row>
    <row r="7247" spans="1:4">
      <c r="A7247" s="47" t="s">
        <v>44</v>
      </c>
      <c r="B7247" s="47" t="s">
        <v>26</v>
      </c>
      <c r="C7247" s="47">
        <v>2017</v>
      </c>
      <c r="D7247" s="107">
        <v>0</v>
      </c>
    </row>
    <row r="7248" spans="1:4">
      <c r="A7248" s="47" t="s">
        <v>44</v>
      </c>
      <c r="B7248" s="47" t="s">
        <v>26</v>
      </c>
      <c r="C7248" s="47">
        <v>2018</v>
      </c>
      <c r="D7248" s="107">
        <v>0</v>
      </c>
    </row>
    <row r="7249" spans="1:4">
      <c r="A7249" s="47" t="s">
        <v>44</v>
      </c>
      <c r="B7249" s="47" t="s">
        <v>26</v>
      </c>
      <c r="C7249" s="47">
        <v>2019</v>
      </c>
      <c r="D7249" s="107">
        <v>0</v>
      </c>
    </row>
    <row r="7250" spans="1:4">
      <c r="A7250" s="47" t="s">
        <v>44</v>
      </c>
      <c r="B7250" s="47" t="s">
        <v>26</v>
      </c>
      <c r="C7250" s="47">
        <v>2020</v>
      </c>
      <c r="D7250" s="107">
        <v>0</v>
      </c>
    </row>
    <row r="7251" spans="1:4">
      <c r="A7251" s="47" t="s">
        <v>44</v>
      </c>
      <c r="B7251" s="47" t="s">
        <v>26</v>
      </c>
      <c r="C7251" s="47">
        <v>2021</v>
      </c>
      <c r="D7251" s="107">
        <v>0</v>
      </c>
    </row>
    <row r="7252" spans="1:4">
      <c r="A7252" s="47" t="s">
        <v>44</v>
      </c>
      <c r="B7252" s="47" t="s">
        <v>26</v>
      </c>
      <c r="C7252" s="47">
        <v>2022</v>
      </c>
      <c r="D7252" s="107">
        <v>0</v>
      </c>
    </row>
    <row r="7253" spans="1:4">
      <c r="A7253" s="47" t="s">
        <v>45</v>
      </c>
      <c r="B7253" s="47" t="s">
        <v>26</v>
      </c>
      <c r="C7253" s="47">
        <v>2014</v>
      </c>
      <c r="D7253" s="107">
        <v>-6823654.1487955702</v>
      </c>
    </row>
    <row r="7254" spans="1:4">
      <c r="A7254" s="47" t="s">
        <v>45</v>
      </c>
      <c r="B7254" s="47" t="s">
        <v>26</v>
      </c>
      <c r="C7254" s="47">
        <v>2015</v>
      </c>
      <c r="D7254" s="107">
        <v>-12207329.4187715</v>
      </c>
    </row>
    <row r="7255" spans="1:4">
      <c r="A7255" s="47" t="s">
        <v>45</v>
      </c>
      <c r="B7255" s="47" t="s">
        <v>26</v>
      </c>
      <c r="C7255" s="47">
        <v>2016</v>
      </c>
      <c r="D7255" s="107">
        <v>0</v>
      </c>
    </row>
    <row r="7256" spans="1:4">
      <c r="A7256" s="47" t="s">
        <v>45</v>
      </c>
      <c r="B7256" s="47" t="s">
        <v>26</v>
      </c>
      <c r="C7256" s="47">
        <v>2017</v>
      </c>
      <c r="D7256" s="107">
        <v>583609</v>
      </c>
    </row>
    <row r="7257" spans="1:4">
      <c r="A7257" s="47" t="s">
        <v>45</v>
      </c>
      <c r="B7257" s="47" t="s">
        <v>26</v>
      </c>
      <c r="C7257" s="47">
        <v>2018</v>
      </c>
      <c r="D7257" s="107">
        <v>594894.64769821602</v>
      </c>
    </row>
    <row r="7258" spans="1:4">
      <c r="A7258" s="47" t="s">
        <v>45</v>
      </c>
      <c r="B7258" s="47" t="s">
        <v>26</v>
      </c>
      <c r="C7258" s="47">
        <v>2019</v>
      </c>
      <c r="D7258" s="107">
        <v>607254.69999999995</v>
      </c>
    </row>
    <row r="7259" spans="1:4">
      <c r="A7259" s="47" t="s">
        <v>45</v>
      </c>
      <c r="B7259" s="47" t="s">
        <v>26</v>
      </c>
      <c r="C7259" s="47">
        <v>2020</v>
      </c>
      <c r="D7259" s="107">
        <v>616928</v>
      </c>
    </row>
    <row r="7260" spans="1:4">
      <c r="A7260" s="47" t="s">
        <v>45</v>
      </c>
      <c r="B7260" s="47" t="s">
        <v>26</v>
      </c>
      <c r="C7260" s="47">
        <v>2021</v>
      </c>
      <c r="D7260" s="107">
        <v>308464</v>
      </c>
    </row>
    <row r="7261" spans="1:4">
      <c r="A7261" s="47" t="s">
        <v>45</v>
      </c>
      <c r="B7261" s="47" t="s">
        <v>26</v>
      </c>
      <c r="C7261" s="47">
        <v>2022</v>
      </c>
      <c r="D7261" s="107">
        <v>0</v>
      </c>
    </row>
    <row r="7262" spans="1:4">
      <c r="A7262" s="47" t="s">
        <v>33</v>
      </c>
      <c r="B7262" s="47" t="s">
        <v>24</v>
      </c>
      <c r="C7262" s="47">
        <v>2014</v>
      </c>
      <c r="D7262" s="107">
        <v>0</v>
      </c>
    </row>
    <row r="7263" spans="1:4">
      <c r="A7263" s="47" t="s">
        <v>33</v>
      </c>
      <c r="B7263" s="47" t="s">
        <v>24</v>
      </c>
      <c r="C7263" s="47">
        <v>2015</v>
      </c>
      <c r="D7263" s="107">
        <v>0</v>
      </c>
    </row>
    <row r="7264" spans="1:4">
      <c r="A7264" s="47" t="s">
        <v>33</v>
      </c>
      <c r="B7264" s="47" t="s">
        <v>24</v>
      </c>
      <c r="C7264" s="47">
        <v>2016</v>
      </c>
      <c r="D7264" s="107">
        <v>0</v>
      </c>
    </row>
    <row r="7265" spans="1:4">
      <c r="A7265" s="47" t="s">
        <v>33</v>
      </c>
      <c r="B7265" s="47" t="s">
        <v>24</v>
      </c>
      <c r="C7265" s="47">
        <v>2017</v>
      </c>
      <c r="D7265" s="107">
        <v>0</v>
      </c>
    </row>
    <row r="7266" spans="1:4">
      <c r="A7266" s="47" t="s">
        <v>33</v>
      </c>
      <c r="B7266" s="47" t="s">
        <v>24</v>
      </c>
      <c r="C7266" s="47">
        <v>2018</v>
      </c>
      <c r="D7266" s="107">
        <v>10805945.140026901</v>
      </c>
    </row>
    <row r="7267" spans="1:4">
      <c r="A7267" s="47" t="s">
        <v>33</v>
      </c>
      <c r="B7267" s="47" t="s">
        <v>24</v>
      </c>
      <c r="C7267" s="47">
        <v>2019</v>
      </c>
      <c r="D7267" s="107">
        <v>3796297.0280317501</v>
      </c>
    </row>
    <row r="7268" spans="1:4">
      <c r="A7268" s="47" t="s">
        <v>33</v>
      </c>
      <c r="B7268" s="47" t="s">
        <v>24</v>
      </c>
      <c r="C7268" s="47">
        <v>2020</v>
      </c>
      <c r="D7268" s="107">
        <v>13730767.57</v>
      </c>
    </row>
    <row r="7269" spans="1:4">
      <c r="A7269" s="47" t="s">
        <v>33</v>
      </c>
      <c r="B7269" s="47" t="s">
        <v>24</v>
      </c>
      <c r="C7269" s="47">
        <v>2021</v>
      </c>
      <c r="D7269" s="107">
        <v>11013508.609999999</v>
      </c>
    </row>
    <row r="7270" spans="1:4">
      <c r="A7270" s="47" t="s">
        <v>33</v>
      </c>
      <c r="B7270" s="47" t="s">
        <v>24</v>
      </c>
      <c r="C7270" s="47">
        <v>2022</v>
      </c>
      <c r="D7270" s="107">
        <v>-20179590.829999998</v>
      </c>
    </row>
    <row r="7271" spans="1:4">
      <c r="A7271" s="47" t="s">
        <v>34</v>
      </c>
      <c r="B7271" s="47" t="s">
        <v>24</v>
      </c>
      <c r="C7271" s="47">
        <v>2014</v>
      </c>
      <c r="D7271" s="107">
        <v>37720249.690560304</v>
      </c>
    </row>
    <row r="7272" spans="1:4">
      <c r="A7272" s="47" t="s">
        <v>34</v>
      </c>
      <c r="B7272" s="47" t="s">
        <v>24</v>
      </c>
      <c r="C7272" s="47">
        <v>2015</v>
      </c>
      <c r="D7272" s="107">
        <v>29092276.890852999</v>
      </c>
    </row>
    <row r="7273" spans="1:4">
      <c r="A7273" s="47" t="s">
        <v>34</v>
      </c>
      <c r="B7273" s="47" t="s">
        <v>24</v>
      </c>
      <c r="C7273" s="47">
        <v>2016</v>
      </c>
      <c r="D7273" s="107">
        <v>19075227.816399999</v>
      </c>
    </row>
    <row r="7274" spans="1:4">
      <c r="A7274" s="47" t="s">
        <v>34</v>
      </c>
      <c r="B7274" s="47" t="s">
        <v>24</v>
      </c>
      <c r="C7274" s="47">
        <v>2017</v>
      </c>
      <c r="D7274" s="107">
        <v>40187487.427527897</v>
      </c>
    </row>
    <row r="7275" spans="1:4">
      <c r="A7275" s="47" t="s">
        <v>34</v>
      </c>
      <c r="B7275" s="47" t="s">
        <v>24</v>
      </c>
      <c r="C7275" s="47">
        <v>2018</v>
      </c>
      <c r="D7275" s="107">
        <v>-517150.94335540198</v>
      </c>
    </row>
    <row r="7276" spans="1:4">
      <c r="A7276" s="47" t="s">
        <v>34</v>
      </c>
      <c r="B7276" s="47" t="s">
        <v>24</v>
      </c>
      <c r="C7276" s="47">
        <v>2019</v>
      </c>
      <c r="D7276" s="107">
        <v>9317793.8935598396</v>
      </c>
    </row>
    <row r="7277" spans="1:4">
      <c r="A7277" s="47" t="s">
        <v>34</v>
      </c>
      <c r="B7277" s="47" t="s">
        <v>24</v>
      </c>
      <c r="C7277" s="47">
        <v>2020</v>
      </c>
      <c r="D7277" s="107">
        <v>4797363.9063627701</v>
      </c>
    </row>
    <row r="7278" spans="1:4">
      <c r="A7278" s="47" t="s">
        <v>34</v>
      </c>
      <c r="B7278" s="47" t="s">
        <v>24</v>
      </c>
      <c r="C7278" s="47">
        <v>2021</v>
      </c>
      <c r="D7278" s="107">
        <v>2432434.6548122698</v>
      </c>
    </row>
    <row r="7279" spans="1:4">
      <c r="A7279" s="47" t="s">
        <v>34</v>
      </c>
      <c r="B7279" s="47" t="s">
        <v>24</v>
      </c>
      <c r="C7279" s="47">
        <v>2022</v>
      </c>
      <c r="D7279" s="107">
        <v>-5744823.38372296</v>
      </c>
    </row>
    <row r="7280" spans="1:4">
      <c r="A7280" s="47" t="s">
        <v>53</v>
      </c>
      <c r="B7280" s="47" t="s">
        <v>24</v>
      </c>
      <c r="C7280" s="47">
        <v>2014</v>
      </c>
      <c r="D7280" s="107">
        <v>8442931</v>
      </c>
    </row>
    <row r="7281" spans="1:4">
      <c r="A7281" s="47" t="s">
        <v>53</v>
      </c>
      <c r="B7281" s="47" t="s">
        <v>24</v>
      </c>
      <c r="C7281" s="47">
        <v>2015</v>
      </c>
      <c r="D7281" s="107">
        <v>10764845</v>
      </c>
    </row>
    <row r="7282" spans="1:4">
      <c r="A7282" s="47" t="s">
        <v>53</v>
      </c>
      <c r="B7282" s="47" t="s">
        <v>24</v>
      </c>
      <c r="C7282" s="47">
        <v>2016</v>
      </c>
      <c r="D7282" s="107">
        <v>14929263</v>
      </c>
    </row>
    <row r="7283" spans="1:4">
      <c r="A7283" s="47" t="s">
        <v>53</v>
      </c>
      <c r="B7283" s="47" t="s">
        <v>24</v>
      </c>
      <c r="C7283" s="47">
        <v>2017</v>
      </c>
      <c r="D7283" s="107">
        <v>7901800.2374037597</v>
      </c>
    </row>
    <row r="7284" spans="1:4">
      <c r="A7284" s="47" t="s">
        <v>53</v>
      </c>
      <c r="B7284" s="47" t="s">
        <v>24</v>
      </c>
      <c r="C7284" s="47">
        <v>2018</v>
      </c>
      <c r="D7284" s="107">
        <v>9583693.0381441899</v>
      </c>
    </row>
    <row r="7285" spans="1:4">
      <c r="A7285" s="47" t="s">
        <v>53</v>
      </c>
      <c r="B7285" s="47" t="s">
        <v>24</v>
      </c>
      <c r="C7285" s="47">
        <v>2019</v>
      </c>
      <c r="D7285" s="107">
        <v>6133935.7843495104</v>
      </c>
    </row>
    <row r="7286" spans="1:4">
      <c r="A7286" s="47" t="s">
        <v>53</v>
      </c>
      <c r="B7286" s="47" t="s">
        <v>24</v>
      </c>
      <c r="C7286" s="47">
        <v>2020</v>
      </c>
      <c r="D7286" s="107">
        <v>11745031</v>
      </c>
    </row>
    <row r="7287" spans="1:4">
      <c r="A7287" s="47" t="s">
        <v>53</v>
      </c>
      <c r="B7287" s="47" t="s">
        <v>24</v>
      </c>
      <c r="C7287" s="47">
        <v>2021</v>
      </c>
      <c r="D7287" s="107">
        <v>11977411</v>
      </c>
    </row>
    <row r="7288" spans="1:4">
      <c r="A7288" s="47" t="s">
        <v>53</v>
      </c>
      <c r="B7288" s="47" t="s">
        <v>24</v>
      </c>
      <c r="C7288" s="47">
        <v>2022</v>
      </c>
      <c r="D7288" s="107">
        <v>14365466</v>
      </c>
    </row>
    <row r="7289" spans="1:4">
      <c r="A7289" s="47" t="s">
        <v>35</v>
      </c>
      <c r="B7289" s="47" t="s">
        <v>24</v>
      </c>
      <c r="C7289" s="47">
        <v>2014</v>
      </c>
      <c r="D7289" s="107">
        <v>-688000</v>
      </c>
    </row>
    <row r="7290" spans="1:4">
      <c r="A7290" s="47" t="s">
        <v>35</v>
      </c>
      <c r="B7290" s="47" t="s">
        <v>24</v>
      </c>
      <c r="C7290" s="47">
        <v>2015</v>
      </c>
      <c r="D7290" s="107">
        <v>392149.18848744797</v>
      </c>
    </row>
    <row r="7291" spans="1:4">
      <c r="A7291" s="47" t="s">
        <v>35</v>
      </c>
      <c r="B7291" s="47" t="s">
        <v>24</v>
      </c>
      <c r="C7291" s="47">
        <v>2016</v>
      </c>
      <c r="D7291" s="107">
        <v>-3589167</v>
      </c>
    </row>
    <row r="7292" spans="1:4">
      <c r="A7292" s="47" t="s">
        <v>35</v>
      </c>
      <c r="B7292" s="47" t="s">
        <v>24</v>
      </c>
      <c r="C7292" s="47">
        <v>2017</v>
      </c>
      <c r="D7292" s="107">
        <v>-2478270</v>
      </c>
    </row>
    <row r="7293" spans="1:4">
      <c r="A7293" s="47" t="s">
        <v>35</v>
      </c>
      <c r="B7293" s="47" t="s">
        <v>24</v>
      </c>
      <c r="C7293" s="47">
        <v>2018</v>
      </c>
      <c r="D7293" s="107">
        <v>2816293.97502793</v>
      </c>
    </row>
    <row r="7294" spans="1:4">
      <c r="A7294" s="47" t="s">
        <v>35</v>
      </c>
      <c r="B7294" s="47" t="s">
        <v>24</v>
      </c>
      <c r="C7294" s="47">
        <v>2019</v>
      </c>
      <c r="D7294" s="107">
        <v>0</v>
      </c>
    </row>
    <row r="7295" spans="1:4">
      <c r="A7295" s="47" t="s">
        <v>35</v>
      </c>
      <c r="B7295" s="47" t="s">
        <v>24</v>
      </c>
      <c r="C7295" s="47">
        <v>2020</v>
      </c>
      <c r="D7295" s="107">
        <v>4166613</v>
      </c>
    </row>
    <row r="7296" spans="1:4">
      <c r="A7296" s="47" t="s">
        <v>35</v>
      </c>
      <c r="B7296" s="47" t="s">
        <v>24</v>
      </c>
      <c r="C7296" s="47">
        <v>2021</v>
      </c>
      <c r="D7296" s="107">
        <v>2083307</v>
      </c>
    </row>
    <row r="7297" spans="1:4">
      <c r="A7297" s="47" t="s">
        <v>35</v>
      </c>
      <c r="B7297" s="47" t="s">
        <v>24</v>
      </c>
      <c r="C7297" s="47">
        <v>2022</v>
      </c>
      <c r="D7297" s="107">
        <v>2341107</v>
      </c>
    </row>
    <row r="7298" spans="1:4">
      <c r="A7298" s="47" t="s">
        <v>51</v>
      </c>
      <c r="B7298" s="47" t="s">
        <v>24</v>
      </c>
      <c r="C7298" s="47">
        <v>2014</v>
      </c>
      <c r="D7298" s="107">
        <v>-927445</v>
      </c>
    </row>
    <row r="7299" spans="1:4">
      <c r="A7299" s="47" t="s">
        <v>51</v>
      </c>
      <c r="B7299" s="47" t="s">
        <v>24</v>
      </c>
      <c r="C7299" s="47">
        <v>2015</v>
      </c>
      <c r="D7299" s="107">
        <v>3219415</v>
      </c>
    </row>
    <row r="7300" spans="1:4">
      <c r="A7300" s="47" t="s">
        <v>51</v>
      </c>
      <c r="B7300" s="47" t="s">
        <v>24</v>
      </c>
      <c r="C7300" s="47">
        <v>2016</v>
      </c>
      <c r="D7300" s="107">
        <v>7331244</v>
      </c>
    </row>
    <row r="7301" spans="1:4">
      <c r="A7301" s="47" t="s">
        <v>51</v>
      </c>
      <c r="B7301" s="47" t="s">
        <v>24</v>
      </c>
      <c r="C7301" s="47">
        <v>2017</v>
      </c>
      <c r="D7301" s="107">
        <v>3063965.1940000001</v>
      </c>
    </row>
    <row r="7302" spans="1:4">
      <c r="A7302" s="47" t="s">
        <v>51</v>
      </c>
      <c r="B7302" s="47" t="s">
        <v>24</v>
      </c>
      <c r="C7302" s="47">
        <v>2018</v>
      </c>
      <c r="D7302" s="107">
        <v>4745348.9790000003</v>
      </c>
    </row>
    <row r="7303" spans="1:4">
      <c r="A7303" s="47" t="s">
        <v>51</v>
      </c>
      <c r="B7303" s="47" t="s">
        <v>24</v>
      </c>
      <c r="C7303" s="47">
        <v>2019</v>
      </c>
      <c r="D7303" s="107">
        <v>6651406</v>
      </c>
    </row>
    <row r="7304" spans="1:4">
      <c r="A7304" s="47" t="s">
        <v>51</v>
      </c>
      <c r="B7304" s="47" t="s">
        <v>24</v>
      </c>
      <c r="C7304" s="47">
        <v>2020</v>
      </c>
      <c r="D7304" s="107">
        <v>6273600</v>
      </c>
    </row>
    <row r="7305" spans="1:4">
      <c r="A7305" s="47" t="s">
        <v>51</v>
      </c>
      <c r="B7305" s="47" t="s">
        <v>24</v>
      </c>
      <c r="C7305" s="47">
        <v>2021</v>
      </c>
      <c r="D7305" s="107">
        <v>2205122</v>
      </c>
    </row>
    <row r="7306" spans="1:4">
      <c r="A7306" s="47" t="s">
        <v>51</v>
      </c>
      <c r="B7306" s="47" t="s">
        <v>24</v>
      </c>
      <c r="C7306" s="47">
        <v>2022</v>
      </c>
      <c r="D7306" s="107">
        <v>7376022</v>
      </c>
    </row>
    <row r="7307" spans="1:4">
      <c r="A7307" s="47" t="s">
        <v>36</v>
      </c>
      <c r="B7307" s="47" t="s">
        <v>24</v>
      </c>
      <c r="C7307" s="47">
        <v>2014</v>
      </c>
      <c r="D7307" s="107">
        <v>0</v>
      </c>
    </row>
    <row r="7308" spans="1:4">
      <c r="A7308" s="47" t="s">
        <v>36</v>
      </c>
      <c r="B7308" s="47" t="s">
        <v>24</v>
      </c>
      <c r="C7308" s="47">
        <v>2015</v>
      </c>
      <c r="D7308" s="107">
        <v>0</v>
      </c>
    </row>
    <row r="7309" spans="1:4">
      <c r="A7309" s="47" t="s">
        <v>36</v>
      </c>
      <c r="B7309" s="47" t="s">
        <v>24</v>
      </c>
      <c r="C7309" s="47">
        <v>2016</v>
      </c>
      <c r="D7309" s="107">
        <v>0</v>
      </c>
    </row>
    <row r="7310" spans="1:4">
      <c r="A7310" s="47" t="s">
        <v>36</v>
      </c>
      <c r="B7310" s="47" t="s">
        <v>24</v>
      </c>
      <c r="C7310" s="47">
        <v>2017</v>
      </c>
      <c r="D7310" s="107">
        <v>0</v>
      </c>
    </row>
    <row r="7311" spans="1:4">
      <c r="A7311" s="47" t="s">
        <v>36</v>
      </c>
      <c r="B7311" s="47" t="s">
        <v>24</v>
      </c>
      <c r="C7311" s="47">
        <v>2018</v>
      </c>
      <c r="D7311" s="107">
        <v>0</v>
      </c>
    </row>
    <row r="7312" spans="1:4">
      <c r="A7312" s="47" t="s">
        <v>36</v>
      </c>
      <c r="B7312" s="47" t="s">
        <v>24</v>
      </c>
      <c r="C7312" s="47">
        <v>2019</v>
      </c>
      <c r="D7312" s="107">
        <v>0</v>
      </c>
    </row>
    <row r="7313" spans="1:4">
      <c r="A7313" s="47" t="s">
        <v>36</v>
      </c>
      <c r="B7313" s="47" t="s">
        <v>24</v>
      </c>
      <c r="C7313" s="47">
        <v>2020</v>
      </c>
      <c r="D7313" s="107">
        <v>2647899.4370656898</v>
      </c>
    </row>
    <row r="7314" spans="1:4">
      <c r="A7314" s="47" t="s">
        <v>36</v>
      </c>
      <c r="B7314" s="47" t="s">
        <v>24</v>
      </c>
      <c r="C7314" s="47">
        <v>2021</v>
      </c>
      <c r="D7314" s="107">
        <v>37332409.549335703</v>
      </c>
    </row>
    <row r="7315" spans="1:4">
      <c r="A7315" s="47" t="s">
        <v>36</v>
      </c>
      <c r="B7315" s="47" t="s">
        <v>24</v>
      </c>
      <c r="C7315" s="47">
        <v>2022</v>
      </c>
      <c r="D7315" s="107">
        <v>16185332</v>
      </c>
    </row>
    <row r="7316" spans="1:4">
      <c r="A7316" s="47" t="s">
        <v>37</v>
      </c>
      <c r="B7316" s="47" t="s">
        <v>24</v>
      </c>
      <c r="C7316" s="47">
        <v>2014</v>
      </c>
      <c r="D7316" s="107">
        <v>334440</v>
      </c>
    </row>
    <row r="7317" spans="1:4">
      <c r="A7317" s="47" t="s">
        <v>37</v>
      </c>
      <c r="B7317" s="47" t="s">
        <v>24</v>
      </c>
      <c r="C7317" s="47">
        <v>2015</v>
      </c>
      <c r="D7317" s="107">
        <v>34557260</v>
      </c>
    </row>
    <row r="7318" spans="1:4">
      <c r="A7318" s="47" t="s">
        <v>37</v>
      </c>
      <c r="B7318" s="47" t="s">
        <v>24</v>
      </c>
      <c r="C7318" s="47">
        <v>2016</v>
      </c>
      <c r="D7318" s="107">
        <v>13500000</v>
      </c>
    </row>
    <row r="7319" spans="1:4">
      <c r="A7319" s="47" t="s">
        <v>37</v>
      </c>
      <c r="B7319" s="47" t="s">
        <v>24</v>
      </c>
      <c r="C7319" s="47">
        <v>2017</v>
      </c>
      <c r="D7319" s="107">
        <v>64995422.399999999</v>
      </c>
    </row>
    <row r="7320" spans="1:4">
      <c r="A7320" s="47" t="s">
        <v>37</v>
      </c>
      <c r="B7320" s="47" t="s">
        <v>24</v>
      </c>
      <c r="C7320" s="47">
        <v>2018</v>
      </c>
      <c r="D7320" s="107">
        <v>27863535.331379801</v>
      </c>
    </row>
    <row r="7321" spans="1:4">
      <c r="A7321" s="47" t="s">
        <v>37</v>
      </c>
      <c r="B7321" s="47" t="s">
        <v>24</v>
      </c>
      <c r="C7321" s="47">
        <v>2019</v>
      </c>
      <c r="D7321" s="107">
        <v>27720728.670000002</v>
      </c>
    </row>
    <row r="7322" spans="1:4">
      <c r="A7322" s="47" t="s">
        <v>37</v>
      </c>
      <c r="B7322" s="47" t="s">
        <v>24</v>
      </c>
      <c r="C7322" s="47">
        <v>2020</v>
      </c>
      <c r="D7322" s="107">
        <v>27004863.73</v>
      </c>
    </row>
    <row r="7323" spans="1:4">
      <c r="A7323" s="47" t="s">
        <v>37</v>
      </c>
      <c r="B7323" s="47" t="s">
        <v>24</v>
      </c>
      <c r="C7323" s="47">
        <v>2021</v>
      </c>
      <c r="D7323" s="107">
        <v>28026382.539999999</v>
      </c>
    </row>
    <row r="7324" spans="1:4">
      <c r="A7324" s="47" t="s">
        <v>37</v>
      </c>
      <c r="B7324" s="47" t="s">
        <v>24</v>
      </c>
      <c r="C7324" s="47">
        <v>2022</v>
      </c>
      <c r="D7324" s="107">
        <v>26590000</v>
      </c>
    </row>
    <row r="7325" spans="1:4">
      <c r="A7325" s="47" t="s">
        <v>38</v>
      </c>
      <c r="B7325" s="47" t="s">
        <v>24</v>
      </c>
      <c r="C7325" s="47">
        <v>2014</v>
      </c>
      <c r="D7325" s="107">
        <v>1846000</v>
      </c>
    </row>
    <row r="7326" spans="1:4">
      <c r="A7326" s="47" t="s">
        <v>38</v>
      </c>
      <c r="B7326" s="47" t="s">
        <v>24</v>
      </c>
      <c r="C7326" s="47">
        <v>2015</v>
      </c>
      <c r="D7326" s="107">
        <v>31479256.388075601</v>
      </c>
    </row>
    <row r="7327" spans="1:4">
      <c r="A7327" s="47" t="s">
        <v>38</v>
      </c>
      <c r="B7327" s="47" t="s">
        <v>24</v>
      </c>
      <c r="C7327" s="47">
        <v>2016</v>
      </c>
      <c r="D7327" s="107">
        <v>22754253.410763599</v>
      </c>
    </row>
    <row r="7328" spans="1:4">
      <c r="A7328" s="47" t="s">
        <v>38</v>
      </c>
      <c r="B7328" s="47" t="s">
        <v>24</v>
      </c>
      <c r="C7328" s="47">
        <v>2017</v>
      </c>
      <c r="D7328" s="107">
        <v>20925018.2037724</v>
      </c>
    </row>
    <row r="7329" spans="1:4">
      <c r="A7329" s="47" t="s">
        <v>38</v>
      </c>
      <c r="B7329" s="47" t="s">
        <v>24</v>
      </c>
      <c r="C7329" s="47">
        <v>2018</v>
      </c>
      <c r="D7329" s="107">
        <v>26232572</v>
      </c>
    </row>
    <row r="7330" spans="1:4">
      <c r="A7330" s="47" t="s">
        <v>38</v>
      </c>
      <c r="B7330" s="47" t="s">
        <v>24</v>
      </c>
      <c r="C7330" s="47">
        <v>2019</v>
      </c>
      <c r="D7330" s="107">
        <v>26129089.219999999</v>
      </c>
    </row>
    <row r="7331" spans="1:4">
      <c r="A7331" s="47" t="s">
        <v>38</v>
      </c>
      <c r="B7331" s="47" t="s">
        <v>24</v>
      </c>
      <c r="C7331" s="47">
        <v>2020</v>
      </c>
      <c r="D7331" s="107">
        <v>25989390</v>
      </c>
    </row>
    <row r="7332" spans="1:4">
      <c r="A7332" s="47" t="s">
        <v>38</v>
      </c>
      <c r="B7332" s="47" t="s">
        <v>24</v>
      </c>
      <c r="C7332" s="47">
        <v>2021</v>
      </c>
      <c r="D7332" s="107">
        <v>26454818.57</v>
      </c>
    </row>
    <row r="7333" spans="1:4">
      <c r="A7333" s="47" t="s">
        <v>38</v>
      </c>
      <c r="B7333" s="47" t="s">
        <v>24</v>
      </c>
      <c r="C7333" s="47">
        <v>2022</v>
      </c>
      <c r="D7333" s="107">
        <v>0</v>
      </c>
    </row>
    <row r="7334" spans="1:4">
      <c r="A7334" s="47" t="s">
        <v>39</v>
      </c>
      <c r="B7334" s="47" t="s">
        <v>24</v>
      </c>
      <c r="C7334" s="47">
        <v>2014</v>
      </c>
      <c r="D7334" s="107">
        <v>0</v>
      </c>
    </row>
    <row r="7335" spans="1:4">
      <c r="A7335" s="47" t="s">
        <v>39</v>
      </c>
      <c r="B7335" s="47" t="s">
        <v>24</v>
      </c>
      <c r="C7335" s="47">
        <v>2015</v>
      </c>
      <c r="D7335" s="107">
        <v>0</v>
      </c>
    </row>
    <row r="7336" spans="1:4">
      <c r="A7336" s="47" t="s">
        <v>39</v>
      </c>
      <c r="B7336" s="47" t="s">
        <v>24</v>
      </c>
      <c r="C7336" s="47">
        <v>2016</v>
      </c>
      <c r="D7336" s="107">
        <v>0</v>
      </c>
    </row>
    <row r="7337" spans="1:4">
      <c r="A7337" s="47" t="s">
        <v>39</v>
      </c>
      <c r="B7337" s="47" t="s">
        <v>24</v>
      </c>
      <c r="C7337" s="47">
        <v>2017</v>
      </c>
      <c r="D7337" s="107">
        <v>0</v>
      </c>
    </row>
    <row r="7338" spans="1:4">
      <c r="A7338" s="47" t="s">
        <v>39</v>
      </c>
      <c r="B7338" s="47" t="s">
        <v>24</v>
      </c>
      <c r="C7338" s="47">
        <v>2018</v>
      </c>
      <c r="D7338" s="107">
        <v>3089763</v>
      </c>
    </row>
    <row r="7339" spans="1:4">
      <c r="A7339" s="47" t="s">
        <v>39</v>
      </c>
      <c r="B7339" s="47" t="s">
        <v>24</v>
      </c>
      <c r="C7339" s="47">
        <v>2019</v>
      </c>
      <c r="D7339" s="107">
        <v>-10407824</v>
      </c>
    </row>
    <row r="7340" spans="1:4">
      <c r="A7340" s="47" t="s">
        <v>39</v>
      </c>
      <c r="B7340" s="47" t="s">
        <v>24</v>
      </c>
      <c r="C7340" s="47">
        <v>2020</v>
      </c>
      <c r="D7340" s="107">
        <v>0</v>
      </c>
    </row>
    <row r="7341" spans="1:4">
      <c r="A7341" s="47" t="s">
        <v>39</v>
      </c>
      <c r="B7341" s="47" t="s">
        <v>24</v>
      </c>
      <c r="C7341" s="47">
        <v>2021</v>
      </c>
      <c r="D7341" s="107">
        <v>-16548835</v>
      </c>
    </row>
    <row r="7342" spans="1:4">
      <c r="A7342" s="47" t="s">
        <v>39</v>
      </c>
      <c r="B7342" s="47" t="s">
        <v>24</v>
      </c>
      <c r="C7342" s="47">
        <v>2022</v>
      </c>
      <c r="D7342" s="107">
        <v>-19107169</v>
      </c>
    </row>
    <row r="7343" spans="1:4">
      <c r="A7343" s="47" t="s">
        <v>40</v>
      </c>
      <c r="B7343" s="47" t="s">
        <v>24</v>
      </c>
      <c r="C7343" s="47">
        <v>2014</v>
      </c>
      <c r="D7343" s="107">
        <v>0</v>
      </c>
    </row>
    <row r="7344" spans="1:4">
      <c r="A7344" s="47" t="s">
        <v>40</v>
      </c>
      <c r="B7344" s="47" t="s">
        <v>24</v>
      </c>
      <c r="C7344" s="47">
        <v>2015</v>
      </c>
      <c r="D7344" s="107">
        <v>0</v>
      </c>
    </row>
    <row r="7345" spans="1:4">
      <c r="A7345" s="47" t="s">
        <v>40</v>
      </c>
      <c r="B7345" s="47" t="s">
        <v>24</v>
      </c>
      <c r="C7345" s="47">
        <v>2016</v>
      </c>
      <c r="D7345" s="107">
        <v>0</v>
      </c>
    </row>
    <row r="7346" spans="1:4">
      <c r="A7346" s="47" t="s">
        <v>40</v>
      </c>
      <c r="B7346" s="47" t="s">
        <v>24</v>
      </c>
      <c r="C7346" s="47">
        <v>2017</v>
      </c>
      <c r="D7346" s="107">
        <v>0</v>
      </c>
    </row>
    <row r="7347" spans="1:4">
      <c r="A7347" s="47" t="s">
        <v>40</v>
      </c>
      <c r="B7347" s="47" t="s">
        <v>24</v>
      </c>
      <c r="C7347" s="47">
        <v>2018</v>
      </c>
      <c r="D7347" s="107">
        <v>-291486.38613783708</v>
      </c>
    </row>
    <row r="7348" spans="1:4">
      <c r="A7348" s="47" t="s">
        <v>40</v>
      </c>
      <c r="B7348" s="47" t="s">
        <v>24</v>
      </c>
      <c r="C7348" s="47">
        <v>2019</v>
      </c>
      <c r="D7348" s="107">
        <v>-913257</v>
      </c>
    </row>
    <row r="7349" spans="1:4">
      <c r="A7349" s="47" t="s">
        <v>40</v>
      </c>
      <c r="B7349" s="47" t="s">
        <v>24</v>
      </c>
      <c r="C7349" s="47">
        <v>2020</v>
      </c>
      <c r="D7349" s="107">
        <v>1301666</v>
      </c>
    </row>
    <row r="7350" spans="1:4">
      <c r="A7350" s="47" t="s">
        <v>40</v>
      </c>
      <c r="B7350" s="47" t="s">
        <v>24</v>
      </c>
      <c r="C7350" s="47">
        <v>2021</v>
      </c>
      <c r="D7350" s="107">
        <v>-1338666.1399999999</v>
      </c>
    </row>
    <row r="7351" spans="1:4">
      <c r="A7351" s="47" t="s">
        <v>40</v>
      </c>
      <c r="B7351" s="47" t="s">
        <v>24</v>
      </c>
      <c r="C7351" s="47">
        <v>2022</v>
      </c>
      <c r="D7351" s="107">
        <v>0</v>
      </c>
    </row>
    <row r="7352" spans="1:4">
      <c r="A7352" s="47" t="s">
        <v>41</v>
      </c>
      <c r="B7352" s="47" t="s">
        <v>24</v>
      </c>
      <c r="C7352" s="47">
        <v>2014</v>
      </c>
      <c r="D7352" s="107">
        <v>10445368</v>
      </c>
    </row>
    <row r="7353" spans="1:4">
      <c r="A7353" s="47" t="s">
        <v>41</v>
      </c>
      <c r="B7353" s="47" t="s">
        <v>24</v>
      </c>
      <c r="C7353" s="47">
        <v>2015</v>
      </c>
      <c r="D7353" s="107">
        <v>4965342.4093197696</v>
      </c>
    </row>
    <row r="7354" spans="1:4">
      <c r="A7354" s="47" t="s">
        <v>41</v>
      </c>
      <c r="B7354" s="47" t="s">
        <v>24</v>
      </c>
      <c r="C7354" s="47">
        <v>2016</v>
      </c>
      <c r="D7354" s="107">
        <v>9843312.89522033</v>
      </c>
    </row>
    <row r="7355" spans="1:4">
      <c r="A7355" s="47" t="s">
        <v>41</v>
      </c>
      <c r="B7355" s="47" t="s">
        <v>24</v>
      </c>
      <c r="C7355" s="47">
        <v>2017</v>
      </c>
      <c r="D7355" s="107">
        <v>3731694.1536784</v>
      </c>
    </row>
    <row r="7356" spans="1:4">
      <c r="A7356" s="47" t="s">
        <v>41</v>
      </c>
      <c r="B7356" s="47" t="s">
        <v>24</v>
      </c>
      <c r="C7356" s="47">
        <v>2018</v>
      </c>
      <c r="D7356" s="107">
        <v>-10384803.413373601</v>
      </c>
    </row>
    <row r="7357" spans="1:4">
      <c r="A7357" s="47" t="s">
        <v>41</v>
      </c>
      <c r="B7357" s="47" t="s">
        <v>24</v>
      </c>
      <c r="C7357" s="47">
        <v>2019</v>
      </c>
      <c r="D7357" s="107">
        <v>1786694.81442339</v>
      </c>
    </row>
    <row r="7358" spans="1:4">
      <c r="A7358" s="47" t="s">
        <v>41</v>
      </c>
      <c r="B7358" s="47" t="s">
        <v>24</v>
      </c>
      <c r="C7358" s="47">
        <v>2020</v>
      </c>
      <c r="D7358" s="107">
        <v>835130</v>
      </c>
    </row>
    <row r="7359" spans="1:4">
      <c r="A7359" s="47" t="s">
        <v>41</v>
      </c>
      <c r="B7359" s="47" t="s">
        <v>24</v>
      </c>
      <c r="C7359" s="47">
        <v>2021</v>
      </c>
      <c r="D7359" s="107">
        <v>422196.62392484798</v>
      </c>
    </row>
    <row r="7360" spans="1:4">
      <c r="A7360" s="47" t="s">
        <v>41</v>
      </c>
      <c r="B7360" s="47" t="s">
        <v>24</v>
      </c>
      <c r="C7360" s="47">
        <v>2022</v>
      </c>
      <c r="D7360" s="107">
        <v>0</v>
      </c>
    </row>
    <row r="7361" spans="1:4">
      <c r="A7361" s="47" t="s">
        <v>111</v>
      </c>
      <c r="B7361" s="47" t="s">
        <v>24</v>
      </c>
      <c r="C7361" s="47">
        <v>2020</v>
      </c>
      <c r="D7361" s="107">
        <v>0</v>
      </c>
    </row>
    <row r="7362" spans="1:4">
      <c r="A7362" s="47" t="s">
        <v>111</v>
      </c>
      <c r="B7362" s="47" t="s">
        <v>24</v>
      </c>
      <c r="C7362" s="47">
        <v>2021</v>
      </c>
      <c r="D7362" s="107">
        <v>0</v>
      </c>
    </row>
    <row r="7363" spans="1:4">
      <c r="A7363" s="47" t="s">
        <v>111</v>
      </c>
      <c r="B7363" s="47" t="s">
        <v>24</v>
      </c>
      <c r="C7363" s="47">
        <v>2022</v>
      </c>
      <c r="D7363" s="107">
        <v>0</v>
      </c>
    </row>
    <row r="7364" spans="1:4">
      <c r="A7364" s="47" t="s">
        <v>42</v>
      </c>
      <c r="B7364" s="47" t="s">
        <v>24</v>
      </c>
      <c r="C7364" s="47">
        <v>2014</v>
      </c>
      <c r="D7364" s="107">
        <v>20937000</v>
      </c>
    </row>
    <row r="7365" spans="1:4">
      <c r="A7365" s="47" t="s">
        <v>42</v>
      </c>
      <c r="B7365" s="47" t="s">
        <v>24</v>
      </c>
      <c r="C7365" s="47">
        <v>2015</v>
      </c>
      <c r="D7365" s="107">
        <v>14322572.126189301</v>
      </c>
    </row>
    <row r="7366" spans="1:4">
      <c r="A7366" s="47" t="s">
        <v>42</v>
      </c>
      <c r="B7366" s="47" t="s">
        <v>24</v>
      </c>
      <c r="C7366" s="47">
        <v>2016</v>
      </c>
      <c r="D7366" s="107">
        <v>-7367459</v>
      </c>
    </row>
    <row r="7367" spans="1:4">
      <c r="A7367" s="47" t="s">
        <v>42</v>
      </c>
      <c r="B7367" s="47" t="s">
        <v>24</v>
      </c>
      <c r="C7367" s="47">
        <v>2017</v>
      </c>
      <c r="D7367" s="107">
        <v>23083177</v>
      </c>
    </row>
    <row r="7368" spans="1:4">
      <c r="A7368" s="47" t="s">
        <v>42</v>
      </c>
      <c r="B7368" s="47" t="s">
        <v>24</v>
      </c>
      <c r="C7368" s="47">
        <v>2018</v>
      </c>
      <c r="D7368" s="107">
        <v>14875562.9309834</v>
      </c>
    </row>
    <row r="7369" spans="1:4">
      <c r="A7369" s="47" t="s">
        <v>42</v>
      </c>
      <c r="B7369" s="47" t="s">
        <v>24</v>
      </c>
      <c r="C7369" s="47">
        <v>2019</v>
      </c>
      <c r="D7369" s="107">
        <v>15000000</v>
      </c>
    </row>
    <row r="7370" spans="1:4">
      <c r="A7370" s="47" t="s">
        <v>42</v>
      </c>
      <c r="B7370" s="47" t="s">
        <v>24</v>
      </c>
      <c r="C7370" s="47">
        <v>2020</v>
      </c>
      <c r="D7370" s="107">
        <v>18050663</v>
      </c>
    </row>
    <row r="7371" spans="1:4">
      <c r="A7371" s="47" t="s">
        <v>42</v>
      </c>
      <c r="B7371" s="47" t="s">
        <v>24</v>
      </c>
      <c r="C7371" s="47">
        <v>2021</v>
      </c>
      <c r="D7371" s="107">
        <v>9025332</v>
      </c>
    </row>
    <row r="7372" spans="1:4">
      <c r="A7372" s="47" t="s">
        <v>42</v>
      </c>
      <c r="B7372" s="47" t="s">
        <v>24</v>
      </c>
      <c r="C7372" s="47">
        <v>2022</v>
      </c>
      <c r="D7372" s="107">
        <v>19459049</v>
      </c>
    </row>
    <row r="7373" spans="1:4">
      <c r="A7373" s="47" t="s">
        <v>50</v>
      </c>
      <c r="B7373" s="47" t="s">
        <v>24</v>
      </c>
      <c r="C7373" s="47">
        <v>2014</v>
      </c>
      <c r="D7373" s="107">
        <v>20142000</v>
      </c>
    </row>
    <row r="7374" spans="1:4">
      <c r="A7374" s="47" t="s">
        <v>50</v>
      </c>
      <c r="B7374" s="47" t="s">
        <v>24</v>
      </c>
      <c r="C7374" s="47">
        <v>2015</v>
      </c>
      <c r="D7374" s="107">
        <v>20657814.9985261</v>
      </c>
    </row>
    <row r="7375" spans="1:4">
      <c r="A7375" s="47" t="s">
        <v>50</v>
      </c>
      <c r="B7375" s="47" t="s">
        <v>24</v>
      </c>
      <c r="C7375" s="47">
        <v>2016</v>
      </c>
      <c r="D7375" s="107">
        <v>4172796</v>
      </c>
    </row>
    <row r="7376" spans="1:4">
      <c r="A7376" s="47" t="s">
        <v>50</v>
      </c>
      <c r="B7376" s="47" t="s">
        <v>24</v>
      </c>
      <c r="C7376" s="47">
        <v>2017</v>
      </c>
      <c r="D7376" s="107">
        <v>20955607</v>
      </c>
    </row>
    <row r="7377" spans="1:4">
      <c r="A7377" s="47" t="s">
        <v>50</v>
      </c>
      <c r="B7377" s="47" t="s">
        <v>24</v>
      </c>
      <c r="C7377" s="47">
        <v>2018</v>
      </c>
      <c r="D7377" s="107">
        <v>24004305</v>
      </c>
    </row>
    <row r="7378" spans="1:4">
      <c r="A7378" s="47" t="s">
        <v>50</v>
      </c>
      <c r="B7378" s="47" t="s">
        <v>24</v>
      </c>
      <c r="C7378" s="47">
        <v>2019</v>
      </c>
      <c r="D7378" s="107">
        <v>18826548</v>
      </c>
    </row>
    <row r="7379" spans="1:4">
      <c r="A7379" s="47" t="s">
        <v>50</v>
      </c>
      <c r="B7379" s="47" t="s">
        <v>24</v>
      </c>
      <c r="C7379" s="47">
        <v>2020</v>
      </c>
      <c r="D7379" s="107">
        <v>4258543</v>
      </c>
    </row>
    <row r="7380" spans="1:4">
      <c r="A7380" s="47" t="s">
        <v>50</v>
      </c>
      <c r="B7380" s="47" t="s">
        <v>24</v>
      </c>
      <c r="C7380" s="47">
        <v>2021</v>
      </c>
      <c r="D7380" s="107">
        <v>-2081541</v>
      </c>
    </row>
    <row r="7381" spans="1:4">
      <c r="A7381" s="47" t="s">
        <v>50</v>
      </c>
      <c r="B7381" s="47" t="s">
        <v>24</v>
      </c>
      <c r="C7381" s="47">
        <v>2022</v>
      </c>
      <c r="D7381" s="107">
        <v>438588</v>
      </c>
    </row>
    <row r="7382" spans="1:4">
      <c r="A7382" s="47" t="s">
        <v>43</v>
      </c>
      <c r="B7382" s="47" t="s">
        <v>24</v>
      </c>
      <c r="C7382" s="47">
        <v>2014</v>
      </c>
      <c r="D7382" s="107">
        <v>19380000</v>
      </c>
    </row>
    <row r="7383" spans="1:4">
      <c r="A7383" s="47" t="s">
        <v>43</v>
      </c>
      <c r="B7383" s="47" t="s">
        <v>24</v>
      </c>
      <c r="C7383" s="47">
        <v>2015</v>
      </c>
      <c r="D7383" s="107">
        <v>14200208</v>
      </c>
    </row>
    <row r="7384" spans="1:4">
      <c r="A7384" s="47" t="s">
        <v>43</v>
      </c>
      <c r="B7384" s="47" t="s">
        <v>24</v>
      </c>
      <c r="C7384" s="47">
        <v>2016</v>
      </c>
      <c r="D7384" s="107">
        <v>0</v>
      </c>
    </row>
    <row r="7385" spans="1:4">
      <c r="A7385" s="47" t="s">
        <v>43</v>
      </c>
      <c r="B7385" s="47" t="s">
        <v>24</v>
      </c>
      <c r="C7385" s="47">
        <v>2017</v>
      </c>
      <c r="D7385" s="107">
        <v>16620978.534451701</v>
      </c>
    </row>
    <row r="7386" spans="1:4">
      <c r="A7386" s="47" t="s">
        <v>43</v>
      </c>
      <c r="B7386" s="47" t="s">
        <v>24</v>
      </c>
      <c r="C7386" s="47">
        <v>2018</v>
      </c>
      <c r="D7386" s="107">
        <v>27519168.4802083</v>
      </c>
    </row>
    <row r="7387" spans="1:4">
      <c r="A7387" s="47" t="s">
        <v>43</v>
      </c>
      <c r="B7387" s="47" t="s">
        <v>24</v>
      </c>
      <c r="C7387" s="47">
        <v>2019</v>
      </c>
      <c r="D7387" s="107">
        <v>22865294.923891</v>
      </c>
    </row>
    <row r="7388" spans="1:4">
      <c r="A7388" s="47" t="s">
        <v>43</v>
      </c>
      <c r="B7388" s="47" t="s">
        <v>24</v>
      </c>
      <c r="C7388" s="47">
        <v>2020</v>
      </c>
      <c r="D7388" s="107">
        <v>35325394.967277698</v>
      </c>
    </row>
    <row r="7389" spans="1:4">
      <c r="A7389" s="47" t="s">
        <v>43</v>
      </c>
      <c r="B7389" s="47" t="s">
        <v>24</v>
      </c>
      <c r="C7389" s="47">
        <v>2021</v>
      </c>
      <c r="D7389" s="107">
        <v>32748439.780999999</v>
      </c>
    </row>
    <row r="7390" spans="1:4">
      <c r="A7390" s="47" t="s">
        <v>43</v>
      </c>
      <c r="B7390" s="47" t="s">
        <v>24</v>
      </c>
      <c r="C7390" s="47">
        <v>2022</v>
      </c>
      <c r="D7390" s="107">
        <v>43463356.322999999</v>
      </c>
    </row>
    <row r="7391" spans="1:4">
      <c r="A7391" s="47" t="s">
        <v>44</v>
      </c>
      <c r="B7391" s="47" t="s">
        <v>24</v>
      </c>
      <c r="C7391" s="47">
        <v>2014</v>
      </c>
      <c r="D7391" s="107">
        <v>0</v>
      </c>
    </row>
    <row r="7392" spans="1:4">
      <c r="A7392" s="47" t="s">
        <v>44</v>
      </c>
      <c r="B7392" s="47" t="s">
        <v>24</v>
      </c>
      <c r="C7392" s="47">
        <v>2015</v>
      </c>
      <c r="D7392" s="107">
        <v>0</v>
      </c>
    </row>
    <row r="7393" spans="1:4">
      <c r="A7393" s="47" t="s">
        <v>44</v>
      </c>
      <c r="B7393" s="47" t="s">
        <v>24</v>
      </c>
      <c r="C7393" s="47">
        <v>2016</v>
      </c>
      <c r="D7393" s="107">
        <v>-2560072</v>
      </c>
    </row>
    <row r="7394" spans="1:4">
      <c r="A7394" s="47" t="s">
        <v>44</v>
      </c>
      <c r="B7394" s="47" t="s">
        <v>24</v>
      </c>
      <c r="C7394" s="47">
        <v>2017</v>
      </c>
      <c r="D7394" s="107">
        <v>8298028.56003079</v>
      </c>
    </row>
    <row r="7395" spans="1:4">
      <c r="A7395" s="47" t="s">
        <v>44</v>
      </c>
      <c r="B7395" s="47" t="s">
        <v>24</v>
      </c>
      <c r="C7395" s="47">
        <v>2018</v>
      </c>
      <c r="D7395" s="107">
        <v>1980577.2058111599</v>
      </c>
    </row>
    <row r="7396" spans="1:4">
      <c r="A7396" s="47" t="s">
        <v>44</v>
      </c>
      <c r="B7396" s="47" t="s">
        <v>24</v>
      </c>
      <c r="C7396" s="47">
        <v>2019</v>
      </c>
      <c r="D7396" s="107">
        <v>1676013.7890858301</v>
      </c>
    </row>
    <row r="7397" spans="1:4">
      <c r="A7397" s="47" t="s">
        <v>44</v>
      </c>
      <c r="B7397" s="47" t="s">
        <v>24</v>
      </c>
      <c r="C7397" s="47">
        <v>2020</v>
      </c>
      <c r="D7397" s="107">
        <v>1676014</v>
      </c>
    </row>
    <row r="7398" spans="1:4">
      <c r="A7398" s="47" t="s">
        <v>44</v>
      </c>
      <c r="B7398" s="47" t="s">
        <v>24</v>
      </c>
      <c r="C7398" s="47">
        <v>2021</v>
      </c>
      <c r="D7398" s="107">
        <v>924018.65239011694</v>
      </c>
    </row>
    <row r="7399" spans="1:4">
      <c r="A7399" s="47" t="s">
        <v>44</v>
      </c>
      <c r="B7399" s="47" t="s">
        <v>24</v>
      </c>
      <c r="C7399" s="47">
        <v>2022</v>
      </c>
      <c r="D7399" s="107">
        <v>4007170.40762896</v>
      </c>
    </row>
    <row r="7400" spans="1:4">
      <c r="A7400" s="47" t="s">
        <v>52</v>
      </c>
      <c r="B7400" s="47" t="s">
        <v>24</v>
      </c>
      <c r="C7400" s="47">
        <v>2014</v>
      </c>
      <c r="D7400" s="107">
        <v>719982</v>
      </c>
    </row>
    <row r="7401" spans="1:4">
      <c r="A7401" s="47" t="s">
        <v>52</v>
      </c>
      <c r="B7401" s="47" t="s">
        <v>24</v>
      </c>
      <c r="C7401" s="47">
        <v>2015</v>
      </c>
      <c r="D7401" s="107">
        <v>1336028</v>
      </c>
    </row>
    <row r="7402" spans="1:4">
      <c r="A7402" s="47" t="s">
        <v>52</v>
      </c>
      <c r="B7402" s="47" t="s">
        <v>24</v>
      </c>
      <c r="C7402" s="47">
        <v>2016</v>
      </c>
      <c r="D7402" s="107">
        <v>1647789</v>
      </c>
    </row>
    <row r="7403" spans="1:4">
      <c r="A7403" s="47" t="s">
        <v>52</v>
      </c>
      <c r="B7403" s="47" t="s">
        <v>24</v>
      </c>
      <c r="C7403" s="47">
        <v>2017</v>
      </c>
      <c r="D7403" s="107">
        <v>1076392</v>
      </c>
    </row>
    <row r="7404" spans="1:4">
      <c r="A7404" s="47" t="s">
        <v>52</v>
      </c>
      <c r="B7404" s="47" t="s">
        <v>24</v>
      </c>
      <c r="C7404" s="47">
        <v>2018</v>
      </c>
      <c r="D7404" s="107">
        <v>364531</v>
      </c>
    </row>
    <row r="7405" spans="1:4">
      <c r="A7405" s="47" t="s">
        <v>52</v>
      </c>
      <c r="B7405" s="47" t="s">
        <v>24</v>
      </c>
      <c r="C7405" s="47">
        <v>2019</v>
      </c>
      <c r="D7405" s="107">
        <v>3058248</v>
      </c>
    </row>
    <row r="7406" spans="1:4">
      <c r="A7406" s="47" t="s">
        <v>52</v>
      </c>
      <c r="B7406" s="47" t="s">
        <v>24</v>
      </c>
      <c r="C7406" s="47">
        <v>2020</v>
      </c>
      <c r="D7406" s="107">
        <v>2627759</v>
      </c>
    </row>
    <row r="7407" spans="1:4">
      <c r="A7407" s="47" t="s">
        <v>52</v>
      </c>
      <c r="B7407" s="47" t="s">
        <v>24</v>
      </c>
      <c r="C7407" s="47">
        <v>2021</v>
      </c>
      <c r="D7407" s="107">
        <v>2627759</v>
      </c>
    </row>
    <row r="7408" spans="1:4">
      <c r="A7408" s="47" t="s">
        <v>52</v>
      </c>
      <c r="B7408" s="47" t="s">
        <v>24</v>
      </c>
      <c r="C7408" s="47">
        <v>2022</v>
      </c>
      <c r="D7408" s="107">
        <v>2287371</v>
      </c>
    </row>
    <row r="7409" spans="1:4">
      <c r="A7409" s="47" t="s">
        <v>49</v>
      </c>
      <c r="B7409" s="47" t="s">
        <v>24</v>
      </c>
      <c r="C7409" s="47">
        <v>2014</v>
      </c>
      <c r="D7409" s="107">
        <v>8730800</v>
      </c>
    </row>
    <row r="7410" spans="1:4">
      <c r="A7410" s="47" t="s">
        <v>49</v>
      </c>
      <c r="B7410" s="47" t="s">
        <v>24</v>
      </c>
      <c r="C7410" s="47">
        <v>2015</v>
      </c>
      <c r="D7410" s="107">
        <v>8730799</v>
      </c>
    </row>
    <row r="7411" spans="1:4">
      <c r="A7411" s="47" t="s">
        <v>49</v>
      </c>
      <c r="B7411" s="47" t="s">
        <v>24</v>
      </c>
      <c r="C7411" s="47">
        <v>2016</v>
      </c>
      <c r="D7411" s="107">
        <v>12143096</v>
      </c>
    </row>
    <row r="7412" spans="1:4">
      <c r="A7412" s="47" t="s">
        <v>49</v>
      </c>
      <c r="B7412" s="47" t="s">
        <v>24</v>
      </c>
      <c r="C7412" s="47">
        <v>2017</v>
      </c>
      <c r="D7412" s="107">
        <v>12091019</v>
      </c>
    </row>
    <row r="7413" spans="1:4">
      <c r="A7413" s="47" t="s">
        <v>49</v>
      </c>
      <c r="B7413" s="47" t="s">
        <v>24</v>
      </c>
      <c r="C7413" s="47">
        <v>2018</v>
      </c>
      <c r="D7413" s="107">
        <v>15529004</v>
      </c>
    </row>
    <row r="7414" spans="1:4">
      <c r="A7414" s="47" t="s">
        <v>49</v>
      </c>
      <c r="B7414" s="47" t="s">
        <v>24</v>
      </c>
      <c r="C7414" s="47">
        <v>2019</v>
      </c>
      <c r="D7414" s="107">
        <v>15804903</v>
      </c>
    </row>
    <row r="7415" spans="1:4">
      <c r="A7415" s="47" t="s">
        <v>49</v>
      </c>
      <c r="B7415" s="47" t="s">
        <v>24</v>
      </c>
      <c r="C7415" s="47">
        <v>2020</v>
      </c>
      <c r="D7415" s="107">
        <v>16626168</v>
      </c>
    </row>
    <row r="7416" spans="1:4">
      <c r="A7416" s="47" t="s">
        <v>49</v>
      </c>
      <c r="B7416" s="47" t="s">
        <v>24</v>
      </c>
      <c r="C7416" s="47">
        <v>2021</v>
      </c>
      <c r="D7416" s="107">
        <v>13595127</v>
      </c>
    </row>
    <row r="7417" spans="1:4">
      <c r="A7417" s="47" t="s">
        <v>49</v>
      </c>
      <c r="B7417" s="47" t="s">
        <v>24</v>
      </c>
      <c r="C7417" s="47">
        <v>2022</v>
      </c>
      <c r="D7417" s="107">
        <v>8152882</v>
      </c>
    </row>
    <row r="7418" spans="1:4">
      <c r="A7418" s="47" t="s">
        <v>45</v>
      </c>
      <c r="B7418" s="47" t="s">
        <v>24</v>
      </c>
      <c r="C7418" s="47">
        <v>2014</v>
      </c>
      <c r="D7418" s="107">
        <v>-12765566.3107513</v>
      </c>
    </row>
    <row r="7419" spans="1:4">
      <c r="A7419" s="47" t="s">
        <v>45</v>
      </c>
      <c r="B7419" s="47" t="s">
        <v>24</v>
      </c>
      <c r="C7419" s="47">
        <v>2015</v>
      </c>
      <c r="D7419" s="107">
        <v>-11162137.4109088</v>
      </c>
    </row>
    <row r="7420" spans="1:4">
      <c r="A7420" s="47" t="s">
        <v>45</v>
      </c>
      <c r="B7420" s="47" t="s">
        <v>24</v>
      </c>
      <c r="C7420" s="47">
        <v>2016</v>
      </c>
      <c r="D7420" s="107">
        <v>-11005421.859084001</v>
      </c>
    </row>
    <row r="7421" spans="1:4">
      <c r="A7421" s="47" t="s">
        <v>45</v>
      </c>
      <c r="B7421" s="47" t="s">
        <v>24</v>
      </c>
      <c r="C7421" s="47">
        <v>2017</v>
      </c>
      <c r="D7421" s="107">
        <v>-766459</v>
      </c>
    </row>
    <row r="7422" spans="1:4">
      <c r="A7422" s="47" t="s">
        <v>45</v>
      </c>
      <c r="B7422" s="47" t="s">
        <v>24</v>
      </c>
      <c r="C7422" s="47">
        <v>2018</v>
      </c>
      <c r="D7422" s="107">
        <v>8594405.9378599096</v>
      </c>
    </row>
    <row r="7423" spans="1:4">
      <c r="A7423" s="47" t="s">
        <v>45</v>
      </c>
      <c r="B7423" s="47" t="s">
        <v>24</v>
      </c>
      <c r="C7423" s="47">
        <v>2019</v>
      </c>
      <c r="D7423" s="107">
        <v>16443780.67</v>
      </c>
    </row>
    <row r="7424" spans="1:4">
      <c r="A7424" s="47" t="s">
        <v>45</v>
      </c>
      <c r="B7424" s="47" t="s">
        <v>24</v>
      </c>
      <c r="C7424" s="47">
        <v>2020</v>
      </c>
      <c r="D7424" s="107">
        <v>18919916</v>
      </c>
    </row>
    <row r="7425" spans="1:4">
      <c r="A7425" s="47" t="s">
        <v>45</v>
      </c>
      <c r="B7425" s="47" t="s">
        <v>24</v>
      </c>
      <c r="C7425" s="47">
        <v>2021</v>
      </c>
      <c r="D7425" s="107">
        <v>9459958</v>
      </c>
    </row>
    <row r="7426" spans="1:4">
      <c r="A7426" s="47" t="s">
        <v>45</v>
      </c>
      <c r="B7426" s="47" t="s">
        <v>24</v>
      </c>
      <c r="C7426" s="47">
        <v>2022</v>
      </c>
      <c r="D7426" s="107">
        <v>0</v>
      </c>
    </row>
    <row r="7427" spans="1:4">
      <c r="A7427" s="47" t="s">
        <v>33</v>
      </c>
      <c r="B7427" s="47" t="s">
        <v>7</v>
      </c>
      <c r="C7427" s="47">
        <v>2014</v>
      </c>
      <c r="D7427" s="107">
        <v>528553718.19999987</v>
      </c>
    </row>
    <row r="7428" spans="1:4">
      <c r="A7428" s="47" t="s">
        <v>33</v>
      </c>
      <c r="B7428" s="47" t="s">
        <v>7</v>
      </c>
      <c r="C7428" s="47">
        <v>2015</v>
      </c>
      <c r="D7428" s="107">
        <v>511859748.79314399</v>
      </c>
    </row>
    <row r="7429" spans="1:4">
      <c r="A7429" s="47" t="s">
        <v>33</v>
      </c>
      <c r="B7429" s="47" t="s">
        <v>7</v>
      </c>
      <c r="C7429" s="47">
        <v>2016</v>
      </c>
      <c r="D7429" s="107">
        <v>478556222.79664803</v>
      </c>
    </row>
    <row r="7430" spans="1:4">
      <c r="A7430" s="47" t="s">
        <v>33</v>
      </c>
      <c r="B7430" s="47" t="s">
        <v>7</v>
      </c>
      <c r="C7430" s="47">
        <v>2017</v>
      </c>
      <c r="D7430" s="107">
        <v>456175432.04256499</v>
      </c>
    </row>
    <row r="7431" spans="1:4">
      <c r="A7431" s="47" t="s">
        <v>33</v>
      </c>
      <c r="B7431" s="47" t="s">
        <v>7</v>
      </c>
      <c r="C7431" s="47">
        <v>2018</v>
      </c>
      <c r="D7431" s="107">
        <v>430863836</v>
      </c>
    </row>
    <row r="7432" spans="1:4">
      <c r="A7432" s="47" t="s">
        <v>33</v>
      </c>
      <c r="B7432" s="47" t="s">
        <v>7</v>
      </c>
      <c r="C7432" s="47">
        <v>2019</v>
      </c>
      <c r="D7432" s="107">
        <v>373813185</v>
      </c>
    </row>
    <row r="7433" spans="1:4">
      <c r="A7433" s="47" t="s">
        <v>33</v>
      </c>
      <c r="B7433" s="47" t="s">
        <v>7</v>
      </c>
      <c r="C7433" s="47">
        <v>2020</v>
      </c>
      <c r="D7433" s="107">
        <v>302239659.72000003</v>
      </c>
    </row>
    <row r="7434" spans="1:4">
      <c r="A7434" s="47" t="s">
        <v>33</v>
      </c>
      <c r="B7434" s="47" t="s">
        <v>7</v>
      </c>
      <c r="C7434" s="47">
        <v>2021</v>
      </c>
      <c r="D7434" s="107">
        <v>321504407.19999999</v>
      </c>
    </row>
    <row r="7435" spans="1:4">
      <c r="A7435" s="47" t="s">
        <v>33</v>
      </c>
      <c r="B7435" s="47" t="s">
        <v>7</v>
      </c>
      <c r="C7435" s="47">
        <v>2022</v>
      </c>
      <c r="D7435" s="107">
        <v>358348126</v>
      </c>
    </row>
    <row r="7436" spans="1:4">
      <c r="A7436" s="47" t="s">
        <v>34</v>
      </c>
      <c r="B7436" s="47" t="s">
        <v>7</v>
      </c>
      <c r="C7436" s="47">
        <v>2014</v>
      </c>
      <c r="D7436" s="107">
        <v>100844201.13</v>
      </c>
    </row>
    <row r="7437" spans="1:4">
      <c r="A7437" s="47" t="s">
        <v>34</v>
      </c>
      <c r="B7437" s="47" t="s">
        <v>7</v>
      </c>
      <c r="C7437" s="47">
        <v>2015</v>
      </c>
      <c r="D7437" s="107">
        <v>108688085.55</v>
      </c>
    </row>
    <row r="7438" spans="1:4">
      <c r="A7438" s="47" t="s">
        <v>34</v>
      </c>
      <c r="B7438" s="47" t="s">
        <v>7</v>
      </c>
      <c r="C7438" s="47">
        <v>2016</v>
      </c>
      <c r="D7438" s="107">
        <v>106721315.47499999</v>
      </c>
    </row>
    <row r="7439" spans="1:4">
      <c r="A7439" s="47" t="s">
        <v>34</v>
      </c>
      <c r="B7439" s="47" t="s">
        <v>7</v>
      </c>
      <c r="C7439" s="47">
        <v>2017</v>
      </c>
      <c r="D7439" s="107">
        <v>92551168.870000005</v>
      </c>
    </row>
    <row r="7440" spans="1:4">
      <c r="A7440" s="47" t="s">
        <v>34</v>
      </c>
      <c r="B7440" s="47" t="s">
        <v>7</v>
      </c>
      <c r="C7440" s="47">
        <v>2018</v>
      </c>
      <c r="D7440" s="107">
        <v>87278046.700000003</v>
      </c>
    </row>
    <row r="7441" spans="1:4">
      <c r="A7441" s="47" t="s">
        <v>34</v>
      </c>
      <c r="B7441" s="47" t="s">
        <v>7</v>
      </c>
      <c r="C7441" s="47">
        <v>2019</v>
      </c>
      <c r="D7441" s="107">
        <v>97876356.995000005</v>
      </c>
    </row>
    <row r="7442" spans="1:4">
      <c r="A7442" s="47" t="s">
        <v>34</v>
      </c>
      <c r="B7442" s="47" t="s">
        <v>7</v>
      </c>
      <c r="C7442" s="47">
        <v>2020</v>
      </c>
      <c r="D7442" s="107">
        <v>112458161.575</v>
      </c>
    </row>
    <row r="7443" spans="1:4">
      <c r="A7443" s="47" t="s">
        <v>34</v>
      </c>
      <c r="B7443" s="47" t="s">
        <v>7</v>
      </c>
      <c r="C7443" s="47">
        <v>2021</v>
      </c>
      <c r="D7443" s="107">
        <v>117362541.41</v>
      </c>
    </row>
    <row r="7444" spans="1:4">
      <c r="A7444" s="47" t="s">
        <v>34</v>
      </c>
      <c r="B7444" s="47" t="s">
        <v>7</v>
      </c>
      <c r="C7444" s="47">
        <v>2022</v>
      </c>
      <c r="D7444" s="107">
        <v>122539666.39</v>
      </c>
    </row>
    <row r="7445" spans="1:4">
      <c r="A7445" s="47" t="s">
        <v>35</v>
      </c>
      <c r="B7445" s="47" t="s">
        <v>7</v>
      </c>
      <c r="C7445" s="47">
        <v>2014</v>
      </c>
      <c r="D7445" s="107">
        <v>70755293</v>
      </c>
    </row>
    <row r="7446" spans="1:4">
      <c r="A7446" s="47" t="s">
        <v>35</v>
      </c>
      <c r="B7446" s="47" t="s">
        <v>7</v>
      </c>
      <c r="C7446" s="47">
        <v>2015</v>
      </c>
      <c r="D7446" s="107">
        <v>107561968</v>
      </c>
    </row>
    <row r="7447" spans="1:4">
      <c r="A7447" s="47" t="s">
        <v>35</v>
      </c>
      <c r="B7447" s="47" t="s">
        <v>7</v>
      </c>
      <c r="C7447" s="47">
        <v>2016</v>
      </c>
      <c r="D7447" s="107">
        <v>78001171.930000007</v>
      </c>
    </row>
    <row r="7448" spans="1:4">
      <c r="A7448" s="47" t="s">
        <v>35</v>
      </c>
      <c r="B7448" s="47" t="s">
        <v>7</v>
      </c>
      <c r="C7448" s="47">
        <v>2017</v>
      </c>
      <c r="D7448" s="107">
        <v>96115574</v>
      </c>
    </row>
    <row r="7449" spans="1:4">
      <c r="A7449" s="47" t="s">
        <v>35</v>
      </c>
      <c r="B7449" s="47" t="s">
        <v>7</v>
      </c>
      <c r="C7449" s="47">
        <v>2018</v>
      </c>
      <c r="D7449" s="107">
        <v>98860579.239999995</v>
      </c>
    </row>
    <row r="7450" spans="1:4">
      <c r="A7450" s="47" t="s">
        <v>35</v>
      </c>
      <c r="B7450" s="47" t="s">
        <v>7</v>
      </c>
      <c r="C7450" s="47">
        <v>2019</v>
      </c>
      <c r="D7450" s="107">
        <v>103010893.70999999</v>
      </c>
    </row>
    <row r="7451" spans="1:4">
      <c r="A7451" s="47" t="s">
        <v>35</v>
      </c>
      <c r="B7451" s="47" t="s">
        <v>7</v>
      </c>
      <c r="C7451" s="47">
        <v>2020</v>
      </c>
      <c r="D7451" s="107">
        <v>110407522.01000001</v>
      </c>
    </row>
    <row r="7452" spans="1:4">
      <c r="A7452" s="47" t="s">
        <v>35</v>
      </c>
      <c r="B7452" s="47" t="s">
        <v>7</v>
      </c>
      <c r="C7452" s="47">
        <v>2021</v>
      </c>
      <c r="D7452" s="107">
        <v>108702053.8</v>
      </c>
    </row>
    <row r="7453" spans="1:4">
      <c r="A7453" s="47" t="s">
        <v>35</v>
      </c>
      <c r="B7453" s="47" t="s">
        <v>7</v>
      </c>
      <c r="C7453" s="47">
        <v>2022</v>
      </c>
      <c r="D7453" s="107">
        <v>0</v>
      </c>
    </row>
    <row r="7454" spans="1:4">
      <c r="A7454" s="47" t="s">
        <v>36</v>
      </c>
      <c r="B7454" s="47" t="s">
        <v>7</v>
      </c>
      <c r="C7454" s="47">
        <v>2014</v>
      </c>
      <c r="D7454" s="107">
        <v>194088405.34</v>
      </c>
    </row>
    <row r="7455" spans="1:4">
      <c r="A7455" s="47" t="s">
        <v>36</v>
      </c>
      <c r="B7455" s="47" t="s">
        <v>7</v>
      </c>
      <c r="C7455" s="47">
        <v>2015</v>
      </c>
      <c r="D7455" s="107">
        <v>212821123.72</v>
      </c>
    </row>
    <row r="7456" spans="1:4">
      <c r="A7456" s="47" t="s">
        <v>36</v>
      </c>
      <c r="B7456" s="47" t="s">
        <v>7</v>
      </c>
      <c r="C7456" s="47">
        <v>2016</v>
      </c>
      <c r="D7456" s="107">
        <v>210901728.61000001</v>
      </c>
    </row>
    <row r="7457" spans="1:4">
      <c r="A7457" s="47" t="s">
        <v>36</v>
      </c>
      <c r="B7457" s="47" t="s">
        <v>7</v>
      </c>
      <c r="C7457" s="47">
        <v>2017</v>
      </c>
      <c r="D7457" s="107">
        <v>205548476.97</v>
      </c>
    </row>
    <row r="7458" spans="1:4">
      <c r="A7458" s="47" t="s">
        <v>36</v>
      </c>
      <c r="B7458" s="47" t="s">
        <v>7</v>
      </c>
      <c r="C7458" s="47">
        <v>2018</v>
      </c>
      <c r="D7458" s="107">
        <v>192543326.77000001</v>
      </c>
    </row>
    <row r="7459" spans="1:4">
      <c r="A7459" s="47" t="s">
        <v>36</v>
      </c>
      <c r="B7459" s="47" t="s">
        <v>7</v>
      </c>
      <c r="C7459" s="47">
        <v>2019</v>
      </c>
      <c r="D7459" s="107">
        <v>167345171.522432</v>
      </c>
    </row>
    <row r="7460" spans="1:4">
      <c r="A7460" s="47" t="s">
        <v>36</v>
      </c>
      <c r="B7460" s="47" t="s">
        <v>7</v>
      </c>
      <c r="C7460" s="47">
        <v>2020</v>
      </c>
      <c r="D7460" s="107">
        <v>163396184.13</v>
      </c>
    </row>
    <row r="7461" spans="1:4">
      <c r="A7461" s="47" t="s">
        <v>36</v>
      </c>
      <c r="B7461" s="47" t="s">
        <v>7</v>
      </c>
      <c r="C7461" s="47">
        <v>2021</v>
      </c>
      <c r="D7461" s="107">
        <v>172389077.21000001</v>
      </c>
    </row>
    <row r="7462" spans="1:4">
      <c r="A7462" s="47" t="s">
        <v>36</v>
      </c>
      <c r="B7462" s="47" t="s">
        <v>7</v>
      </c>
      <c r="C7462" s="47">
        <v>2022</v>
      </c>
      <c r="D7462" s="107">
        <v>194232330</v>
      </c>
    </row>
    <row r="7463" spans="1:4">
      <c r="A7463" s="47" t="s">
        <v>37</v>
      </c>
      <c r="B7463" s="47" t="s">
        <v>7</v>
      </c>
      <c r="C7463" s="47">
        <v>2014</v>
      </c>
      <c r="D7463" s="107">
        <v>402486463.81999999</v>
      </c>
    </row>
    <row r="7464" spans="1:4">
      <c r="A7464" s="47" t="s">
        <v>37</v>
      </c>
      <c r="B7464" s="47" t="s">
        <v>7</v>
      </c>
      <c r="C7464" s="47">
        <v>2015</v>
      </c>
      <c r="D7464" s="107">
        <v>387380617.38</v>
      </c>
    </row>
    <row r="7465" spans="1:4">
      <c r="A7465" s="47" t="s">
        <v>37</v>
      </c>
      <c r="B7465" s="47" t="s">
        <v>7</v>
      </c>
      <c r="C7465" s="47">
        <v>2016</v>
      </c>
      <c r="D7465" s="107">
        <v>432722877.36000001</v>
      </c>
    </row>
    <row r="7466" spans="1:4">
      <c r="A7466" s="47" t="s">
        <v>37</v>
      </c>
      <c r="B7466" s="47" t="s">
        <v>7</v>
      </c>
      <c r="C7466" s="47">
        <v>2017</v>
      </c>
      <c r="D7466" s="107">
        <v>483915241.01999998</v>
      </c>
    </row>
    <row r="7467" spans="1:4">
      <c r="A7467" s="47" t="s">
        <v>37</v>
      </c>
      <c r="B7467" s="47" t="s">
        <v>7</v>
      </c>
      <c r="C7467" s="47">
        <v>2018</v>
      </c>
      <c r="D7467" s="107">
        <v>335766960.35000002</v>
      </c>
    </row>
    <row r="7468" spans="1:4">
      <c r="A7468" s="47" t="s">
        <v>37</v>
      </c>
      <c r="B7468" s="47" t="s">
        <v>7</v>
      </c>
      <c r="C7468" s="47">
        <v>2019</v>
      </c>
      <c r="D7468" s="107">
        <v>318634917.67000002</v>
      </c>
    </row>
    <row r="7469" spans="1:4">
      <c r="A7469" s="47" t="s">
        <v>37</v>
      </c>
      <c r="B7469" s="47" t="s">
        <v>7</v>
      </c>
      <c r="C7469" s="47">
        <v>2020</v>
      </c>
      <c r="D7469" s="107">
        <v>321722898.54000002</v>
      </c>
    </row>
    <row r="7470" spans="1:4">
      <c r="A7470" s="47" t="s">
        <v>37</v>
      </c>
      <c r="B7470" s="47" t="s">
        <v>7</v>
      </c>
      <c r="C7470" s="47">
        <v>2021</v>
      </c>
      <c r="D7470" s="107">
        <v>323875555.92000002</v>
      </c>
    </row>
    <row r="7471" spans="1:4">
      <c r="A7471" s="47" t="s">
        <v>37</v>
      </c>
      <c r="B7471" s="47" t="s">
        <v>7</v>
      </c>
      <c r="C7471" s="47">
        <v>2022</v>
      </c>
      <c r="D7471" s="107">
        <v>347530705.13</v>
      </c>
    </row>
    <row r="7472" spans="1:4">
      <c r="A7472" s="47" t="s">
        <v>38</v>
      </c>
      <c r="B7472" s="47" t="s">
        <v>7</v>
      </c>
      <c r="C7472" s="47">
        <v>2014</v>
      </c>
      <c r="D7472" s="107">
        <v>324288382.41000003</v>
      </c>
    </row>
    <row r="7473" spans="1:4">
      <c r="A7473" s="47" t="s">
        <v>38</v>
      </c>
      <c r="B7473" s="47" t="s">
        <v>7</v>
      </c>
      <c r="C7473" s="47">
        <v>2015</v>
      </c>
      <c r="D7473" s="107">
        <v>315201990</v>
      </c>
    </row>
    <row r="7474" spans="1:4">
      <c r="A7474" s="47" t="s">
        <v>38</v>
      </c>
      <c r="B7474" s="47" t="s">
        <v>7</v>
      </c>
      <c r="C7474" s="47">
        <v>2016</v>
      </c>
      <c r="D7474" s="107">
        <v>347580516.48000002</v>
      </c>
    </row>
    <row r="7475" spans="1:4">
      <c r="A7475" s="47" t="s">
        <v>38</v>
      </c>
      <c r="B7475" s="47" t="s">
        <v>7</v>
      </c>
      <c r="C7475" s="47">
        <v>2017</v>
      </c>
      <c r="D7475" s="107">
        <v>378570531.97000003</v>
      </c>
    </row>
    <row r="7476" spans="1:4">
      <c r="A7476" s="47" t="s">
        <v>38</v>
      </c>
      <c r="B7476" s="47" t="s">
        <v>7</v>
      </c>
      <c r="C7476" s="47">
        <v>2018</v>
      </c>
      <c r="D7476" s="107">
        <v>270564689.93000001</v>
      </c>
    </row>
    <row r="7477" spans="1:4">
      <c r="A7477" s="47" t="s">
        <v>38</v>
      </c>
      <c r="B7477" s="47" t="s">
        <v>7</v>
      </c>
      <c r="C7477" s="47">
        <v>2019</v>
      </c>
      <c r="D7477" s="107">
        <v>246627484.59999999</v>
      </c>
    </row>
    <row r="7478" spans="1:4">
      <c r="A7478" s="47" t="s">
        <v>38</v>
      </c>
      <c r="B7478" s="47" t="s">
        <v>7</v>
      </c>
      <c r="C7478" s="47">
        <v>2020</v>
      </c>
      <c r="D7478" s="107">
        <v>244848286.41</v>
      </c>
    </row>
    <row r="7479" spans="1:4">
      <c r="A7479" s="47" t="s">
        <v>38</v>
      </c>
      <c r="B7479" s="47" t="s">
        <v>7</v>
      </c>
      <c r="C7479" s="47">
        <v>2021</v>
      </c>
      <c r="D7479" s="107">
        <v>250926321.99000001</v>
      </c>
    </row>
    <row r="7480" spans="1:4">
      <c r="A7480" s="47" t="s">
        <v>38</v>
      </c>
      <c r="B7480" s="47" t="s">
        <v>7</v>
      </c>
      <c r="C7480" s="47">
        <v>2022</v>
      </c>
      <c r="D7480" s="107">
        <v>265632337.24000001</v>
      </c>
    </row>
    <row r="7481" spans="1:4">
      <c r="A7481" s="47" t="s">
        <v>39</v>
      </c>
      <c r="B7481" s="47" t="s">
        <v>7</v>
      </c>
      <c r="C7481" s="47">
        <v>2014</v>
      </c>
      <c r="D7481" s="107">
        <v>274106980</v>
      </c>
    </row>
    <row r="7482" spans="1:4">
      <c r="A7482" s="47" t="s">
        <v>39</v>
      </c>
      <c r="B7482" s="47" t="s">
        <v>7</v>
      </c>
      <c r="C7482" s="47">
        <v>2015</v>
      </c>
      <c r="D7482" s="107">
        <v>298975470</v>
      </c>
    </row>
    <row r="7483" spans="1:4">
      <c r="A7483" s="47" t="s">
        <v>39</v>
      </c>
      <c r="B7483" s="47" t="s">
        <v>7</v>
      </c>
      <c r="C7483" s="47">
        <v>2016</v>
      </c>
      <c r="D7483" s="107">
        <v>278706526</v>
      </c>
    </row>
    <row r="7484" spans="1:4">
      <c r="A7484" s="47" t="s">
        <v>39</v>
      </c>
      <c r="B7484" s="47" t="s">
        <v>7</v>
      </c>
      <c r="C7484" s="47">
        <v>2017</v>
      </c>
      <c r="D7484" s="107">
        <v>243474120.25999999</v>
      </c>
    </row>
    <row r="7485" spans="1:4">
      <c r="A7485" s="47" t="s">
        <v>39</v>
      </c>
      <c r="B7485" s="47" t="s">
        <v>7</v>
      </c>
      <c r="C7485" s="47">
        <v>2018</v>
      </c>
      <c r="D7485" s="107">
        <v>226506391</v>
      </c>
    </row>
    <row r="7486" spans="1:4">
      <c r="A7486" s="47" t="s">
        <v>39</v>
      </c>
      <c r="B7486" s="47" t="s">
        <v>7</v>
      </c>
      <c r="C7486" s="47">
        <v>2019</v>
      </c>
      <c r="D7486" s="107">
        <v>217335342.90000001</v>
      </c>
    </row>
    <row r="7487" spans="1:4">
      <c r="A7487" s="47" t="s">
        <v>39</v>
      </c>
      <c r="B7487" s="47" t="s">
        <v>7</v>
      </c>
      <c r="C7487" s="47">
        <v>2020</v>
      </c>
      <c r="D7487" s="107">
        <v>201004077</v>
      </c>
    </row>
    <row r="7488" spans="1:4">
      <c r="A7488" s="47" t="s">
        <v>39</v>
      </c>
      <c r="B7488" s="47" t="s">
        <v>7</v>
      </c>
      <c r="C7488" s="47">
        <v>2021</v>
      </c>
      <c r="D7488" s="107">
        <v>210651848</v>
      </c>
    </row>
    <row r="7489" spans="1:4">
      <c r="A7489" s="47" t="s">
        <v>39</v>
      </c>
      <c r="B7489" s="47" t="s">
        <v>7</v>
      </c>
      <c r="C7489" s="47">
        <v>2022</v>
      </c>
      <c r="D7489" s="107">
        <v>231974756</v>
      </c>
    </row>
    <row r="7490" spans="1:4">
      <c r="A7490" s="47" t="s">
        <v>40</v>
      </c>
      <c r="B7490" s="47" t="s">
        <v>7</v>
      </c>
      <c r="C7490" s="47">
        <v>2014</v>
      </c>
      <c r="D7490" s="107">
        <v>42112609.350000001</v>
      </c>
    </row>
    <row r="7491" spans="1:4">
      <c r="A7491" s="47" t="s">
        <v>40</v>
      </c>
      <c r="B7491" s="47" t="s">
        <v>7</v>
      </c>
      <c r="C7491" s="47">
        <v>2015</v>
      </c>
      <c r="D7491" s="107">
        <v>59678062.049999997</v>
      </c>
    </row>
    <row r="7492" spans="1:4">
      <c r="A7492" s="47" t="s">
        <v>40</v>
      </c>
      <c r="B7492" s="47" t="s">
        <v>7</v>
      </c>
      <c r="C7492" s="47">
        <v>2016</v>
      </c>
      <c r="D7492" s="107">
        <v>59155870.049999997</v>
      </c>
    </row>
    <row r="7493" spans="1:4">
      <c r="A7493" s="47" t="s">
        <v>40</v>
      </c>
      <c r="B7493" s="47" t="s">
        <v>7</v>
      </c>
      <c r="C7493" s="47">
        <v>2017</v>
      </c>
      <c r="D7493" s="107">
        <v>46940357.030000001</v>
      </c>
    </row>
    <row r="7494" spans="1:4">
      <c r="A7494" s="47" t="s">
        <v>40</v>
      </c>
      <c r="B7494" s="47" t="s">
        <v>7</v>
      </c>
      <c r="C7494" s="47">
        <v>2018</v>
      </c>
      <c r="D7494" s="107">
        <v>51544048.159999996</v>
      </c>
    </row>
    <row r="7495" spans="1:4">
      <c r="A7495" s="47" t="s">
        <v>40</v>
      </c>
      <c r="B7495" s="47" t="s">
        <v>7</v>
      </c>
      <c r="C7495" s="47">
        <v>2019</v>
      </c>
      <c r="D7495" s="107">
        <v>45997709</v>
      </c>
    </row>
    <row r="7496" spans="1:4">
      <c r="A7496" s="47" t="s">
        <v>40</v>
      </c>
      <c r="B7496" s="47" t="s">
        <v>7</v>
      </c>
      <c r="C7496" s="47">
        <v>2020</v>
      </c>
      <c r="D7496" s="107">
        <v>42075156.600000001</v>
      </c>
    </row>
    <row r="7497" spans="1:4">
      <c r="A7497" s="47" t="s">
        <v>40</v>
      </c>
      <c r="B7497" s="47" t="s">
        <v>7</v>
      </c>
      <c r="C7497" s="47">
        <v>2021</v>
      </c>
      <c r="D7497" s="107">
        <v>43627634.140000001</v>
      </c>
    </row>
    <row r="7498" spans="1:4">
      <c r="A7498" s="47" t="s">
        <v>40</v>
      </c>
      <c r="B7498" s="47" t="s">
        <v>7</v>
      </c>
      <c r="C7498" s="47">
        <v>2022</v>
      </c>
      <c r="D7498" s="107">
        <v>23023594.210000001</v>
      </c>
    </row>
    <row r="7499" spans="1:4">
      <c r="A7499" s="47" t="s">
        <v>41</v>
      </c>
      <c r="B7499" s="47" t="s">
        <v>7</v>
      </c>
      <c r="C7499" s="47">
        <v>2014</v>
      </c>
      <c r="D7499" s="107">
        <v>61044131.089999996</v>
      </c>
    </row>
    <row r="7500" spans="1:4">
      <c r="A7500" s="47" t="s">
        <v>41</v>
      </c>
      <c r="B7500" s="47" t="s">
        <v>7</v>
      </c>
      <c r="C7500" s="47">
        <v>2015</v>
      </c>
      <c r="D7500" s="107">
        <v>64356853.6309091</v>
      </c>
    </row>
    <row r="7501" spans="1:4">
      <c r="A7501" s="47" t="s">
        <v>41</v>
      </c>
      <c r="B7501" s="47" t="s">
        <v>7</v>
      </c>
      <c r="C7501" s="47">
        <v>2016</v>
      </c>
      <c r="D7501" s="107">
        <v>63527982.530000001</v>
      </c>
    </row>
    <row r="7502" spans="1:4">
      <c r="A7502" s="47" t="s">
        <v>41</v>
      </c>
      <c r="B7502" s="47" t="s">
        <v>7</v>
      </c>
      <c r="C7502" s="47">
        <v>2017</v>
      </c>
      <c r="D7502" s="107">
        <v>60816208.240000002</v>
      </c>
    </row>
    <row r="7503" spans="1:4">
      <c r="A7503" s="47" t="s">
        <v>41</v>
      </c>
      <c r="B7503" s="47" t="s">
        <v>7</v>
      </c>
      <c r="C7503" s="47">
        <v>2018</v>
      </c>
      <c r="D7503" s="107">
        <v>58452249.219999999</v>
      </c>
    </row>
    <row r="7504" spans="1:4">
      <c r="A7504" s="47" t="s">
        <v>41</v>
      </c>
      <c r="B7504" s="47" t="s">
        <v>7</v>
      </c>
      <c r="C7504" s="47">
        <v>2019</v>
      </c>
      <c r="D7504" s="107">
        <v>63919507.469999999</v>
      </c>
    </row>
    <row r="7505" spans="1:4">
      <c r="A7505" s="47" t="s">
        <v>41</v>
      </c>
      <c r="B7505" s="47" t="s">
        <v>7</v>
      </c>
      <c r="C7505" s="47">
        <v>2020</v>
      </c>
      <c r="D7505" s="107">
        <v>72349457.629999995</v>
      </c>
    </row>
    <row r="7506" spans="1:4">
      <c r="A7506" s="47" t="s">
        <v>41</v>
      </c>
      <c r="B7506" s="47" t="s">
        <v>7</v>
      </c>
      <c r="C7506" s="47">
        <v>2021</v>
      </c>
      <c r="D7506" s="107">
        <v>74370303.849999994</v>
      </c>
    </row>
    <row r="7507" spans="1:4">
      <c r="A7507" s="47" t="s">
        <v>41</v>
      </c>
      <c r="B7507" s="47" t="s">
        <v>7</v>
      </c>
      <c r="C7507" s="47">
        <v>2022</v>
      </c>
      <c r="D7507" s="107">
        <v>0</v>
      </c>
    </row>
    <row r="7508" spans="1:4">
      <c r="A7508" s="47" t="s">
        <v>111</v>
      </c>
      <c r="B7508" s="47" t="s">
        <v>7</v>
      </c>
      <c r="C7508" s="47">
        <v>2020</v>
      </c>
      <c r="D7508" s="107">
        <v>0</v>
      </c>
    </row>
    <row r="7509" spans="1:4">
      <c r="A7509" s="47" t="s">
        <v>111</v>
      </c>
      <c r="B7509" s="47" t="s">
        <v>7</v>
      </c>
      <c r="C7509" s="47">
        <v>2021</v>
      </c>
      <c r="D7509" s="107">
        <v>0</v>
      </c>
    </row>
    <row r="7510" spans="1:4">
      <c r="A7510" s="47" t="s">
        <v>111</v>
      </c>
      <c r="B7510" s="47" t="s">
        <v>7</v>
      </c>
      <c r="C7510" s="47">
        <v>2022</v>
      </c>
      <c r="D7510" s="107">
        <v>0</v>
      </c>
    </row>
    <row r="7511" spans="1:4">
      <c r="A7511" s="47" t="s">
        <v>42</v>
      </c>
      <c r="B7511" s="47" t="s">
        <v>7</v>
      </c>
      <c r="C7511" s="47">
        <v>2014</v>
      </c>
      <c r="D7511" s="107">
        <v>145503060.5</v>
      </c>
    </row>
    <row r="7512" spans="1:4">
      <c r="A7512" s="47" t="s">
        <v>42</v>
      </c>
      <c r="B7512" s="47" t="s">
        <v>7</v>
      </c>
      <c r="C7512" s="47">
        <v>2015</v>
      </c>
      <c r="D7512" s="107">
        <v>182260537.90000001</v>
      </c>
    </row>
    <row r="7513" spans="1:4">
      <c r="A7513" s="47" t="s">
        <v>42</v>
      </c>
      <c r="B7513" s="47" t="s">
        <v>7</v>
      </c>
      <c r="C7513" s="47">
        <v>2016</v>
      </c>
      <c r="D7513" s="107">
        <v>149054440.5</v>
      </c>
    </row>
    <row r="7514" spans="1:4">
      <c r="A7514" s="47" t="s">
        <v>42</v>
      </c>
      <c r="B7514" s="47" t="s">
        <v>7</v>
      </c>
      <c r="C7514" s="47">
        <v>2017</v>
      </c>
      <c r="D7514" s="107">
        <v>160704237</v>
      </c>
    </row>
    <row r="7515" spans="1:4">
      <c r="A7515" s="47" t="s">
        <v>42</v>
      </c>
      <c r="B7515" s="47" t="s">
        <v>7</v>
      </c>
      <c r="C7515" s="47">
        <v>2018</v>
      </c>
      <c r="D7515" s="107">
        <v>148303891</v>
      </c>
    </row>
    <row r="7516" spans="1:4">
      <c r="A7516" s="47" t="s">
        <v>42</v>
      </c>
      <c r="B7516" s="47" t="s">
        <v>7</v>
      </c>
      <c r="C7516" s="47">
        <v>2019</v>
      </c>
      <c r="D7516" s="107">
        <v>136317944.40000001</v>
      </c>
    </row>
    <row r="7517" spans="1:4">
      <c r="A7517" s="47" t="s">
        <v>42</v>
      </c>
      <c r="B7517" s="47" t="s">
        <v>7</v>
      </c>
      <c r="C7517" s="47">
        <v>2020</v>
      </c>
      <c r="D7517" s="107">
        <v>175124930.06999999</v>
      </c>
    </row>
    <row r="7518" spans="1:4">
      <c r="A7518" s="47" t="s">
        <v>42</v>
      </c>
      <c r="B7518" s="47" t="s">
        <v>7</v>
      </c>
      <c r="C7518" s="47">
        <v>2021</v>
      </c>
      <c r="D7518" s="107">
        <v>170009781.86000001</v>
      </c>
    </row>
    <row r="7519" spans="1:4">
      <c r="A7519" s="47" t="s">
        <v>42</v>
      </c>
      <c r="B7519" s="47" t="s">
        <v>7</v>
      </c>
      <c r="C7519" s="47">
        <v>2022</v>
      </c>
      <c r="D7519" s="107">
        <v>0</v>
      </c>
    </row>
    <row r="7520" spans="1:4">
      <c r="A7520" s="47" t="s">
        <v>43</v>
      </c>
      <c r="B7520" s="47" t="s">
        <v>7</v>
      </c>
      <c r="C7520" s="47">
        <v>2014</v>
      </c>
      <c r="D7520" s="107">
        <v>251105000</v>
      </c>
    </row>
    <row r="7521" spans="1:4">
      <c r="A7521" s="47" t="s">
        <v>43</v>
      </c>
      <c r="B7521" s="47" t="s">
        <v>7</v>
      </c>
      <c r="C7521" s="47">
        <v>2015</v>
      </c>
      <c r="D7521" s="107">
        <v>264106000</v>
      </c>
    </row>
    <row r="7522" spans="1:4">
      <c r="A7522" s="47" t="s">
        <v>43</v>
      </c>
      <c r="B7522" s="47" t="s">
        <v>7</v>
      </c>
      <c r="C7522" s="47">
        <v>2016</v>
      </c>
      <c r="D7522" s="107">
        <v>256974743.08000001</v>
      </c>
    </row>
    <row r="7523" spans="1:4">
      <c r="A7523" s="47" t="s">
        <v>43</v>
      </c>
      <c r="B7523" s="47" t="s">
        <v>7</v>
      </c>
      <c r="C7523" s="47">
        <v>2017</v>
      </c>
      <c r="D7523" s="107">
        <v>245653183.65000001</v>
      </c>
    </row>
    <row r="7524" spans="1:4">
      <c r="A7524" s="47" t="s">
        <v>43</v>
      </c>
      <c r="B7524" s="47" t="s">
        <v>7</v>
      </c>
      <c r="C7524" s="47">
        <v>2018</v>
      </c>
      <c r="D7524" s="107">
        <v>239066369.16</v>
      </c>
    </row>
    <row r="7525" spans="1:4">
      <c r="A7525" s="47" t="s">
        <v>43</v>
      </c>
      <c r="B7525" s="47" t="s">
        <v>7</v>
      </c>
      <c r="C7525" s="47">
        <v>2019</v>
      </c>
      <c r="D7525" s="107">
        <v>239995710.86000001</v>
      </c>
    </row>
    <row r="7526" spans="1:4">
      <c r="A7526" s="47" t="s">
        <v>43</v>
      </c>
      <c r="B7526" s="47" t="s">
        <v>7</v>
      </c>
      <c r="C7526" s="47">
        <v>2020</v>
      </c>
      <c r="D7526" s="107">
        <v>245073622.43000001</v>
      </c>
    </row>
    <row r="7527" spans="1:4">
      <c r="A7527" s="47" t="s">
        <v>43</v>
      </c>
      <c r="B7527" s="47" t="s">
        <v>7</v>
      </c>
      <c r="C7527" s="47">
        <v>2021</v>
      </c>
      <c r="D7527" s="107">
        <v>263465548.65000001</v>
      </c>
    </row>
    <row r="7528" spans="1:4">
      <c r="A7528" s="47" t="s">
        <v>43</v>
      </c>
      <c r="B7528" s="47" t="s">
        <v>7</v>
      </c>
      <c r="C7528" s="47">
        <v>2022</v>
      </c>
      <c r="D7528" s="107">
        <v>275037518.26999998</v>
      </c>
    </row>
    <row r="7529" spans="1:4">
      <c r="A7529" s="47" t="s">
        <v>44</v>
      </c>
      <c r="B7529" s="47" t="s">
        <v>7</v>
      </c>
      <c r="C7529" s="47">
        <v>2014</v>
      </c>
      <c r="D7529" s="107">
        <v>125114032.23999999</v>
      </c>
    </row>
    <row r="7530" spans="1:4">
      <c r="A7530" s="47" t="s">
        <v>44</v>
      </c>
      <c r="B7530" s="47" t="s">
        <v>7</v>
      </c>
      <c r="C7530" s="47">
        <v>2015</v>
      </c>
      <c r="D7530" s="107">
        <v>111002322.68000001</v>
      </c>
    </row>
    <row r="7531" spans="1:4">
      <c r="A7531" s="47" t="s">
        <v>44</v>
      </c>
      <c r="B7531" s="47" t="s">
        <v>7</v>
      </c>
      <c r="C7531" s="47">
        <v>2016</v>
      </c>
      <c r="D7531" s="107">
        <v>100782996.84999999</v>
      </c>
    </row>
    <row r="7532" spans="1:4">
      <c r="A7532" s="47" t="s">
        <v>44</v>
      </c>
      <c r="B7532" s="47" t="s">
        <v>7</v>
      </c>
      <c r="C7532" s="47">
        <v>2017</v>
      </c>
      <c r="D7532" s="107">
        <v>94381755.379999995</v>
      </c>
    </row>
    <row r="7533" spans="1:4">
      <c r="A7533" s="47" t="s">
        <v>44</v>
      </c>
      <c r="B7533" s="47" t="s">
        <v>7</v>
      </c>
      <c r="C7533" s="47">
        <v>2018</v>
      </c>
      <c r="D7533" s="107">
        <v>95108850.709999993</v>
      </c>
    </row>
    <row r="7534" spans="1:4">
      <c r="A7534" s="47" t="s">
        <v>44</v>
      </c>
      <c r="B7534" s="47" t="s">
        <v>7</v>
      </c>
      <c r="C7534" s="47">
        <v>2019</v>
      </c>
      <c r="D7534" s="107">
        <v>86563283.629999995</v>
      </c>
    </row>
    <row r="7535" spans="1:4">
      <c r="A7535" s="47" t="s">
        <v>44</v>
      </c>
      <c r="B7535" s="47" t="s">
        <v>7</v>
      </c>
      <c r="C7535" s="47">
        <v>2020</v>
      </c>
      <c r="D7535" s="107">
        <v>80735239.209999993</v>
      </c>
    </row>
    <row r="7536" spans="1:4">
      <c r="A7536" s="47" t="s">
        <v>44</v>
      </c>
      <c r="B7536" s="47" t="s">
        <v>7</v>
      </c>
      <c r="C7536" s="47">
        <v>2021</v>
      </c>
      <c r="D7536" s="107">
        <v>76192543.170000002</v>
      </c>
    </row>
    <row r="7537" spans="1:4">
      <c r="A7537" s="47" t="s">
        <v>44</v>
      </c>
      <c r="B7537" s="47" t="s">
        <v>7</v>
      </c>
      <c r="C7537" s="47">
        <v>2022</v>
      </c>
      <c r="D7537" s="107">
        <v>70042783</v>
      </c>
    </row>
    <row r="7538" spans="1:4">
      <c r="A7538" s="47" t="s">
        <v>45</v>
      </c>
      <c r="B7538" s="47" t="s">
        <v>7</v>
      </c>
      <c r="C7538" s="47">
        <v>2014</v>
      </c>
      <c r="D7538" s="107">
        <v>109583000</v>
      </c>
    </row>
    <row r="7539" spans="1:4">
      <c r="A7539" s="47" t="s">
        <v>45</v>
      </c>
      <c r="B7539" s="47" t="s">
        <v>7</v>
      </c>
      <c r="C7539" s="47">
        <v>2015</v>
      </c>
      <c r="D7539" s="107">
        <v>115656488.84</v>
      </c>
    </row>
    <row r="7540" spans="1:4">
      <c r="A7540" s="47" t="s">
        <v>45</v>
      </c>
      <c r="B7540" s="47" t="s">
        <v>7</v>
      </c>
      <c r="C7540" s="47">
        <v>2016</v>
      </c>
      <c r="D7540" s="107">
        <v>112284174.58</v>
      </c>
    </row>
    <row r="7541" spans="1:4">
      <c r="A7541" s="47" t="s">
        <v>45</v>
      </c>
      <c r="B7541" s="47" t="s">
        <v>7</v>
      </c>
      <c r="C7541" s="47">
        <v>2017</v>
      </c>
      <c r="D7541" s="107">
        <v>106892516</v>
      </c>
    </row>
    <row r="7542" spans="1:4">
      <c r="A7542" s="47" t="s">
        <v>45</v>
      </c>
      <c r="B7542" s="47" t="s">
        <v>7</v>
      </c>
      <c r="C7542" s="47">
        <v>2018</v>
      </c>
      <c r="D7542" s="107">
        <v>104363068.68000001</v>
      </c>
    </row>
    <row r="7543" spans="1:4">
      <c r="A7543" s="47" t="s">
        <v>45</v>
      </c>
      <c r="B7543" s="47" t="s">
        <v>7</v>
      </c>
      <c r="C7543" s="47">
        <v>2019</v>
      </c>
      <c r="D7543" s="107">
        <v>113596093.05</v>
      </c>
    </row>
    <row r="7544" spans="1:4">
      <c r="A7544" s="47" t="s">
        <v>45</v>
      </c>
      <c r="B7544" s="47" t="s">
        <v>7</v>
      </c>
      <c r="C7544" s="47">
        <v>2020</v>
      </c>
      <c r="D7544" s="107">
        <v>127795141</v>
      </c>
    </row>
    <row r="7545" spans="1:4">
      <c r="A7545" s="47" t="s">
        <v>45</v>
      </c>
      <c r="B7545" s="47" t="s">
        <v>7</v>
      </c>
      <c r="C7545" s="47">
        <v>2021</v>
      </c>
      <c r="D7545" s="107">
        <v>130122043.18000001</v>
      </c>
    </row>
    <row r="7546" spans="1:4">
      <c r="A7546" s="47" t="s">
        <v>45</v>
      </c>
      <c r="B7546" s="47" t="s">
        <v>7</v>
      </c>
      <c r="C7546" s="47">
        <v>2022</v>
      </c>
      <c r="D7546" s="107">
        <v>0</v>
      </c>
    </row>
    <row r="7547" spans="1:4">
      <c r="A7547" s="47" t="s">
        <v>33</v>
      </c>
      <c r="B7547" s="47" t="s">
        <v>1</v>
      </c>
      <c r="C7547" s="47">
        <v>2014</v>
      </c>
      <c r="D7547" s="107">
        <v>516009464.69834232</v>
      </c>
    </row>
    <row r="7548" spans="1:4">
      <c r="A7548" s="47" t="s">
        <v>33</v>
      </c>
      <c r="B7548" s="47" t="s">
        <v>1</v>
      </c>
      <c r="C7548" s="47">
        <v>2015</v>
      </c>
      <c r="D7548" s="107">
        <v>561444165.52166796</v>
      </c>
    </row>
    <row r="7549" spans="1:4">
      <c r="A7549" s="47" t="s">
        <v>33</v>
      </c>
      <c r="B7549" s="47" t="s">
        <v>1</v>
      </c>
      <c r="C7549" s="47">
        <v>2016</v>
      </c>
      <c r="D7549" s="107">
        <v>521761267.63574702</v>
      </c>
    </row>
    <row r="7550" spans="1:4">
      <c r="A7550" s="47" t="s">
        <v>33</v>
      </c>
      <c r="B7550" s="47" t="s">
        <v>1</v>
      </c>
      <c r="C7550" s="47">
        <v>2017</v>
      </c>
      <c r="D7550" s="107">
        <v>530532636</v>
      </c>
    </row>
    <row r="7551" spans="1:4">
      <c r="A7551" s="47" t="s">
        <v>33</v>
      </c>
      <c r="B7551" s="47" t="s">
        <v>1</v>
      </c>
      <c r="C7551" s="47">
        <v>2018</v>
      </c>
      <c r="D7551" s="107">
        <v>504571752</v>
      </c>
    </row>
    <row r="7552" spans="1:4">
      <c r="A7552" s="47" t="s">
        <v>33</v>
      </c>
      <c r="B7552" s="47" t="s">
        <v>1</v>
      </c>
      <c r="C7552" s="47">
        <v>2019</v>
      </c>
      <c r="D7552" s="107">
        <v>529189771</v>
      </c>
    </row>
    <row r="7553" spans="1:4">
      <c r="A7553" s="47" t="s">
        <v>33</v>
      </c>
      <c r="B7553" s="47" t="s">
        <v>1</v>
      </c>
      <c r="C7553" s="47">
        <v>2020</v>
      </c>
      <c r="D7553" s="107">
        <v>306281786.02999997</v>
      </c>
    </row>
    <row r="7554" spans="1:4">
      <c r="A7554" s="47" t="s">
        <v>33</v>
      </c>
      <c r="B7554" s="47" t="s">
        <v>1</v>
      </c>
      <c r="C7554" s="47">
        <v>2021</v>
      </c>
      <c r="D7554" s="107">
        <v>281596813.10000002</v>
      </c>
    </row>
    <row r="7555" spans="1:4">
      <c r="A7555" s="47" t="s">
        <v>33</v>
      </c>
      <c r="B7555" s="47" t="s">
        <v>1</v>
      </c>
      <c r="C7555" s="47">
        <v>2022</v>
      </c>
      <c r="D7555" s="107">
        <v>281611552</v>
      </c>
    </row>
    <row r="7556" spans="1:4">
      <c r="A7556" s="47" t="s">
        <v>34</v>
      </c>
      <c r="B7556" s="47" t="s">
        <v>1</v>
      </c>
      <c r="C7556" s="47">
        <v>2014</v>
      </c>
      <c r="D7556" s="107">
        <v>72479020.574203178</v>
      </c>
    </row>
    <row r="7557" spans="1:4">
      <c r="A7557" s="47" t="s">
        <v>34</v>
      </c>
      <c r="B7557" s="47" t="s">
        <v>1</v>
      </c>
      <c r="C7557" s="47">
        <v>2015</v>
      </c>
      <c r="D7557" s="107">
        <v>115982345.684095</v>
      </c>
    </row>
    <row r="7558" spans="1:4">
      <c r="A7558" s="47" t="s">
        <v>34</v>
      </c>
      <c r="B7558" s="47" t="s">
        <v>1</v>
      </c>
      <c r="C7558" s="47">
        <v>2016</v>
      </c>
      <c r="D7558" s="107">
        <v>97491690.555004597</v>
      </c>
    </row>
    <row r="7559" spans="1:4">
      <c r="A7559" s="47" t="s">
        <v>34</v>
      </c>
      <c r="B7559" s="47" t="s">
        <v>1</v>
      </c>
      <c r="C7559" s="47">
        <v>2017</v>
      </c>
      <c r="D7559" s="107">
        <v>83214590.9932376</v>
      </c>
    </row>
    <row r="7560" spans="1:4">
      <c r="A7560" s="47" t="s">
        <v>34</v>
      </c>
      <c r="B7560" s="47" t="s">
        <v>1</v>
      </c>
      <c r="C7560" s="47">
        <v>2018</v>
      </c>
      <c r="D7560" s="107">
        <v>85695255.389604405</v>
      </c>
    </row>
    <row r="7561" spans="1:4">
      <c r="A7561" s="47" t="s">
        <v>34</v>
      </c>
      <c r="B7561" s="47" t="s">
        <v>1</v>
      </c>
      <c r="C7561" s="47">
        <v>2019</v>
      </c>
      <c r="D7561" s="107">
        <v>81899232.800881505</v>
      </c>
    </row>
    <row r="7562" spans="1:4">
      <c r="A7562" s="47" t="s">
        <v>34</v>
      </c>
      <c r="B7562" s="47" t="s">
        <v>1</v>
      </c>
      <c r="C7562" s="47">
        <v>2020</v>
      </c>
      <c r="D7562" s="107">
        <v>114958535.19424599</v>
      </c>
    </row>
    <row r="7563" spans="1:4">
      <c r="A7563" s="47" t="s">
        <v>34</v>
      </c>
      <c r="B7563" s="47" t="s">
        <v>1</v>
      </c>
      <c r="C7563" s="47">
        <v>2021</v>
      </c>
      <c r="D7563" s="107">
        <v>116504745.81892499</v>
      </c>
    </row>
    <row r="7564" spans="1:4">
      <c r="A7564" s="47" t="s">
        <v>34</v>
      </c>
      <c r="B7564" s="47" t="s">
        <v>1</v>
      </c>
      <c r="C7564" s="47">
        <v>2022</v>
      </c>
      <c r="D7564" s="107">
        <v>114853542.230994</v>
      </c>
    </row>
    <row r="7565" spans="1:4">
      <c r="A7565" s="47" t="s">
        <v>35</v>
      </c>
      <c r="B7565" s="47" t="s">
        <v>1</v>
      </c>
      <c r="C7565" s="47">
        <v>2014</v>
      </c>
      <c r="D7565" s="107">
        <v>70755293</v>
      </c>
    </row>
    <row r="7566" spans="1:4">
      <c r="A7566" s="47" t="s">
        <v>35</v>
      </c>
      <c r="B7566" s="47" t="s">
        <v>1</v>
      </c>
      <c r="C7566" s="47">
        <v>2015</v>
      </c>
      <c r="D7566" s="107">
        <v>107561968</v>
      </c>
    </row>
    <row r="7567" spans="1:4">
      <c r="A7567" s="47" t="s">
        <v>35</v>
      </c>
      <c r="B7567" s="47" t="s">
        <v>1</v>
      </c>
      <c r="C7567" s="47">
        <v>2016</v>
      </c>
      <c r="D7567" s="107">
        <v>78001171.930000007</v>
      </c>
    </row>
    <row r="7568" spans="1:4">
      <c r="A7568" s="47" t="s">
        <v>35</v>
      </c>
      <c r="B7568" s="47" t="s">
        <v>1</v>
      </c>
      <c r="C7568" s="47">
        <v>2017</v>
      </c>
      <c r="D7568" s="107">
        <v>96115574</v>
      </c>
    </row>
    <row r="7569" spans="1:4">
      <c r="A7569" s="47" t="s">
        <v>35</v>
      </c>
      <c r="B7569" s="47" t="s">
        <v>1</v>
      </c>
      <c r="C7569" s="47">
        <v>2018</v>
      </c>
      <c r="D7569" s="107">
        <v>103354553.35465561</v>
      </c>
    </row>
    <row r="7570" spans="1:4">
      <c r="A7570" s="47" t="s">
        <v>35</v>
      </c>
      <c r="B7570" s="47" t="s">
        <v>1</v>
      </c>
      <c r="C7570" s="47">
        <v>2019</v>
      </c>
      <c r="D7570" s="107">
        <v>104542282.59999999</v>
      </c>
    </row>
    <row r="7571" spans="1:4">
      <c r="A7571" s="47" t="s">
        <v>35</v>
      </c>
      <c r="B7571" s="47" t="s">
        <v>1</v>
      </c>
      <c r="C7571" s="47">
        <v>2020</v>
      </c>
      <c r="D7571" s="107">
        <v>111822511.45999999</v>
      </c>
    </row>
    <row r="7572" spans="1:4">
      <c r="A7572" s="47" t="s">
        <v>35</v>
      </c>
      <c r="B7572" s="47" t="s">
        <v>1</v>
      </c>
      <c r="C7572" s="47">
        <v>2021</v>
      </c>
      <c r="D7572" s="107">
        <v>110123968.31999999</v>
      </c>
    </row>
    <row r="7573" spans="1:4">
      <c r="A7573" s="47" t="s">
        <v>35</v>
      </c>
      <c r="B7573" s="47" t="s">
        <v>1</v>
      </c>
      <c r="C7573" s="47">
        <v>2022</v>
      </c>
      <c r="D7573" s="107">
        <v>0</v>
      </c>
    </row>
    <row r="7574" spans="1:4">
      <c r="A7574" s="47" t="s">
        <v>36</v>
      </c>
      <c r="B7574" s="47" t="s">
        <v>1</v>
      </c>
      <c r="C7574" s="47">
        <v>2014</v>
      </c>
      <c r="D7574" s="107">
        <v>185027504.43275106</v>
      </c>
    </row>
    <row r="7575" spans="1:4">
      <c r="A7575" s="47" t="s">
        <v>36</v>
      </c>
      <c r="B7575" s="47" t="s">
        <v>1</v>
      </c>
      <c r="C7575" s="47">
        <v>2015</v>
      </c>
      <c r="D7575" s="107">
        <v>223356285.76643801</v>
      </c>
    </row>
    <row r="7576" spans="1:4">
      <c r="A7576" s="47" t="s">
        <v>36</v>
      </c>
      <c r="B7576" s="47" t="s">
        <v>1</v>
      </c>
      <c r="C7576" s="47">
        <v>2016</v>
      </c>
      <c r="D7576" s="107">
        <v>206884250.86945</v>
      </c>
    </row>
    <row r="7577" spans="1:4">
      <c r="A7577" s="47" t="s">
        <v>36</v>
      </c>
      <c r="B7577" s="47" t="s">
        <v>1</v>
      </c>
      <c r="C7577" s="47">
        <v>2017</v>
      </c>
      <c r="D7577" s="107">
        <v>210867817.14708301</v>
      </c>
    </row>
    <row r="7578" spans="1:4">
      <c r="A7578" s="47" t="s">
        <v>36</v>
      </c>
      <c r="B7578" s="47" t="s">
        <v>1</v>
      </c>
      <c r="C7578" s="47">
        <v>2018</v>
      </c>
      <c r="D7578" s="107">
        <v>194284871.57518899</v>
      </c>
    </row>
    <row r="7579" spans="1:4">
      <c r="A7579" s="47" t="s">
        <v>36</v>
      </c>
      <c r="B7579" s="47" t="s">
        <v>1</v>
      </c>
      <c r="C7579" s="47">
        <v>2019</v>
      </c>
      <c r="D7579" s="107">
        <v>157108666.226289</v>
      </c>
    </row>
    <row r="7580" spans="1:4">
      <c r="A7580" s="47" t="s">
        <v>36</v>
      </c>
      <c r="B7580" s="47" t="s">
        <v>1</v>
      </c>
      <c r="C7580" s="47">
        <v>2020</v>
      </c>
      <c r="D7580" s="107">
        <v>158489943.36915201</v>
      </c>
    </row>
    <row r="7581" spans="1:4">
      <c r="A7581" s="47" t="s">
        <v>36</v>
      </c>
      <c r="B7581" s="47" t="s">
        <v>1</v>
      </c>
      <c r="C7581" s="47">
        <v>2021</v>
      </c>
      <c r="D7581" s="107">
        <v>178379031.84</v>
      </c>
    </row>
    <row r="7582" spans="1:4">
      <c r="A7582" s="47" t="s">
        <v>36</v>
      </c>
      <c r="B7582" s="47" t="s">
        <v>1</v>
      </c>
      <c r="C7582" s="47">
        <v>2022</v>
      </c>
      <c r="D7582" s="107">
        <v>195491656</v>
      </c>
    </row>
    <row r="7583" spans="1:4">
      <c r="A7583" s="47" t="s">
        <v>37</v>
      </c>
      <c r="B7583" s="47" t="s">
        <v>1</v>
      </c>
      <c r="C7583" s="47">
        <v>2014</v>
      </c>
      <c r="D7583" s="107">
        <v>393354028.90999991</v>
      </c>
    </row>
    <row r="7584" spans="1:4">
      <c r="A7584" s="47" t="s">
        <v>37</v>
      </c>
      <c r="B7584" s="47" t="s">
        <v>1</v>
      </c>
      <c r="C7584" s="47">
        <v>2015</v>
      </c>
      <c r="D7584" s="107">
        <v>405910900.69999999</v>
      </c>
    </row>
    <row r="7585" spans="1:4">
      <c r="A7585" s="47" t="s">
        <v>37</v>
      </c>
      <c r="B7585" s="47" t="s">
        <v>1</v>
      </c>
      <c r="C7585" s="47">
        <v>2016</v>
      </c>
      <c r="D7585" s="107">
        <v>454084883.52999997</v>
      </c>
    </row>
    <row r="7586" spans="1:4">
      <c r="A7586" s="47" t="s">
        <v>37</v>
      </c>
      <c r="B7586" s="47" t="s">
        <v>1</v>
      </c>
      <c r="C7586" s="47">
        <v>2017</v>
      </c>
      <c r="D7586" s="107">
        <v>495856001.16000003</v>
      </c>
    </row>
    <row r="7587" spans="1:4">
      <c r="A7587" s="47" t="s">
        <v>37</v>
      </c>
      <c r="B7587" s="47" t="s">
        <v>1</v>
      </c>
      <c r="C7587" s="47">
        <v>2018</v>
      </c>
      <c r="D7587" s="107">
        <v>331609884.67000002</v>
      </c>
    </row>
    <row r="7588" spans="1:4">
      <c r="A7588" s="47" t="s">
        <v>37</v>
      </c>
      <c r="B7588" s="47" t="s">
        <v>1</v>
      </c>
      <c r="C7588" s="47">
        <v>2019</v>
      </c>
      <c r="D7588" s="107">
        <v>309757115.44</v>
      </c>
    </row>
    <row r="7589" spans="1:4">
      <c r="A7589" s="47" t="s">
        <v>37</v>
      </c>
      <c r="B7589" s="47" t="s">
        <v>1</v>
      </c>
      <c r="C7589" s="47">
        <v>2020</v>
      </c>
      <c r="D7589" s="107">
        <v>320260211.93000001</v>
      </c>
    </row>
    <row r="7590" spans="1:4">
      <c r="A7590" s="47" t="s">
        <v>37</v>
      </c>
      <c r="B7590" s="47" t="s">
        <v>1</v>
      </c>
      <c r="C7590" s="47">
        <v>2021</v>
      </c>
      <c r="D7590" s="107">
        <v>323408186.49000001</v>
      </c>
    </row>
    <row r="7591" spans="1:4">
      <c r="A7591" s="47" t="s">
        <v>37</v>
      </c>
      <c r="B7591" s="47" t="s">
        <v>1</v>
      </c>
      <c r="C7591" s="47">
        <v>2022</v>
      </c>
      <c r="D7591" s="107">
        <v>352662771.97000003</v>
      </c>
    </row>
    <row r="7592" spans="1:4">
      <c r="A7592" s="47" t="s">
        <v>38</v>
      </c>
      <c r="B7592" s="47" t="s">
        <v>1</v>
      </c>
      <c r="C7592" s="47">
        <v>2014</v>
      </c>
      <c r="D7592" s="107">
        <v>330426000</v>
      </c>
    </row>
    <row r="7593" spans="1:4">
      <c r="A7593" s="47" t="s">
        <v>38</v>
      </c>
      <c r="B7593" s="47" t="s">
        <v>1</v>
      </c>
      <c r="C7593" s="47">
        <v>2015</v>
      </c>
      <c r="D7593" s="107">
        <v>313599081.22548598</v>
      </c>
    </row>
    <row r="7594" spans="1:4">
      <c r="A7594" s="47" t="s">
        <v>38</v>
      </c>
      <c r="B7594" s="47" t="s">
        <v>1</v>
      </c>
      <c r="C7594" s="47">
        <v>2016</v>
      </c>
      <c r="D7594" s="107">
        <v>368569645.56</v>
      </c>
    </row>
    <row r="7595" spans="1:4">
      <c r="A7595" s="47" t="s">
        <v>38</v>
      </c>
      <c r="B7595" s="47" t="s">
        <v>1</v>
      </c>
      <c r="C7595" s="47">
        <v>2017</v>
      </c>
      <c r="D7595" s="107">
        <v>391134673.42000002</v>
      </c>
    </row>
    <row r="7596" spans="1:4">
      <c r="A7596" s="47" t="s">
        <v>38</v>
      </c>
      <c r="B7596" s="47" t="s">
        <v>1</v>
      </c>
      <c r="C7596" s="47">
        <v>2018</v>
      </c>
      <c r="D7596" s="107">
        <v>258984040.81</v>
      </c>
    </row>
    <row r="7597" spans="1:4">
      <c r="A7597" s="47" t="s">
        <v>38</v>
      </c>
      <c r="B7597" s="47" t="s">
        <v>1</v>
      </c>
      <c r="C7597" s="47">
        <v>2019</v>
      </c>
      <c r="D7597" s="107">
        <v>252531311.78999999</v>
      </c>
    </row>
    <row r="7598" spans="1:4">
      <c r="A7598" s="47" t="s">
        <v>38</v>
      </c>
      <c r="B7598" s="47" t="s">
        <v>1</v>
      </c>
      <c r="C7598" s="47">
        <v>2020</v>
      </c>
      <c r="D7598" s="107">
        <v>247811070.22</v>
      </c>
    </row>
    <row r="7599" spans="1:4">
      <c r="A7599" s="47" t="s">
        <v>38</v>
      </c>
      <c r="B7599" s="47" t="s">
        <v>1</v>
      </c>
      <c r="C7599" s="47">
        <v>2021</v>
      </c>
      <c r="D7599" s="107">
        <v>260575977.78999999</v>
      </c>
    </row>
    <row r="7600" spans="1:4">
      <c r="A7600" s="47" t="s">
        <v>38</v>
      </c>
      <c r="B7600" s="47" t="s">
        <v>1</v>
      </c>
      <c r="C7600" s="47">
        <v>2022</v>
      </c>
      <c r="D7600" s="107">
        <v>269783098.63999999</v>
      </c>
    </row>
    <row r="7601" spans="1:4">
      <c r="A7601" s="47" t="s">
        <v>39</v>
      </c>
      <c r="B7601" s="47" t="s">
        <v>1</v>
      </c>
      <c r="C7601" s="47">
        <v>2014</v>
      </c>
      <c r="D7601" s="107">
        <v>270663000</v>
      </c>
    </row>
    <row r="7602" spans="1:4">
      <c r="A7602" s="47" t="s">
        <v>39</v>
      </c>
      <c r="B7602" s="47" t="s">
        <v>1</v>
      </c>
      <c r="C7602" s="47">
        <v>2015</v>
      </c>
      <c r="D7602" s="107">
        <v>271179476</v>
      </c>
    </row>
    <row r="7603" spans="1:4">
      <c r="A7603" s="47" t="s">
        <v>39</v>
      </c>
      <c r="B7603" s="47" t="s">
        <v>1</v>
      </c>
      <c r="C7603" s="47">
        <v>2016</v>
      </c>
      <c r="D7603" s="107">
        <v>299421133</v>
      </c>
    </row>
    <row r="7604" spans="1:4">
      <c r="A7604" s="47" t="s">
        <v>39</v>
      </c>
      <c r="B7604" s="47" t="s">
        <v>1</v>
      </c>
      <c r="C7604" s="47">
        <v>2017</v>
      </c>
      <c r="D7604" s="107">
        <v>251441529.24000001</v>
      </c>
    </row>
    <row r="7605" spans="1:4">
      <c r="A7605" s="47" t="s">
        <v>39</v>
      </c>
      <c r="B7605" s="47" t="s">
        <v>1</v>
      </c>
      <c r="C7605" s="47">
        <v>2018</v>
      </c>
      <c r="D7605" s="107">
        <v>213230097</v>
      </c>
    </row>
    <row r="7606" spans="1:4">
      <c r="A7606" s="47" t="s">
        <v>39</v>
      </c>
      <c r="B7606" s="47" t="s">
        <v>1</v>
      </c>
      <c r="C7606" s="47">
        <v>2019</v>
      </c>
      <c r="D7606" s="107">
        <v>215376401.13</v>
      </c>
    </row>
    <row r="7607" spans="1:4">
      <c r="A7607" s="47" t="s">
        <v>39</v>
      </c>
      <c r="B7607" s="47" t="s">
        <v>1</v>
      </c>
      <c r="C7607" s="47">
        <v>2020</v>
      </c>
      <c r="D7607" s="107">
        <v>213338678</v>
      </c>
    </row>
    <row r="7608" spans="1:4">
      <c r="A7608" s="47" t="s">
        <v>39</v>
      </c>
      <c r="B7608" s="47" t="s">
        <v>1</v>
      </c>
      <c r="C7608" s="47">
        <v>2021</v>
      </c>
      <c r="D7608" s="107">
        <v>218961456</v>
      </c>
    </row>
    <row r="7609" spans="1:4">
      <c r="A7609" s="47" t="s">
        <v>39</v>
      </c>
      <c r="B7609" s="47" t="s">
        <v>1</v>
      </c>
      <c r="C7609" s="47">
        <v>2022</v>
      </c>
      <c r="D7609" s="107">
        <v>254142588</v>
      </c>
    </row>
    <row r="7610" spans="1:4">
      <c r="A7610" s="47" t="s">
        <v>40</v>
      </c>
      <c r="B7610" s="47" t="s">
        <v>1</v>
      </c>
      <c r="C7610" s="47">
        <v>2014</v>
      </c>
      <c r="D7610" s="107">
        <v>0</v>
      </c>
    </row>
    <row r="7611" spans="1:4">
      <c r="A7611" s="47" t="s">
        <v>40</v>
      </c>
      <c r="B7611" s="47" t="s">
        <v>1</v>
      </c>
      <c r="C7611" s="47">
        <v>2015</v>
      </c>
      <c r="D7611" s="107">
        <v>60136594.442545801</v>
      </c>
    </row>
    <row r="7612" spans="1:4">
      <c r="A7612" s="47" t="s">
        <v>40</v>
      </c>
      <c r="B7612" s="47" t="s">
        <v>1</v>
      </c>
      <c r="C7612" s="47">
        <v>2016</v>
      </c>
      <c r="D7612" s="107">
        <v>64791435.2385787</v>
      </c>
    </row>
    <row r="7613" spans="1:4">
      <c r="A7613" s="47" t="s">
        <v>40</v>
      </c>
      <c r="B7613" s="47" t="s">
        <v>1</v>
      </c>
      <c r="C7613" s="47">
        <v>2017</v>
      </c>
      <c r="D7613" s="107">
        <v>61787564.126154102</v>
      </c>
    </row>
    <row r="7614" spans="1:4">
      <c r="A7614" s="47" t="s">
        <v>40</v>
      </c>
      <c r="B7614" s="47" t="s">
        <v>1</v>
      </c>
      <c r="C7614" s="47">
        <v>2018</v>
      </c>
      <c r="D7614" s="107">
        <v>58392028.630000003</v>
      </c>
    </row>
    <row r="7615" spans="1:4">
      <c r="A7615" s="47" t="s">
        <v>40</v>
      </c>
      <c r="B7615" s="47" t="s">
        <v>1</v>
      </c>
      <c r="C7615" s="47">
        <v>2019</v>
      </c>
      <c r="D7615" s="107">
        <v>45533610</v>
      </c>
    </row>
    <row r="7616" spans="1:4">
      <c r="A7616" s="47" t="s">
        <v>40</v>
      </c>
      <c r="B7616" s="47" t="s">
        <v>1</v>
      </c>
      <c r="C7616" s="47">
        <v>2020</v>
      </c>
      <c r="D7616" s="107">
        <v>66278188.119999997</v>
      </c>
    </row>
    <row r="7617" spans="1:4">
      <c r="A7617" s="47" t="s">
        <v>40</v>
      </c>
      <c r="B7617" s="47" t="s">
        <v>1</v>
      </c>
      <c r="C7617" s="47">
        <v>2021</v>
      </c>
      <c r="D7617" s="107">
        <v>72560849.090000004</v>
      </c>
    </row>
    <row r="7618" spans="1:4">
      <c r="A7618" s="47" t="s">
        <v>40</v>
      </c>
      <c r="B7618" s="47" t="s">
        <v>1</v>
      </c>
      <c r="C7618" s="47">
        <v>2022</v>
      </c>
      <c r="D7618" s="107">
        <v>52616772.990000002</v>
      </c>
    </row>
    <row r="7619" spans="1:4">
      <c r="A7619" s="47" t="s">
        <v>41</v>
      </c>
      <c r="B7619" s="47" t="s">
        <v>1</v>
      </c>
      <c r="C7619" s="47">
        <v>2014</v>
      </c>
      <c r="D7619" s="107">
        <v>44959054.854766406</v>
      </c>
    </row>
    <row r="7620" spans="1:4">
      <c r="A7620" s="47" t="s">
        <v>41</v>
      </c>
      <c r="B7620" s="47" t="s">
        <v>1</v>
      </c>
      <c r="C7620" s="47">
        <v>2015</v>
      </c>
      <c r="D7620" s="107">
        <v>63031392.397430301</v>
      </c>
    </row>
    <row r="7621" spans="1:4">
      <c r="A7621" s="47" t="s">
        <v>41</v>
      </c>
      <c r="B7621" s="47" t="s">
        <v>1</v>
      </c>
      <c r="C7621" s="47">
        <v>2016</v>
      </c>
      <c r="D7621" s="107">
        <v>61346496.974559397</v>
      </c>
    </row>
    <row r="7622" spans="1:4">
      <c r="A7622" s="47" t="s">
        <v>41</v>
      </c>
      <c r="B7622" s="47" t="s">
        <v>1</v>
      </c>
      <c r="C7622" s="47">
        <v>2017</v>
      </c>
      <c r="D7622" s="107">
        <v>57765956.369047701</v>
      </c>
    </row>
    <row r="7623" spans="1:4">
      <c r="A7623" s="47" t="s">
        <v>41</v>
      </c>
      <c r="B7623" s="47" t="s">
        <v>1</v>
      </c>
      <c r="C7623" s="47">
        <v>2018</v>
      </c>
      <c r="D7623" s="107">
        <v>56537626.890354298</v>
      </c>
    </row>
    <row r="7624" spans="1:4">
      <c r="A7624" s="47" t="s">
        <v>41</v>
      </c>
      <c r="B7624" s="47" t="s">
        <v>1</v>
      </c>
      <c r="C7624" s="47">
        <v>2019</v>
      </c>
      <c r="D7624" s="107">
        <v>49137510.3444793</v>
      </c>
    </row>
    <row r="7625" spans="1:4">
      <c r="A7625" s="47" t="s">
        <v>41</v>
      </c>
      <c r="B7625" s="47" t="s">
        <v>1</v>
      </c>
      <c r="C7625" s="47">
        <v>2020</v>
      </c>
      <c r="D7625" s="107">
        <v>61040188.514941797</v>
      </c>
    </row>
    <row r="7626" spans="1:4">
      <c r="A7626" s="47" t="s">
        <v>41</v>
      </c>
      <c r="B7626" s="47" t="s">
        <v>1</v>
      </c>
      <c r="C7626" s="47">
        <v>2021</v>
      </c>
      <c r="D7626" s="107">
        <v>65249332.872183301</v>
      </c>
    </row>
    <row r="7627" spans="1:4">
      <c r="A7627" s="47" t="s">
        <v>41</v>
      </c>
      <c r="B7627" s="47" t="s">
        <v>1</v>
      </c>
      <c r="C7627" s="47">
        <v>2022</v>
      </c>
      <c r="D7627" s="107">
        <v>0</v>
      </c>
    </row>
    <row r="7628" spans="1:4">
      <c r="A7628" s="47" t="s">
        <v>111</v>
      </c>
      <c r="B7628" s="47" t="s">
        <v>1</v>
      </c>
      <c r="C7628" s="47">
        <v>2020</v>
      </c>
      <c r="D7628" s="107">
        <v>0</v>
      </c>
    </row>
    <row r="7629" spans="1:4">
      <c r="A7629" s="47" t="s">
        <v>111</v>
      </c>
      <c r="B7629" s="47" t="s">
        <v>1</v>
      </c>
      <c r="C7629" s="47">
        <v>2021</v>
      </c>
      <c r="D7629" s="107">
        <v>0</v>
      </c>
    </row>
    <row r="7630" spans="1:4">
      <c r="A7630" s="47" t="s">
        <v>111</v>
      </c>
      <c r="B7630" s="47" t="s">
        <v>1</v>
      </c>
      <c r="C7630" s="47">
        <v>2022</v>
      </c>
      <c r="D7630" s="107">
        <v>0</v>
      </c>
    </row>
    <row r="7631" spans="1:4">
      <c r="A7631" s="47" t="s">
        <v>42</v>
      </c>
      <c r="B7631" s="47" t="s">
        <v>1</v>
      </c>
      <c r="C7631" s="47">
        <v>2014</v>
      </c>
      <c r="D7631" s="107">
        <v>145503060.5</v>
      </c>
    </row>
    <row r="7632" spans="1:4">
      <c r="A7632" s="47" t="s">
        <v>42</v>
      </c>
      <c r="B7632" s="47" t="s">
        <v>1</v>
      </c>
      <c r="C7632" s="47">
        <v>2015</v>
      </c>
      <c r="D7632" s="107">
        <v>182260537.90000001</v>
      </c>
    </row>
    <row r="7633" spans="1:4">
      <c r="A7633" s="47" t="s">
        <v>42</v>
      </c>
      <c r="B7633" s="47" t="s">
        <v>1</v>
      </c>
      <c r="C7633" s="47">
        <v>2016</v>
      </c>
      <c r="D7633" s="107">
        <v>154415481</v>
      </c>
    </row>
    <row r="7634" spans="1:4">
      <c r="A7634" s="47" t="s">
        <v>42</v>
      </c>
      <c r="B7634" s="47" t="s">
        <v>1</v>
      </c>
      <c r="C7634" s="47">
        <v>2017</v>
      </c>
      <c r="D7634" s="107">
        <v>162914618</v>
      </c>
    </row>
    <row r="7635" spans="1:4">
      <c r="A7635" s="47" t="s">
        <v>42</v>
      </c>
      <c r="B7635" s="47" t="s">
        <v>1</v>
      </c>
      <c r="C7635" s="47">
        <v>2018</v>
      </c>
      <c r="D7635" s="107">
        <v>156699206</v>
      </c>
    </row>
    <row r="7636" spans="1:4">
      <c r="A7636" s="47" t="s">
        <v>42</v>
      </c>
      <c r="B7636" s="47" t="s">
        <v>1</v>
      </c>
      <c r="C7636" s="47">
        <v>2019</v>
      </c>
      <c r="D7636" s="107">
        <v>147324279.40000001</v>
      </c>
    </row>
    <row r="7637" spans="1:4">
      <c r="A7637" s="47" t="s">
        <v>42</v>
      </c>
      <c r="B7637" s="47" t="s">
        <v>1</v>
      </c>
      <c r="C7637" s="47">
        <v>2020</v>
      </c>
      <c r="D7637" s="107">
        <v>187882836.03999999</v>
      </c>
    </row>
    <row r="7638" spans="1:4">
      <c r="A7638" s="47" t="s">
        <v>42</v>
      </c>
      <c r="B7638" s="47" t="s">
        <v>1</v>
      </c>
      <c r="C7638" s="47">
        <v>2021</v>
      </c>
      <c r="D7638" s="107">
        <v>189646729.12</v>
      </c>
    </row>
    <row r="7639" spans="1:4">
      <c r="A7639" s="47" t="s">
        <v>42</v>
      </c>
      <c r="B7639" s="47" t="s">
        <v>1</v>
      </c>
      <c r="C7639" s="47">
        <v>2022</v>
      </c>
      <c r="D7639" s="107">
        <v>0</v>
      </c>
    </row>
    <row r="7640" spans="1:4">
      <c r="A7640" s="47" t="s">
        <v>43</v>
      </c>
      <c r="B7640" s="47" t="s">
        <v>1</v>
      </c>
      <c r="C7640" s="47">
        <v>2014</v>
      </c>
      <c r="D7640" s="107">
        <v>251112927.79999995</v>
      </c>
    </row>
    <row r="7641" spans="1:4">
      <c r="A7641" s="47" t="s">
        <v>43</v>
      </c>
      <c r="B7641" s="47" t="s">
        <v>1</v>
      </c>
      <c r="C7641" s="47">
        <v>2015</v>
      </c>
      <c r="D7641" s="107">
        <v>264106201.40000001</v>
      </c>
    </row>
    <row r="7642" spans="1:4">
      <c r="A7642" s="47" t="s">
        <v>43</v>
      </c>
      <c r="B7642" s="47" t="s">
        <v>1</v>
      </c>
      <c r="C7642" s="47">
        <v>2016</v>
      </c>
      <c r="D7642" s="107">
        <v>256974743.08000001</v>
      </c>
    </row>
    <row r="7643" spans="1:4">
      <c r="A7643" s="47" t="s">
        <v>43</v>
      </c>
      <c r="B7643" s="47" t="s">
        <v>1</v>
      </c>
      <c r="C7643" s="47">
        <v>2017</v>
      </c>
      <c r="D7643" s="107">
        <v>245653183.65000001</v>
      </c>
    </row>
    <row r="7644" spans="1:4">
      <c r="A7644" s="47" t="s">
        <v>43</v>
      </c>
      <c r="B7644" s="47" t="s">
        <v>1</v>
      </c>
      <c r="C7644" s="47">
        <v>2018</v>
      </c>
      <c r="D7644" s="107">
        <v>239066369.16</v>
      </c>
    </row>
    <row r="7645" spans="1:4">
      <c r="A7645" s="47" t="s">
        <v>43</v>
      </c>
      <c r="B7645" s="47" t="s">
        <v>1</v>
      </c>
      <c r="C7645" s="47">
        <v>2019</v>
      </c>
      <c r="D7645" s="107">
        <v>239995710.86000001</v>
      </c>
    </row>
    <row r="7646" spans="1:4">
      <c r="A7646" s="47" t="s">
        <v>43</v>
      </c>
      <c r="B7646" s="47" t="s">
        <v>1</v>
      </c>
      <c r="C7646" s="47">
        <v>2020</v>
      </c>
      <c r="D7646" s="107">
        <v>245073622.43000001</v>
      </c>
    </row>
    <row r="7647" spans="1:4">
      <c r="A7647" s="47" t="s">
        <v>43</v>
      </c>
      <c r="B7647" s="47" t="s">
        <v>1</v>
      </c>
      <c r="C7647" s="47">
        <v>2021</v>
      </c>
      <c r="D7647" s="107">
        <v>263465548.65000001</v>
      </c>
    </row>
    <row r="7648" spans="1:4">
      <c r="A7648" s="47" t="s">
        <v>43</v>
      </c>
      <c r="B7648" s="47" t="s">
        <v>1</v>
      </c>
      <c r="C7648" s="47">
        <v>2022</v>
      </c>
      <c r="D7648" s="107">
        <v>276866604.38698697</v>
      </c>
    </row>
    <row r="7649" spans="1:4">
      <c r="A7649" s="47" t="s">
        <v>44</v>
      </c>
      <c r="B7649" s="47" t="s">
        <v>1</v>
      </c>
      <c r="C7649" s="47">
        <v>2014</v>
      </c>
      <c r="D7649" s="107">
        <v>124241828.39152011</v>
      </c>
    </row>
    <row r="7650" spans="1:4">
      <c r="A7650" s="47" t="s">
        <v>44</v>
      </c>
      <c r="B7650" s="47" t="s">
        <v>1</v>
      </c>
      <c r="C7650" s="47">
        <v>2015</v>
      </c>
      <c r="D7650" s="107">
        <v>120323541.098387</v>
      </c>
    </row>
    <row r="7651" spans="1:4">
      <c r="A7651" s="47" t="s">
        <v>44</v>
      </c>
      <c r="B7651" s="47" t="s">
        <v>1</v>
      </c>
      <c r="C7651" s="47">
        <v>2016</v>
      </c>
      <c r="D7651" s="107">
        <v>107895933.27014101</v>
      </c>
    </row>
    <row r="7652" spans="1:4">
      <c r="A7652" s="47" t="s">
        <v>44</v>
      </c>
      <c r="B7652" s="47" t="s">
        <v>1</v>
      </c>
      <c r="C7652" s="47">
        <v>2017</v>
      </c>
      <c r="D7652" s="107">
        <v>96807086.020784199</v>
      </c>
    </row>
    <row r="7653" spans="1:4">
      <c r="A7653" s="47" t="s">
        <v>44</v>
      </c>
      <c r="B7653" s="47" t="s">
        <v>1</v>
      </c>
      <c r="C7653" s="47">
        <v>2018</v>
      </c>
      <c r="D7653" s="107">
        <v>95748692.980381399</v>
      </c>
    </row>
    <row r="7654" spans="1:4">
      <c r="A7654" s="47" t="s">
        <v>44</v>
      </c>
      <c r="B7654" s="47" t="s">
        <v>1</v>
      </c>
      <c r="C7654" s="47">
        <v>2019</v>
      </c>
      <c r="D7654" s="107">
        <v>82682723.044960797</v>
      </c>
    </row>
    <row r="7655" spans="1:4">
      <c r="A7655" s="47" t="s">
        <v>44</v>
      </c>
      <c r="B7655" s="47" t="s">
        <v>1</v>
      </c>
      <c r="C7655" s="47">
        <v>2020</v>
      </c>
      <c r="D7655" s="107">
        <v>79016620.719999999</v>
      </c>
    </row>
    <row r="7656" spans="1:4">
      <c r="A7656" s="47" t="s">
        <v>44</v>
      </c>
      <c r="B7656" s="47" t="s">
        <v>1</v>
      </c>
      <c r="C7656" s="47">
        <v>2021</v>
      </c>
      <c r="D7656" s="107">
        <v>74472261.539999992</v>
      </c>
    </row>
    <row r="7657" spans="1:4">
      <c r="A7657" s="47" t="s">
        <v>44</v>
      </c>
      <c r="B7657" s="47" t="s">
        <v>1</v>
      </c>
      <c r="C7657" s="47">
        <v>2022</v>
      </c>
      <c r="D7657" s="107">
        <v>70140595.319999993</v>
      </c>
    </row>
    <row r="7658" spans="1:4">
      <c r="A7658" s="47" t="s">
        <v>45</v>
      </c>
      <c r="B7658" s="47" t="s">
        <v>1</v>
      </c>
      <c r="C7658" s="47">
        <v>2014</v>
      </c>
      <c r="D7658" s="107">
        <v>109583225.67</v>
      </c>
    </row>
    <row r="7659" spans="1:4">
      <c r="A7659" s="47" t="s">
        <v>45</v>
      </c>
      <c r="B7659" s="47" t="s">
        <v>1</v>
      </c>
      <c r="C7659" s="47">
        <v>2015</v>
      </c>
      <c r="D7659" s="107">
        <v>115656488.84</v>
      </c>
    </row>
    <row r="7660" spans="1:4">
      <c r="A7660" s="47" t="s">
        <v>45</v>
      </c>
      <c r="B7660" s="47" t="s">
        <v>1</v>
      </c>
      <c r="C7660" s="47">
        <v>2016</v>
      </c>
      <c r="D7660" s="107">
        <v>112487662</v>
      </c>
    </row>
    <row r="7661" spans="1:4">
      <c r="A7661" s="47" t="s">
        <v>45</v>
      </c>
      <c r="B7661" s="47" t="s">
        <v>1</v>
      </c>
      <c r="C7661" s="47">
        <v>2017</v>
      </c>
      <c r="D7661" s="107">
        <v>107044739</v>
      </c>
    </row>
    <row r="7662" spans="1:4">
      <c r="A7662" s="47" t="s">
        <v>45</v>
      </c>
      <c r="B7662" s="47" t="s">
        <v>1</v>
      </c>
      <c r="C7662" s="47">
        <v>2018</v>
      </c>
      <c r="D7662" s="107">
        <v>96050792.536538735</v>
      </c>
    </row>
    <row r="7663" spans="1:4">
      <c r="A7663" s="47" t="s">
        <v>45</v>
      </c>
      <c r="B7663" s="47" t="s">
        <v>1</v>
      </c>
      <c r="C7663" s="47">
        <v>2019</v>
      </c>
      <c r="D7663" s="107">
        <v>100831135.1066</v>
      </c>
    </row>
    <row r="7664" spans="1:4">
      <c r="A7664" s="47" t="s">
        <v>45</v>
      </c>
      <c r="B7664" s="47" t="s">
        <v>1</v>
      </c>
      <c r="C7664" s="47">
        <v>2020</v>
      </c>
      <c r="D7664" s="107">
        <v>125629862</v>
      </c>
    </row>
    <row r="7665" spans="1:4">
      <c r="A7665" s="47" t="s">
        <v>45</v>
      </c>
      <c r="B7665" s="47" t="s">
        <v>1</v>
      </c>
      <c r="C7665" s="47">
        <v>2021</v>
      </c>
      <c r="D7665" s="107">
        <v>125992758.86</v>
      </c>
    </row>
    <row r="7666" spans="1:4">
      <c r="A7666" s="47" t="s">
        <v>45</v>
      </c>
      <c r="B7666" s="47" t="s">
        <v>1</v>
      </c>
      <c r="C7666" s="47">
        <v>2022</v>
      </c>
      <c r="D7666" s="107">
        <v>0</v>
      </c>
    </row>
  </sheetData>
  <autoFilter ref="A1:D7666" xr:uid="{00000000-0001-0000-0600-000000000000}"/>
  <conditionalFormatting sqref="D4175:D4180">
    <cfRule type="containsText" dxfId="4" priority="5" operator="containsText" text="CHECK">
      <formula>NOT(ISERROR(SEARCH("CHECK",D4175)))</formula>
    </cfRule>
  </conditionalFormatting>
  <conditionalFormatting sqref="D4187:D4192">
    <cfRule type="containsText" dxfId="3" priority="4" operator="containsText" text="CHECK">
      <formula>NOT(ISERROR(SEARCH("CHECK",D4187)))</formula>
    </cfRule>
  </conditionalFormatting>
  <conditionalFormatting sqref="D4235:D4240">
    <cfRule type="containsText" dxfId="2" priority="3" operator="containsText" text="CHECK">
      <formula>NOT(ISERROR(SEARCH("CHECK",D4235)))</formula>
    </cfRule>
  </conditionalFormatting>
  <conditionalFormatting sqref="D4253:D4258">
    <cfRule type="containsText" dxfId="1" priority="2" operator="containsText" text="CHECK">
      <formula>NOT(ISERROR(SEARCH("CHECK",D4253)))</formula>
    </cfRule>
  </conditionalFormatting>
  <conditionalFormatting sqref="D5725">
    <cfRule type="containsText" dxfId="0" priority="1" operator="containsText" text="CHECK">
      <formula>NOT(ISERROR(SEARCH("CHECK",D5725)))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2:G42"/>
  <sheetViews>
    <sheetView workbookViewId="0">
      <selection activeCell="I5707" sqref="I5707"/>
    </sheetView>
  </sheetViews>
  <sheetFormatPr defaultRowHeight="14.5"/>
  <cols>
    <col min="1" max="1" width="21.54296875" bestFit="1" customWidth="1"/>
    <col min="2" max="2" width="18.54296875" customWidth="1"/>
    <col min="3" max="3" width="34.453125" customWidth="1"/>
    <col min="4" max="4" width="17.54296875" bestFit="1" customWidth="1"/>
    <col min="5" max="5" width="19.453125" style="47" bestFit="1" customWidth="1"/>
    <col min="6" max="6" width="99" bestFit="1" customWidth="1"/>
    <col min="7" max="7" width="11.1796875" customWidth="1"/>
  </cols>
  <sheetData>
    <row r="2" spans="1:7">
      <c r="A2" s="48" t="s">
        <v>47</v>
      </c>
      <c r="B2" s="48" t="s">
        <v>48</v>
      </c>
      <c r="C2" s="48" t="s">
        <v>97</v>
      </c>
      <c r="D2" s="48" t="s">
        <v>22</v>
      </c>
      <c r="E2" s="48" t="s">
        <v>113</v>
      </c>
      <c r="F2" s="48" t="s">
        <v>112</v>
      </c>
      <c r="G2" s="91" t="s">
        <v>122</v>
      </c>
    </row>
    <row r="3" spans="1:7">
      <c r="A3" s="6" t="s">
        <v>40</v>
      </c>
      <c r="B3" s="6" t="s">
        <v>49</v>
      </c>
      <c r="C3" s="6" t="s">
        <v>62</v>
      </c>
      <c r="D3" s="6" t="s">
        <v>62</v>
      </c>
      <c r="E3" s="6" t="s">
        <v>62</v>
      </c>
      <c r="F3" s="6" t="s">
        <v>147</v>
      </c>
      <c r="G3" s="92" t="s">
        <v>123</v>
      </c>
    </row>
    <row r="4" spans="1:7">
      <c r="A4" s="6" t="s">
        <v>33</v>
      </c>
      <c r="B4" s="6" t="s">
        <v>50</v>
      </c>
      <c r="C4" s="6" t="s">
        <v>61</v>
      </c>
      <c r="D4" s="6" t="s">
        <v>61</v>
      </c>
      <c r="E4" s="6" t="s">
        <v>61</v>
      </c>
      <c r="F4" s="6" t="s">
        <v>148</v>
      </c>
      <c r="G4" s="6" t="s">
        <v>124</v>
      </c>
    </row>
    <row r="5" spans="1:7" s="47" customFormat="1">
      <c r="A5" s="6" t="s">
        <v>36</v>
      </c>
      <c r="B5" s="6" t="s">
        <v>51</v>
      </c>
      <c r="C5" s="6"/>
      <c r="D5" s="6"/>
      <c r="E5" s="6"/>
      <c r="F5" s="6" t="s">
        <v>152</v>
      </c>
      <c r="G5" s="6"/>
    </row>
    <row r="6" spans="1:7" s="47" customFormat="1">
      <c r="A6" s="6" t="s">
        <v>39</v>
      </c>
      <c r="B6" s="6" t="s">
        <v>52</v>
      </c>
      <c r="C6" s="6"/>
      <c r="D6" s="6"/>
      <c r="E6" s="6"/>
      <c r="F6" s="6" t="s">
        <v>153</v>
      </c>
      <c r="G6" s="6"/>
    </row>
    <row r="7" spans="1:7">
      <c r="A7" s="6" t="s">
        <v>37</v>
      </c>
      <c r="B7" s="6" t="s">
        <v>53</v>
      </c>
      <c r="C7" s="6"/>
      <c r="D7" s="6"/>
      <c r="E7" s="6"/>
      <c r="F7" s="98" t="s">
        <v>128</v>
      </c>
      <c r="G7" s="92"/>
    </row>
    <row r="8" spans="1:7">
      <c r="A8" s="6" t="s">
        <v>38</v>
      </c>
      <c r="B8" s="6"/>
      <c r="C8" s="6"/>
      <c r="D8" s="6"/>
      <c r="E8" s="6"/>
      <c r="F8" s="98" t="s">
        <v>125</v>
      </c>
      <c r="G8" s="6"/>
    </row>
    <row r="9" spans="1:7">
      <c r="A9" s="6" t="s">
        <v>43</v>
      </c>
      <c r="B9" s="6"/>
      <c r="C9" s="6"/>
      <c r="D9" s="6"/>
      <c r="E9" s="6"/>
      <c r="F9" s="98" t="s">
        <v>126</v>
      </c>
      <c r="G9" s="6"/>
    </row>
    <row r="10" spans="1:7">
      <c r="A10" s="6" t="s">
        <v>44</v>
      </c>
      <c r="B10" s="6"/>
      <c r="C10" s="6"/>
      <c r="D10" s="6"/>
      <c r="E10" s="6"/>
      <c r="F10" s="98" t="s">
        <v>127</v>
      </c>
      <c r="G10" s="6"/>
    </row>
    <row r="11" spans="1:7">
      <c r="A11" s="6" t="s">
        <v>34</v>
      </c>
      <c r="B11" s="6"/>
      <c r="C11" s="6"/>
      <c r="D11" s="6"/>
      <c r="E11" s="6"/>
      <c r="F11" s="98" t="s">
        <v>129</v>
      </c>
      <c r="G11" s="6"/>
    </row>
    <row r="12" spans="1:7">
      <c r="A12" s="6" t="s">
        <v>35</v>
      </c>
      <c r="B12" s="6"/>
      <c r="C12" s="6"/>
      <c r="D12" s="6"/>
      <c r="E12" s="6"/>
      <c r="F12" s="98" t="s">
        <v>130</v>
      </c>
      <c r="G12" s="6"/>
    </row>
    <row r="13" spans="1:7" ht="15" customHeight="1">
      <c r="A13" s="6" t="s">
        <v>41</v>
      </c>
      <c r="B13" s="6"/>
      <c r="C13" s="6"/>
      <c r="D13" s="6"/>
      <c r="E13" s="6"/>
      <c r="F13" s="98" t="s">
        <v>131</v>
      </c>
      <c r="G13" s="6"/>
    </row>
    <row r="14" spans="1:7">
      <c r="A14" s="6" t="s">
        <v>42</v>
      </c>
      <c r="B14" s="6"/>
      <c r="C14" s="6"/>
      <c r="D14" s="6"/>
      <c r="E14" s="6"/>
      <c r="F14" s="98" t="s">
        <v>132</v>
      </c>
      <c r="G14" s="6"/>
    </row>
    <row r="15" spans="1:7">
      <c r="A15" s="6" t="s">
        <v>45</v>
      </c>
      <c r="B15" s="6"/>
      <c r="C15" s="6"/>
      <c r="D15" s="6"/>
      <c r="E15" s="6"/>
      <c r="F15" s="98" t="s">
        <v>133</v>
      </c>
      <c r="G15" s="6"/>
    </row>
    <row r="16" spans="1:7">
      <c r="A16" s="6" t="s">
        <v>111</v>
      </c>
      <c r="B16" s="6"/>
      <c r="C16" s="6"/>
      <c r="D16" s="6"/>
      <c r="E16" s="6"/>
      <c r="F16" s="98" t="s">
        <v>166</v>
      </c>
      <c r="G16" s="6"/>
    </row>
    <row r="17" spans="1:7">
      <c r="A17" s="6"/>
      <c r="B17" s="6"/>
      <c r="C17" s="6"/>
      <c r="D17" s="6"/>
      <c r="E17" s="6"/>
      <c r="F17" s="98" t="s">
        <v>134</v>
      </c>
      <c r="G17" s="6"/>
    </row>
    <row r="18" spans="1:7">
      <c r="A18" s="6"/>
      <c r="B18" s="6"/>
      <c r="C18" s="6"/>
      <c r="D18" s="6"/>
      <c r="E18" s="6"/>
      <c r="F18" s="98" t="s">
        <v>135</v>
      </c>
      <c r="G18" s="6"/>
    </row>
    <row r="19" spans="1:7">
      <c r="A19" s="6"/>
      <c r="B19" s="6"/>
      <c r="C19" s="6"/>
      <c r="D19" s="6"/>
      <c r="E19" s="6"/>
      <c r="F19" s="98" t="s">
        <v>136</v>
      </c>
      <c r="G19" s="6"/>
    </row>
    <row r="20" spans="1:7">
      <c r="A20" s="6"/>
      <c r="B20" s="6"/>
      <c r="C20" s="6"/>
      <c r="D20" s="6"/>
      <c r="E20" s="6"/>
      <c r="F20" s="98" t="s">
        <v>137</v>
      </c>
      <c r="G20" s="6"/>
    </row>
    <row r="21" spans="1:7">
      <c r="A21" s="6"/>
      <c r="B21" s="6"/>
      <c r="C21" s="6"/>
      <c r="D21" s="6"/>
      <c r="E21" s="6"/>
      <c r="F21" s="98" t="s">
        <v>138</v>
      </c>
      <c r="G21" s="6"/>
    </row>
    <row r="22" spans="1:7">
      <c r="A22" s="6"/>
      <c r="B22" s="6"/>
      <c r="C22" s="6"/>
      <c r="D22" s="6"/>
      <c r="E22" s="6"/>
      <c r="F22" s="98" t="s">
        <v>139</v>
      </c>
      <c r="G22" s="6"/>
    </row>
    <row r="23" spans="1:7">
      <c r="A23" s="6"/>
      <c r="B23" s="6"/>
      <c r="C23" s="6"/>
      <c r="D23" s="6"/>
      <c r="E23" s="6"/>
      <c r="F23" s="98" t="s">
        <v>140</v>
      </c>
      <c r="G23" s="6"/>
    </row>
    <row r="24" spans="1:7">
      <c r="A24" s="6"/>
      <c r="B24" s="6"/>
      <c r="C24" s="6"/>
      <c r="D24" s="6"/>
      <c r="E24" s="6"/>
      <c r="F24" s="98" t="s">
        <v>150</v>
      </c>
      <c r="G24" s="6"/>
    </row>
    <row r="25" spans="1:7">
      <c r="A25" s="6"/>
      <c r="B25" s="6"/>
      <c r="C25" s="6"/>
      <c r="D25" s="6"/>
      <c r="E25" s="6"/>
      <c r="F25" s="98" t="s">
        <v>141</v>
      </c>
      <c r="G25" s="6"/>
    </row>
    <row r="26" spans="1:7">
      <c r="A26" s="6"/>
      <c r="B26" s="6"/>
      <c r="C26" s="6"/>
      <c r="D26" s="6"/>
      <c r="E26" s="6"/>
      <c r="F26" s="98" t="s">
        <v>142</v>
      </c>
      <c r="G26" s="6"/>
    </row>
    <row r="27" spans="1:7">
      <c r="A27" s="6"/>
      <c r="B27" s="6"/>
      <c r="C27" s="6"/>
      <c r="D27" s="6"/>
      <c r="E27" s="6"/>
      <c r="F27" s="98" t="s">
        <v>143</v>
      </c>
      <c r="G27" s="6"/>
    </row>
    <row r="28" spans="1:7">
      <c r="A28" s="6"/>
      <c r="B28" s="6"/>
      <c r="C28" s="6"/>
      <c r="D28" s="6"/>
      <c r="E28" s="6"/>
      <c r="F28" s="98" t="s">
        <v>144</v>
      </c>
      <c r="G28" s="6"/>
    </row>
    <row r="29" spans="1:7">
      <c r="A29" s="6"/>
      <c r="B29" s="6"/>
      <c r="C29" s="6"/>
      <c r="D29" s="6"/>
      <c r="E29" s="6"/>
      <c r="F29" s="98" t="s">
        <v>145</v>
      </c>
      <c r="G29" s="6"/>
    </row>
    <row r="30" spans="1:7" ht="13.5" customHeight="1">
      <c r="A30" s="6"/>
      <c r="B30" s="6"/>
      <c r="C30" s="6"/>
      <c r="D30" s="6"/>
      <c r="E30" s="6"/>
      <c r="F30" s="98" t="s">
        <v>146</v>
      </c>
      <c r="G30" s="6"/>
    </row>
    <row r="31" spans="1:7">
      <c r="A31" s="6"/>
      <c r="B31" s="6"/>
      <c r="C31" s="6"/>
      <c r="D31" s="6"/>
      <c r="E31" s="6"/>
      <c r="F31" s="98" t="s">
        <v>154</v>
      </c>
      <c r="G31" s="6"/>
    </row>
    <row r="32" spans="1:7">
      <c r="A32" s="6"/>
      <c r="B32" s="6"/>
      <c r="C32" s="6"/>
      <c r="D32" s="6"/>
      <c r="E32" s="6"/>
      <c r="F32" s="98" t="s">
        <v>155</v>
      </c>
      <c r="G32" s="6"/>
    </row>
    <row r="33" spans="1:7">
      <c r="A33" s="6"/>
      <c r="B33" s="6"/>
      <c r="C33" s="6"/>
      <c r="D33" s="6"/>
      <c r="E33" s="6"/>
      <c r="F33" s="98" t="s">
        <v>156</v>
      </c>
      <c r="G33" s="6"/>
    </row>
    <row r="34" spans="1:7">
      <c r="A34" s="6"/>
      <c r="B34" s="6"/>
      <c r="C34" s="6"/>
      <c r="D34" s="6"/>
      <c r="E34" s="6"/>
      <c r="F34" s="98" t="s">
        <v>157</v>
      </c>
      <c r="G34" s="6"/>
    </row>
    <row r="35" spans="1:7">
      <c r="A35" s="6"/>
      <c r="B35" s="6"/>
      <c r="C35" s="6"/>
      <c r="D35" s="6"/>
      <c r="E35" s="6"/>
      <c r="F35" s="98" t="s">
        <v>158</v>
      </c>
      <c r="G35" s="6"/>
    </row>
    <row r="36" spans="1:7">
      <c r="A36" s="6"/>
      <c r="B36" s="6"/>
      <c r="C36" s="6"/>
      <c r="D36" s="6"/>
      <c r="E36" s="6"/>
      <c r="F36" s="98" t="s">
        <v>159</v>
      </c>
      <c r="G36" s="6"/>
    </row>
    <row r="37" spans="1:7">
      <c r="A37" s="6"/>
      <c r="B37" s="6"/>
      <c r="C37" s="6"/>
      <c r="D37" s="6"/>
      <c r="E37" s="6"/>
      <c r="F37" s="98" t="s">
        <v>160</v>
      </c>
      <c r="G37" s="6"/>
    </row>
    <row r="38" spans="1:7">
      <c r="A38" s="6"/>
      <c r="B38" s="6"/>
      <c r="C38" s="6"/>
      <c r="D38" s="6"/>
      <c r="E38" s="6"/>
      <c r="F38" s="98" t="s">
        <v>161</v>
      </c>
      <c r="G38" s="6"/>
    </row>
    <row r="39" spans="1:7">
      <c r="A39" s="6"/>
      <c r="B39" s="6"/>
      <c r="C39" s="6"/>
      <c r="D39" s="6"/>
      <c r="E39" s="6"/>
      <c r="F39" s="98" t="s">
        <v>162</v>
      </c>
      <c r="G39" s="6"/>
    </row>
    <row r="40" spans="1:7">
      <c r="A40" s="6"/>
      <c r="B40" s="6"/>
      <c r="C40" s="6"/>
      <c r="D40" s="6"/>
      <c r="E40" s="6"/>
      <c r="F40" s="98" t="s">
        <v>163</v>
      </c>
      <c r="G40" s="6"/>
    </row>
    <row r="41" spans="1:7">
      <c r="A41" s="6"/>
      <c r="B41" s="6"/>
      <c r="C41" s="6"/>
      <c r="D41" s="6"/>
      <c r="E41" s="6"/>
      <c r="F41" s="98" t="s">
        <v>164</v>
      </c>
      <c r="G41" s="6"/>
    </row>
    <row r="42" spans="1:7">
      <c r="A42" s="6"/>
      <c r="B42" s="6"/>
      <c r="C42" s="6"/>
      <c r="D42" s="6"/>
      <c r="E42" s="6"/>
      <c r="F42" s="98" t="s">
        <v>165</v>
      </c>
      <c r="G42"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Notes</vt:lpstr>
      <vt:lpstr>Summary - DNSP</vt:lpstr>
      <vt:lpstr>Profitability - DNSP </vt:lpstr>
      <vt:lpstr>Summary - TNSP</vt:lpstr>
      <vt:lpstr>Profitability - TNSP</vt:lpstr>
      <vt:lpstr>Inputs</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Zeller, Alex</cp:lastModifiedBy>
  <dcterms:created xsi:type="dcterms:W3CDTF">2020-05-11T03:13:37Z</dcterms:created>
  <dcterms:modified xsi:type="dcterms:W3CDTF">2023-07-21T01:15:57Z</dcterms:modified>
</cp:coreProperties>
</file>