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activeTab="4"/>
  </bookViews>
  <sheets>
    <sheet name="Fee-based services" sheetId="2" r:id="rId1"/>
    <sheet name="Business hours" sheetId="6" r:id="rId2"/>
    <sheet name="After hours" sheetId="7" r:id="rId3"/>
    <sheet name="Quoted services" sheetId="3" r:id="rId4"/>
    <sheet name="Final decision labour rates" sheetId="5" r:id="rId5"/>
    <sheet name="AER maximum labour rates" sheetId="4" r:id="rId6"/>
  </sheets>
  <definedNames>
    <definedName name="CRCP_y4">#REF!</definedName>
    <definedName name="CRCP_y5">#REF!</definedName>
    <definedName name="dms_CF_TradingName">#REF!</definedName>
    <definedName name="dms_DollarReal">#REF!</definedName>
    <definedName name="dms_FRCPlength_Num">#REF!</definedName>
    <definedName name="dms_Header_Span">#REF!</definedName>
    <definedName name="dms_Model">#REF!</definedName>
    <definedName name="dms_Model_List">#REF!</definedName>
    <definedName name="dms_TradingName">#REF!</definedName>
    <definedName name="dms_TradingName_List">#REF!</definedName>
    <definedName name="dms_TradingNameFull_List">#REF!</definedName>
    <definedName name="dms_Worksheet_List">#REF!</definedName>
    <definedName name="FRCP_y1">#REF!</definedName>
    <definedName name="FRCP_y2">#REF!</definedName>
    <definedName name="FRCP_y3">#REF!</definedName>
    <definedName name="FRCP_y4">#REF!</definedName>
    <definedName name="FRCP_y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7" l="1"/>
  <c r="C14" i="7" s="1"/>
  <c r="D14" i="7" s="1"/>
  <c r="E14" i="7" s="1"/>
  <c r="F14" i="7" s="1"/>
  <c r="G14" i="7" s="1"/>
  <c r="E28" i="6"/>
  <c r="F28" i="6" s="1"/>
  <c r="G28" i="6" s="1"/>
  <c r="D28" i="6"/>
  <c r="C25" i="6"/>
  <c r="D25" i="6" s="1"/>
  <c r="E25" i="6" s="1"/>
  <c r="F25" i="6" s="1"/>
  <c r="G25" i="6" s="1"/>
  <c r="C17" i="6"/>
  <c r="D17" i="6" s="1"/>
  <c r="E17" i="6" s="1"/>
  <c r="F17" i="6" s="1"/>
  <c r="G17" i="6" s="1"/>
  <c r="C14" i="6"/>
  <c r="D14" i="6" s="1"/>
  <c r="E14" i="6" s="1"/>
  <c r="F14" i="6" s="1"/>
  <c r="G14" i="6" s="1"/>
  <c r="C7" i="6"/>
  <c r="D7" i="6" s="1"/>
  <c r="E7" i="6" s="1"/>
  <c r="F7" i="6" s="1"/>
  <c r="G7" i="6" s="1"/>
  <c r="K5" i="6"/>
  <c r="C20" i="6" s="1"/>
  <c r="D20" i="6" s="1"/>
  <c r="E20" i="6" s="1"/>
  <c r="F20" i="6" s="1"/>
  <c r="G20" i="6" s="1"/>
  <c r="G23" i="5"/>
  <c r="H23" i="5" s="1"/>
  <c r="I23" i="5" s="1"/>
  <c r="F23" i="5"/>
  <c r="F22" i="5"/>
  <c r="G22" i="5" s="1"/>
  <c r="H22" i="5" s="1"/>
  <c r="I22" i="5" s="1"/>
  <c r="F21" i="5"/>
  <c r="G21" i="5" s="1"/>
  <c r="H21" i="5" s="1"/>
  <c r="I21" i="5" s="1"/>
  <c r="F20" i="5"/>
  <c r="G20" i="5" s="1"/>
  <c r="H20" i="5" s="1"/>
  <c r="I20" i="5" s="1"/>
  <c r="F17" i="5"/>
  <c r="G17" i="5" s="1"/>
  <c r="H17" i="5" s="1"/>
  <c r="I17" i="5" s="1"/>
  <c r="H16" i="5"/>
  <c r="I16" i="5" s="1"/>
  <c r="G16" i="5"/>
  <c r="F16" i="5"/>
  <c r="F15" i="5"/>
  <c r="G15" i="5" s="1"/>
  <c r="H15" i="5" s="1"/>
  <c r="I15" i="5" s="1"/>
  <c r="F14" i="5"/>
  <c r="G14" i="5" s="1"/>
  <c r="H14" i="5" s="1"/>
  <c r="I14" i="5" s="1"/>
  <c r="E14" i="5"/>
  <c r="G13" i="5"/>
  <c r="H13" i="5" s="1"/>
  <c r="I13" i="5" s="1"/>
  <c r="F13" i="5"/>
  <c r="B16" i="4"/>
  <c r="E20" i="5" s="1"/>
  <c r="B14" i="4"/>
  <c r="C14" i="4" s="1"/>
  <c r="B13" i="4"/>
  <c r="C13" i="4" s="1"/>
  <c r="E22" i="5" s="1"/>
  <c r="C12" i="4"/>
  <c r="E21" i="5" s="1"/>
  <c r="B12" i="4"/>
  <c r="B11" i="4"/>
  <c r="C11" i="4" s="1"/>
  <c r="B10" i="4"/>
  <c r="C10" i="4" s="1"/>
  <c r="C7" i="4"/>
  <c r="E17" i="5" s="1"/>
  <c r="C6" i="4"/>
  <c r="E16" i="5" s="1"/>
  <c r="C5" i="4"/>
  <c r="E15" i="5" s="1"/>
  <c r="C4" i="4"/>
  <c r="C10" i="7" l="1"/>
  <c r="D10" i="7" s="1"/>
  <c r="E10" i="7" s="1"/>
  <c r="F10" i="7" s="1"/>
  <c r="G10" i="7" s="1"/>
  <c r="C22" i="6"/>
  <c r="D22" i="6" s="1"/>
  <c r="E22" i="6" s="1"/>
  <c r="F22" i="6" s="1"/>
  <c r="G22" i="6" s="1"/>
  <c r="C16" i="7"/>
  <c r="D16" i="7" s="1"/>
  <c r="E16" i="7" s="1"/>
  <c r="F16" i="7" s="1"/>
  <c r="G16" i="7" s="1"/>
  <c r="C12" i="7"/>
  <c r="D12" i="7" s="1"/>
  <c r="E12" i="7" s="1"/>
  <c r="F12" i="7" s="1"/>
  <c r="G12" i="7" s="1"/>
  <c r="C12" i="6"/>
  <c r="D12" i="6" s="1"/>
  <c r="E12" i="6" s="1"/>
  <c r="F12" i="6" s="1"/>
  <c r="G12" i="6" s="1"/>
  <c r="C21" i="6"/>
  <c r="D21" i="6" s="1"/>
  <c r="E21" i="6" s="1"/>
  <c r="F21" i="6" s="1"/>
  <c r="G21" i="6" s="1"/>
  <c r="C15" i="7"/>
  <c r="D15" i="7" s="1"/>
  <c r="E15" i="7" s="1"/>
  <c r="F15" i="7" s="1"/>
  <c r="G15" i="7" s="1"/>
  <c r="C19" i="6"/>
  <c r="D19" i="6" s="1"/>
  <c r="E19" i="6" s="1"/>
  <c r="F19" i="6" s="1"/>
  <c r="G19" i="6" s="1"/>
  <c r="C27" i="6"/>
  <c r="D27" i="6" s="1"/>
  <c r="E27" i="6" s="1"/>
  <c r="F27" i="6" s="1"/>
  <c r="G27" i="6" s="1"/>
  <c r="C16" i="6"/>
  <c r="D16" i="6" s="1"/>
  <c r="E16" i="6" s="1"/>
  <c r="F16" i="6" s="1"/>
  <c r="G16" i="6" s="1"/>
  <c r="C24" i="6"/>
  <c r="D24" i="6" s="1"/>
  <c r="E24" i="6" s="1"/>
  <c r="F24" i="6" s="1"/>
  <c r="G24" i="6" s="1"/>
  <c r="C8" i="7"/>
  <c r="D8" i="7" s="1"/>
  <c r="E8" i="7" s="1"/>
  <c r="F8" i="7" s="1"/>
  <c r="G8" i="7" s="1"/>
  <c r="C18" i="7"/>
  <c r="D18" i="7" s="1"/>
  <c r="E18" i="7" s="1"/>
  <c r="F18" i="7" s="1"/>
  <c r="G18" i="7" s="1"/>
  <c r="C8" i="6"/>
  <c r="D8" i="6" s="1"/>
  <c r="E8" i="6" s="1"/>
  <c r="F8" i="6" s="1"/>
  <c r="G8" i="6" s="1"/>
  <c r="C18" i="6"/>
  <c r="D18" i="6" s="1"/>
  <c r="E18" i="6" s="1"/>
  <c r="F18" i="6" s="1"/>
  <c r="G18" i="6" s="1"/>
  <c r="C26" i="6"/>
  <c r="D26" i="6" s="1"/>
  <c r="E26" i="6" s="1"/>
  <c r="F26" i="6" s="1"/>
  <c r="G26" i="6" s="1"/>
  <c r="C11" i="7"/>
  <c r="D11" i="7" s="1"/>
  <c r="E11" i="7" s="1"/>
  <c r="F11" i="7" s="1"/>
  <c r="G11" i="7" s="1"/>
  <c r="C20" i="7"/>
  <c r="D20" i="7" s="1"/>
  <c r="E20" i="7" s="1"/>
  <c r="F20" i="7" s="1"/>
  <c r="G20" i="7" s="1"/>
  <c r="C29" i="6"/>
  <c r="D29" i="6" s="1"/>
  <c r="E29" i="6" s="1"/>
  <c r="F29" i="6" s="1"/>
  <c r="G29" i="6" s="1"/>
  <c r="C15" i="6"/>
  <c r="D15" i="6" s="1"/>
  <c r="E15" i="6" s="1"/>
  <c r="F15" i="6" s="1"/>
  <c r="G15" i="6" s="1"/>
  <c r="C23" i="6"/>
  <c r="D23" i="6" s="1"/>
  <c r="E23" i="6" s="1"/>
  <c r="F23" i="6" s="1"/>
  <c r="G23" i="6" s="1"/>
  <c r="C7" i="7"/>
  <c r="D7" i="7" s="1"/>
  <c r="E7" i="7" s="1"/>
  <c r="F7" i="7" s="1"/>
  <c r="G7" i="7" s="1"/>
  <c r="C17" i="7"/>
  <c r="D17" i="7" s="1"/>
  <c r="E17" i="7" s="1"/>
  <c r="F17" i="7" s="1"/>
  <c r="G17" i="7" s="1"/>
  <c r="C19" i="7"/>
  <c r="D19" i="7" s="1"/>
  <c r="E19" i="7" s="1"/>
  <c r="F19" i="7" s="1"/>
  <c r="G19" i="7" s="1"/>
  <c r="C6" i="7"/>
  <c r="D6" i="7" s="1"/>
  <c r="E6" i="7" s="1"/>
  <c r="F6" i="7" s="1"/>
  <c r="G6" i="7" s="1"/>
  <c r="C10" i="6"/>
  <c r="D10" i="6" s="1"/>
  <c r="E10" i="6" s="1"/>
  <c r="F10" i="6" s="1"/>
  <c r="G10" i="6" s="1"/>
  <c r="C6" i="6"/>
  <c r="D6" i="6" s="1"/>
  <c r="E6" i="6" s="1"/>
  <c r="F6" i="6" s="1"/>
  <c r="G6" i="6" s="1"/>
  <c r="C11" i="6"/>
  <c r="D11" i="6" s="1"/>
  <c r="E11" i="6" s="1"/>
  <c r="F11" i="6" s="1"/>
  <c r="G11" i="6" s="1"/>
  <c r="C3" i="4"/>
  <c r="E13" i="5" s="1"/>
  <c r="E23" i="5"/>
</calcChain>
</file>

<file path=xl/sharedStrings.xml><?xml version="1.0" encoding="utf-8"?>
<sst xmlns="http://schemas.openxmlformats.org/spreadsheetml/2006/main" count="166" uniqueCount="73">
  <si>
    <t>2020-21</t>
  </si>
  <si>
    <t>2021-22</t>
  </si>
  <si>
    <t>BH</t>
  </si>
  <si>
    <t>Marsden Jacob</t>
  </si>
  <si>
    <t>Administrative officer</t>
  </si>
  <si>
    <t>Field officer</t>
  </si>
  <si>
    <t>Technical specialist</t>
  </si>
  <si>
    <t>Engineer</t>
  </si>
  <si>
    <t>Senior engineer</t>
  </si>
  <si>
    <t>AH</t>
  </si>
  <si>
    <t>CPI</t>
  </si>
  <si>
    <t>X</t>
  </si>
  <si>
    <t>ABS CPI</t>
  </si>
  <si>
    <t>UNITED ENERGY LABOUR RATES</t>
  </si>
  <si>
    <t>2021/22</t>
  </si>
  <si>
    <t>2022/23</t>
  </si>
  <si>
    <t>2023/24</t>
  </si>
  <si>
    <t>2024/25</t>
  </si>
  <si>
    <t>2025/26</t>
  </si>
  <si>
    <t>Inflation forecast</t>
  </si>
  <si>
    <t>Inflation from June 2019</t>
  </si>
  <si>
    <t>Real labour price growth (AER final decision)</t>
  </si>
  <si>
    <t>Real escalation from 2019</t>
  </si>
  <si>
    <t>United Energy revised proposal</t>
  </si>
  <si>
    <t>AER final decision</t>
  </si>
  <si>
    <t xml:space="preserve">Labour rates </t>
  </si>
  <si>
    <t>Forecast</t>
  </si>
  <si>
    <t>(including on-costs and overheads)</t>
  </si>
  <si>
    <t>$ Jun 2021</t>
  </si>
  <si>
    <t>$2021-22</t>
  </si>
  <si>
    <t>Normal time</t>
  </si>
  <si>
    <t>Administration</t>
  </si>
  <si>
    <t>Internal labour</t>
  </si>
  <si>
    <t xml:space="preserve">Field worker </t>
  </si>
  <si>
    <t>Outsourced*</t>
  </si>
  <si>
    <t xml:space="preserve">Technical </t>
  </si>
  <si>
    <t>Overtime</t>
  </si>
  <si>
    <t>NA</t>
  </si>
  <si>
    <t xml:space="preserve">* Includes United Energy overheads </t>
  </si>
  <si>
    <t>Business hours</t>
  </si>
  <si>
    <t>Charges</t>
  </si>
  <si>
    <t xml:space="preserve">$ June 2021 </t>
  </si>
  <si>
    <t>Basic connection services</t>
  </si>
  <si>
    <t>United  revised proposal 2021/22</t>
  </si>
  <si>
    <t>AER final decision 2021/22</t>
  </si>
  <si>
    <t>Single phase</t>
  </si>
  <si>
    <t>Multi-phase DC</t>
  </si>
  <si>
    <t>Multi-phase CT</t>
  </si>
  <si>
    <t>Metering and network ancillary services</t>
  </si>
  <si>
    <t>Meter/NMI/site investigation</t>
  </si>
  <si>
    <t>Meter accuracy test</t>
  </si>
  <si>
    <t>Meter accuracy test - additional meters</t>
  </si>
  <si>
    <t>Special reading</t>
  </si>
  <si>
    <t>Remote meter reconfiguration</t>
  </si>
  <si>
    <t>Manual re-energisation (including customer transfer)</t>
  </si>
  <si>
    <t>Manual re-energisation (same day)</t>
  </si>
  <si>
    <t>Manual de-energisation</t>
  </si>
  <si>
    <t xml:space="preserve">Failed field visit (simple tasks) </t>
  </si>
  <si>
    <t>Isolation of supply or reconnection, excluding HV (single)</t>
  </si>
  <si>
    <t>Isolation of supply and reconnection after isolation, excluding HV (same day)</t>
  </si>
  <si>
    <t>Standard alteration, &lt;60 minutes</t>
  </si>
  <si>
    <t>Complex alteration, &gt; 60 minutes</t>
  </si>
  <si>
    <t xml:space="preserve">Failed field visit (unable to perform customer requested task) </t>
  </si>
  <si>
    <t xml:space="preserve">Installation of nightwatchman lights </t>
  </si>
  <si>
    <t>Quoted service</t>
  </si>
  <si>
    <t xml:space="preserve">Installation of possum guards </t>
  </si>
  <si>
    <t>Total fee-based  services BH</t>
  </si>
  <si>
    <t>Fee-based  service BH</t>
  </si>
  <si>
    <t>After hours</t>
  </si>
  <si>
    <t>Total fee-based services AH</t>
  </si>
  <si>
    <t>Fee-based service AH</t>
  </si>
  <si>
    <t>New connection where United Energy is the metering coordinator</t>
  </si>
  <si>
    <t>New connection where United Energy is not the metering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</si>
</sst>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_(* #,##0.00_);_(* \(#,##0.00\);_(* &quot;-&quot;??_);_(@_)"/>
    <numFmt numFmtId="166" formatCode="&quot;$&quot;#,##0_);[Red]\(&quot;$&quot;#,##0\)"/>
    <numFmt numFmtId="167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rgb="FFFFFFFF"/>
      <name val="Calibri"/>
      <family val="2"/>
      <scheme val="minor"/>
    </font>
    <font>
      <sz val="9"/>
      <color rgb="FF333333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6006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660066"/>
      </left>
      <right style="thin">
        <color rgb="FF660066"/>
      </right>
      <top style="thin">
        <color rgb="FF660066"/>
      </top>
      <bottom style="thin">
        <color rgb="FF660066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10" fillId="0" borderId="0"/>
    <xf numFmtId="9" fontId="8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0" fillId="0" borderId="0"/>
  </cellStyleXfs>
  <cellXfs count="50">
    <xf numFmtId="0" fontId="0" fillId="0" borderId="0" xfId="0"/>
    <xf numFmtId="0" fontId="3" fillId="0" borderId="0" xfId="0" applyFont="1"/>
    <xf numFmtId="2" fontId="0" fillId="0" borderId="0" xfId="0" applyNumberFormat="1"/>
    <xf numFmtId="10" fontId="0" fillId="0" borderId="0" xfId="1" applyNumberFormat="1" applyFont="1"/>
    <xf numFmtId="164" fontId="0" fillId="0" borderId="0" xfId="0" applyNumberFormat="1"/>
    <xf numFmtId="17" fontId="0" fillId="0" borderId="0" xfId="0" applyNumberFormat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2" borderId="0" xfId="0" applyFill="1"/>
    <xf numFmtId="10" fontId="4" fillId="0" borderId="0" xfId="0" applyNumberFormat="1" applyFont="1" applyFill="1"/>
    <xf numFmtId="10" fontId="5" fillId="2" borderId="0" xfId="0" applyNumberFormat="1" applyFont="1" applyFill="1"/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/>
    <xf numFmtId="165" fontId="0" fillId="2" borderId="0" xfId="0" applyNumberFormat="1" applyFill="1"/>
    <xf numFmtId="165" fontId="0" fillId="0" borderId="0" xfId="0" applyNumberFormat="1"/>
    <xf numFmtId="0" fontId="7" fillId="0" borderId="0" xfId="0" applyFont="1"/>
    <xf numFmtId="0" fontId="2" fillId="3" borderId="0" xfId="2" applyFont="1" applyFill="1" applyBorder="1" applyAlignment="1">
      <alignment horizontal="left" vertical="center"/>
    </xf>
    <xf numFmtId="0" fontId="8" fillId="0" borderId="0" xfId="2"/>
    <xf numFmtId="0" fontId="8" fillId="0" borderId="0" xfId="2" applyFill="1" applyBorder="1"/>
    <xf numFmtId="166" fontId="9" fillId="0" borderId="0" xfId="2" applyNumberFormat="1" applyFont="1" applyBorder="1" applyAlignment="1"/>
    <xf numFmtId="0" fontId="7" fillId="0" borderId="0" xfId="2" applyFont="1"/>
    <xf numFmtId="0" fontId="11" fillId="3" borderId="2" xfId="3" applyFont="1" applyFill="1" applyBorder="1" applyAlignment="1">
      <alignment vertical="center" wrapText="1"/>
    </xf>
    <xf numFmtId="0" fontId="11" fillId="3" borderId="3" xfId="3" applyFont="1" applyFill="1" applyBorder="1" applyAlignment="1">
      <alignment horizontal="right" vertical="center" wrapText="1"/>
    </xf>
    <xf numFmtId="0" fontId="11" fillId="3" borderId="4" xfId="3" applyFont="1" applyFill="1" applyBorder="1" applyAlignment="1">
      <alignment horizontal="right" vertical="center" wrapText="1"/>
    </xf>
    <xf numFmtId="0" fontId="9" fillId="0" borderId="4" xfId="3" applyFont="1" applyFill="1" applyBorder="1" applyAlignment="1">
      <alignment vertical="center" wrapText="1"/>
    </xf>
    <xf numFmtId="0" fontId="9" fillId="0" borderId="5" xfId="3" applyFont="1" applyFill="1" applyBorder="1" applyAlignment="1">
      <alignment vertical="center" wrapText="1"/>
    </xf>
    <xf numFmtId="0" fontId="3" fillId="0" borderId="0" xfId="2" applyFont="1"/>
    <xf numFmtId="10" fontId="0" fillId="0" borderId="0" xfId="4" applyNumberFormat="1" applyFont="1" applyFill="1" applyBorder="1"/>
    <xf numFmtId="0" fontId="12" fillId="0" borderId="4" xfId="3" applyFont="1" applyBorder="1" applyAlignment="1">
      <alignment vertical="center" wrapText="1"/>
    </xf>
    <xf numFmtId="167" fontId="12" fillId="0" borderId="4" xfId="5" applyFont="1" applyBorder="1" applyAlignment="1">
      <alignment vertical="center" wrapText="1"/>
    </xf>
    <xf numFmtId="0" fontId="8" fillId="0" borderId="0" xfId="2" applyFill="1"/>
    <xf numFmtId="17" fontId="8" fillId="0" borderId="0" xfId="2" applyNumberFormat="1"/>
    <xf numFmtId="0" fontId="11" fillId="3" borderId="4" xfId="3" applyFont="1" applyFill="1" applyBorder="1" applyAlignment="1">
      <alignment vertical="center" wrapText="1"/>
    </xf>
    <xf numFmtId="167" fontId="12" fillId="0" borderId="4" xfId="6" applyNumberFormat="1" applyFont="1" applyBorder="1" applyAlignment="1">
      <alignment vertical="center" wrapText="1"/>
    </xf>
    <xf numFmtId="167" fontId="12" fillId="0" borderId="4" xfId="5" applyFont="1" applyBorder="1" applyAlignment="1">
      <alignment horizontal="center" vertical="center" wrapText="1"/>
    </xf>
    <xf numFmtId="0" fontId="2" fillId="4" borderId="0" xfId="2" applyFont="1" applyFill="1" applyBorder="1" applyAlignment="1">
      <alignment horizontal="left" vertical="center"/>
    </xf>
    <xf numFmtId="0" fontId="11" fillId="4" borderId="6" xfId="3" applyFont="1" applyFill="1" applyBorder="1" applyAlignment="1">
      <alignment vertical="center" wrapText="1"/>
    </xf>
    <xf numFmtId="0" fontId="11" fillId="4" borderId="6" xfId="3" applyFont="1" applyFill="1" applyBorder="1" applyAlignment="1">
      <alignment horizontal="right" vertical="center" wrapText="1"/>
    </xf>
    <xf numFmtId="0" fontId="9" fillId="0" borderId="6" xfId="3" applyFont="1" applyFill="1" applyBorder="1" applyAlignment="1">
      <alignment vertical="center" wrapText="1"/>
    </xf>
    <xf numFmtId="0" fontId="12" fillId="0" borderId="6" xfId="3" applyFont="1" applyBorder="1" applyAlignment="1">
      <alignment vertical="center" wrapText="1"/>
    </xf>
    <xf numFmtId="167" fontId="12" fillId="0" borderId="6" xfId="5" applyFont="1" applyBorder="1" applyAlignment="1">
      <alignment vertical="center" wrapText="1"/>
    </xf>
    <xf numFmtId="167" fontId="12" fillId="0" borderId="6" xfId="5" applyFont="1" applyBorder="1" applyAlignment="1">
      <alignment horizontal="center" vertical="center" wrapText="1"/>
    </xf>
    <xf numFmtId="167" fontId="12" fillId="0" borderId="6" xfId="6" applyNumberFormat="1" applyFont="1" applyBorder="1" applyAlignment="1">
      <alignment vertical="center" wrapText="1"/>
    </xf>
    <xf numFmtId="167" fontId="12" fillId="0" borderId="6" xfId="6" applyNumberFormat="1" applyFont="1" applyBorder="1" applyAlignment="1">
      <alignment horizontal="center" vertical="center" wrapText="1"/>
    </xf>
    <xf numFmtId="0" fontId="9" fillId="2" borderId="4" xfId="3" applyFont="1" applyFill="1" applyBorder="1" applyAlignment="1">
      <alignment horizontal="right" vertical="center" wrapText="1"/>
    </xf>
    <xf numFmtId="0" fontId="2" fillId="3" borderId="0" xfId="2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center" vertical="center"/>
    </xf>
  </cellXfs>
  <cellStyles count="7">
    <cellStyle name="Currency 2" xfId="5"/>
    <cellStyle name="Normal" xfId="0" builtinId="0"/>
    <cellStyle name="Normal 2" xfId="2"/>
    <cellStyle name="Normal 247" xfId="3"/>
    <cellStyle name="Normal 248" xfId="6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</xdr:col>
      <xdr:colOff>604158</xdr:colOff>
      <xdr:row>9</xdr:row>
      <xdr:rowOff>16329</xdr:rowOff>
    </xdr:to>
    <xdr:sp macro="" textlink="">
      <xdr:nvSpPr>
        <xdr:cNvPr id="2" name="TextBox 1"/>
        <xdr:cNvSpPr txBox="1"/>
      </xdr:nvSpPr>
      <xdr:spPr>
        <a:xfrm>
          <a:off x="5257800" y="381000"/>
          <a:ext cx="4653644" cy="13498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 u="sng"/>
            <a:t>Note:</a:t>
          </a:r>
        </a:p>
        <a:p>
          <a:r>
            <a:rPr lang="en-AU" sz="1100"/>
            <a:t>We</a:t>
          </a:r>
          <a:r>
            <a:rPr lang="en-AU" sz="1100" baseline="0"/>
            <a:t> used the Marsden Jacob labour rates as part of our assessment of United Energy's ancillary network services proposals (for more details, see AER, </a:t>
          </a:r>
          <a:r>
            <a:rPr lang="en-AU" i="1"/>
            <a:t>Draft decision:</a:t>
          </a:r>
          <a:r>
            <a:rPr lang="en-AU" i="1" baseline="0"/>
            <a:t> United Energy</a:t>
          </a:r>
          <a:r>
            <a:rPr lang="en-AU" i="1"/>
            <a:t> distribution determination 2021 to 2026: Attachment 16: Alternative control services</a:t>
          </a:r>
          <a:r>
            <a:rPr lang="en-AU"/>
            <a:t>, September 2020).</a:t>
          </a:r>
          <a:endParaRPr lang="en-AU" sz="1100" baseline="0"/>
        </a:p>
        <a:p>
          <a:r>
            <a:rPr lang="en-AU" sz="1100"/>
            <a:t>The labour rates that apply to United</a:t>
          </a:r>
          <a:r>
            <a:rPr lang="en-AU" sz="1100" baseline="0"/>
            <a:t> Energy</a:t>
          </a:r>
          <a:r>
            <a:rPr lang="en-AU" sz="1100"/>
            <a:t> for the 2021-22 regulatory year</a:t>
          </a:r>
          <a:r>
            <a:rPr lang="en-AU" sz="1100" baseline="0"/>
            <a:t> are in the "Final decision labour rates" sheet.</a:t>
          </a:r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showGridLines="0" workbookViewId="0">
      <selection activeCell="C18" sqref="C1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showGridLines="0" zoomScaleNormal="100" workbookViewId="0">
      <selection activeCell="A9" sqref="A9"/>
    </sheetView>
  </sheetViews>
  <sheetFormatPr defaultColWidth="9.140625" defaultRowHeight="12.75" x14ac:dyDescent="0.2"/>
  <cols>
    <col min="1" max="1" width="80.28515625" style="20" customWidth="1"/>
    <col min="2" max="2" width="9.42578125" style="20" customWidth="1"/>
    <col min="3" max="4" width="9" style="20" customWidth="1"/>
    <col min="5" max="7" width="9.140625" style="20"/>
    <col min="8" max="8" width="0.28515625" style="20" customWidth="1"/>
    <col min="9" max="9" width="8.7109375" style="20" customWidth="1"/>
    <col min="10" max="16384" width="9.140625" style="21"/>
  </cols>
  <sheetData>
    <row r="2" spans="1:11" ht="15" x14ac:dyDescent="0.2">
      <c r="A2" s="19" t="s">
        <v>39</v>
      </c>
      <c r="B2" s="48" t="s">
        <v>40</v>
      </c>
      <c r="C2" s="48"/>
      <c r="D2" s="48"/>
      <c r="E2" s="48"/>
      <c r="F2" s="48"/>
      <c r="G2" s="48"/>
    </row>
    <row r="3" spans="1:11" x14ac:dyDescent="0.2">
      <c r="B3" s="22" t="s">
        <v>41</v>
      </c>
      <c r="C3" s="22" t="s">
        <v>29</v>
      </c>
      <c r="D3" s="22" t="s">
        <v>29</v>
      </c>
      <c r="E3" s="22" t="s">
        <v>29</v>
      </c>
      <c r="F3" s="22" t="s">
        <v>29</v>
      </c>
      <c r="G3" s="22" t="s">
        <v>29</v>
      </c>
      <c r="H3" s="23"/>
    </row>
    <row r="4" spans="1:11" ht="51" x14ac:dyDescent="0.2">
      <c r="A4" s="24" t="s">
        <v>42</v>
      </c>
      <c r="B4" s="47" t="s">
        <v>43</v>
      </c>
      <c r="C4" s="47" t="s">
        <v>44</v>
      </c>
      <c r="D4" s="25" t="s">
        <v>15</v>
      </c>
      <c r="E4" s="26" t="s">
        <v>16</v>
      </c>
      <c r="F4" s="26" t="s">
        <v>17</v>
      </c>
      <c r="G4" s="26" t="s">
        <v>18</v>
      </c>
    </row>
    <row r="5" spans="1:11" ht="15" x14ac:dyDescent="0.25">
      <c r="A5" s="27" t="s">
        <v>71</v>
      </c>
      <c r="B5" s="28"/>
      <c r="C5" s="28"/>
      <c r="D5" s="27"/>
      <c r="E5" s="27"/>
      <c r="F5" s="27"/>
      <c r="G5" s="27"/>
      <c r="J5" s="29" t="s">
        <v>10</v>
      </c>
      <c r="K5" s="30">
        <f>K8/K7-1</f>
        <v>8.6058519793459354E-3</v>
      </c>
    </row>
    <row r="6" spans="1:11" ht="15" x14ac:dyDescent="0.25">
      <c r="A6" s="31" t="s">
        <v>45</v>
      </c>
      <c r="B6" s="32">
        <v>501.19</v>
      </c>
      <c r="C6" s="32">
        <f t="shared" ref="C6:C8" si="0">B6*(1+$K$5)</f>
        <v>505.50316695352836</v>
      </c>
      <c r="D6" s="32">
        <f t="shared" ref="D6:G8" si="1">C6</f>
        <v>505.50316695352836</v>
      </c>
      <c r="E6" s="32">
        <f t="shared" si="1"/>
        <v>505.50316695352836</v>
      </c>
      <c r="F6" s="32">
        <f t="shared" si="1"/>
        <v>505.50316695352836</v>
      </c>
      <c r="G6" s="32">
        <f t="shared" si="1"/>
        <v>505.50316695352836</v>
      </c>
      <c r="H6" s="33"/>
      <c r="J6" s="29" t="s">
        <v>12</v>
      </c>
      <c r="K6" s="20"/>
    </row>
    <row r="7" spans="1:11" s="20" customFormat="1" x14ac:dyDescent="0.2">
      <c r="A7" s="31" t="s">
        <v>46</v>
      </c>
      <c r="B7" s="32">
        <v>501.19</v>
      </c>
      <c r="C7" s="32">
        <f t="shared" si="0"/>
        <v>505.50316695352836</v>
      </c>
      <c r="D7" s="32">
        <f t="shared" si="1"/>
        <v>505.50316695352836</v>
      </c>
      <c r="E7" s="32">
        <f t="shared" si="1"/>
        <v>505.50316695352836</v>
      </c>
      <c r="F7" s="32">
        <f t="shared" si="1"/>
        <v>505.50316695352836</v>
      </c>
      <c r="G7" s="32">
        <f t="shared" si="1"/>
        <v>505.50316695352836</v>
      </c>
      <c r="J7" s="34">
        <v>43800</v>
      </c>
      <c r="K7" s="20">
        <v>116.2</v>
      </c>
    </row>
    <row r="8" spans="1:11" s="20" customFormat="1" x14ac:dyDescent="0.2">
      <c r="A8" s="31" t="s">
        <v>47</v>
      </c>
      <c r="B8" s="32">
        <v>1739.68</v>
      </c>
      <c r="C8" s="32">
        <f t="shared" si="0"/>
        <v>1754.6514285714286</v>
      </c>
      <c r="D8" s="32">
        <f t="shared" si="1"/>
        <v>1754.6514285714286</v>
      </c>
      <c r="E8" s="32">
        <f t="shared" si="1"/>
        <v>1754.6514285714286</v>
      </c>
      <c r="F8" s="32">
        <f t="shared" si="1"/>
        <v>1754.6514285714286</v>
      </c>
      <c r="G8" s="32">
        <f t="shared" si="1"/>
        <v>1754.6514285714286</v>
      </c>
      <c r="J8" s="34">
        <v>44166</v>
      </c>
      <c r="K8" s="20">
        <v>117.2</v>
      </c>
    </row>
    <row r="9" spans="1:11" s="20" customFormat="1" x14ac:dyDescent="0.2">
      <c r="A9" s="27" t="s">
        <v>72</v>
      </c>
      <c r="B9" s="27"/>
      <c r="C9" s="27"/>
      <c r="D9" s="27"/>
      <c r="E9" s="27"/>
      <c r="F9" s="27"/>
      <c r="G9" s="27"/>
    </row>
    <row r="10" spans="1:11" s="20" customFormat="1" x14ac:dyDescent="0.2">
      <c r="A10" s="31" t="s">
        <v>45</v>
      </c>
      <c r="B10" s="32">
        <v>465.1</v>
      </c>
      <c r="C10" s="32">
        <f t="shared" ref="C10:C12" si="2">B10*(1+$K$5)</f>
        <v>469.1025817555938</v>
      </c>
      <c r="D10" s="32">
        <f t="shared" ref="D10:G12" si="3">C10</f>
        <v>469.1025817555938</v>
      </c>
      <c r="E10" s="32">
        <f t="shared" si="3"/>
        <v>469.1025817555938</v>
      </c>
      <c r="F10" s="32">
        <f t="shared" si="3"/>
        <v>469.1025817555938</v>
      </c>
      <c r="G10" s="32">
        <f t="shared" si="3"/>
        <v>469.1025817555938</v>
      </c>
    </row>
    <row r="11" spans="1:11" s="20" customFormat="1" x14ac:dyDescent="0.2">
      <c r="A11" s="31" t="s">
        <v>46</v>
      </c>
      <c r="B11" s="32">
        <v>465.1</v>
      </c>
      <c r="C11" s="32">
        <f t="shared" si="2"/>
        <v>469.1025817555938</v>
      </c>
      <c r="D11" s="32">
        <f t="shared" si="3"/>
        <v>469.1025817555938</v>
      </c>
      <c r="E11" s="32">
        <f t="shared" si="3"/>
        <v>469.1025817555938</v>
      </c>
      <c r="F11" s="32">
        <f t="shared" si="3"/>
        <v>469.1025817555938</v>
      </c>
      <c r="G11" s="32">
        <f t="shared" si="3"/>
        <v>469.1025817555938</v>
      </c>
    </row>
    <row r="12" spans="1:11" s="20" customFormat="1" x14ac:dyDescent="0.2">
      <c r="A12" s="31" t="s">
        <v>47</v>
      </c>
      <c r="B12" s="32">
        <v>1587.47</v>
      </c>
      <c r="C12" s="32">
        <f t="shared" si="2"/>
        <v>1601.1315318416523</v>
      </c>
      <c r="D12" s="32">
        <f t="shared" si="3"/>
        <v>1601.1315318416523</v>
      </c>
      <c r="E12" s="32">
        <f t="shared" si="3"/>
        <v>1601.1315318416523</v>
      </c>
      <c r="F12" s="32">
        <f t="shared" si="3"/>
        <v>1601.1315318416523</v>
      </c>
      <c r="G12" s="32">
        <f t="shared" si="3"/>
        <v>1601.1315318416523</v>
      </c>
    </row>
    <row r="13" spans="1:11" s="20" customFormat="1" ht="51" x14ac:dyDescent="0.2">
      <c r="A13" s="35" t="s">
        <v>48</v>
      </c>
      <c r="B13" s="47" t="s">
        <v>43</v>
      </c>
      <c r="C13" s="47" t="s">
        <v>44</v>
      </c>
      <c r="D13" s="26" t="s">
        <v>15</v>
      </c>
      <c r="E13" s="26" t="s">
        <v>16</v>
      </c>
      <c r="F13" s="26" t="s">
        <v>17</v>
      </c>
      <c r="G13" s="26" t="s">
        <v>18</v>
      </c>
    </row>
    <row r="14" spans="1:11" s="20" customFormat="1" x14ac:dyDescent="0.2">
      <c r="A14" s="31" t="s">
        <v>49</v>
      </c>
      <c r="B14" s="36">
        <v>277.43</v>
      </c>
      <c r="C14" s="32">
        <f t="shared" ref="C14:C27" si="4">B14*(1+$K$5)</f>
        <v>279.81752151462996</v>
      </c>
      <c r="D14" s="32">
        <f t="shared" ref="D14:G29" si="5">C14</f>
        <v>279.81752151462996</v>
      </c>
      <c r="E14" s="32">
        <f t="shared" si="5"/>
        <v>279.81752151462996</v>
      </c>
      <c r="F14" s="32">
        <f t="shared" si="5"/>
        <v>279.81752151462996</v>
      </c>
      <c r="G14" s="32">
        <f t="shared" si="5"/>
        <v>279.81752151462996</v>
      </c>
    </row>
    <row r="15" spans="1:11" s="20" customFormat="1" x14ac:dyDescent="0.2">
      <c r="A15" s="31" t="s">
        <v>50</v>
      </c>
      <c r="B15" s="36">
        <v>277.43</v>
      </c>
      <c r="C15" s="32">
        <f t="shared" si="4"/>
        <v>279.81752151462996</v>
      </c>
      <c r="D15" s="32">
        <f t="shared" si="5"/>
        <v>279.81752151462996</v>
      </c>
      <c r="E15" s="32">
        <f t="shared" si="5"/>
        <v>279.81752151462996</v>
      </c>
      <c r="F15" s="32">
        <f t="shared" si="5"/>
        <v>279.81752151462996</v>
      </c>
      <c r="G15" s="32">
        <f t="shared" si="5"/>
        <v>279.81752151462996</v>
      </c>
    </row>
    <row r="16" spans="1:11" s="20" customFormat="1" x14ac:dyDescent="0.2">
      <c r="A16" s="31" t="s">
        <v>51</v>
      </c>
      <c r="B16" s="31">
        <v>132.94</v>
      </c>
      <c r="C16" s="32">
        <f>133.12*(1+$K$5)</f>
        <v>134.26561101549055</v>
      </c>
      <c r="D16" s="32">
        <f t="shared" si="5"/>
        <v>134.26561101549055</v>
      </c>
      <c r="E16" s="32">
        <f t="shared" si="5"/>
        <v>134.26561101549055</v>
      </c>
      <c r="F16" s="32">
        <f t="shared" si="5"/>
        <v>134.26561101549055</v>
      </c>
      <c r="G16" s="32">
        <f t="shared" si="5"/>
        <v>134.26561101549055</v>
      </c>
    </row>
    <row r="17" spans="1:7" s="20" customFormat="1" x14ac:dyDescent="0.2">
      <c r="A17" s="31" t="s">
        <v>52</v>
      </c>
      <c r="B17" s="36">
        <v>23.31</v>
      </c>
      <c r="C17" s="32">
        <f t="shared" si="4"/>
        <v>23.510602409638551</v>
      </c>
      <c r="D17" s="32">
        <f t="shared" si="5"/>
        <v>23.510602409638551</v>
      </c>
      <c r="E17" s="32">
        <f t="shared" si="5"/>
        <v>23.510602409638551</v>
      </c>
      <c r="F17" s="32">
        <f t="shared" si="5"/>
        <v>23.510602409638551</v>
      </c>
      <c r="G17" s="32">
        <f t="shared" si="5"/>
        <v>23.510602409638551</v>
      </c>
    </row>
    <row r="18" spans="1:7" s="20" customFormat="1" x14ac:dyDescent="0.2">
      <c r="A18" s="31" t="s">
        <v>53</v>
      </c>
      <c r="B18" s="36">
        <v>66.17</v>
      </c>
      <c r="C18" s="32">
        <f t="shared" si="4"/>
        <v>66.739449225473322</v>
      </c>
      <c r="D18" s="32">
        <f t="shared" si="5"/>
        <v>66.739449225473322</v>
      </c>
      <c r="E18" s="32">
        <f t="shared" si="5"/>
        <v>66.739449225473322</v>
      </c>
      <c r="F18" s="32">
        <f t="shared" si="5"/>
        <v>66.739449225473322</v>
      </c>
      <c r="G18" s="32">
        <f t="shared" si="5"/>
        <v>66.739449225473322</v>
      </c>
    </row>
    <row r="19" spans="1:7" x14ac:dyDescent="0.2">
      <c r="A19" s="31" t="s">
        <v>54</v>
      </c>
      <c r="B19" s="36">
        <v>49.63</v>
      </c>
      <c r="C19" s="32">
        <f t="shared" si="4"/>
        <v>50.057108433734939</v>
      </c>
      <c r="D19" s="32">
        <f t="shared" si="5"/>
        <v>50.057108433734939</v>
      </c>
      <c r="E19" s="32">
        <f t="shared" si="5"/>
        <v>50.057108433734939</v>
      </c>
      <c r="F19" s="32">
        <f t="shared" si="5"/>
        <v>50.057108433734939</v>
      </c>
      <c r="G19" s="32">
        <f t="shared" si="5"/>
        <v>50.057108433734939</v>
      </c>
    </row>
    <row r="20" spans="1:7" x14ac:dyDescent="0.2">
      <c r="A20" s="31" t="s">
        <v>55</v>
      </c>
      <c r="B20" s="36">
        <v>74.81</v>
      </c>
      <c r="C20" s="32">
        <f t="shared" si="4"/>
        <v>75.453803786574866</v>
      </c>
      <c r="D20" s="32">
        <f t="shared" si="5"/>
        <v>75.453803786574866</v>
      </c>
      <c r="E20" s="32">
        <f t="shared" si="5"/>
        <v>75.453803786574866</v>
      </c>
      <c r="F20" s="32">
        <f t="shared" si="5"/>
        <v>75.453803786574866</v>
      </c>
      <c r="G20" s="32">
        <f t="shared" si="5"/>
        <v>75.453803786574866</v>
      </c>
    </row>
    <row r="21" spans="1:7" x14ac:dyDescent="0.2">
      <c r="A21" s="31" t="s">
        <v>56</v>
      </c>
      <c r="B21" s="36">
        <v>49.63</v>
      </c>
      <c r="C21" s="32">
        <f t="shared" si="4"/>
        <v>50.057108433734939</v>
      </c>
      <c r="D21" s="32">
        <f t="shared" si="5"/>
        <v>50.057108433734939</v>
      </c>
      <c r="E21" s="32">
        <f t="shared" si="5"/>
        <v>50.057108433734939</v>
      </c>
      <c r="F21" s="32">
        <f t="shared" si="5"/>
        <v>50.057108433734939</v>
      </c>
      <c r="G21" s="32">
        <f t="shared" si="5"/>
        <v>50.057108433734939</v>
      </c>
    </row>
    <row r="22" spans="1:7" x14ac:dyDescent="0.2">
      <c r="A22" s="31" t="s">
        <v>57</v>
      </c>
      <c r="B22" s="36">
        <v>23.31</v>
      </c>
      <c r="C22" s="37">
        <f t="shared" si="4"/>
        <v>23.510602409638551</v>
      </c>
      <c r="D22" s="37">
        <f t="shared" si="5"/>
        <v>23.510602409638551</v>
      </c>
      <c r="E22" s="37">
        <f t="shared" si="5"/>
        <v>23.510602409638551</v>
      </c>
      <c r="F22" s="37">
        <f t="shared" si="5"/>
        <v>23.510602409638551</v>
      </c>
      <c r="G22" s="37">
        <f t="shared" si="5"/>
        <v>23.510602409638551</v>
      </c>
    </row>
    <row r="23" spans="1:7" s="20" customFormat="1" x14ac:dyDescent="0.2">
      <c r="A23" s="31" t="s">
        <v>58</v>
      </c>
      <c r="B23" s="36">
        <v>318.39999999999998</v>
      </c>
      <c r="C23" s="32">
        <f t="shared" si="4"/>
        <v>321.14010327022373</v>
      </c>
      <c r="D23" s="32">
        <f t="shared" si="5"/>
        <v>321.14010327022373</v>
      </c>
      <c r="E23" s="32">
        <f t="shared" si="5"/>
        <v>321.14010327022373</v>
      </c>
      <c r="F23" s="32">
        <f t="shared" si="5"/>
        <v>321.14010327022373</v>
      </c>
      <c r="G23" s="32">
        <f t="shared" si="5"/>
        <v>321.14010327022373</v>
      </c>
    </row>
    <row r="24" spans="1:7" s="20" customFormat="1" x14ac:dyDescent="0.2">
      <c r="A24" s="31" t="s">
        <v>59</v>
      </c>
      <c r="B24" s="36">
        <v>585.79</v>
      </c>
      <c r="C24" s="37">
        <f t="shared" si="4"/>
        <v>590.83122203098105</v>
      </c>
      <c r="D24" s="37">
        <f t="shared" si="5"/>
        <v>590.83122203098105</v>
      </c>
      <c r="E24" s="37">
        <f t="shared" si="5"/>
        <v>590.83122203098105</v>
      </c>
      <c r="F24" s="37">
        <f t="shared" si="5"/>
        <v>590.83122203098105</v>
      </c>
      <c r="G24" s="37">
        <f t="shared" si="5"/>
        <v>590.83122203098105</v>
      </c>
    </row>
    <row r="25" spans="1:7" s="20" customFormat="1" x14ac:dyDescent="0.2">
      <c r="A25" s="31" t="s">
        <v>60</v>
      </c>
      <c r="B25" s="36">
        <v>550.20000000000005</v>
      </c>
      <c r="C25" s="37">
        <f t="shared" si="4"/>
        <v>554.93493975903618</v>
      </c>
      <c r="D25" s="37">
        <f t="shared" si="5"/>
        <v>554.93493975903618</v>
      </c>
      <c r="E25" s="37">
        <f t="shared" si="5"/>
        <v>554.93493975903618</v>
      </c>
      <c r="F25" s="37">
        <f t="shared" si="5"/>
        <v>554.93493975903618</v>
      </c>
      <c r="G25" s="37">
        <f t="shared" si="5"/>
        <v>554.93493975903618</v>
      </c>
    </row>
    <row r="26" spans="1:7" s="20" customFormat="1" x14ac:dyDescent="0.2">
      <c r="A26" s="31" t="s">
        <v>61</v>
      </c>
      <c r="B26" s="36">
        <v>683.85</v>
      </c>
      <c r="C26" s="32">
        <f t="shared" si="4"/>
        <v>689.73511187607573</v>
      </c>
      <c r="D26" s="32">
        <f t="shared" si="5"/>
        <v>689.73511187607573</v>
      </c>
      <c r="E26" s="32">
        <f t="shared" si="5"/>
        <v>689.73511187607573</v>
      </c>
      <c r="F26" s="32">
        <f t="shared" si="5"/>
        <v>689.73511187607573</v>
      </c>
      <c r="G26" s="32">
        <f t="shared" si="5"/>
        <v>689.73511187607573</v>
      </c>
    </row>
    <row r="27" spans="1:7" s="20" customFormat="1" x14ac:dyDescent="0.2">
      <c r="A27" s="31" t="s">
        <v>62</v>
      </c>
      <c r="B27" s="36">
        <v>308.85000000000002</v>
      </c>
      <c r="C27" s="37">
        <f t="shared" si="4"/>
        <v>311.507917383821</v>
      </c>
      <c r="D27" s="37">
        <f t="shared" si="5"/>
        <v>311.507917383821</v>
      </c>
      <c r="E27" s="37">
        <f t="shared" si="5"/>
        <v>311.507917383821</v>
      </c>
      <c r="F27" s="37">
        <f t="shared" si="5"/>
        <v>311.507917383821</v>
      </c>
      <c r="G27" s="37">
        <f t="shared" si="5"/>
        <v>311.507917383821</v>
      </c>
    </row>
    <row r="28" spans="1:7" s="20" customFormat="1" ht="24" x14ac:dyDescent="0.2">
      <c r="A28" s="31" t="s">
        <v>63</v>
      </c>
      <c r="B28" s="36">
        <v>1839.05</v>
      </c>
      <c r="C28" s="37" t="s">
        <v>64</v>
      </c>
      <c r="D28" s="37" t="str">
        <f t="shared" si="5"/>
        <v>Quoted service</v>
      </c>
      <c r="E28" s="37" t="str">
        <f t="shared" si="5"/>
        <v>Quoted service</v>
      </c>
      <c r="F28" s="37" t="str">
        <f t="shared" si="5"/>
        <v>Quoted service</v>
      </c>
      <c r="G28" s="37" t="str">
        <f t="shared" si="5"/>
        <v>Quoted service</v>
      </c>
    </row>
    <row r="29" spans="1:7" s="20" customFormat="1" x14ac:dyDescent="0.2">
      <c r="A29" s="31" t="s">
        <v>65</v>
      </c>
      <c r="B29" s="36">
        <v>380.86</v>
      </c>
      <c r="C29" s="37">
        <f>B29*(1+$K$5)</f>
        <v>384.1376247848537</v>
      </c>
      <c r="D29" s="37">
        <f t="shared" si="5"/>
        <v>384.1376247848537</v>
      </c>
      <c r="E29" s="37">
        <f t="shared" si="5"/>
        <v>384.1376247848537</v>
      </c>
      <c r="F29" s="37">
        <f t="shared" si="5"/>
        <v>384.1376247848537</v>
      </c>
      <c r="G29" s="37">
        <f t="shared" si="5"/>
        <v>384.1376247848537</v>
      </c>
    </row>
    <row r="31" spans="1:7" x14ac:dyDescent="0.2">
      <c r="A31" s="35" t="s">
        <v>66</v>
      </c>
    </row>
    <row r="32" spans="1:7" x14ac:dyDescent="0.2">
      <c r="A32" s="31" t="s">
        <v>67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showGridLines="0" workbookViewId="0">
      <selection activeCell="C6" sqref="C6"/>
    </sheetView>
  </sheetViews>
  <sheetFormatPr defaultColWidth="9.140625" defaultRowHeight="12.75" x14ac:dyDescent="0.2"/>
  <cols>
    <col min="1" max="1" width="80.28515625" style="20" customWidth="1"/>
    <col min="2" max="2" width="9.42578125" style="20" customWidth="1"/>
    <col min="3" max="4" width="9" style="20" customWidth="1"/>
    <col min="5" max="7" width="9.140625" style="20"/>
    <col min="8" max="8" width="0.28515625" style="20" customWidth="1"/>
    <col min="9" max="9" width="8.7109375" style="20" customWidth="1"/>
    <col min="10" max="16384" width="9.140625" style="21"/>
  </cols>
  <sheetData>
    <row r="2" spans="1:11" ht="15" x14ac:dyDescent="0.2">
      <c r="A2" s="38" t="s">
        <v>68</v>
      </c>
      <c r="B2" s="49"/>
      <c r="C2" s="49"/>
      <c r="D2" s="49"/>
      <c r="E2" s="49"/>
      <c r="F2" s="49"/>
      <c r="G2" s="49"/>
    </row>
    <row r="3" spans="1:11" x14ac:dyDescent="0.2">
      <c r="B3" s="22" t="s">
        <v>41</v>
      </c>
      <c r="C3" s="22" t="s">
        <v>29</v>
      </c>
      <c r="D3" s="22" t="s">
        <v>29</v>
      </c>
      <c r="E3" s="22" t="s">
        <v>29</v>
      </c>
      <c r="F3" s="22" t="s">
        <v>29</v>
      </c>
      <c r="G3" s="22" t="s">
        <v>29</v>
      </c>
      <c r="H3" s="23"/>
    </row>
    <row r="4" spans="1:11" ht="51" x14ac:dyDescent="0.2">
      <c r="A4" s="39" t="s">
        <v>42</v>
      </c>
      <c r="B4" s="47" t="s">
        <v>43</v>
      </c>
      <c r="C4" s="47" t="s">
        <v>44</v>
      </c>
      <c r="D4" s="40" t="s">
        <v>15</v>
      </c>
      <c r="E4" s="40" t="s">
        <v>16</v>
      </c>
      <c r="F4" s="40" t="s">
        <v>17</v>
      </c>
      <c r="G4" s="40" t="s">
        <v>18</v>
      </c>
    </row>
    <row r="5" spans="1:11" ht="15" x14ac:dyDescent="0.25">
      <c r="A5" s="41" t="s">
        <v>71</v>
      </c>
      <c r="B5" s="41"/>
      <c r="C5" s="41"/>
      <c r="D5" s="41"/>
      <c r="E5" s="41"/>
      <c r="F5" s="41"/>
      <c r="G5" s="41"/>
      <c r="J5" s="29" t="s">
        <v>10</v>
      </c>
      <c r="K5" s="30">
        <f>K8/K7-1</f>
        <v>8.6058519793459354E-3</v>
      </c>
    </row>
    <row r="6" spans="1:11" ht="15" x14ac:dyDescent="0.25">
      <c r="A6" s="42" t="s">
        <v>45</v>
      </c>
      <c r="B6" s="43">
        <v>784.47</v>
      </c>
      <c r="C6" s="43">
        <f t="shared" ref="C6:C8" si="0">$B6*(1+$K$5)</f>
        <v>791.22103270223749</v>
      </c>
      <c r="D6" s="43">
        <f t="shared" ref="D6:G8" si="1">C6</f>
        <v>791.22103270223749</v>
      </c>
      <c r="E6" s="43">
        <f t="shared" si="1"/>
        <v>791.22103270223749</v>
      </c>
      <c r="F6" s="43">
        <f t="shared" si="1"/>
        <v>791.22103270223749</v>
      </c>
      <c r="G6" s="43">
        <f t="shared" si="1"/>
        <v>791.22103270223749</v>
      </c>
      <c r="H6" s="33"/>
      <c r="J6" s="29" t="s">
        <v>12</v>
      </c>
      <c r="K6" s="20"/>
    </row>
    <row r="7" spans="1:11" s="20" customFormat="1" x14ac:dyDescent="0.2">
      <c r="A7" s="42" t="s">
        <v>46</v>
      </c>
      <c r="B7" s="43">
        <v>784.47</v>
      </c>
      <c r="C7" s="43">
        <f t="shared" si="0"/>
        <v>791.22103270223749</v>
      </c>
      <c r="D7" s="43">
        <f t="shared" si="1"/>
        <v>791.22103270223749</v>
      </c>
      <c r="E7" s="43">
        <f t="shared" si="1"/>
        <v>791.22103270223749</v>
      </c>
      <c r="F7" s="43">
        <f t="shared" si="1"/>
        <v>791.22103270223749</v>
      </c>
      <c r="G7" s="43">
        <f t="shared" si="1"/>
        <v>791.22103270223749</v>
      </c>
      <c r="J7" s="34">
        <v>43800</v>
      </c>
      <c r="K7" s="20">
        <v>116.2</v>
      </c>
    </row>
    <row r="8" spans="1:11" s="20" customFormat="1" x14ac:dyDescent="0.2">
      <c r="A8" s="42" t="s">
        <v>47</v>
      </c>
      <c r="B8" s="43">
        <v>2723.01</v>
      </c>
      <c r="C8" s="43">
        <f t="shared" si="0"/>
        <v>2746.4438209982791</v>
      </c>
      <c r="D8" s="43">
        <f t="shared" si="1"/>
        <v>2746.4438209982791</v>
      </c>
      <c r="E8" s="43">
        <f t="shared" si="1"/>
        <v>2746.4438209982791</v>
      </c>
      <c r="F8" s="43">
        <f t="shared" si="1"/>
        <v>2746.4438209982791</v>
      </c>
      <c r="G8" s="43">
        <f t="shared" si="1"/>
        <v>2746.4438209982791</v>
      </c>
      <c r="J8" s="34">
        <v>44166</v>
      </c>
      <c r="K8" s="20">
        <v>117.2</v>
      </c>
    </row>
    <row r="9" spans="1:11" s="20" customFormat="1" x14ac:dyDescent="0.2">
      <c r="A9" s="41" t="s">
        <v>72</v>
      </c>
      <c r="B9" s="41"/>
      <c r="C9" s="41"/>
      <c r="D9" s="41"/>
      <c r="E9" s="41"/>
      <c r="F9" s="41"/>
      <c r="G9" s="41"/>
    </row>
    <row r="10" spans="1:11" s="20" customFormat="1" x14ac:dyDescent="0.2">
      <c r="A10" s="42" t="s">
        <v>45</v>
      </c>
      <c r="B10" s="43">
        <v>784.47</v>
      </c>
      <c r="C10" s="43">
        <f t="shared" ref="C10:C12" si="2">$B10*(1+$K$5)</f>
        <v>791.22103270223749</v>
      </c>
      <c r="D10" s="43">
        <f t="shared" ref="D10:G12" si="3">C10</f>
        <v>791.22103270223749</v>
      </c>
      <c r="E10" s="43">
        <f t="shared" si="3"/>
        <v>791.22103270223749</v>
      </c>
      <c r="F10" s="43">
        <f t="shared" si="3"/>
        <v>791.22103270223749</v>
      </c>
      <c r="G10" s="43">
        <f t="shared" si="3"/>
        <v>791.22103270223749</v>
      </c>
    </row>
    <row r="11" spans="1:11" s="20" customFormat="1" x14ac:dyDescent="0.2">
      <c r="A11" s="42" t="s">
        <v>46</v>
      </c>
      <c r="B11" s="43">
        <v>784.47</v>
      </c>
      <c r="C11" s="43">
        <f t="shared" si="2"/>
        <v>791.22103270223749</v>
      </c>
      <c r="D11" s="43">
        <f t="shared" si="3"/>
        <v>791.22103270223749</v>
      </c>
      <c r="E11" s="43">
        <f t="shared" si="3"/>
        <v>791.22103270223749</v>
      </c>
      <c r="F11" s="43">
        <f t="shared" si="3"/>
        <v>791.22103270223749</v>
      </c>
      <c r="G11" s="43">
        <f t="shared" si="3"/>
        <v>791.22103270223749</v>
      </c>
    </row>
    <row r="12" spans="1:11" s="20" customFormat="1" x14ac:dyDescent="0.2">
      <c r="A12" s="42" t="s">
        <v>47</v>
      </c>
      <c r="B12" s="43">
        <v>2723.01</v>
      </c>
      <c r="C12" s="43">
        <f t="shared" si="2"/>
        <v>2746.4438209982791</v>
      </c>
      <c r="D12" s="43">
        <f t="shared" si="3"/>
        <v>2746.4438209982791</v>
      </c>
      <c r="E12" s="43">
        <f t="shared" si="3"/>
        <v>2746.4438209982791</v>
      </c>
      <c r="F12" s="43">
        <f t="shared" si="3"/>
        <v>2746.4438209982791</v>
      </c>
      <c r="G12" s="43">
        <f t="shared" si="3"/>
        <v>2746.4438209982791</v>
      </c>
    </row>
    <row r="13" spans="1:11" s="20" customFormat="1" ht="51" x14ac:dyDescent="0.2">
      <c r="A13" s="39" t="s">
        <v>48</v>
      </c>
      <c r="B13" s="47" t="s">
        <v>43</v>
      </c>
      <c r="C13" s="47" t="s">
        <v>44</v>
      </c>
      <c r="D13" s="40" t="s">
        <v>15</v>
      </c>
      <c r="E13" s="40" t="s">
        <v>16</v>
      </c>
      <c r="F13" s="40" t="s">
        <v>17</v>
      </c>
      <c r="G13" s="40" t="s">
        <v>18</v>
      </c>
    </row>
    <row r="14" spans="1:11" s="20" customFormat="1" x14ac:dyDescent="0.2">
      <c r="A14" s="42" t="s">
        <v>49</v>
      </c>
      <c r="B14" s="44">
        <v>485.5</v>
      </c>
      <c r="C14" s="44">
        <f t="shared" ref="C14:C20" si="4">$B14*(1+$K$5)</f>
        <v>489.67814113597245</v>
      </c>
      <c r="D14" s="44">
        <f t="shared" ref="D14:G20" si="5">C14</f>
        <v>489.67814113597245</v>
      </c>
      <c r="E14" s="44">
        <f t="shared" si="5"/>
        <v>489.67814113597245</v>
      </c>
      <c r="F14" s="44">
        <f t="shared" si="5"/>
        <v>489.67814113597245</v>
      </c>
      <c r="G14" s="44">
        <f t="shared" si="5"/>
        <v>489.67814113597245</v>
      </c>
    </row>
    <row r="15" spans="1:11" s="20" customFormat="1" x14ac:dyDescent="0.2">
      <c r="A15" s="42" t="s">
        <v>50</v>
      </c>
      <c r="B15" s="44">
        <v>485.5</v>
      </c>
      <c r="C15" s="44">
        <f t="shared" si="4"/>
        <v>489.67814113597245</v>
      </c>
      <c r="D15" s="44">
        <f t="shared" si="5"/>
        <v>489.67814113597245</v>
      </c>
      <c r="E15" s="44">
        <f t="shared" si="5"/>
        <v>489.67814113597245</v>
      </c>
      <c r="F15" s="44">
        <f t="shared" si="5"/>
        <v>489.67814113597245</v>
      </c>
      <c r="G15" s="44">
        <f t="shared" si="5"/>
        <v>489.67814113597245</v>
      </c>
    </row>
    <row r="16" spans="1:11" x14ac:dyDescent="0.2">
      <c r="A16" s="42" t="s">
        <v>54</v>
      </c>
      <c r="B16" s="45">
        <v>86.85</v>
      </c>
      <c r="C16" s="43">
        <f t="shared" si="4"/>
        <v>87.597418244406185</v>
      </c>
      <c r="D16" s="43">
        <f t="shared" si="5"/>
        <v>87.597418244406185</v>
      </c>
      <c r="E16" s="43">
        <f t="shared" si="5"/>
        <v>87.597418244406185</v>
      </c>
      <c r="F16" s="43">
        <f t="shared" si="5"/>
        <v>87.597418244406185</v>
      </c>
      <c r="G16" s="43">
        <f t="shared" si="5"/>
        <v>87.597418244406185</v>
      </c>
    </row>
    <row r="17" spans="1:7" s="20" customFormat="1" x14ac:dyDescent="0.2">
      <c r="A17" s="42" t="s">
        <v>58</v>
      </c>
      <c r="B17" s="46">
        <v>557.20000000000005</v>
      </c>
      <c r="C17" s="44">
        <f t="shared" si="4"/>
        <v>561.99518072289163</v>
      </c>
      <c r="D17" s="44">
        <f t="shared" si="5"/>
        <v>561.99518072289163</v>
      </c>
      <c r="E17" s="44">
        <f t="shared" si="5"/>
        <v>561.99518072289163</v>
      </c>
      <c r="F17" s="44">
        <f t="shared" si="5"/>
        <v>561.99518072289163</v>
      </c>
      <c r="G17" s="44">
        <f t="shared" si="5"/>
        <v>561.99518072289163</v>
      </c>
    </row>
    <row r="18" spans="1:7" s="20" customFormat="1" x14ac:dyDescent="0.2">
      <c r="A18" s="42" t="s">
        <v>60</v>
      </c>
      <c r="B18" s="46">
        <v>962.86</v>
      </c>
      <c r="C18" s="44">
        <f t="shared" si="4"/>
        <v>971.14623063683302</v>
      </c>
      <c r="D18" s="44">
        <f t="shared" si="5"/>
        <v>971.14623063683302</v>
      </c>
      <c r="E18" s="44">
        <f t="shared" si="5"/>
        <v>971.14623063683302</v>
      </c>
      <c r="F18" s="44">
        <f t="shared" si="5"/>
        <v>971.14623063683302</v>
      </c>
      <c r="G18" s="44">
        <f t="shared" si="5"/>
        <v>971.14623063683302</v>
      </c>
    </row>
    <row r="19" spans="1:7" s="20" customFormat="1" x14ac:dyDescent="0.2">
      <c r="A19" s="42" t="s">
        <v>61</v>
      </c>
      <c r="B19" s="46">
        <v>1196.74</v>
      </c>
      <c r="C19" s="44">
        <f t="shared" si="4"/>
        <v>1207.0389672977624</v>
      </c>
      <c r="D19" s="44">
        <f t="shared" si="5"/>
        <v>1207.0389672977624</v>
      </c>
      <c r="E19" s="44">
        <f t="shared" si="5"/>
        <v>1207.0389672977624</v>
      </c>
      <c r="F19" s="44">
        <f t="shared" si="5"/>
        <v>1207.0389672977624</v>
      </c>
      <c r="G19" s="44">
        <f t="shared" si="5"/>
        <v>1207.0389672977624</v>
      </c>
    </row>
    <row r="20" spans="1:7" s="20" customFormat="1" x14ac:dyDescent="0.2">
      <c r="A20" s="42" t="s">
        <v>62</v>
      </c>
      <c r="B20" s="46">
        <v>540.48</v>
      </c>
      <c r="C20" s="44">
        <f t="shared" si="4"/>
        <v>545.13129087779691</v>
      </c>
      <c r="D20" s="44">
        <f t="shared" si="5"/>
        <v>545.13129087779691</v>
      </c>
      <c r="E20" s="44">
        <f t="shared" si="5"/>
        <v>545.13129087779691</v>
      </c>
      <c r="F20" s="44">
        <f t="shared" si="5"/>
        <v>545.13129087779691</v>
      </c>
      <c r="G20" s="44">
        <f t="shared" si="5"/>
        <v>545.13129087779691</v>
      </c>
    </row>
    <row r="22" spans="1:7" x14ac:dyDescent="0.2">
      <c r="A22" s="39" t="s">
        <v>69</v>
      </c>
    </row>
    <row r="23" spans="1:7" x14ac:dyDescent="0.2">
      <c r="A23" s="42" t="s">
        <v>70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showGridLines="0" workbookViewId="0">
      <selection activeCell="C18" sqref="C18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tabSelected="1" workbookViewId="0">
      <selection activeCell="E2" sqref="E2"/>
    </sheetView>
  </sheetViews>
  <sheetFormatPr defaultRowHeight="15" x14ac:dyDescent="0.25"/>
  <cols>
    <col min="1" max="1" width="2.7109375" customWidth="1"/>
    <col min="2" max="2" width="30" customWidth="1"/>
    <col min="3" max="3" width="18.42578125" customWidth="1"/>
    <col min="4" max="9" width="10.7109375" customWidth="1"/>
  </cols>
  <sheetData>
    <row r="1" spans="1:9" x14ac:dyDescent="0.25">
      <c r="A1" s="1" t="s">
        <v>13</v>
      </c>
      <c r="B1" s="1"/>
      <c r="C1" s="1"/>
    </row>
    <row r="2" spans="1:9" x14ac:dyDescent="0.25">
      <c r="A2" s="6"/>
      <c r="B2" s="6"/>
      <c r="C2" s="6"/>
      <c r="D2" s="7" t="s">
        <v>14</v>
      </c>
      <c r="E2" s="7" t="s">
        <v>14</v>
      </c>
      <c r="F2" s="7" t="s">
        <v>15</v>
      </c>
      <c r="G2" s="7" t="s">
        <v>16</v>
      </c>
      <c r="H2" s="7" t="s">
        <v>17</v>
      </c>
      <c r="I2" s="7" t="s">
        <v>18</v>
      </c>
    </row>
    <row r="3" spans="1:9" x14ac:dyDescent="0.25">
      <c r="A3" s="8"/>
      <c r="B3" s="8"/>
      <c r="C3" s="8"/>
      <c r="D3" s="9"/>
      <c r="E3" s="9"/>
      <c r="F3" s="9"/>
      <c r="G3" s="9"/>
      <c r="H3" s="9"/>
      <c r="I3" s="9"/>
    </row>
    <row r="4" spans="1:9" x14ac:dyDescent="0.25">
      <c r="A4" t="s">
        <v>19</v>
      </c>
    </row>
    <row r="5" spans="1:9" x14ac:dyDescent="0.25">
      <c r="A5" t="s">
        <v>20</v>
      </c>
    </row>
    <row r="7" spans="1:9" x14ac:dyDescent="0.25">
      <c r="A7" s="10" t="s">
        <v>21</v>
      </c>
      <c r="B7" s="10"/>
      <c r="C7" s="10"/>
      <c r="D7" s="11"/>
      <c r="E7" s="12">
        <v>-1.00352623985789E-2</v>
      </c>
      <c r="F7" s="12">
        <v>-6.6268624707600697E-3</v>
      </c>
      <c r="G7" s="12">
        <v>-6.0912696932914198E-3</v>
      </c>
      <c r="H7" s="12">
        <v>-7.3277279219734299E-3</v>
      </c>
      <c r="I7" s="12">
        <v>-9.5094682370305602E-3</v>
      </c>
    </row>
    <row r="8" spans="1:9" x14ac:dyDescent="0.25">
      <c r="A8" t="s">
        <v>22</v>
      </c>
      <c r="D8" s="11"/>
      <c r="E8" s="11"/>
      <c r="F8" s="3"/>
      <c r="G8" s="3"/>
      <c r="H8" s="3"/>
      <c r="I8" s="3"/>
    </row>
    <row r="9" spans="1:9" ht="60" x14ac:dyDescent="0.25">
      <c r="D9" s="13" t="s">
        <v>23</v>
      </c>
      <c r="E9" s="13" t="s">
        <v>24</v>
      </c>
    </row>
    <row r="10" spans="1:9" x14ac:dyDescent="0.25">
      <c r="A10" s="1" t="s">
        <v>25</v>
      </c>
      <c r="D10" s="14" t="s">
        <v>26</v>
      </c>
      <c r="E10" s="14" t="s">
        <v>26</v>
      </c>
      <c r="F10" s="14" t="s">
        <v>26</v>
      </c>
      <c r="G10" s="14" t="s">
        <v>26</v>
      </c>
      <c r="H10" s="14" t="s">
        <v>26</v>
      </c>
      <c r="I10" s="14" t="s">
        <v>26</v>
      </c>
    </row>
    <row r="11" spans="1:9" x14ac:dyDescent="0.25">
      <c r="A11" s="1" t="s">
        <v>27</v>
      </c>
      <c r="D11" s="14" t="s">
        <v>28</v>
      </c>
      <c r="E11" s="14" t="s">
        <v>29</v>
      </c>
      <c r="F11" s="14" t="s">
        <v>29</v>
      </c>
      <c r="G11" s="14" t="s">
        <v>29</v>
      </c>
      <c r="H11" s="14" t="s">
        <v>29</v>
      </c>
      <c r="I11" s="14" t="s">
        <v>29</v>
      </c>
    </row>
    <row r="12" spans="1:9" x14ac:dyDescent="0.25">
      <c r="A12" s="15" t="s">
        <v>30</v>
      </c>
      <c r="B12" s="1"/>
      <c r="C12" s="1"/>
    </row>
    <row r="13" spans="1:9" x14ac:dyDescent="0.25">
      <c r="A13" s="15"/>
      <c r="B13" t="s">
        <v>31</v>
      </c>
      <c r="C13" t="s">
        <v>32</v>
      </c>
      <c r="D13" s="16">
        <v>92.73</v>
      </c>
      <c r="E13" s="16">
        <f>'AER maximum labour rates'!C3</f>
        <v>94.242478838128449</v>
      </c>
      <c r="F13" s="16">
        <f>D13*(1-F$7)</f>
        <v>93.3445089569136</v>
      </c>
      <c r="G13" s="16">
        <f t="shared" ref="G13:I17" si="0">F13*(1-G$7)</f>
        <v>93.913095535358011</v>
      </c>
      <c r="H13" s="16">
        <f t="shared" si="0"/>
        <v>94.60126514775142</v>
      </c>
      <c r="I13" s="16">
        <f t="shared" si="0"/>
        <v>95.500872873856864</v>
      </c>
    </row>
    <row r="14" spans="1:9" x14ac:dyDescent="0.25">
      <c r="A14" s="15"/>
      <c r="B14" t="s">
        <v>33</v>
      </c>
      <c r="C14" t="s">
        <v>34</v>
      </c>
      <c r="D14" s="16">
        <v>167.7</v>
      </c>
      <c r="E14" s="16">
        <f>IF($D14*(1+'AER maximum labour rates'!$B$16)&lt;'AER maximum labour rates'!$C4,$D14*(1+'AER maximum labour rates'!$B$16),'AER maximum labour rates'!$C4)</f>
        <v>169.1432013769363</v>
      </c>
      <c r="F14" s="16">
        <f>D14*(1-F$7)</f>
        <v>168.81132483634647</v>
      </c>
      <c r="G14" s="16">
        <f t="shared" si="0"/>
        <v>169.83960014320647</v>
      </c>
      <c r="H14" s="16">
        <f t="shared" si="0"/>
        <v>171.08413852343264</v>
      </c>
      <c r="I14" s="16">
        <f t="shared" si="0"/>
        <v>172.71105770458095</v>
      </c>
    </row>
    <row r="15" spans="1:9" x14ac:dyDescent="0.25">
      <c r="A15" s="15"/>
      <c r="B15" t="s">
        <v>35</v>
      </c>
      <c r="C15" t="s">
        <v>34</v>
      </c>
      <c r="D15" s="16">
        <v>171.75</v>
      </c>
      <c r="E15" s="16">
        <f>'AER maximum labour rates'!C5</f>
        <v>174.5487657996425</v>
      </c>
      <c r="F15" s="16">
        <f>D15*(1-F$7)</f>
        <v>172.88816362935304</v>
      </c>
      <c r="G15" s="16">
        <f t="shared" si="0"/>
        <v>173.9412720607973</v>
      </c>
      <c r="H15" s="16">
        <f t="shared" si="0"/>
        <v>175.21586637686079</v>
      </c>
      <c r="I15" s="16">
        <f t="shared" si="0"/>
        <v>176.88207609279533</v>
      </c>
    </row>
    <row r="16" spans="1:9" x14ac:dyDescent="0.25">
      <c r="A16" s="15"/>
      <c r="B16" t="s">
        <v>7</v>
      </c>
      <c r="C16" t="s">
        <v>32</v>
      </c>
      <c r="D16" s="16">
        <v>150.69</v>
      </c>
      <c r="E16" s="16">
        <f>'AER maximum labour rates'!C6</f>
        <v>153.14530152130416</v>
      </c>
      <c r="F16" s="16">
        <f>D16*(1-F$7)</f>
        <v>151.68860190571885</v>
      </c>
      <c r="G16" s="16">
        <f t="shared" si="0"/>
        <v>152.6125780893249</v>
      </c>
      <c r="H16" s="16">
        <f t="shared" si="0"/>
        <v>153.73088153903439</v>
      </c>
      <c r="I16" s="16">
        <f t="shared" si="0"/>
        <v>155.19278047408054</v>
      </c>
    </row>
    <row r="17" spans="1:12" x14ac:dyDescent="0.25">
      <c r="A17" s="15"/>
      <c r="B17" t="s">
        <v>8</v>
      </c>
      <c r="C17" t="s">
        <v>32</v>
      </c>
      <c r="D17" s="16">
        <v>197.05</v>
      </c>
      <c r="E17" s="16">
        <f>'AER maximum labour rates'!C7</f>
        <v>200.2614473029866</v>
      </c>
      <c r="F17" s="16">
        <f>D17*(1-F$7)</f>
        <v>198.35582324986331</v>
      </c>
      <c r="G17" s="16">
        <f t="shared" si="0"/>
        <v>199.56406206451305</v>
      </c>
      <c r="H17" s="16">
        <f t="shared" si="0"/>
        <v>201.02641321432563</v>
      </c>
      <c r="I17" s="16">
        <f t="shared" si="0"/>
        <v>202.93806750559142</v>
      </c>
    </row>
    <row r="18" spans="1:12" x14ac:dyDescent="0.25">
      <c r="A18" s="15" t="s">
        <v>36</v>
      </c>
      <c r="B18" s="1"/>
      <c r="D18" s="17"/>
      <c r="E18" s="17"/>
      <c r="F18" s="17"/>
      <c r="G18" s="17"/>
      <c r="H18" s="17"/>
      <c r="I18" s="17"/>
    </row>
    <row r="19" spans="1:12" x14ac:dyDescent="0.25">
      <c r="B19" t="s">
        <v>31</v>
      </c>
      <c r="C19" t="s">
        <v>32</v>
      </c>
      <c r="D19" s="17" t="s">
        <v>37</v>
      </c>
      <c r="E19" s="17" t="s">
        <v>37</v>
      </c>
      <c r="F19" s="17" t="s">
        <v>37</v>
      </c>
      <c r="G19" s="17" t="s">
        <v>37</v>
      </c>
      <c r="H19" s="17" t="s">
        <v>37</v>
      </c>
      <c r="I19" s="17" t="s">
        <v>37</v>
      </c>
    </row>
    <row r="20" spans="1:12" x14ac:dyDescent="0.25">
      <c r="B20" t="s">
        <v>33</v>
      </c>
      <c r="C20" t="s">
        <v>34</v>
      </c>
      <c r="D20" s="16">
        <v>206.44</v>
      </c>
      <c r="E20" s="16">
        <f>IF($D20*(1+'AER maximum labour rates'!$B$16)&lt;'AER maximum labour rates'!$C11,$D20*(1+'AER maximum labour rates'!$B$16),'AER maximum labour rates'!$C11)</f>
        <v>208.21659208261616</v>
      </c>
      <c r="F20" s="16">
        <f>D20*(1-F$7)</f>
        <v>207.80804948846372</v>
      </c>
      <c r="G20" s="16">
        <f t="shared" ref="G20:I23" si="1">F20*(1-G$7)</f>
        <v>209.07386436233477</v>
      </c>
      <c r="H20" s="16">
        <f t="shared" si="1"/>
        <v>210.60590075597756</v>
      </c>
      <c r="I20" s="16">
        <f t="shared" si="1"/>
        <v>212.60865087974773</v>
      </c>
      <c r="L20" s="2"/>
    </row>
    <row r="21" spans="1:12" x14ac:dyDescent="0.25">
      <c r="B21" t="s">
        <v>35</v>
      </c>
      <c r="C21" t="s">
        <v>34</v>
      </c>
      <c r="D21" s="16">
        <v>223.24</v>
      </c>
      <c r="E21" s="16">
        <f>IF($D21*(1+'AER maximum labour rates'!$B$16)&lt;'AER maximum labour rates'!$C12,$D21*(1+'AER maximum labour rates'!$B$16),'AER maximum labour rates'!$C12)</f>
        <v>225.16117039586919</v>
      </c>
      <c r="F21" s="16">
        <f>D21*(1-F$7)</f>
        <v>224.7193807779725</v>
      </c>
      <c r="G21" s="16">
        <f t="shared" si="1"/>
        <v>226.08820713160057</v>
      </c>
      <c r="H21" s="16">
        <f t="shared" si="1"/>
        <v>227.74491999982772</v>
      </c>
      <c r="I21" s="16">
        <f t="shared" si="1"/>
        <v>229.91065308271112</v>
      </c>
      <c r="L21" s="2"/>
    </row>
    <row r="22" spans="1:12" x14ac:dyDescent="0.25">
      <c r="B22" t="s">
        <v>7</v>
      </c>
      <c r="C22" t="s">
        <v>32</v>
      </c>
      <c r="D22" s="16">
        <v>226.87</v>
      </c>
      <c r="E22" s="16">
        <f>IF($D22*(1+'AER maximum labour rates'!$B$16)&lt;'AER maximum labour rates'!$C13,$D22*(1+'AER maximum labour rates'!$B$16),'AER maximum labour rates'!$C13)</f>
        <v>228.82240963855421</v>
      </c>
      <c r="F22" s="16">
        <f>D22*(1-F$7)</f>
        <v>228.37343628874137</v>
      </c>
      <c r="G22" s="16">
        <f t="shared" si="1"/>
        <v>229.76452047995977</v>
      </c>
      <c r="H22" s="16">
        <f t="shared" si="1"/>
        <v>231.4481723721596</v>
      </c>
      <c r="I22" s="16">
        <f t="shared" si="1"/>
        <v>233.6491214158514</v>
      </c>
      <c r="L22" s="2"/>
    </row>
    <row r="23" spans="1:12" x14ac:dyDescent="0.25">
      <c r="B23" t="s">
        <v>8</v>
      </c>
      <c r="C23" t="s">
        <v>32</v>
      </c>
      <c r="D23" s="16">
        <v>318.74</v>
      </c>
      <c r="E23" s="16">
        <f>IF($D23*(1+'AER maximum labour rates'!$B$16)&lt;'AER maximum labour rates'!$C14,$D23*(1+'AER maximum labour rates'!$B$16),'AER maximum labour rates'!$C14)</f>
        <v>321.48302925989674</v>
      </c>
      <c r="F23" s="16">
        <f>D23*(1-F$7)</f>
        <v>320.85224614393013</v>
      </c>
      <c r="G23" s="16">
        <f t="shared" si="1"/>
        <v>322.80664370689112</v>
      </c>
      <c r="H23" s="16">
        <f t="shared" si="1"/>
        <v>325.17208296338066</v>
      </c>
      <c r="I23" s="16">
        <f t="shared" si="1"/>
        <v>328.26429655788996</v>
      </c>
      <c r="L23" s="2"/>
    </row>
    <row r="25" spans="1:12" x14ac:dyDescent="0.25">
      <c r="C25" s="18" t="s">
        <v>38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75" zoomScaleNormal="175" workbookViewId="0">
      <selection activeCell="E3" sqref="E3"/>
    </sheetView>
  </sheetViews>
  <sheetFormatPr defaultRowHeight="15" x14ac:dyDescent="0.25"/>
  <cols>
    <col min="1" max="1" width="27" customWidth="1"/>
    <col min="2" max="2" width="22.28515625" customWidth="1"/>
    <col min="3" max="3" width="20.42578125" customWidth="1"/>
    <col min="5" max="5" width="15" customWidth="1"/>
  </cols>
  <sheetData>
    <row r="1" spans="1:6" x14ac:dyDescent="0.25">
      <c r="B1" s="1" t="s">
        <v>0</v>
      </c>
      <c r="C1" s="1" t="s">
        <v>1</v>
      </c>
      <c r="E1" s="1"/>
    </row>
    <row r="2" spans="1:6" x14ac:dyDescent="0.25">
      <c r="A2" s="1" t="s">
        <v>2</v>
      </c>
      <c r="B2" s="1" t="s">
        <v>3</v>
      </c>
      <c r="C2" s="1" t="s">
        <v>3</v>
      </c>
    </row>
    <row r="3" spans="1:6" x14ac:dyDescent="0.25">
      <c r="A3" t="s">
        <v>4</v>
      </c>
      <c r="B3">
        <v>92.51</v>
      </c>
      <c r="C3" s="2">
        <f>B3*(1+$B$16)*(1-$B$17)</f>
        <v>94.242478838128449</v>
      </c>
      <c r="E3" s="2"/>
      <c r="F3" s="2"/>
    </row>
    <row r="4" spans="1:6" x14ac:dyDescent="0.25">
      <c r="A4" t="s">
        <v>5</v>
      </c>
      <c r="B4">
        <v>171.34</v>
      </c>
      <c r="C4" s="2">
        <f t="shared" ref="C4:C7" si="0">B4*(1+$B$16)*(1-$B$17)</f>
        <v>174.5487657996425</v>
      </c>
      <c r="E4" s="2"/>
      <c r="F4" s="2"/>
    </row>
    <row r="5" spans="1:6" x14ac:dyDescent="0.25">
      <c r="A5" t="s">
        <v>6</v>
      </c>
      <c r="B5">
        <v>171.34</v>
      </c>
      <c r="C5" s="2">
        <f t="shared" si="0"/>
        <v>174.5487657996425</v>
      </c>
      <c r="E5" s="2"/>
      <c r="F5" s="2"/>
    </row>
    <row r="6" spans="1:6" x14ac:dyDescent="0.25">
      <c r="A6" t="s">
        <v>7</v>
      </c>
      <c r="B6">
        <v>150.33000000000001</v>
      </c>
      <c r="C6" s="2">
        <f t="shared" si="0"/>
        <v>153.14530152130416</v>
      </c>
      <c r="E6" s="2"/>
      <c r="F6" s="2"/>
    </row>
    <row r="7" spans="1:6" x14ac:dyDescent="0.25">
      <c r="A7" t="s">
        <v>8</v>
      </c>
      <c r="B7">
        <v>196.58</v>
      </c>
      <c r="C7" s="2">
        <f t="shared" si="0"/>
        <v>200.2614473029866</v>
      </c>
      <c r="E7" s="2"/>
      <c r="F7" s="2"/>
    </row>
    <row r="9" spans="1:6" x14ac:dyDescent="0.25">
      <c r="A9" s="1" t="s">
        <v>9</v>
      </c>
    </row>
    <row r="10" spans="1:6" x14ac:dyDescent="0.25">
      <c r="A10" t="s">
        <v>4</v>
      </c>
      <c r="B10" s="2">
        <f t="shared" ref="B10:B14" si="1">B3*1.75</f>
        <v>161.89250000000001</v>
      </c>
      <c r="C10" s="2">
        <f t="shared" ref="C10:C14" si="2">B10*(1+$B$16)*(1-$B$17)</f>
        <v>164.92433796672478</v>
      </c>
      <c r="E10" s="2"/>
    </row>
    <row r="11" spans="1:6" x14ac:dyDescent="0.25">
      <c r="A11" t="s">
        <v>5</v>
      </c>
      <c r="B11" s="2">
        <f t="shared" si="1"/>
        <v>299.84500000000003</v>
      </c>
      <c r="C11" s="2">
        <f t="shared" si="2"/>
        <v>305.46034014937442</v>
      </c>
      <c r="E11" s="2"/>
    </row>
    <row r="12" spans="1:6" x14ac:dyDescent="0.25">
      <c r="A12" t="s">
        <v>6</v>
      </c>
      <c r="B12" s="2">
        <f t="shared" si="1"/>
        <v>299.84500000000003</v>
      </c>
      <c r="C12" s="2">
        <f t="shared" si="2"/>
        <v>305.46034014937442</v>
      </c>
      <c r="E12" s="2"/>
    </row>
    <row r="13" spans="1:6" x14ac:dyDescent="0.25">
      <c r="A13" t="s">
        <v>7</v>
      </c>
      <c r="B13" s="2">
        <f t="shared" si="1"/>
        <v>263.07750000000004</v>
      </c>
      <c r="C13" s="2">
        <f t="shared" si="2"/>
        <v>268.00427766228233</v>
      </c>
      <c r="E13" s="2"/>
    </row>
    <row r="14" spans="1:6" x14ac:dyDescent="0.25">
      <c r="A14" t="s">
        <v>8</v>
      </c>
      <c r="B14" s="2">
        <f t="shared" si="1"/>
        <v>344.01500000000004</v>
      </c>
      <c r="C14" s="2">
        <f t="shared" si="2"/>
        <v>350.45753278022659</v>
      </c>
      <c r="E14" s="2"/>
    </row>
    <row r="16" spans="1:6" x14ac:dyDescent="0.25">
      <c r="A16" s="1" t="s">
        <v>10</v>
      </c>
      <c r="B16" s="3">
        <f>B21/B20-1</f>
        <v>8.6058519793459354E-3</v>
      </c>
    </row>
    <row r="17" spans="1:2" x14ac:dyDescent="0.25">
      <c r="A17" s="1" t="s">
        <v>11</v>
      </c>
      <c r="B17" s="3">
        <v>-1.00352623985789E-2</v>
      </c>
    </row>
    <row r="18" spans="1:2" x14ac:dyDescent="0.25">
      <c r="A18" s="1"/>
      <c r="B18" s="4"/>
    </row>
    <row r="19" spans="1:2" x14ac:dyDescent="0.25">
      <c r="A19" s="1" t="s">
        <v>12</v>
      </c>
    </row>
    <row r="20" spans="1:2" x14ac:dyDescent="0.25">
      <c r="A20" s="5">
        <v>43800</v>
      </c>
      <c r="B20">
        <v>116.2</v>
      </c>
    </row>
    <row r="21" spans="1:2" x14ac:dyDescent="0.25">
      <c r="A21" s="5">
        <v>44166</v>
      </c>
      <c r="B21">
        <v>117.2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Fee-based services</vt:lpstr>
      <vt:lpstr>Business hours</vt:lpstr>
      <vt:lpstr>After hours</vt:lpstr>
      <vt:lpstr>Quoted services</vt:lpstr>
      <vt:lpstr>Final decision labour rates</vt:lpstr>
      <vt:lpstr>AER maximum labour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2021-04-26T04:54:24Z</dcterms:created>
  <dcterms:modified xsi:type="dcterms:W3CDTF">2021-04-26T04:54:29Z</dcterms:modified>
</cp:coreProperties>
</file>