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lavko\Reset\2019-24 final decision Overviews\For Jim-Board-DNSPs\Attachments - Locked down\Endeavour\"/>
    </mc:Choice>
  </mc:AlternateContent>
  <bookViews>
    <workbookView xWindow="0" yWindow="0" windowWidth="28800" windowHeight="12000"/>
  </bookViews>
  <sheets>
    <sheet name="Final decision" sheetId="1" r:id="rId1"/>
  </sheets>
  <definedNames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7" i="1" l="1"/>
  <c r="V59" i="1" s="1"/>
  <c r="H43" i="1"/>
  <c r="B34" i="1"/>
  <c r="F7" i="1"/>
  <c r="E7" i="1"/>
  <c r="I7" i="1" l="1"/>
  <c r="M7" i="1"/>
  <c r="H7" i="1"/>
  <c r="F26" i="1"/>
  <c r="G7" i="1"/>
  <c r="L7" i="1"/>
  <c r="J7" i="1"/>
  <c r="K7" i="1"/>
  <c r="C26" i="1"/>
  <c r="G26" i="1"/>
  <c r="C43" i="1"/>
  <c r="E43" i="1"/>
  <c r="D26" i="1"/>
  <c r="H26" i="1"/>
  <c r="D43" i="1"/>
  <c r="E26" i="1"/>
  <c r="I26" i="1"/>
  <c r="F43" i="1"/>
  <c r="G43" i="1"/>
  <c r="N6" i="1"/>
  <c r="N7" i="1" s="1"/>
  <c r="M8" i="1" s="1"/>
  <c r="P41" i="1" l="1"/>
  <c r="P32" i="1"/>
  <c r="P36" i="1"/>
  <c r="P34" i="1"/>
  <c r="L8" i="1"/>
  <c r="P40" i="1"/>
  <c r="P39" i="1"/>
  <c r="P38" i="1"/>
  <c r="P42" i="1"/>
  <c r="P37" i="1"/>
  <c r="P35" i="1"/>
  <c r="P43" i="1" l="1"/>
  <c r="O37" i="1"/>
  <c r="O35" i="1"/>
  <c r="O41" i="1"/>
  <c r="K8" i="1"/>
  <c r="O36" i="1"/>
  <c r="O34" i="1"/>
  <c r="O39" i="1"/>
  <c r="O42" i="1"/>
  <c r="O40" i="1"/>
  <c r="O32" i="1"/>
  <c r="O38" i="1"/>
  <c r="O43" i="1" l="1"/>
  <c r="N39" i="1"/>
  <c r="N38" i="1"/>
  <c r="N42" i="1"/>
  <c r="N37" i="1"/>
  <c r="N35" i="1"/>
  <c r="N41" i="1"/>
  <c r="N32" i="1"/>
  <c r="N36" i="1"/>
  <c r="N34" i="1"/>
  <c r="J8" i="1"/>
  <c r="N40" i="1"/>
  <c r="N43" i="1" l="1"/>
  <c r="M36" i="1"/>
  <c r="M34" i="1"/>
  <c r="I8" i="1"/>
  <c r="M40" i="1"/>
  <c r="M39" i="1"/>
  <c r="M38" i="1"/>
  <c r="M42" i="1"/>
  <c r="M37" i="1"/>
  <c r="M35" i="1"/>
  <c r="M41" i="1"/>
  <c r="M32" i="1"/>
  <c r="M43" i="1" l="1"/>
  <c r="L41" i="1"/>
  <c r="L32" i="1"/>
  <c r="O25" i="1"/>
  <c r="N24" i="1"/>
  <c r="Q23" i="1"/>
  <c r="M23" i="1"/>
  <c r="P22" i="1"/>
  <c r="O21" i="1"/>
  <c r="P20" i="1"/>
  <c r="N18" i="1"/>
  <c r="L36" i="1"/>
  <c r="L34" i="1"/>
  <c r="Q24" i="1"/>
  <c r="P23" i="1"/>
  <c r="O22" i="1"/>
  <c r="N21" i="1"/>
  <c r="O20" i="1"/>
  <c r="Q18" i="1"/>
  <c r="Q26" i="1" s="1"/>
  <c r="M18" i="1"/>
  <c r="N22" i="1"/>
  <c r="N25" i="1"/>
  <c r="M24" i="1"/>
  <c r="H8" i="1"/>
  <c r="M25" i="1"/>
  <c r="Q21" i="1"/>
  <c r="P18" i="1"/>
  <c r="L40" i="1"/>
  <c r="L39" i="1"/>
  <c r="Q25" i="1"/>
  <c r="P24" i="1"/>
  <c r="L42" i="1"/>
  <c r="L37" i="1"/>
  <c r="L35" i="1"/>
  <c r="P25" i="1"/>
  <c r="O24" i="1"/>
  <c r="N23" i="1"/>
  <c r="Q22" i="1"/>
  <c r="M22" i="1"/>
  <c r="P21" i="1"/>
  <c r="O23" i="1"/>
  <c r="M21" i="1"/>
  <c r="N20" i="1"/>
  <c r="M20" i="1"/>
  <c r="O18" i="1"/>
  <c r="Q20" i="1"/>
  <c r="L38" i="1"/>
  <c r="K42" i="1" l="1"/>
  <c r="K37" i="1"/>
  <c r="K35" i="1"/>
  <c r="K41" i="1"/>
  <c r="K32" i="1"/>
  <c r="K36" i="1"/>
  <c r="K34" i="1"/>
  <c r="G8" i="1"/>
  <c r="F8" i="1" s="1"/>
  <c r="E8" i="1" s="1"/>
  <c r="D8" i="1" s="1"/>
  <c r="K38" i="1"/>
  <c r="K40" i="1"/>
  <c r="K39" i="1"/>
  <c r="M26" i="1"/>
  <c r="P26" i="1"/>
  <c r="N26" i="1"/>
  <c r="L43" i="1"/>
  <c r="Q46" i="1"/>
  <c r="Q43" i="1"/>
  <c r="O26" i="1"/>
  <c r="O46" i="1" s="1"/>
  <c r="K25" i="1" l="1"/>
  <c r="L22" i="1"/>
  <c r="L20" i="1"/>
  <c r="K20" i="1"/>
  <c r="L23" i="1"/>
  <c r="K22" i="1"/>
  <c r="L24" i="1"/>
  <c r="K23" i="1"/>
  <c r="L25" i="1"/>
  <c r="K24" i="1"/>
  <c r="L18" i="1"/>
  <c r="K18" i="1"/>
  <c r="K21" i="1"/>
  <c r="L21" i="1"/>
  <c r="S54" i="1"/>
  <c r="R54" i="1"/>
  <c r="Q54" i="1"/>
  <c r="T54" i="1"/>
  <c r="P54" i="1"/>
  <c r="N46" i="1"/>
  <c r="P46" i="1"/>
  <c r="K43" i="1"/>
  <c r="L26" i="1" l="1"/>
  <c r="R55" i="1"/>
  <c r="U55" i="1"/>
  <c r="U57" i="1" s="1"/>
  <c r="U59" i="1" s="1"/>
  <c r="Q55" i="1"/>
  <c r="T55" i="1"/>
  <c r="T57" i="1" s="1"/>
  <c r="T59" i="1" s="1"/>
  <c r="S55" i="1"/>
  <c r="P53" i="1"/>
  <c r="S53" i="1"/>
  <c r="S57" i="1" s="1"/>
  <c r="S59" i="1" s="1"/>
  <c r="O53" i="1"/>
  <c r="R53" i="1"/>
  <c r="Q53" i="1"/>
  <c r="K26" i="1"/>
  <c r="Q52" i="1" l="1"/>
  <c r="P52" i="1"/>
  <c r="O52" i="1"/>
  <c r="R52" i="1"/>
  <c r="R57" i="1" s="1"/>
  <c r="N52" i="1"/>
  <c r="W57" i="1" l="1"/>
  <c r="R59" i="1"/>
  <c r="W59" i="1" s="1"/>
</calcChain>
</file>

<file path=xl/sharedStrings.xml><?xml version="1.0" encoding="utf-8"?>
<sst xmlns="http://schemas.openxmlformats.org/spreadsheetml/2006/main" count="108" uniqueCount="57">
  <si>
    <t>Actual and estimated inflation</t>
  </si>
  <si>
    <t>Actual</t>
  </si>
  <si>
    <t>Estimated</t>
  </si>
  <si>
    <t>ABS CPI index - June (old base)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</si>
  <si>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</si>
  <si>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</si>
  <si>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</si>
  <si>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</si>
  <si>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</si>
  <si>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</si>
  <si>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</si>
  <si>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</si>
  <si>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</si>
  <si>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DMIA</t>
  </si>
  <si>
    <t>Excluded cost category 2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</si>
  <si>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</si>
  <si>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</si>
  <si>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</si>
  <si>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</si>
  <si>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</si>
  <si>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</si>
  <si>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</si>
  <si>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</si>
  <si>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Self insurance</t>
  </si>
  <si>
    <t>Insurance</t>
  </si>
  <si>
    <t>Superannuation</t>
  </si>
  <si>
    <t>Movements in provisions related to opex</t>
  </si>
  <si>
    <t>Legal costs for 2015 Appeals Process</t>
  </si>
  <si>
    <t>Actual opex for EBSS purposes</t>
  </si>
  <si>
    <t>2017-18</t>
  </si>
  <si>
    <t>Carryover</t>
  </si>
  <si>
    <t>Forthcoming regulatory control period</t>
  </si>
  <si>
    <t>Total</t>
  </si>
  <si>
    <t>2019-20</t>
  </si>
  <si>
    <t>2021-22</t>
  </si>
  <si>
    <t>2020-21</t>
  </si>
  <si>
    <t>2018-19</t>
  </si>
  <si>
    <t>Reconstructed cumulative index (2018-19=1)</t>
  </si>
  <si>
    <t>$m, real June 2009</t>
  </si>
  <si>
    <t>$m, real June 2014</t>
  </si>
  <si>
    <t>2016-17</t>
  </si>
  <si>
    <t>2010-11</t>
  </si>
  <si>
    <t>2012-13</t>
  </si>
  <si>
    <t>2013-14</t>
  </si>
  <si>
    <t>2014-15</t>
  </si>
  <si>
    <t>2009-10</t>
  </si>
  <si>
    <t>2015-16</t>
  </si>
  <si>
    <t>2007-08</t>
  </si>
  <si>
    <t>2008-09</t>
  </si>
  <si>
    <t>2011-12</t>
  </si>
  <si>
    <t>Endeavour Energy to nominate base year used to forecast opex 
(drop down menu)</t>
  </si>
  <si>
    <t>$m, real June 2019</t>
  </si>
  <si>
    <t>Incremental gain $m, real June 2019</t>
  </si>
  <si>
    <t>Total Carryover Amount ($m, June 2019)</t>
  </si>
  <si>
    <t>PTRM inputs ($m, June 2019)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</si>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</sst>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_-;\-* #,##0.0_-;_-* &quot;-&quot;??_-;_-@_-"/>
    <numFmt numFmtId="168" formatCode="#,##0_ ;\(#,##0\)_ "/>
    <numFmt numFmtId="169" formatCode="#,##0.0_ ;\-#,##0.0\ "/>
    <numFmt numFmtId="170" formatCode="#,##0;\(#,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/>
      <top style="medium">
        <color auto="1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</cellStyleXfs>
  <cellXfs count="268">
    <xf numFmtId="0" fontId="0" fillId="0" borderId="0" xfId="0"/>
    <xf numFmtId="0" fontId="4" fillId="2" borderId="0" xfId="2" applyFont="1" applyFill="1" applyProtection="1"/>
    <xf numFmtId="0" fontId="0" fillId="0" borderId="0" xfId="0" applyProtection="1"/>
    <xf numFmtId="0" fontId="0" fillId="2" borderId="0" xfId="0" applyFill="1" applyProtection="1"/>
    <xf numFmtId="0" fontId="0" fillId="0" borderId="0" xfId="0" applyBorder="1"/>
    <xf numFmtId="0" fontId="7" fillId="4" borderId="5" xfId="0" applyFont="1" applyFill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left" vertical="center"/>
    </xf>
    <xf numFmtId="0" fontId="7" fillId="4" borderId="8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8" fillId="5" borderId="11" xfId="0" quotePrefix="1" applyFont="1" applyFill="1" applyBorder="1" applyAlignment="1" applyProtection="1">
      <alignment horizontal="right" vertical="center"/>
    </xf>
    <xf numFmtId="0" fontId="8" fillId="5" borderId="11" xfId="0" applyFont="1" applyFill="1" applyBorder="1" applyAlignment="1" applyProtection="1">
      <alignment horizontal="right" vertical="center"/>
    </xf>
    <xf numFmtId="0" fontId="8" fillId="5" borderId="12" xfId="0" applyFont="1" applyFill="1" applyBorder="1" applyAlignment="1" applyProtection="1">
      <alignment horizontal="right" vertical="center"/>
    </xf>
    <xf numFmtId="164" fontId="3" fillId="0" borderId="13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Border="1" applyAlignment="1">
      <alignment horizontal="right" vertical="top" wrapText="1"/>
    </xf>
    <xf numFmtId="164" fontId="3" fillId="2" borderId="14" xfId="0" applyNumberFormat="1" applyFont="1" applyFill="1" applyBorder="1" applyAlignment="1" applyProtection="1">
      <alignment vertical="center" wrapText="1"/>
    </xf>
    <xf numFmtId="164" fontId="3" fillId="0" borderId="14" xfId="0" applyNumberFormat="1" applyFont="1" applyFill="1" applyBorder="1" applyAlignment="1" applyProtection="1">
      <alignment vertical="center" wrapText="1"/>
    </xf>
    <xf numFmtId="164" fontId="3" fillId="4" borderId="14" xfId="0" applyNumberFormat="1" applyFont="1" applyFill="1" applyBorder="1" applyAlignment="1" applyProtection="1">
      <alignment vertical="center" wrapText="1"/>
    </xf>
    <xf numFmtId="164" fontId="3" fillId="4" borderId="15" xfId="0" applyNumberFormat="1" applyFont="1" applyFill="1" applyBorder="1" applyAlignment="1" applyProtection="1"/>
    <xf numFmtId="164" fontId="6" fillId="4" borderId="15" xfId="0" applyNumberFormat="1" applyFont="1" applyFill="1" applyBorder="1" applyAlignment="1" applyProtection="1"/>
    <xf numFmtId="164" fontId="6" fillId="4" borderId="16" xfId="0" applyNumberFormat="1" applyFont="1" applyFill="1" applyBorder="1" applyAlignment="1" applyProtection="1"/>
    <xf numFmtId="164" fontId="6" fillId="4" borderId="17" xfId="0" applyNumberFormat="1" applyFont="1" applyFill="1" applyBorder="1" applyAlignment="1" applyProtection="1">
      <alignment vertical="center"/>
    </xf>
    <xf numFmtId="164" fontId="3" fillId="2" borderId="18" xfId="0" applyNumberFormat="1" applyFont="1" applyFill="1" applyBorder="1" applyAlignment="1" applyProtection="1">
      <alignment vertical="center" wrapText="1"/>
    </xf>
    <xf numFmtId="164" fontId="3" fillId="2" borderId="19" xfId="0" applyNumberFormat="1" applyFont="1" applyFill="1" applyBorder="1" applyAlignment="1" applyProtection="1">
      <alignment vertical="center" wrapText="1"/>
    </xf>
    <xf numFmtId="164" fontId="3" fillId="0" borderId="2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10" fontId="3" fillId="2" borderId="21" xfId="1" applyNumberFormat="1" applyFont="1" applyFill="1" applyBorder="1" applyAlignment="1" applyProtection="1">
      <alignment horizontal="right" vertical="center" wrapText="1"/>
    </xf>
    <xf numFmtId="10" fontId="3" fillId="2" borderId="22" xfId="1" applyNumberFormat="1" applyFont="1" applyFill="1" applyBorder="1" applyAlignment="1" applyProtection="1">
      <alignment horizontal="right" vertical="center" wrapText="1"/>
    </xf>
    <xf numFmtId="2" fontId="3" fillId="2" borderId="25" xfId="1" applyNumberFormat="1" applyFont="1" applyFill="1" applyBorder="1" applyAlignment="1" applyProtection="1">
      <alignment horizontal="right" vertical="center" wrapText="1"/>
    </xf>
    <xf numFmtId="2" fontId="3" fillId="2" borderId="26" xfId="1" applyNumberFormat="1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4" fillId="0" borderId="0" xfId="0" applyFont="1" applyBorder="1" applyProtection="1"/>
    <xf numFmtId="165" fontId="4" fillId="0" borderId="0" xfId="0" applyNumberFormat="1" applyFont="1" applyBorder="1" applyProtection="1"/>
    <xf numFmtId="164" fontId="3" fillId="2" borderId="0" xfId="1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2" borderId="0" xfId="0" applyFont="1" applyFill="1" applyProtection="1"/>
    <xf numFmtId="0" fontId="14" fillId="4" borderId="6" xfId="0" applyFont="1" applyFill="1" applyBorder="1" applyAlignment="1" applyProtection="1">
      <alignment horizontal="left" vertical="center"/>
      <protection locked="0"/>
    </xf>
    <xf numFmtId="0" fontId="14" fillId="4" borderId="15" xfId="0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/>
    <xf numFmtId="0" fontId="4" fillId="2" borderId="0" xfId="0" applyFont="1" applyFill="1" applyProtection="1"/>
    <xf numFmtId="0" fontId="6" fillId="4" borderId="32" xfId="0" applyFont="1" applyFill="1" applyBorder="1" applyAlignment="1" applyProtection="1">
      <alignment horizontal="right" vertical="center"/>
    </xf>
    <xf numFmtId="0" fontId="6" fillId="4" borderId="33" xfId="0" applyFont="1" applyFill="1" applyBorder="1" applyAlignment="1" applyProtection="1">
      <alignment horizontal="right" vertical="center"/>
    </xf>
    <xf numFmtId="0" fontId="6" fillId="8" borderId="34" xfId="0" applyFont="1" applyFill="1" applyBorder="1" applyAlignment="1" applyProtection="1">
      <alignment horizontal="right" vertical="center"/>
    </xf>
    <xf numFmtId="0" fontId="6" fillId="8" borderId="35" xfId="0" applyFont="1" applyFill="1" applyBorder="1" applyAlignment="1" applyProtection="1">
      <alignment horizontal="right" vertical="center"/>
    </xf>
    <xf numFmtId="0" fontId="6" fillId="8" borderId="36" xfId="0" applyFont="1" applyFill="1" applyBorder="1" applyAlignment="1" applyProtection="1">
      <alignment horizontal="right" vertical="center"/>
    </xf>
    <xf numFmtId="0" fontId="6" fillId="4" borderId="37" xfId="0" applyFont="1" applyFill="1" applyBorder="1" applyAlignment="1" applyProtection="1">
      <alignment horizontal="right" vertical="center"/>
    </xf>
    <xf numFmtId="0" fontId="6" fillId="4" borderId="38" xfId="0" applyFont="1" applyFill="1" applyBorder="1" applyAlignment="1" applyProtection="1">
      <alignment horizontal="right" vertical="center"/>
    </xf>
    <xf numFmtId="0" fontId="6" fillId="8" borderId="39" xfId="0" applyFont="1" applyFill="1" applyBorder="1" applyAlignment="1" applyProtection="1">
      <alignment horizontal="right" vertical="center"/>
    </xf>
    <xf numFmtId="0" fontId="6" fillId="8" borderId="40" xfId="0" applyFont="1" applyFill="1" applyBorder="1" applyAlignment="1" applyProtection="1">
      <alignment horizontal="right" vertical="center"/>
    </xf>
    <xf numFmtId="0" fontId="6" fillId="8" borderId="41" xfId="0" applyFont="1" applyFill="1" applyBorder="1" applyAlignment="1" applyProtection="1">
      <alignment horizontal="right" vertical="center"/>
    </xf>
    <xf numFmtId="164" fontId="3" fillId="2" borderId="42" xfId="0" applyNumberFormat="1" applyFont="1" applyFill="1" applyBorder="1" applyAlignment="1" applyProtection="1">
      <alignment vertical="center" wrapText="1"/>
      <protection locked="0"/>
    </xf>
    <xf numFmtId="164" fontId="3" fillId="2" borderId="43" xfId="0" applyNumberFormat="1" applyFont="1" applyFill="1" applyBorder="1" applyAlignment="1" applyProtection="1">
      <alignment vertical="center" wrapText="1"/>
      <protection locked="0"/>
    </xf>
    <xf numFmtId="164" fontId="3" fillId="7" borderId="44" xfId="1" applyNumberFormat="1" applyFont="1" applyFill="1" applyBorder="1" applyAlignment="1" applyProtection="1">
      <alignment horizontal="right" vertical="center" wrapText="1"/>
    </xf>
    <xf numFmtId="164" fontId="3" fillId="7" borderId="45" xfId="1" applyNumberFormat="1" applyFont="1" applyFill="1" applyBorder="1" applyAlignment="1" applyProtection="1">
      <alignment horizontal="right" vertical="center" wrapText="1"/>
    </xf>
    <xf numFmtId="164" fontId="3" fillId="2" borderId="46" xfId="1" applyNumberFormat="1" applyFont="1" applyFill="1" applyBorder="1" applyAlignment="1" applyProtection="1">
      <alignment horizontal="right" vertical="center" wrapText="1"/>
    </xf>
    <xf numFmtId="164" fontId="3" fillId="2" borderId="14" xfId="1" applyNumberFormat="1" applyFont="1" applyFill="1" applyBorder="1" applyAlignment="1" applyProtection="1">
      <alignment horizontal="right" vertical="center" wrapText="1"/>
    </xf>
    <xf numFmtId="164" fontId="3" fillId="2" borderId="47" xfId="1" applyNumberFormat="1" applyFont="1" applyFill="1" applyBorder="1" applyAlignment="1" applyProtection="1">
      <alignment horizontal="right" vertical="center" wrapText="1"/>
    </xf>
    <xf numFmtId="44" fontId="0" fillId="0" borderId="0" xfId="0" applyNumberFormat="1"/>
    <xf numFmtId="0" fontId="6" fillId="4" borderId="48" xfId="0" applyFont="1" applyFill="1" applyBorder="1" applyAlignment="1" applyProtection="1">
      <alignment vertical="center"/>
    </xf>
    <xf numFmtId="0" fontId="6" fillId="4" borderId="49" xfId="0" applyFont="1" applyFill="1" applyBorder="1" applyAlignment="1" applyProtection="1">
      <alignment vertical="center"/>
    </xf>
    <xf numFmtId="0" fontId="6" fillId="4" borderId="50" xfId="0" applyFont="1" applyFill="1" applyBorder="1" applyAlignment="1" applyProtection="1">
      <alignment vertical="center"/>
    </xf>
    <xf numFmtId="0" fontId="6" fillId="4" borderId="51" xfId="0" applyFont="1" applyFill="1" applyBorder="1" applyAlignment="1" applyProtection="1">
      <alignment vertical="center"/>
    </xf>
    <xf numFmtId="0" fontId="4" fillId="0" borderId="0" xfId="0" applyFont="1" applyProtection="1"/>
    <xf numFmtId="43" fontId="6" fillId="4" borderId="52" xfId="0" applyNumberFormat="1" applyFont="1" applyFill="1" applyBorder="1" applyAlignment="1" applyProtection="1">
      <alignment horizontal="left"/>
    </xf>
    <xf numFmtId="43" fontId="6" fillId="4" borderId="53" xfId="0" applyNumberFormat="1" applyFont="1" applyFill="1" applyBorder="1" applyAlignment="1" applyProtection="1">
      <alignment horizontal="left"/>
    </xf>
    <xf numFmtId="43" fontId="6" fillId="4" borderId="54" xfId="0" applyNumberFormat="1" applyFont="1" applyFill="1" applyBorder="1" applyAlignment="1" applyProtection="1">
      <alignment horizontal="left"/>
    </xf>
    <xf numFmtId="43" fontId="6" fillId="4" borderId="55" xfId="0" applyNumberFormat="1" applyFont="1" applyFill="1" applyBorder="1" applyAlignment="1" applyProtection="1">
      <alignment horizontal="left"/>
    </xf>
    <xf numFmtId="43" fontId="6" fillId="4" borderId="56" xfId="0" applyNumberFormat="1" applyFont="1" applyFill="1" applyBorder="1" applyAlignment="1" applyProtection="1">
      <alignment horizontal="left"/>
    </xf>
    <xf numFmtId="164" fontId="3" fillId="2" borderId="49" xfId="0" applyNumberFormat="1" applyFont="1" applyFill="1" applyBorder="1" applyAlignment="1" applyProtection="1">
      <alignment vertical="center" wrapText="1"/>
      <protection locked="0"/>
    </xf>
    <xf numFmtId="164" fontId="3" fillId="2" borderId="57" xfId="0" applyNumberFormat="1" applyFont="1" applyFill="1" applyBorder="1" applyAlignment="1" applyProtection="1">
      <alignment vertical="center" wrapText="1"/>
      <protection locked="0"/>
    </xf>
    <xf numFmtId="164" fontId="3" fillId="7" borderId="52" xfId="1" applyNumberFormat="1" applyFont="1" applyFill="1" applyBorder="1" applyAlignment="1" applyProtection="1">
      <alignment horizontal="right" wrapText="1"/>
    </xf>
    <xf numFmtId="164" fontId="3" fillId="7" borderId="53" xfId="1" applyNumberFormat="1" applyFont="1" applyFill="1" applyBorder="1" applyAlignment="1" applyProtection="1">
      <alignment horizontal="right" wrapText="1"/>
    </xf>
    <xf numFmtId="164" fontId="3" fillId="2" borderId="54" xfId="1" applyNumberFormat="1" applyFont="1" applyFill="1" applyBorder="1" applyAlignment="1" applyProtection="1">
      <alignment horizontal="right" wrapText="1"/>
    </xf>
    <xf numFmtId="164" fontId="3" fillId="2" borderId="58" xfId="1" applyNumberFormat="1" applyFont="1" applyFill="1" applyBorder="1" applyAlignment="1" applyProtection="1">
      <alignment horizontal="right" wrapText="1"/>
    </xf>
    <xf numFmtId="164" fontId="3" fillId="2" borderId="50" xfId="0" applyNumberFormat="1" applyFont="1" applyFill="1" applyBorder="1" applyAlignment="1" applyProtection="1">
      <alignment vertical="center" wrapText="1"/>
      <protection locked="0"/>
    </xf>
    <xf numFmtId="164" fontId="3" fillId="2" borderId="51" xfId="0" applyNumberFormat="1" applyFont="1" applyFill="1" applyBorder="1" applyAlignment="1" applyProtection="1">
      <alignment vertical="center" wrapText="1"/>
      <protection locked="0"/>
    </xf>
    <xf numFmtId="164" fontId="3" fillId="2" borderId="48" xfId="0" applyNumberFormat="1" applyFont="1" applyFill="1" applyBorder="1" applyAlignment="1" applyProtection="1">
      <alignment vertical="center" wrapText="1"/>
      <protection locked="0"/>
    </xf>
    <xf numFmtId="166" fontId="6" fillId="0" borderId="0" xfId="0" applyNumberFormat="1" applyFont="1" applyFill="1" applyProtection="1"/>
    <xf numFmtId="164" fontId="3" fillId="2" borderId="59" xfId="0" applyNumberFormat="1" applyFont="1" applyFill="1" applyBorder="1" applyAlignment="1" applyProtection="1">
      <alignment vertical="center" wrapText="1"/>
      <protection locked="0"/>
    </xf>
    <xf numFmtId="164" fontId="3" fillId="2" borderId="60" xfId="0" applyNumberFormat="1" applyFont="1" applyFill="1" applyBorder="1" applyAlignment="1" applyProtection="1">
      <alignment vertical="center" wrapText="1"/>
      <protection locked="0"/>
    </xf>
    <xf numFmtId="164" fontId="3" fillId="2" borderId="61" xfId="0" applyNumberFormat="1" applyFont="1" applyFill="1" applyBorder="1" applyAlignment="1" applyProtection="1">
      <alignment vertical="center" wrapText="1"/>
      <protection locked="0"/>
    </xf>
    <xf numFmtId="164" fontId="3" fillId="2" borderId="62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/>
    <xf numFmtId="164" fontId="3" fillId="7" borderId="37" xfId="1" applyNumberFormat="1" applyFont="1" applyFill="1" applyBorder="1" applyAlignment="1" applyProtection="1">
      <alignment horizontal="right" wrapText="1"/>
    </xf>
    <xf numFmtId="164" fontId="3" fillId="7" borderId="38" xfId="1" applyNumberFormat="1" applyFont="1" applyFill="1" applyBorder="1" applyAlignment="1" applyProtection="1">
      <alignment horizontal="right" wrapText="1"/>
    </xf>
    <xf numFmtId="164" fontId="3" fillId="2" borderId="63" xfId="1" applyNumberFormat="1" applyFont="1" applyFill="1" applyBorder="1" applyAlignment="1" applyProtection="1">
      <alignment horizontal="right" wrapText="1"/>
    </xf>
    <xf numFmtId="164" fontId="3" fillId="2" borderId="64" xfId="1" applyNumberFormat="1" applyFont="1" applyFill="1" applyBorder="1" applyAlignment="1" applyProtection="1">
      <alignment horizontal="right" wrapText="1"/>
    </xf>
    <xf numFmtId="0" fontId="6" fillId="10" borderId="65" xfId="0" applyFont="1" applyFill="1" applyBorder="1" applyAlignment="1" applyProtection="1">
      <alignment horizontal="right" vertical="center" wrapText="1" indent="1"/>
    </xf>
    <xf numFmtId="164" fontId="6" fillId="10" borderId="66" xfId="1" applyNumberFormat="1" applyFont="1" applyFill="1" applyBorder="1" applyAlignment="1" applyProtection="1">
      <alignment horizontal="right" wrapText="1"/>
    </xf>
    <xf numFmtId="164" fontId="6" fillId="10" borderId="67" xfId="1" applyNumberFormat="1" applyFont="1" applyFill="1" applyBorder="1" applyAlignment="1" applyProtection="1">
      <alignment horizontal="right" wrapText="1"/>
    </xf>
    <xf numFmtId="164" fontId="6" fillId="10" borderId="68" xfId="1" applyNumberFormat="1" applyFont="1" applyFill="1" applyBorder="1" applyAlignment="1" applyProtection="1">
      <alignment horizontal="right" wrapText="1"/>
    </xf>
    <xf numFmtId="164" fontId="6" fillId="10" borderId="69" xfId="1" applyNumberFormat="1" applyFont="1" applyFill="1" applyBorder="1" applyAlignment="1" applyProtection="1">
      <alignment horizontal="right" wrapText="1"/>
    </xf>
    <xf numFmtId="164" fontId="6" fillId="10" borderId="70" xfId="1" applyNumberFormat="1" applyFont="1" applyFill="1" applyBorder="1" applyAlignment="1" applyProtection="1">
      <alignment horizontal="right" wrapText="1"/>
    </xf>
    <xf numFmtId="0" fontId="16" fillId="0" borderId="71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164" fontId="17" fillId="0" borderId="0" xfId="0" applyNumberFormat="1" applyFont="1" applyBorder="1" applyProtection="1"/>
    <xf numFmtId="0" fontId="4" fillId="0" borderId="71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18" fillId="2" borderId="72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right"/>
    </xf>
    <xf numFmtId="0" fontId="3" fillId="0" borderId="73" xfId="0" applyFont="1" applyBorder="1" applyAlignment="1" applyProtection="1">
      <alignment horizontal="left" vertical="center" wrapText="1" indent="1"/>
    </xf>
    <xf numFmtId="0" fontId="3" fillId="0" borderId="74" xfId="0" applyFont="1" applyBorder="1" applyAlignment="1" applyProtection="1">
      <alignment horizontal="left" vertical="center" wrapText="1" indent="1"/>
    </xf>
    <xf numFmtId="164" fontId="3" fillId="2" borderId="46" xfId="0" applyNumberFormat="1" applyFont="1" applyFill="1" applyBorder="1" applyAlignment="1" applyProtection="1">
      <alignment vertical="center" wrapText="1"/>
      <protection locked="0"/>
    </xf>
    <xf numFmtId="164" fontId="3" fillId="2" borderId="75" xfId="0" applyNumberFormat="1" applyFont="1" applyFill="1" applyBorder="1" applyAlignment="1" applyProtection="1">
      <alignment vertical="center" wrapText="1"/>
      <protection locked="0"/>
    </xf>
    <xf numFmtId="164" fontId="3" fillId="2" borderId="14" xfId="0" applyNumberFormat="1" applyFont="1" applyFill="1" applyBorder="1" applyAlignment="1" applyProtection="1">
      <alignment vertical="center" wrapText="1"/>
      <protection locked="0"/>
    </xf>
    <xf numFmtId="2" fontId="6" fillId="4" borderId="76" xfId="0" applyNumberFormat="1" applyFont="1" applyFill="1" applyBorder="1" applyAlignment="1" applyProtection="1"/>
    <xf numFmtId="167" fontId="3" fillId="2" borderId="44" xfId="0" applyNumberFormat="1" applyFont="1" applyFill="1" applyBorder="1" applyAlignment="1" applyProtection="1">
      <alignment horizontal="right" vertical="center"/>
    </xf>
    <xf numFmtId="167" fontId="3" fillId="2" borderId="45" xfId="0" applyNumberFormat="1" applyFont="1" applyFill="1" applyBorder="1" applyAlignment="1" applyProtection="1">
      <alignment horizontal="right" vertical="center"/>
    </xf>
    <xf numFmtId="167" fontId="3" fillId="2" borderId="46" xfId="0" applyNumberFormat="1" applyFont="1" applyFill="1" applyBorder="1" applyAlignment="1" applyProtection="1">
      <alignment horizontal="right" vertical="center"/>
    </xf>
    <xf numFmtId="167" fontId="3" fillId="2" borderId="14" xfId="0" applyNumberFormat="1" applyFont="1" applyFill="1" applyBorder="1" applyAlignment="1" applyProtection="1">
      <alignment horizontal="right" vertical="center"/>
    </xf>
    <xf numFmtId="166" fontId="6" fillId="4" borderId="16" xfId="0" applyNumberFormat="1" applyFont="1" applyFill="1" applyBorder="1" applyAlignment="1" applyProtection="1">
      <alignment horizontal="left"/>
    </xf>
    <xf numFmtId="0" fontId="16" fillId="9" borderId="77" xfId="0" applyFont="1" applyFill="1" applyBorder="1" applyAlignment="1" applyProtection="1">
      <alignment horizontal="left" vertical="center" wrapText="1" indent="1"/>
    </xf>
    <xf numFmtId="164" fontId="6" fillId="4" borderId="54" xfId="0" applyNumberFormat="1" applyFont="1" applyFill="1" applyBorder="1" applyAlignment="1" applyProtection="1"/>
    <xf numFmtId="164" fontId="6" fillId="4" borderId="78" xfId="0" applyNumberFormat="1" applyFont="1" applyFill="1" applyBorder="1" applyAlignment="1" applyProtection="1"/>
    <xf numFmtId="164" fontId="6" fillId="4" borderId="55" xfId="0" applyNumberFormat="1" applyFont="1" applyFill="1" applyBorder="1" applyAlignment="1" applyProtection="1"/>
    <xf numFmtId="164" fontId="6" fillId="4" borderId="53" xfId="0" applyNumberFormat="1" applyFont="1" applyFill="1" applyBorder="1" applyAlignment="1" applyProtection="1"/>
    <xf numFmtId="2" fontId="6" fillId="4" borderId="79" xfId="0" applyNumberFormat="1" applyFont="1" applyFill="1" applyBorder="1" applyAlignment="1" applyProtection="1"/>
    <xf numFmtId="168" fontId="6" fillId="4" borderId="72" xfId="0" applyNumberFormat="1" applyFont="1" applyFill="1" applyBorder="1" applyAlignment="1" applyProtection="1">
      <alignment horizontal="right"/>
    </xf>
    <xf numFmtId="0" fontId="3" fillId="0" borderId="77" xfId="0" applyFont="1" applyBorder="1" applyAlignment="1" applyProtection="1">
      <alignment horizontal="left" vertical="center" wrapText="1" indent="3"/>
    </xf>
    <xf numFmtId="164" fontId="3" fillId="2" borderId="55" xfId="0" applyNumberFormat="1" applyFont="1" applyFill="1" applyBorder="1" applyAlignment="1" applyProtection="1">
      <alignment vertical="center" wrapText="1"/>
      <protection locked="0"/>
    </xf>
    <xf numFmtId="164" fontId="3" fillId="2" borderId="53" xfId="0" applyNumberFormat="1" applyFont="1" applyFill="1" applyBorder="1" applyAlignment="1" applyProtection="1">
      <alignment vertical="center" wrapText="1"/>
      <protection locked="0"/>
    </xf>
    <xf numFmtId="164" fontId="3" fillId="2" borderId="54" xfId="0" applyNumberFormat="1" applyFont="1" applyFill="1" applyBorder="1" applyAlignment="1" applyProtection="1">
      <alignment vertical="center" wrapText="1"/>
      <protection locked="0"/>
    </xf>
    <xf numFmtId="169" fontId="3" fillId="2" borderId="52" xfId="0" applyNumberFormat="1" applyFont="1" applyFill="1" applyBorder="1" applyAlignment="1" applyProtection="1">
      <alignment horizontal="right" vertical="center"/>
    </xf>
    <xf numFmtId="169" fontId="3" fillId="2" borderId="53" xfId="0" applyNumberFormat="1" applyFont="1" applyFill="1" applyBorder="1" applyAlignment="1" applyProtection="1">
      <alignment horizontal="right" vertical="center"/>
    </xf>
    <xf numFmtId="169" fontId="3" fillId="2" borderId="54" xfId="0" applyNumberFormat="1" applyFont="1" applyFill="1" applyBorder="1" applyAlignment="1" applyProtection="1">
      <alignment horizontal="right" vertical="center"/>
    </xf>
    <xf numFmtId="4" fontId="6" fillId="4" borderId="72" xfId="0" applyNumberFormat="1" applyFont="1" applyFill="1" applyBorder="1" applyAlignment="1" applyProtection="1">
      <alignment horizontal="right"/>
    </xf>
    <xf numFmtId="0" fontId="3" fillId="0" borderId="77" xfId="0" applyFont="1" applyBorder="1" applyAlignment="1" applyProtection="1">
      <alignment horizontal="left" vertical="center" wrapText="1" indent="1"/>
    </xf>
    <xf numFmtId="166" fontId="4" fillId="0" borderId="0" xfId="0" applyNumberFormat="1" applyFont="1" applyFill="1" applyProtection="1"/>
    <xf numFmtId="0" fontId="4" fillId="4" borderId="72" xfId="0" applyFont="1" applyFill="1" applyBorder="1" applyProtection="1"/>
    <xf numFmtId="0" fontId="3" fillId="0" borderId="82" xfId="0" applyFont="1" applyBorder="1" applyAlignment="1" applyProtection="1">
      <alignment horizontal="left" vertical="center" wrapText="1" indent="1"/>
    </xf>
    <xf numFmtId="164" fontId="3" fillId="2" borderId="25" xfId="0" applyNumberFormat="1" applyFont="1" applyFill="1" applyBorder="1" applyAlignment="1" applyProtection="1">
      <alignment vertical="center" wrapText="1"/>
      <protection locked="0"/>
    </xf>
    <xf numFmtId="164" fontId="3" fillId="2" borderId="38" xfId="0" applyNumberFormat="1" applyFont="1" applyFill="1" applyBorder="1" applyAlignment="1" applyProtection="1">
      <alignment vertical="center" wrapText="1"/>
      <protection locked="0"/>
    </xf>
    <xf numFmtId="164" fontId="3" fillId="2" borderId="63" xfId="0" applyNumberFormat="1" applyFont="1" applyFill="1" applyBorder="1" applyAlignment="1" applyProtection="1">
      <alignment vertical="center" wrapText="1"/>
      <protection locked="0"/>
    </xf>
    <xf numFmtId="2" fontId="6" fillId="4" borderId="83" xfId="0" applyNumberFormat="1" applyFont="1" applyFill="1" applyBorder="1" applyAlignment="1" applyProtection="1"/>
    <xf numFmtId="0" fontId="4" fillId="4" borderId="73" xfId="0" applyFont="1" applyFill="1" applyBorder="1" applyProtection="1"/>
    <xf numFmtId="0" fontId="6" fillId="10" borderId="24" xfId="0" applyFont="1" applyFill="1" applyBorder="1" applyAlignment="1" applyProtection="1">
      <alignment horizontal="right" wrapText="1"/>
    </xf>
    <xf numFmtId="164" fontId="6" fillId="10" borderId="40" xfId="1" applyNumberFormat="1" applyFont="1" applyFill="1" applyBorder="1" applyAlignment="1" applyProtection="1">
      <alignment horizontal="right" wrapText="1"/>
    </xf>
    <xf numFmtId="164" fontId="6" fillId="10" borderId="41" xfId="1" applyNumberFormat="1" applyFont="1" applyFill="1" applyBorder="1" applyAlignment="1" applyProtection="1">
      <alignment horizontal="right" wrapText="1"/>
    </xf>
    <xf numFmtId="0" fontId="4" fillId="0" borderId="0" xfId="0" applyFont="1" applyFill="1" applyAlignment="1" applyProtection="1"/>
    <xf numFmtId="170" fontId="8" fillId="12" borderId="5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0" fontId="0" fillId="0" borderId="0" xfId="0" applyAlignment="1">
      <alignment vertical="center"/>
    </xf>
    <xf numFmtId="0" fontId="20" fillId="4" borderId="84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left" vertical="center"/>
    </xf>
    <xf numFmtId="0" fontId="6" fillId="4" borderId="16" xfId="0" applyFont="1" applyFill="1" applyBorder="1" applyAlignment="1" applyProtection="1">
      <alignment horizontal="left" vertical="center"/>
    </xf>
    <xf numFmtId="164" fontId="4" fillId="2" borderId="0" xfId="0" applyNumberFormat="1" applyFont="1" applyFill="1" applyProtection="1"/>
    <xf numFmtId="0" fontId="0" fillId="4" borderId="85" xfId="0" applyFill="1" applyBorder="1"/>
    <xf numFmtId="0" fontId="0" fillId="4" borderId="73" xfId="0" applyFill="1" applyBorder="1"/>
    <xf numFmtId="169" fontId="3" fillId="9" borderId="68" xfId="0" applyNumberFormat="1" applyFont="1" applyFill="1" applyBorder="1" applyAlignment="1" applyProtection="1">
      <alignment horizontal="right" vertical="center"/>
    </xf>
    <xf numFmtId="169" fontId="3" fillId="9" borderId="69" xfId="0" applyNumberFormat="1" applyFont="1" applyFill="1" applyBorder="1" applyAlignment="1" applyProtection="1">
      <alignment horizontal="right" vertical="center"/>
    </xf>
    <xf numFmtId="169" fontId="3" fillId="9" borderId="70" xfId="0" applyNumberFormat="1" applyFont="1" applyFill="1" applyBorder="1" applyAlignment="1" applyProtection="1">
      <alignment horizontal="right" vertical="center"/>
    </xf>
    <xf numFmtId="10" fontId="4" fillId="2" borderId="0" xfId="0" applyNumberFormat="1" applyFont="1" applyFill="1" applyProtection="1"/>
    <xf numFmtId="0" fontId="6" fillId="0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20" fillId="4" borderId="6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20" fillId="4" borderId="15" xfId="0" applyFont="1" applyFill="1" applyBorder="1" applyAlignment="1" applyProtection="1">
      <alignment horizontal="left" vertical="center"/>
    </xf>
    <xf numFmtId="0" fontId="20" fillId="4" borderId="16" xfId="0" applyFont="1" applyFill="1" applyBorder="1" applyAlignment="1" applyProtection="1">
      <alignment horizontal="left" vertical="center"/>
    </xf>
    <xf numFmtId="0" fontId="6" fillId="2" borderId="84" xfId="0" applyFont="1" applyFill="1" applyBorder="1" applyAlignment="1" applyProtection="1">
      <alignment horizontal="left"/>
    </xf>
    <xf numFmtId="0" fontId="6" fillId="2" borderId="15" xfId="0" applyFont="1" applyFill="1" applyBorder="1" applyAlignment="1" applyProtection="1">
      <alignment horizontal="left"/>
    </xf>
    <xf numFmtId="0" fontId="8" fillId="9" borderId="90" xfId="0" applyFont="1" applyFill="1" applyBorder="1" applyAlignment="1" applyProtection="1"/>
    <xf numFmtId="0" fontId="6" fillId="2" borderId="91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4" borderId="92" xfId="0" applyFont="1" applyFill="1" applyBorder="1" applyAlignment="1" applyProtection="1">
      <alignment horizontal="centerContinuous" vertical="center"/>
    </xf>
    <xf numFmtId="0" fontId="6" fillId="14" borderId="93" xfId="0" applyFont="1" applyFill="1" applyBorder="1" applyAlignment="1" applyProtection="1">
      <alignment horizontal="centerContinuous" vertical="center"/>
    </xf>
    <xf numFmtId="0" fontId="6" fillId="14" borderId="94" xfId="0" applyFont="1" applyFill="1" applyBorder="1" applyAlignment="1" applyProtection="1">
      <alignment horizontal="centerContinuous" vertical="center"/>
    </xf>
    <xf numFmtId="0" fontId="6" fillId="14" borderId="95" xfId="0" applyFont="1" applyFill="1" applyBorder="1" applyAlignment="1" applyProtection="1">
      <alignment horizontal="centerContinuous" vertical="center"/>
    </xf>
    <xf numFmtId="0" fontId="6" fillId="14" borderId="96" xfId="0" applyFont="1" applyFill="1" applyBorder="1" applyAlignment="1" applyProtection="1">
      <alignment horizontal="centerContinuous" vertical="center"/>
    </xf>
    <xf numFmtId="0" fontId="0" fillId="14" borderId="97" xfId="0" applyFill="1" applyBorder="1" applyAlignment="1">
      <alignment horizontal="centerContinuous"/>
    </xf>
    <xf numFmtId="0" fontId="6" fillId="8" borderId="98" xfId="0" applyFont="1" applyFill="1" applyBorder="1" applyAlignment="1" applyProtection="1">
      <alignment horizontal="right" vertical="center"/>
    </xf>
    <xf numFmtId="0" fontId="6" fillId="8" borderId="99" xfId="0" applyFont="1" applyFill="1" applyBorder="1" applyAlignment="1" applyProtection="1">
      <alignment horizontal="right" vertical="center"/>
    </xf>
    <xf numFmtId="0" fontId="6" fillId="13" borderId="99" xfId="0" applyFont="1" applyFill="1" applyBorder="1" applyAlignment="1" applyProtection="1">
      <alignment horizontal="right" vertical="center"/>
    </xf>
    <xf numFmtId="0" fontId="2" fillId="9" borderId="100" xfId="0" applyFont="1" applyFill="1" applyBorder="1"/>
    <xf numFmtId="169" fontId="3" fillId="15" borderId="0" xfId="0" applyNumberFormat="1" applyFont="1" applyFill="1" applyBorder="1" applyAlignment="1" applyProtection="1">
      <alignment horizontal="left" vertical="center"/>
    </xf>
    <xf numFmtId="169" fontId="3" fillId="2" borderId="68" xfId="0" applyNumberFormat="1" applyFont="1" applyFill="1" applyBorder="1" applyAlignment="1" applyProtection="1">
      <alignment horizontal="right" vertical="center"/>
    </xf>
    <xf numFmtId="169" fontId="3" fillId="2" borderId="21" xfId="0" applyNumberFormat="1" applyFont="1" applyFill="1" applyBorder="1" applyAlignment="1" applyProtection="1">
      <alignment horizontal="right" vertical="center"/>
    </xf>
    <xf numFmtId="169" fontId="3" fillId="2" borderId="101" xfId="0" applyNumberFormat="1" applyFont="1" applyFill="1" applyBorder="1" applyAlignment="1" applyProtection="1">
      <alignment horizontal="right" vertical="center"/>
    </xf>
    <xf numFmtId="169" fontId="3" fillId="2" borderId="47" xfId="0" applyNumberFormat="1" applyFont="1" applyFill="1" applyBorder="1" applyAlignment="1" applyProtection="1">
      <alignment horizontal="right" vertical="center"/>
    </xf>
    <xf numFmtId="169" fontId="3" fillId="15" borderId="0" xfId="0" applyNumberFormat="1" applyFont="1" applyFill="1" applyBorder="1" applyAlignment="1" applyProtection="1">
      <alignment horizontal="right" vertical="center"/>
    </xf>
    <xf numFmtId="0" fontId="0" fillId="9" borderId="0" xfId="0" applyFill="1"/>
    <xf numFmtId="169" fontId="3" fillId="2" borderId="37" xfId="0" applyNumberFormat="1" applyFont="1" applyFill="1" applyBorder="1" applyAlignment="1" applyProtection="1">
      <alignment horizontal="right" vertical="center"/>
    </xf>
    <xf numFmtId="169" fontId="3" fillId="2" borderId="102" xfId="0" applyNumberFormat="1" applyFont="1" applyFill="1" applyBorder="1" applyAlignment="1" applyProtection="1">
      <alignment horizontal="right" vertical="center"/>
    </xf>
    <xf numFmtId="169" fontId="3" fillId="2" borderId="55" xfId="0" applyNumberFormat="1" applyFont="1" applyFill="1" applyBorder="1" applyAlignment="1" applyProtection="1">
      <alignment horizontal="right" vertical="center"/>
    </xf>
    <xf numFmtId="169" fontId="3" fillId="2" borderId="23" xfId="0" applyNumberFormat="1" applyFont="1" applyFill="1" applyBorder="1" applyAlignment="1" applyProtection="1">
      <alignment horizontal="right" vertical="center"/>
    </xf>
    <xf numFmtId="169" fontId="3" fillId="2" borderId="103" xfId="0" applyNumberFormat="1" applyFont="1" applyFill="1" applyBorder="1" applyAlignment="1" applyProtection="1">
      <alignment horizontal="right" vertical="center"/>
    </xf>
    <xf numFmtId="169" fontId="3" fillId="15" borderId="85" xfId="0" applyNumberFormat="1" applyFont="1" applyFill="1" applyBorder="1" applyAlignment="1" applyProtection="1">
      <alignment horizontal="right" vertical="center"/>
    </xf>
    <xf numFmtId="169" fontId="3" fillId="2" borderId="104" xfId="0" applyNumberFormat="1" applyFont="1" applyFill="1" applyBorder="1" applyAlignment="1" applyProtection="1">
      <alignment horizontal="right" vertical="center"/>
    </xf>
    <xf numFmtId="169" fontId="3" fillId="2" borderId="10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169" fontId="3" fillId="15" borderId="71" xfId="0" applyNumberFormat="1" applyFont="1" applyFill="1" applyBorder="1" applyAlignment="1" applyProtection="1">
      <alignment horizontal="right" vertical="center"/>
    </xf>
    <xf numFmtId="169" fontId="3" fillId="2" borderId="25" xfId="0" applyNumberFormat="1" applyFont="1" applyFill="1" applyBorder="1" applyAlignment="1" applyProtection="1">
      <alignment horizontal="right" vertical="center"/>
    </xf>
    <xf numFmtId="169" fontId="3" fillId="2" borderId="106" xfId="0" applyNumberFormat="1" applyFont="1" applyFill="1" applyBorder="1" applyAlignment="1" applyProtection="1">
      <alignment horizontal="right" vertical="center"/>
    </xf>
    <xf numFmtId="169" fontId="3" fillId="2" borderId="107" xfId="0" applyNumberFormat="1" applyFont="1" applyFill="1" applyBorder="1" applyAlignment="1" applyProtection="1">
      <alignment horizontal="right" vertical="center"/>
    </xf>
    <xf numFmtId="169" fontId="3" fillId="2" borderId="70" xfId="0" applyNumberFormat="1" applyFont="1" applyFill="1" applyBorder="1" applyAlignment="1" applyProtection="1">
      <alignment horizontal="right" vertical="center"/>
    </xf>
    <xf numFmtId="0" fontId="21" fillId="16" borderId="6" xfId="0" applyFont="1" applyFill="1" applyBorder="1" applyAlignment="1" applyProtection="1"/>
    <xf numFmtId="0" fontId="21" fillId="16" borderId="7" xfId="0" applyFont="1" applyFill="1" applyBorder="1" applyAlignment="1" applyProtection="1">
      <alignment wrapText="1"/>
    </xf>
    <xf numFmtId="169" fontId="21" fillId="16" borderId="7" xfId="0" applyNumberFormat="1" applyFont="1" applyFill="1" applyBorder="1" applyAlignment="1" applyProtection="1">
      <alignment horizontal="right"/>
    </xf>
    <xf numFmtId="169" fontId="21" fillId="16" borderId="8" xfId="0" applyNumberFormat="1" applyFont="1" applyFill="1" applyBorder="1" applyAlignment="1" applyProtection="1">
      <alignment horizontal="right"/>
    </xf>
    <xf numFmtId="169" fontId="21" fillId="16" borderId="108" xfId="0" applyNumberFormat="1" applyFont="1" applyFill="1" applyBorder="1" applyAlignment="1" applyProtection="1">
      <alignment horizontal="right"/>
    </xf>
    <xf numFmtId="169" fontId="21" fillId="16" borderId="109" xfId="0" applyNumberFormat="1" applyFont="1" applyFill="1" applyBorder="1" applyAlignment="1" applyProtection="1">
      <alignment horizontal="right"/>
    </xf>
    <xf numFmtId="169" fontId="21" fillId="16" borderId="110" xfId="0" applyNumberFormat="1" applyFont="1" applyFill="1" applyBorder="1" applyAlignment="1" applyProtection="1">
      <alignment horizontal="right"/>
    </xf>
    <xf numFmtId="169" fontId="21" fillId="16" borderId="6" xfId="0" applyNumberFormat="1" applyFont="1" applyFill="1" applyBorder="1" applyAlignment="1" applyProtection="1">
      <alignment horizontal="right"/>
    </xf>
    <xf numFmtId="169" fontId="21" fillId="16" borderId="5" xfId="0" applyNumberFormat="1" applyFont="1" applyFill="1" applyBorder="1" applyAlignment="1" applyProtection="1">
      <alignment horizontal="right"/>
    </xf>
    <xf numFmtId="0" fontId="6" fillId="2" borderId="7" xfId="0" applyFont="1" applyFill="1" applyBorder="1" applyAlignment="1" applyProtection="1">
      <alignment horizontal="left" wrapText="1"/>
    </xf>
    <xf numFmtId="169" fontId="6" fillId="2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1" fillId="16" borderId="6" xfId="0" applyFont="1" applyFill="1" applyBorder="1" applyAlignment="1" applyProtection="1">
      <alignment vertical="center"/>
    </xf>
    <xf numFmtId="0" fontId="21" fillId="16" borderId="7" xfId="0" applyFont="1" applyFill="1" applyBorder="1" applyAlignment="1" applyProtection="1">
      <alignment vertical="center"/>
    </xf>
    <xf numFmtId="2" fontId="6" fillId="16" borderId="7" xfId="0" applyNumberFormat="1" applyFont="1" applyFill="1" applyBorder="1" applyAlignment="1" applyProtection="1">
      <alignment horizontal="right"/>
    </xf>
    <xf numFmtId="2" fontId="6" fillId="16" borderId="8" xfId="0" applyNumberFormat="1" applyFont="1" applyFill="1" applyBorder="1" applyAlignment="1" applyProtection="1">
      <alignment horizontal="right"/>
    </xf>
    <xf numFmtId="169" fontId="21" fillId="16" borderId="111" xfId="0" applyNumberFormat="1" applyFont="1" applyFill="1" applyBorder="1" applyAlignment="1" applyProtection="1">
      <alignment horizontal="right" vertical="center"/>
    </xf>
    <xf numFmtId="169" fontId="21" fillId="16" borderId="7" xfId="0" applyNumberFormat="1" applyFont="1" applyFill="1" applyBorder="1" applyAlignment="1" applyProtection="1">
      <alignment horizontal="right" vertical="center"/>
    </xf>
    <xf numFmtId="0" fontId="8" fillId="5" borderId="113" xfId="0" quotePrefix="1" applyFont="1" applyFill="1" applyBorder="1" applyAlignment="1" applyProtection="1">
      <alignment horizontal="right" vertical="center"/>
    </xf>
    <xf numFmtId="164" fontId="6" fillId="4" borderId="13" xfId="0" applyNumberFormat="1" applyFont="1" applyFill="1" applyBorder="1" applyAlignment="1" applyProtection="1">
      <alignment vertical="center"/>
    </xf>
    <xf numFmtId="164" fontId="6" fillId="4" borderId="34" xfId="0" applyNumberFormat="1" applyFont="1" applyFill="1" applyBorder="1" applyAlignment="1" applyProtection="1">
      <alignment vertical="center"/>
    </xf>
    <xf numFmtId="164" fontId="6" fillId="4" borderId="39" xfId="0" applyNumberFormat="1" applyFont="1" applyFill="1" applyBorder="1" applyAlignment="1" applyProtection="1">
      <alignment vertical="center"/>
    </xf>
    <xf numFmtId="0" fontId="7" fillId="4" borderId="114" xfId="0" applyFont="1" applyFill="1" applyBorder="1" applyAlignment="1" applyProtection="1">
      <alignment horizontal="left" vertical="center"/>
    </xf>
    <xf numFmtId="0" fontId="3" fillId="0" borderId="115" xfId="0" applyFont="1" applyFill="1" applyBorder="1" applyAlignment="1" applyProtection="1">
      <alignment horizontal="left" vertical="center" wrapText="1" indent="1"/>
    </xf>
    <xf numFmtId="0" fontId="3" fillId="0" borderId="112" xfId="0" applyFont="1" applyFill="1" applyBorder="1" applyAlignment="1" applyProtection="1">
      <alignment horizontal="left" vertical="center" wrapText="1" indent="1"/>
    </xf>
    <xf numFmtId="0" fontId="9" fillId="2" borderId="112" xfId="0" applyFont="1" applyFill="1" applyBorder="1" applyAlignment="1" applyProtection="1">
      <alignment horizontal="left" vertical="center" wrapText="1" indent="1"/>
    </xf>
    <xf numFmtId="0" fontId="9" fillId="2" borderId="116" xfId="0" applyFont="1" applyFill="1" applyBorder="1" applyAlignment="1" applyProtection="1">
      <alignment horizontal="left" vertical="center" wrapText="1" indent="1"/>
    </xf>
    <xf numFmtId="164" fontId="3" fillId="2" borderId="117" xfId="0" applyNumberFormat="1" applyFont="1" applyFill="1" applyBorder="1" applyAlignment="1" applyProtection="1">
      <alignment vertical="center" wrapText="1"/>
      <protection locked="0"/>
    </xf>
    <xf numFmtId="164" fontId="3" fillId="2" borderId="118" xfId="0" applyNumberFormat="1" applyFont="1" applyFill="1" applyBorder="1" applyAlignment="1" applyProtection="1">
      <alignment vertical="center" wrapText="1"/>
      <protection locked="0"/>
    </xf>
    <xf numFmtId="0" fontId="3" fillId="0" borderId="119" xfId="0" applyFont="1" applyBorder="1" applyAlignment="1" applyProtection="1">
      <alignment horizontal="left" vertical="center" wrapText="1" indent="1"/>
    </xf>
    <xf numFmtId="0" fontId="16" fillId="9" borderId="120" xfId="0" applyFont="1" applyFill="1" applyBorder="1" applyAlignment="1" applyProtection="1">
      <alignment horizontal="left" vertical="center" wrapText="1" indent="1"/>
    </xf>
    <xf numFmtId="0" fontId="3" fillId="0" borderId="120" xfId="0" applyFont="1" applyBorder="1" applyAlignment="1" applyProtection="1">
      <alignment horizontal="left" vertical="center" indent="4"/>
    </xf>
    <xf numFmtId="0" fontId="3" fillId="0" borderId="120" xfId="0" applyFont="1" applyBorder="1" applyAlignment="1" applyProtection="1">
      <alignment horizontal="left" vertical="center" indent="1"/>
    </xf>
    <xf numFmtId="0" fontId="3" fillId="0" borderId="120" xfId="5" applyFont="1" applyFill="1" applyBorder="1" applyAlignment="1" applyProtection="1">
      <alignment horizontal="left" vertical="center" indent="1"/>
    </xf>
    <xf numFmtId="0" fontId="3" fillId="0" borderId="121" xfId="0" applyFont="1" applyBorder="1" applyAlignment="1" applyProtection="1">
      <alignment horizontal="left" vertical="center" wrapText="1" indent="1"/>
    </xf>
    <xf numFmtId="0" fontId="3" fillId="2" borderId="44" xfId="0" applyFont="1" applyFill="1" applyBorder="1" applyAlignment="1" applyProtection="1">
      <alignment horizontal="center"/>
    </xf>
    <xf numFmtId="0" fontId="3" fillId="2" borderId="45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0" fontId="3" fillId="2" borderId="53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8" xfId="0" applyFont="1" applyFill="1" applyBorder="1" applyAlignment="1" applyProtection="1">
      <alignment horizontal="center"/>
    </xf>
    <xf numFmtId="0" fontId="8" fillId="4" borderId="29" xfId="0" applyFont="1" applyFill="1" applyBorder="1" applyAlignment="1" applyProtection="1">
      <alignment horizontal="center"/>
    </xf>
    <xf numFmtId="0" fontId="8" fillId="4" borderId="30" xfId="0" applyFont="1" applyFill="1" applyBorder="1" applyAlignment="1" applyProtection="1">
      <alignment horizontal="center"/>
    </xf>
    <xf numFmtId="0" fontId="8" fillId="8" borderId="31" xfId="0" applyFont="1" applyFill="1" applyBorder="1" applyAlignment="1" applyProtection="1">
      <alignment horizontal="center"/>
    </xf>
    <xf numFmtId="0" fontId="8" fillId="8" borderId="21" xfId="0" applyFont="1" applyFill="1" applyBorder="1" applyAlignment="1" applyProtection="1">
      <alignment horizontal="center"/>
    </xf>
    <xf numFmtId="0" fontId="8" fillId="8" borderId="22" xfId="0" applyFont="1" applyFill="1" applyBorder="1" applyAlignment="1" applyProtection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80" xfId="0" applyFont="1" applyFill="1" applyBorder="1" applyAlignment="1">
      <alignment horizontal="center" vertical="center" wrapText="1"/>
    </xf>
    <xf numFmtId="0" fontId="19" fillId="11" borderId="81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8" fillId="8" borderId="86" xfId="0" applyFont="1" applyFill="1" applyBorder="1" applyAlignment="1" applyProtection="1">
      <alignment horizontal="center" vertical="center"/>
    </xf>
    <xf numFmtId="0" fontId="8" fillId="8" borderId="87" xfId="0" applyFont="1" applyFill="1" applyBorder="1" applyAlignment="1" applyProtection="1">
      <alignment horizontal="center" vertical="center"/>
    </xf>
    <xf numFmtId="0" fontId="8" fillId="13" borderId="88" xfId="0" applyFont="1" applyFill="1" applyBorder="1" applyAlignment="1" applyProtection="1">
      <alignment horizontal="center" vertical="center" wrapText="1"/>
    </xf>
    <xf numFmtId="0" fontId="8" fillId="13" borderId="89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8" borderId="27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</xf>
    <xf numFmtId="164" fontId="6" fillId="5" borderId="9" xfId="0" applyNumberFormat="1" applyFont="1" applyFill="1" applyBorder="1" applyAlignment="1" applyProtection="1">
      <alignment horizontal="center" vertical="center"/>
    </xf>
    <xf numFmtId="164" fontId="6" fillId="5" borderId="10" xfId="0" applyNumberFormat="1" applyFont="1" applyFill="1" applyBorder="1" applyAlignment="1" applyProtection="1">
      <alignment horizontal="center" vertical="center"/>
    </xf>
    <xf numFmtId="0" fontId="6" fillId="7" borderId="27" xfId="0" applyFont="1" applyFill="1" applyBorder="1" applyAlignment="1" applyProtection="1">
      <alignment horizontal="center" vertical="center"/>
    </xf>
    <xf numFmtId="0" fontId="6" fillId="7" borderId="28" xfId="0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</xf>
  </cellXfs>
  <cellStyles count="6">
    <cellStyle name="Normal" xfId="0" builtinId="0"/>
    <cellStyle name="Normal 10" xfId="2"/>
    <cellStyle name="Normal 3 5" xfId="5"/>
    <cellStyle name="Percent" xfId="1" builtinId="5"/>
    <cellStyle name="TableLvl2" xfId="3"/>
    <cellStyle name="TableLvl3" xfId="4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AH59"/>
  <sheetViews>
    <sheetView showGridLines="0" tabSelected="1" zoomScale="85" zoomScaleNormal="85" workbookViewId="0">
      <selection activeCell="R59" sqref="R59:W59"/>
    </sheetView>
  </sheetViews>
  <sheetFormatPr defaultColWidth="9.1796875" defaultRowHeight="14.5" x14ac:dyDescent="0.35"/>
  <cols>
    <col min="1" max="1" width="17.26953125" style="1" customWidth="1"/>
    <col min="2" max="2" width="65.7265625" style="3" customWidth="1"/>
    <col min="3" max="24" width="12.26953125" style="3" customWidth="1"/>
    <col min="25" max="29" width="12.26953125" customWidth="1"/>
    <col min="31" max="16384" width="9.1796875" style="3"/>
  </cols>
  <sheetData>
    <row r="1" spans="1:34" customFormat="1" ht="15" thickBot="1" x14ac:dyDescent="0.4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4" customFormat="1" ht="16" thickBot="1" x14ac:dyDescent="0.4">
      <c r="A2" s="1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34" s="8" customFormat="1" ht="15.5" x14ac:dyDescent="0.35">
      <c r="A3" s="1"/>
      <c r="B3" s="222"/>
      <c r="C3" s="262" t="s">
        <v>1</v>
      </c>
      <c r="D3" s="262"/>
      <c r="E3" s="262"/>
      <c r="F3" s="262"/>
      <c r="G3" s="262"/>
      <c r="H3" s="262"/>
      <c r="I3" s="262"/>
      <c r="J3" s="262"/>
      <c r="K3" s="262"/>
      <c r="L3" s="262"/>
      <c r="M3" s="262" t="s">
        <v>2</v>
      </c>
      <c r="N3" s="26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4" ht="16" thickBot="1" x14ac:dyDescent="0.4">
      <c r="B4" s="222"/>
      <c r="C4" s="218" t="s">
        <v>47</v>
      </c>
      <c r="D4" s="9" t="s">
        <v>48</v>
      </c>
      <c r="E4" s="10" t="s">
        <v>45</v>
      </c>
      <c r="F4" s="10" t="s">
        <v>41</v>
      </c>
      <c r="G4" s="10" t="s">
        <v>49</v>
      </c>
      <c r="H4" s="10" t="s">
        <v>42</v>
      </c>
      <c r="I4" s="10" t="s">
        <v>43</v>
      </c>
      <c r="J4" s="10" t="s">
        <v>44</v>
      </c>
      <c r="K4" s="10" t="s">
        <v>46</v>
      </c>
      <c r="L4" s="10" t="s">
        <v>40</v>
      </c>
      <c r="M4" s="10" t="s">
        <v>29</v>
      </c>
      <c r="N4" s="11" t="s">
        <v>36</v>
      </c>
      <c r="O4"/>
      <c r="P4"/>
      <c r="Q4"/>
      <c r="R4"/>
      <c r="S4"/>
      <c r="T4"/>
      <c r="U4"/>
      <c r="V4"/>
      <c r="W4"/>
      <c r="X4"/>
      <c r="AG4" s="2"/>
    </row>
    <row r="5" spans="1:34" x14ac:dyDescent="0.35">
      <c r="B5" s="223" t="s">
        <v>3</v>
      </c>
      <c r="C5" s="219"/>
      <c r="D5" s="12">
        <v>167</v>
      </c>
      <c r="E5" s="13">
        <v>172.1</v>
      </c>
      <c r="F5" s="14">
        <v>178.3</v>
      </c>
      <c r="G5" s="15"/>
      <c r="H5" s="16"/>
      <c r="I5" s="16"/>
      <c r="J5" s="17"/>
      <c r="K5" s="17"/>
      <c r="L5" s="17"/>
      <c r="M5" s="18"/>
      <c r="N5" s="19"/>
      <c r="O5"/>
      <c r="P5"/>
      <c r="Q5"/>
      <c r="R5"/>
      <c r="S5"/>
      <c r="T5"/>
      <c r="U5"/>
      <c r="V5"/>
      <c r="W5"/>
      <c r="X5"/>
      <c r="AG5" s="2"/>
      <c r="AH5" s="2"/>
    </row>
    <row r="6" spans="1:34" x14ac:dyDescent="0.35">
      <c r="B6" s="224" t="s">
        <v>4</v>
      </c>
      <c r="C6" s="20"/>
      <c r="D6" s="20"/>
      <c r="E6" s="20"/>
      <c r="F6" s="21">
        <v>99.2</v>
      </c>
      <c r="G6" s="21">
        <v>100.4</v>
      </c>
      <c r="H6" s="21">
        <v>102.8</v>
      </c>
      <c r="I6" s="21">
        <v>105.9</v>
      </c>
      <c r="J6" s="21">
        <v>107.5</v>
      </c>
      <c r="K6" s="21">
        <v>108.6</v>
      </c>
      <c r="L6" s="22">
        <v>110.7</v>
      </c>
      <c r="M6" s="22">
        <v>113</v>
      </c>
      <c r="N6" s="23">
        <f>M6*1.0125</f>
        <v>114.41249999999999</v>
      </c>
      <c r="O6"/>
      <c r="P6"/>
      <c r="Q6"/>
      <c r="R6"/>
      <c r="S6"/>
      <c r="T6"/>
      <c r="U6"/>
      <c r="V6"/>
      <c r="W6"/>
      <c r="X6"/>
      <c r="AG6" s="24"/>
      <c r="AH6" s="2"/>
    </row>
    <row r="7" spans="1:34" x14ac:dyDescent="0.35">
      <c r="B7" s="225" t="s">
        <v>5</v>
      </c>
      <c r="C7" s="220"/>
      <c r="D7" s="25"/>
      <c r="E7" s="25">
        <f t="shared" ref="E7" si="0">+E5/D5-1</f>
        <v>3.0538922155688653E-2</v>
      </c>
      <c r="F7" s="25">
        <f>+F5/E5-1</f>
        <v>3.6025566531086683E-2</v>
      </c>
      <c r="G7" s="25">
        <f t="shared" ref="G7:N7" si="1">+G6/F6-1</f>
        <v>1.2096774193548487E-2</v>
      </c>
      <c r="H7" s="25">
        <f t="shared" si="1"/>
        <v>2.3904382470119501E-2</v>
      </c>
      <c r="I7" s="25">
        <f t="shared" si="1"/>
        <v>3.0155642023346418E-2</v>
      </c>
      <c r="J7" s="25">
        <f t="shared" si="1"/>
        <v>1.5108593012275628E-2</v>
      </c>
      <c r="K7" s="25">
        <f t="shared" si="1"/>
        <v>1.0232558139534831E-2</v>
      </c>
      <c r="L7" s="25">
        <f t="shared" si="1"/>
        <v>1.9337016574585641E-2</v>
      </c>
      <c r="M7" s="25">
        <f t="shared" si="1"/>
        <v>2.0776874435411097E-2</v>
      </c>
      <c r="N7" s="26">
        <f t="shared" si="1"/>
        <v>1.2499999999999956E-2</v>
      </c>
      <c r="O7"/>
      <c r="P7"/>
      <c r="Q7"/>
      <c r="R7"/>
      <c r="S7"/>
      <c r="T7"/>
      <c r="U7"/>
      <c r="V7"/>
      <c r="W7"/>
      <c r="X7"/>
    </row>
    <row r="8" spans="1:34" ht="15" thickBot="1" x14ac:dyDescent="0.4">
      <c r="B8" s="226" t="s">
        <v>37</v>
      </c>
      <c r="C8" s="221"/>
      <c r="D8" s="27">
        <f t="shared" ref="D8:L8" si="2">E8/(1+E7)</f>
        <v>0.81208843319700164</v>
      </c>
      <c r="E8" s="27">
        <f t="shared" si="2"/>
        <v>0.83688873864194002</v>
      </c>
      <c r="F8" s="27">
        <f t="shared" si="2"/>
        <v>0.86703812957500248</v>
      </c>
      <c r="G8" s="27">
        <f t="shared" si="2"/>
        <v>0.87752649404566796</v>
      </c>
      <c r="H8" s="27">
        <f t="shared" si="2"/>
        <v>0.8985032229869987</v>
      </c>
      <c r="I8" s="27">
        <f t="shared" si="2"/>
        <v>0.92559816453621768</v>
      </c>
      <c r="J8" s="27">
        <f t="shared" si="2"/>
        <v>0.93958265049710477</v>
      </c>
      <c r="K8" s="27">
        <f t="shared" si="2"/>
        <v>0.94919698459521462</v>
      </c>
      <c r="L8" s="27">
        <f t="shared" si="2"/>
        <v>0.96755162241887904</v>
      </c>
      <c r="M8" s="27">
        <f>N8/(1+N7)</f>
        <v>0.98765432098765438</v>
      </c>
      <c r="N8" s="28">
        <v>1</v>
      </c>
      <c r="O8"/>
      <c r="P8"/>
      <c r="Q8"/>
      <c r="R8"/>
      <c r="S8"/>
      <c r="T8"/>
      <c r="U8"/>
      <c r="V8"/>
      <c r="W8"/>
      <c r="X8"/>
    </row>
    <row r="9" spans="1:34" x14ac:dyDescent="0.35">
      <c r="B9" s="29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2"/>
      <c r="Q9" s="32"/>
      <c r="R9" s="32"/>
      <c r="S9" s="33"/>
      <c r="T9" s="33"/>
      <c r="U9" s="33"/>
      <c r="V9" s="33"/>
      <c r="W9" s="33"/>
    </row>
    <row r="10" spans="1:34" x14ac:dyDescent="0.35">
      <c r="B10" s="29"/>
      <c r="C10" s="30"/>
      <c r="D10" s="30"/>
      <c r="E10" s="30"/>
      <c r="F10" s="30"/>
      <c r="G10" s="30"/>
      <c r="H10" s="30"/>
      <c r="I10" s="30"/>
      <c r="J10" s="32"/>
      <c r="K10"/>
      <c r="L10"/>
      <c r="M10"/>
      <c r="N10"/>
      <c r="O10"/>
      <c r="P10"/>
      <c r="Q10"/>
      <c r="R10" s="32"/>
      <c r="S10" s="33"/>
      <c r="T10" s="33"/>
      <c r="U10" s="33"/>
      <c r="V10" s="33"/>
      <c r="W10" s="33"/>
    </row>
    <row r="11" spans="1:34" x14ac:dyDescent="0.35">
      <c r="B11" s="29"/>
      <c r="C11" s="30"/>
      <c r="D11" s="30"/>
      <c r="E11" s="30"/>
      <c r="F11" s="30"/>
      <c r="G11" s="30"/>
      <c r="H11" s="30"/>
      <c r="I11" s="30"/>
      <c r="J11" s="32"/>
      <c r="K11" s="33"/>
      <c r="L11" s="32"/>
      <c r="M11" s="34"/>
      <c r="N11" s="33"/>
      <c r="O11" s="32"/>
      <c r="P11" s="32"/>
      <c r="Q11" s="32"/>
      <c r="R11" s="32"/>
      <c r="S11" s="33"/>
      <c r="T11" s="33"/>
      <c r="U11" s="33"/>
      <c r="V11" s="33"/>
      <c r="W11" s="33"/>
    </row>
    <row r="12" spans="1:34" s="37" customFormat="1" ht="18.5" x14ac:dyDescent="0.45">
      <c r="A12" s="1"/>
      <c r="B12" s="35" t="s">
        <v>6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/>
      <c r="Z12"/>
      <c r="AA12"/>
      <c r="AB12"/>
      <c r="AC12"/>
      <c r="AD12"/>
    </row>
    <row r="13" spans="1:34" customFormat="1" ht="15" thickBot="1" x14ac:dyDescent="0.4">
      <c r="A13" s="1"/>
    </row>
    <row r="14" spans="1:34" s="42" customFormat="1" ht="16" thickBot="1" x14ac:dyDescent="0.4">
      <c r="A14" s="1"/>
      <c r="B14" s="38" t="s">
        <v>7</v>
      </c>
      <c r="C14" s="39"/>
      <c r="D14" s="39"/>
      <c r="E14" s="39"/>
      <c r="F14" s="39"/>
      <c r="G14" s="39"/>
      <c r="H14" s="39"/>
      <c r="I14" s="39"/>
      <c r="J14" s="40"/>
      <c r="K14" s="40"/>
      <c r="L14" s="40"/>
      <c r="M14" s="40"/>
      <c r="N14" s="40"/>
      <c r="O14" s="40"/>
      <c r="P14" s="40"/>
      <c r="Q14" s="41"/>
      <c r="R14"/>
      <c r="S14"/>
      <c r="T14"/>
      <c r="U14"/>
      <c r="V14"/>
      <c r="Y14"/>
      <c r="Z14"/>
      <c r="AA14"/>
      <c r="AB14"/>
      <c r="AC14"/>
      <c r="AD14"/>
    </row>
    <row r="15" spans="1:34" x14ac:dyDescent="0.35">
      <c r="B15"/>
      <c r="C15" s="264" t="s">
        <v>38</v>
      </c>
      <c r="D15" s="265"/>
      <c r="E15" s="266" t="s">
        <v>39</v>
      </c>
      <c r="F15" s="266"/>
      <c r="G15" s="266"/>
      <c r="H15" s="266"/>
      <c r="I15" s="267"/>
      <c r="J15" s="43"/>
      <c r="K15" s="259" t="s">
        <v>51</v>
      </c>
      <c r="L15" s="260"/>
      <c r="M15" s="260"/>
      <c r="N15" s="260"/>
      <c r="O15" s="260"/>
      <c r="P15" s="260"/>
      <c r="Q15" s="261"/>
      <c r="R15"/>
      <c r="S15"/>
      <c r="T15"/>
      <c r="U15"/>
      <c r="V15"/>
      <c r="W15" s="24"/>
      <c r="X15" s="24"/>
    </row>
    <row r="16" spans="1:34" x14ac:dyDescent="0.35">
      <c r="B16"/>
      <c r="C16" s="241" t="s">
        <v>8</v>
      </c>
      <c r="D16" s="242"/>
      <c r="E16" s="243" t="s">
        <v>9</v>
      </c>
      <c r="F16" s="244"/>
      <c r="G16" s="244"/>
      <c r="H16" s="244"/>
      <c r="I16" s="245"/>
      <c r="J16" s="43"/>
      <c r="K16" s="241" t="s">
        <v>8</v>
      </c>
      <c r="L16" s="242"/>
      <c r="M16" s="243" t="s">
        <v>9</v>
      </c>
      <c r="N16" s="244"/>
      <c r="O16" s="244"/>
      <c r="P16" s="244"/>
      <c r="Q16" s="245"/>
      <c r="R16"/>
      <c r="S16"/>
      <c r="T16"/>
      <c r="U16"/>
      <c r="V16"/>
      <c r="W16" s="24"/>
      <c r="X16" s="24"/>
    </row>
    <row r="17" spans="1:30" ht="15" thickBot="1" x14ac:dyDescent="0.4">
      <c r="B17"/>
      <c r="C17" s="44" t="s">
        <v>42</v>
      </c>
      <c r="D17" s="45" t="s">
        <v>43</v>
      </c>
      <c r="E17" s="46" t="s">
        <v>44</v>
      </c>
      <c r="F17" s="47" t="s">
        <v>46</v>
      </c>
      <c r="G17" s="47" t="s">
        <v>40</v>
      </c>
      <c r="H17" s="47" t="s">
        <v>29</v>
      </c>
      <c r="I17" s="48" t="s">
        <v>36</v>
      </c>
      <c r="J17" s="43"/>
      <c r="K17" s="49" t="s">
        <v>42</v>
      </c>
      <c r="L17" s="50" t="s">
        <v>43</v>
      </c>
      <c r="M17" s="51" t="s">
        <v>44</v>
      </c>
      <c r="N17" s="52" t="s">
        <v>46</v>
      </c>
      <c r="O17" s="52" t="s">
        <v>40</v>
      </c>
      <c r="P17" s="52" t="s">
        <v>29</v>
      </c>
      <c r="Q17" s="53" t="s">
        <v>36</v>
      </c>
      <c r="R17"/>
      <c r="S17"/>
      <c r="T17"/>
      <c r="U17"/>
      <c r="V17"/>
      <c r="W17" s="24"/>
      <c r="X17" s="24"/>
    </row>
    <row r="18" spans="1:30" x14ac:dyDescent="0.35">
      <c r="B18" s="229" t="s">
        <v>10</v>
      </c>
      <c r="C18" s="54">
        <v>308.06820212759743</v>
      </c>
      <c r="D18" s="227">
        <v>306.87694345417475</v>
      </c>
      <c r="E18" s="54">
        <v>238.66115919505251</v>
      </c>
      <c r="F18" s="54">
        <v>242.46391789350014</v>
      </c>
      <c r="G18" s="54">
        <v>246.38131739890096</v>
      </c>
      <c r="H18" s="54">
        <v>250.59155439971204</v>
      </c>
      <c r="I18" s="55">
        <v>255.3839093147626</v>
      </c>
      <c r="J18" s="43"/>
      <c r="K18" s="56">
        <f>+C18/$D$8</f>
        <v>379.35302306277805</v>
      </c>
      <c r="L18" s="57">
        <f t="shared" ref="L18:L25" si="3">+D18/$D$8</f>
        <v>377.88611548876793</v>
      </c>
      <c r="M18" s="58">
        <f>+E18/$I$8</f>
        <v>257.84532461193527</v>
      </c>
      <c r="N18" s="59">
        <f>+F18/$I$8</f>
        <v>261.9537583190754</v>
      </c>
      <c r="O18" s="59">
        <f>+G18/$I$8</f>
        <v>266.18604794052646</v>
      </c>
      <c r="P18" s="59">
        <f>+H18/$I$8</f>
        <v>270.73471404869736</v>
      </c>
      <c r="Q18" s="60">
        <f>+I18/$I$8</f>
        <v>275.91229012724529</v>
      </c>
      <c r="R18"/>
      <c r="S18"/>
      <c r="T18" s="61"/>
      <c r="U18" s="61"/>
      <c r="V18" s="61"/>
      <c r="W18" s="61"/>
      <c r="X18" s="61"/>
      <c r="Y18" s="61"/>
      <c r="Z18" s="61"/>
    </row>
    <row r="19" spans="1:30" x14ac:dyDescent="0.35">
      <c r="B19" s="230" t="s">
        <v>11</v>
      </c>
      <c r="C19" s="63"/>
      <c r="D19" s="62"/>
      <c r="E19" s="63"/>
      <c r="F19" s="64"/>
      <c r="G19" s="64"/>
      <c r="H19" s="64"/>
      <c r="I19" s="65"/>
      <c r="J19" s="66"/>
      <c r="K19" s="67"/>
      <c r="L19" s="68"/>
      <c r="M19" s="69"/>
      <c r="N19" s="70"/>
      <c r="O19" s="70"/>
      <c r="P19" s="70"/>
      <c r="Q19" s="71"/>
      <c r="R19"/>
      <c r="S19"/>
      <c r="T19" s="61"/>
      <c r="U19" s="61"/>
      <c r="V19" s="61"/>
      <c r="W19" s="61"/>
      <c r="X19" s="61"/>
      <c r="Y19" s="61"/>
      <c r="Z19" s="61"/>
    </row>
    <row r="20" spans="1:30" x14ac:dyDescent="0.35">
      <c r="B20" s="231" t="s">
        <v>12</v>
      </c>
      <c r="C20" s="72">
        <v>-2.2803952306920166</v>
      </c>
      <c r="D20" s="228">
        <v>-2.4181781108285278</v>
      </c>
      <c r="E20" s="72">
        <v>-2.8793806370070585</v>
      </c>
      <c r="F20" s="72">
        <v>-2.995291567836063</v>
      </c>
      <c r="G20" s="72">
        <v>-3.063147694891601</v>
      </c>
      <c r="H20" s="72">
        <v>-3.097764042378802</v>
      </c>
      <c r="I20" s="73">
        <v>-3.1262886445326421</v>
      </c>
      <c r="J20" s="66"/>
      <c r="K20" s="74">
        <f t="shared" ref="K20:K25" si="4">+C20/$D$8</f>
        <v>-2.8080626905553077</v>
      </c>
      <c r="L20" s="75">
        <f t="shared" si="3"/>
        <v>-2.9777275626359163</v>
      </c>
      <c r="M20" s="76">
        <f>E20/$I$8</f>
        <v>-3.1108322675313511</v>
      </c>
      <c r="N20" s="76">
        <f t="shared" ref="N20:Q25" si="5">F20/$I$8</f>
        <v>-3.2360604013696275</v>
      </c>
      <c r="O20" s="76">
        <f t="shared" si="5"/>
        <v>-3.3093709692330999</v>
      </c>
      <c r="P20" s="76">
        <f t="shared" si="5"/>
        <v>-3.3467698630657665</v>
      </c>
      <c r="Q20" s="77">
        <f t="shared" si="5"/>
        <v>-3.3775873422340972</v>
      </c>
      <c r="R20"/>
      <c r="S20"/>
      <c r="T20" s="61"/>
      <c r="U20" s="61"/>
      <c r="V20" s="61"/>
      <c r="W20" s="61"/>
      <c r="X20" s="61"/>
      <c r="Y20" s="61"/>
      <c r="Z20" s="61"/>
    </row>
    <row r="21" spans="1:30" x14ac:dyDescent="0.35">
      <c r="B21" s="231" t="s">
        <v>13</v>
      </c>
      <c r="C21" s="72">
        <v>-0.6</v>
      </c>
      <c r="D21" s="80">
        <v>-0.6</v>
      </c>
      <c r="E21" s="72"/>
      <c r="F21" s="78"/>
      <c r="G21" s="78"/>
      <c r="H21" s="78"/>
      <c r="I21" s="79"/>
      <c r="J21" s="66"/>
      <c r="K21" s="74">
        <f t="shared" si="4"/>
        <v>-0.73883579111937447</v>
      </c>
      <c r="L21" s="75">
        <f t="shared" si="3"/>
        <v>-0.73883579111937447</v>
      </c>
      <c r="M21" s="76">
        <f t="shared" ref="M21:M25" si="6">E21/$I$8</f>
        <v>0</v>
      </c>
      <c r="N21" s="76">
        <f t="shared" si="5"/>
        <v>0</v>
      </c>
      <c r="O21" s="76">
        <f t="shared" si="5"/>
        <v>0</v>
      </c>
      <c r="P21" s="76">
        <f t="shared" si="5"/>
        <v>0</v>
      </c>
      <c r="Q21" s="77">
        <f t="shared" si="5"/>
        <v>0</v>
      </c>
      <c r="R21"/>
      <c r="S21"/>
      <c r="T21" s="61"/>
      <c r="U21" s="61"/>
      <c r="V21" s="61"/>
      <c r="W21" s="61"/>
      <c r="X21" s="61"/>
      <c r="Y21" s="61"/>
      <c r="Z21" s="61"/>
    </row>
    <row r="22" spans="1:30" x14ac:dyDescent="0.35">
      <c r="B22" s="231" t="s">
        <v>14</v>
      </c>
      <c r="C22" s="72"/>
      <c r="D22" s="80"/>
      <c r="E22" s="72"/>
      <c r="F22" s="78"/>
      <c r="G22" s="78"/>
      <c r="H22" s="78"/>
      <c r="I22" s="79"/>
      <c r="J22" s="66"/>
      <c r="K22" s="74">
        <f t="shared" si="4"/>
        <v>0</v>
      </c>
      <c r="L22" s="75">
        <f t="shared" si="3"/>
        <v>0</v>
      </c>
      <c r="M22" s="76">
        <f t="shared" si="6"/>
        <v>0</v>
      </c>
      <c r="N22" s="76">
        <f t="shared" si="5"/>
        <v>0</v>
      </c>
      <c r="O22" s="76">
        <f t="shared" si="5"/>
        <v>0</v>
      </c>
      <c r="P22" s="76">
        <f t="shared" si="5"/>
        <v>0</v>
      </c>
      <c r="Q22" s="77">
        <f t="shared" si="5"/>
        <v>0</v>
      </c>
      <c r="R22"/>
      <c r="S22"/>
      <c r="T22" s="61"/>
      <c r="U22" s="61"/>
      <c r="V22" s="61"/>
      <c r="W22" s="61"/>
      <c r="X22" s="61"/>
      <c r="Y22" s="61"/>
      <c r="Z22" s="61"/>
    </row>
    <row r="23" spans="1:30" x14ac:dyDescent="0.35">
      <c r="B23" s="232" t="s">
        <v>15</v>
      </c>
      <c r="C23" s="72"/>
      <c r="D23" s="80"/>
      <c r="E23" s="72"/>
      <c r="F23" s="78"/>
      <c r="G23" s="78"/>
      <c r="H23" s="78"/>
      <c r="I23" s="79"/>
      <c r="J23" s="81"/>
      <c r="K23" s="74">
        <f t="shared" si="4"/>
        <v>0</v>
      </c>
      <c r="L23" s="75">
        <f t="shared" si="3"/>
        <v>0</v>
      </c>
      <c r="M23" s="76">
        <f t="shared" si="6"/>
        <v>0</v>
      </c>
      <c r="N23" s="76">
        <f t="shared" si="5"/>
        <v>0</v>
      </c>
      <c r="O23" s="76">
        <f t="shared" si="5"/>
        <v>0</v>
      </c>
      <c r="P23" s="76">
        <f t="shared" si="5"/>
        <v>0</v>
      </c>
      <c r="Q23" s="77">
        <f t="shared" si="5"/>
        <v>0</v>
      </c>
      <c r="R23"/>
      <c r="S23"/>
      <c r="T23" s="61"/>
      <c r="U23" s="61"/>
      <c r="V23" s="61"/>
      <c r="W23" s="61"/>
      <c r="X23" s="61"/>
      <c r="Y23" s="61"/>
      <c r="Z23" s="61"/>
    </row>
    <row r="24" spans="1:30" x14ac:dyDescent="0.35">
      <c r="B24" s="233" t="s">
        <v>16</v>
      </c>
      <c r="C24" s="72"/>
      <c r="D24" s="80"/>
      <c r="E24" s="72"/>
      <c r="F24" s="78"/>
      <c r="G24" s="78"/>
      <c r="H24" s="78"/>
      <c r="I24" s="79"/>
      <c r="J24" s="81"/>
      <c r="K24" s="74">
        <f t="shared" si="4"/>
        <v>0</v>
      </c>
      <c r="L24" s="75">
        <f t="shared" si="3"/>
        <v>0</v>
      </c>
      <c r="M24" s="76">
        <f t="shared" si="6"/>
        <v>0</v>
      </c>
      <c r="N24" s="76">
        <f t="shared" si="5"/>
        <v>0</v>
      </c>
      <c r="O24" s="76">
        <f t="shared" si="5"/>
        <v>0</v>
      </c>
      <c r="P24" s="76">
        <f t="shared" si="5"/>
        <v>0</v>
      </c>
      <c r="Q24" s="77">
        <f t="shared" si="5"/>
        <v>0</v>
      </c>
      <c r="R24"/>
      <c r="S24"/>
      <c r="T24" s="61"/>
      <c r="U24" s="61"/>
      <c r="V24" s="61"/>
      <c r="W24" s="61"/>
      <c r="X24" s="61"/>
      <c r="Y24" s="61"/>
      <c r="Z24" s="61"/>
    </row>
    <row r="25" spans="1:30" ht="15" thickBot="1" x14ac:dyDescent="0.4">
      <c r="B25" s="234" t="s">
        <v>17</v>
      </c>
      <c r="C25" s="83"/>
      <c r="D25" s="82"/>
      <c r="E25" s="83"/>
      <c r="F25" s="84"/>
      <c r="G25" s="84"/>
      <c r="H25" s="84"/>
      <c r="I25" s="85"/>
      <c r="J25" s="86"/>
      <c r="K25" s="87">
        <f t="shared" si="4"/>
        <v>0</v>
      </c>
      <c r="L25" s="88">
        <f t="shared" si="3"/>
        <v>0</v>
      </c>
      <c r="M25" s="89">
        <f t="shared" si="6"/>
        <v>0</v>
      </c>
      <c r="N25" s="89">
        <f t="shared" si="5"/>
        <v>0</v>
      </c>
      <c r="O25" s="89">
        <f t="shared" si="5"/>
        <v>0</v>
      </c>
      <c r="P25" s="89">
        <f t="shared" si="5"/>
        <v>0</v>
      </c>
      <c r="Q25" s="90">
        <f t="shared" si="5"/>
        <v>0</v>
      </c>
      <c r="R25"/>
      <c r="S25"/>
      <c r="T25" s="61"/>
      <c r="U25" s="61"/>
      <c r="V25" s="61"/>
      <c r="W25" s="61"/>
      <c r="X25" s="61"/>
      <c r="Y25" s="61"/>
      <c r="Z25" s="61"/>
    </row>
    <row r="26" spans="1:30" ht="15" thickBot="1" x14ac:dyDescent="0.4">
      <c r="B26" s="91" t="s">
        <v>18</v>
      </c>
      <c r="C26" s="92">
        <f>C18+SUM(C20:C25)</f>
        <v>305.18780689690539</v>
      </c>
      <c r="D26" s="92">
        <f t="shared" ref="D26:I26" si="7">D18+SUM(D20:D25)</f>
        <v>303.85876534334625</v>
      </c>
      <c r="E26" s="92">
        <f t="shared" si="7"/>
        <v>235.78177855804546</v>
      </c>
      <c r="F26" s="92">
        <f t="shared" si="7"/>
        <v>239.46862632566408</v>
      </c>
      <c r="G26" s="92">
        <f t="shared" si="7"/>
        <v>243.31816970400936</v>
      </c>
      <c r="H26" s="92">
        <f t="shared" si="7"/>
        <v>247.49379035733324</v>
      </c>
      <c r="I26" s="93">
        <f t="shared" si="7"/>
        <v>252.25762067022995</v>
      </c>
      <c r="J26" s="86"/>
      <c r="K26" s="94">
        <f t="shared" ref="K26" si="8">+SUM(K18:K25)</f>
        <v>375.8061245811034</v>
      </c>
      <c r="L26" s="95">
        <f t="shared" ref="L26" si="9">+SUM(L18:L25)</f>
        <v>374.16955213501268</v>
      </c>
      <c r="M26" s="95">
        <f t="shared" ref="M26:Q26" si="10">+SUM(M18:M25)</f>
        <v>254.73449234440392</v>
      </c>
      <c r="N26" s="95">
        <f t="shared" si="10"/>
        <v>258.71769791770578</v>
      </c>
      <c r="O26" s="95">
        <f t="shared" si="10"/>
        <v>262.87667697129336</v>
      </c>
      <c r="P26" s="95">
        <f t="shared" si="10"/>
        <v>267.38794418563157</v>
      </c>
      <c r="Q26" s="96">
        <f t="shared" si="10"/>
        <v>272.53470278501118</v>
      </c>
      <c r="R26"/>
      <c r="S26"/>
      <c r="T26" s="61"/>
      <c r="U26" s="61"/>
      <c r="V26" s="61"/>
      <c r="W26" s="61"/>
      <c r="X26" s="61"/>
      <c r="Y26" s="61"/>
      <c r="Z26" s="61"/>
    </row>
    <row r="27" spans="1:30" ht="15" thickBot="1" x14ac:dyDescent="0.4">
      <c r="B27" s="97"/>
      <c r="C27" s="98"/>
      <c r="D27" s="99"/>
      <c r="E27" s="99"/>
      <c r="F27" s="99"/>
      <c r="G27" s="99"/>
      <c r="H27" s="99"/>
      <c r="I27" s="99"/>
      <c r="J27" s="100"/>
      <c r="K27" s="98"/>
      <c r="L27" s="98"/>
      <c r="M27" s="98"/>
      <c r="N27" s="98"/>
      <c r="O27" s="98"/>
      <c r="P27" s="98"/>
      <c r="Q27" s="98"/>
      <c r="R27"/>
      <c r="S27"/>
      <c r="T27"/>
      <c r="U27"/>
      <c r="V27"/>
      <c r="W27" s="101"/>
      <c r="X27" s="24"/>
    </row>
    <row r="28" spans="1:30" s="42" customFormat="1" ht="16" thickBot="1" x14ac:dyDescent="0.4">
      <c r="A28" s="1"/>
      <c r="B28" s="38" t="s">
        <v>19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/>
      <c r="S28"/>
      <c r="T28"/>
      <c r="U28"/>
      <c r="V28"/>
      <c r="Y28"/>
      <c r="Z28"/>
      <c r="AA28"/>
      <c r="AB28"/>
      <c r="AC28"/>
      <c r="AD28"/>
    </row>
    <row r="29" spans="1:30" x14ac:dyDescent="0.35">
      <c r="B29" s="102"/>
      <c r="C29" s="256" t="s">
        <v>20</v>
      </c>
      <c r="D29" s="257"/>
      <c r="E29" s="257"/>
      <c r="F29" s="257"/>
      <c r="G29" s="257"/>
      <c r="H29" s="257"/>
      <c r="I29" s="258"/>
      <c r="J29" s="103"/>
      <c r="K29" s="259" t="s">
        <v>51</v>
      </c>
      <c r="L29" s="260"/>
      <c r="M29" s="260"/>
      <c r="N29" s="260"/>
      <c r="O29" s="260"/>
      <c r="P29" s="260"/>
      <c r="Q29" s="261"/>
      <c r="R29"/>
      <c r="S29"/>
      <c r="T29"/>
      <c r="U29"/>
      <c r="V29"/>
      <c r="W29" s="24"/>
      <c r="X29" s="24"/>
    </row>
    <row r="30" spans="1:30" x14ac:dyDescent="0.35">
      <c r="B30" s="102"/>
      <c r="C30" s="241" t="s">
        <v>8</v>
      </c>
      <c r="D30" s="242"/>
      <c r="E30" s="243" t="s">
        <v>9</v>
      </c>
      <c r="F30" s="244"/>
      <c r="G30" s="244"/>
      <c r="H30" s="244"/>
      <c r="I30" s="245"/>
      <c r="J30" s="103"/>
      <c r="K30" s="241" t="s">
        <v>8</v>
      </c>
      <c r="L30" s="242"/>
      <c r="M30" s="243" t="s">
        <v>9</v>
      </c>
      <c r="N30" s="244"/>
      <c r="O30" s="244"/>
      <c r="P30" s="244"/>
      <c r="Q30" s="245"/>
      <c r="R30"/>
      <c r="S30"/>
      <c r="T30"/>
      <c r="U30"/>
      <c r="V30"/>
      <c r="W30" s="24"/>
      <c r="X30" s="24"/>
    </row>
    <row r="31" spans="1:30" ht="15" thickBot="1" x14ac:dyDescent="0.4">
      <c r="B31" s="104"/>
      <c r="C31" s="49" t="s">
        <v>42</v>
      </c>
      <c r="D31" s="50" t="s">
        <v>43</v>
      </c>
      <c r="E31" s="51" t="s">
        <v>44</v>
      </c>
      <c r="F31" s="52" t="s">
        <v>46</v>
      </c>
      <c r="G31" s="52" t="s">
        <v>40</v>
      </c>
      <c r="H31" s="52" t="s">
        <v>29</v>
      </c>
      <c r="I31" s="53" t="s">
        <v>36</v>
      </c>
      <c r="J31" s="81"/>
      <c r="K31" s="49" t="s">
        <v>42</v>
      </c>
      <c r="L31" s="50" t="s">
        <v>43</v>
      </c>
      <c r="M31" s="51" t="s">
        <v>44</v>
      </c>
      <c r="N31" s="52" t="s">
        <v>46</v>
      </c>
      <c r="O31" s="52" t="s">
        <v>40</v>
      </c>
      <c r="P31" s="52" t="s">
        <v>29</v>
      </c>
      <c r="Q31" s="53" t="s">
        <v>36</v>
      </c>
      <c r="R31"/>
      <c r="S31"/>
      <c r="T31"/>
      <c r="U31"/>
      <c r="V31"/>
    </row>
    <row r="32" spans="1:30" x14ac:dyDescent="0.35">
      <c r="B32" s="105" t="s">
        <v>21</v>
      </c>
      <c r="C32" s="106">
        <v>271.58627373226898</v>
      </c>
      <c r="D32" s="107">
        <v>307.42311541083922</v>
      </c>
      <c r="E32" s="106">
        <v>290.29633777875773</v>
      </c>
      <c r="F32" s="108">
        <v>311.82107376744102</v>
      </c>
      <c r="G32" s="108">
        <v>305.08310260420569</v>
      </c>
      <c r="H32" s="108">
        <v>257.32289818438034</v>
      </c>
      <c r="I32" s="109"/>
      <c r="J32" s="81"/>
      <c r="K32" s="110">
        <f t="shared" ref="K32:L32" si="11">+C32/H$8*(1+H$7)^0.5</f>
        <v>305.85661522454944</v>
      </c>
      <c r="L32" s="111">
        <f t="shared" si="11"/>
        <v>337.10520434368152</v>
      </c>
      <c r="M32" s="112">
        <f>+E32/J$8*(1+J$7)^0.5</f>
        <v>311.28831614282529</v>
      </c>
      <c r="N32" s="113">
        <f>+F32/K$8*(1+K$7)^0.5</f>
        <v>330.18686539477545</v>
      </c>
      <c r="O32" s="113">
        <f>+G32/L$8*(1+L$7)^0.5</f>
        <v>318.34857242320516</v>
      </c>
      <c r="P32" s="111">
        <f>+H32/M$8*(1+M$7)^0.5</f>
        <v>263.2321174875629</v>
      </c>
      <c r="Q32" s="114"/>
      <c r="R32"/>
      <c r="S32"/>
      <c r="T32"/>
      <c r="U32" s="61"/>
      <c r="V32" s="61"/>
      <c r="W32" s="61"/>
      <c r="X32" s="61"/>
      <c r="Y32" s="61"/>
      <c r="Z32" s="61"/>
    </row>
    <row r="33" spans="1:30" x14ac:dyDescent="0.35">
      <c r="B33" s="115" t="s">
        <v>22</v>
      </c>
      <c r="C33" s="116"/>
      <c r="D33" s="117"/>
      <c r="E33" s="116"/>
      <c r="F33" s="118"/>
      <c r="G33" s="118"/>
      <c r="H33" s="119"/>
      <c r="I33" s="120"/>
      <c r="J33" s="86"/>
      <c r="K33" s="67"/>
      <c r="L33" s="68"/>
      <c r="M33" s="69"/>
      <c r="N33" s="70"/>
      <c r="O33" s="70"/>
      <c r="P33" s="68"/>
      <c r="Q33" s="121"/>
      <c r="R33"/>
      <c r="S33"/>
      <c r="T33"/>
      <c r="U33" s="61"/>
      <c r="V33" s="61"/>
      <c r="W33" s="61"/>
      <c r="X33" s="61"/>
      <c r="Y33" s="61"/>
      <c r="Z33" s="61"/>
    </row>
    <row r="34" spans="1:30" x14ac:dyDescent="0.35">
      <c r="B34" s="122" t="str">
        <f>B20</f>
        <v>Debt raising costs</v>
      </c>
      <c r="C34" s="123"/>
      <c r="D34" s="124"/>
      <c r="E34" s="125"/>
      <c r="F34" s="123"/>
      <c r="G34" s="123"/>
      <c r="H34" s="123"/>
      <c r="I34" s="120"/>
      <c r="J34" s="81"/>
      <c r="K34" s="126">
        <f t="shared" ref="K34:P42" si="12">+C34/H$8*(1+H$7)^0.5</f>
        <v>0</v>
      </c>
      <c r="L34" s="127">
        <f t="shared" si="12"/>
        <v>0</v>
      </c>
      <c r="M34" s="128">
        <f t="shared" si="12"/>
        <v>0</v>
      </c>
      <c r="N34" s="128">
        <f t="shared" si="12"/>
        <v>0</v>
      </c>
      <c r="O34" s="128">
        <f t="shared" si="12"/>
        <v>0</v>
      </c>
      <c r="P34" s="127">
        <f t="shared" si="12"/>
        <v>0</v>
      </c>
      <c r="Q34" s="129"/>
      <c r="R34"/>
      <c r="S34"/>
      <c r="T34"/>
      <c r="U34" s="61"/>
      <c r="V34" s="61"/>
      <c r="W34" s="61"/>
      <c r="X34" s="61"/>
      <c r="Y34" s="61"/>
      <c r="Z34" s="61"/>
    </row>
    <row r="35" spans="1:30" x14ac:dyDescent="0.35">
      <c r="B35" s="122" t="s">
        <v>23</v>
      </c>
      <c r="C35" s="123"/>
      <c r="D35" s="124"/>
      <c r="E35" s="125"/>
      <c r="F35" s="123"/>
      <c r="G35" s="123"/>
      <c r="H35" s="123"/>
      <c r="I35" s="120"/>
      <c r="J35" s="81"/>
      <c r="K35" s="126">
        <f t="shared" si="12"/>
        <v>0</v>
      </c>
      <c r="L35" s="127">
        <f t="shared" si="12"/>
        <v>0</v>
      </c>
      <c r="M35" s="128">
        <f t="shared" si="12"/>
        <v>0</v>
      </c>
      <c r="N35" s="128">
        <f t="shared" si="12"/>
        <v>0</v>
      </c>
      <c r="O35" s="128">
        <f t="shared" si="12"/>
        <v>0</v>
      </c>
      <c r="P35" s="127">
        <f t="shared" si="12"/>
        <v>0</v>
      </c>
      <c r="Q35" s="129"/>
      <c r="R35"/>
      <c r="S35"/>
      <c r="T35"/>
      <c r="U35" s="61"/>
      <c r="V35" s="61"/>
      <c r="W35" s="61"/>
      <c r="X35" s="61"/>
      <c r="Y35" s="61"/>
      <c r="Z35" s="61"/>
    </row>
    <row r="36" spans="1:30" x14ac:dyDescent="0.35">
      <c r="B36" s="122" t="s">
        <v>24</v>
      </c>
      <c r="C36" s="123"/>
      <c r="D36" s="124"/>
      <c r="E36" s="125"/>
      <c r="F36" s="123"/>
      <c r="G36" s="123"/>
      <c r="H36" s="123"/>
      <c r="I36" s="120"/>
      <c r="J36" s="81"/>
      <c r="K36" s="126">
        <f t="shared" si="12"/>
        <v>0</v>
      </c>
      <c r="L36" s="127">
        <f t="shared" si="12"/>
        <v>0</v>
      </c>
      <c r="M36" s="128">
        <f t="shared" si="12"/>
        <v>0</v>
      </c>
      <c r="N36" s="128">
        <f t="shared" si="12"/>
        <v>0</v>
      </c>
      <c r="O36" s="128">
        <f t="shared" si="12"/>
        <v>0</v>
      </c>
      <c r="P36" s="127">
        <f t="shared" si="12"/>
        <v>0</v>
      </c>
      <c r="Q36" s="129"/>
      <c r="R36"/>
      <c r="S36"/>
      <c r="T36"/>
      <c r="U36" s="61"/>
      <c r="V36" s="61"/>
      <c r="W36" s="61"/>
      <c r="X36" s="61"/>
      <c r="Y36" s="61"/>
      <c r="Z36" s="61"/>
    </row>
    <row r="37" spans="1:30" x14ac:dyDescent="0.35">
      <c r="B37" s="122" t="s">
        <v>25</v>
      </c>
      <c r="C37" s="123"/>
      <c r="D37" s="124"/>
      <c r="E37" s="125"/>
      <c r="F37" s="123"/>
      <c r="G37" s="123"/>
      <c r="H37" s="123"/>
      <c r="I37" s="120"/>
      <c r="J37" s="81"/>
      <c r="K37" s="126">
        <f t="shared" si="12"/>
        <v>0</v>
      </c>
      <c r="L37" s="127">
        <f t="shared" si="12"/>
        <v>0</v>
      </c>
      <c r="M37" s="128">
        <f t="shared" si="12"/>
        <v>0</v>
      </c>
      <c r="N37" s="128">
        <f t="shared" si="12"/>
        <v>0</v>
      </c>
      <c r="O37" s="128">
        <f t="shared" si="12"/>
        <v>0</v>
      </c>
      <c r="P37" s="127">
        <f t="shared" si="12"/>
        <v>0</v>
      </c>
      <c r="Q37" s="129"/>
      <c r="R37"/>
      <c r="S37"/>
      <c r="T37"/>
      <c r="U37" s="61"/>
      <c r="V37" s="61"/>
      <c r="W37" s="61"/>
      <c r="X37" s="61"/>
      <c r="Y37" s="61"/>
      <c r="Z37" s="61"/>
    </row>
    <row r="38" spans="1:30" x14ac:dyDescent="0.35">
      <c r="B38" s="122" t="s">
        <v>13</v>
      </c>
      <c r="C38" s="123">
        <v>-0.14020199999999999</v>
      </c>
      <c r="D38" s="124">
        <v>-0.13508899999999999</v>
      </c>
      <c r="E38" s="125">
        <v>-0.27609299999999998</v>
      </c>
      <c r="F38" s="123">
        <v>-5.6540000000000002E-3</v>
      </c>
      <c r="G38" s="123">
        <v>-0.31893700000000003</v>
      </c>
      <c r="H38" s="123">
        <v>-0.693415</v>
      </c>
      <c r="I38" s="120"/>
      <c r="J38" s="86"/>
      <c r="K38" s="126">
        <f t="shared" si="12"/>
        <v>-0.15789350683453635</v>
      </c>
      <c r="L38" s="127">
        <f t="shared" si="12"/>
        <v>-0.14813201306845503</v>
      </c>
      <c r="M38" s="128">
        <f t="shared" si="12"/>
        <v>-0.29605790319794384</v>
      </c>
      <c r="N38" s="128">
        <f t="shared" si="12"/>
        <v>-5.9870120848034584E-3</v>
      </c>
      <c r="O38" s="128">
        <f t="shared" si="12"/>
        <v>-0.3328048580083508</v>
      </c>
      <c r="P38" s="127">
        <f t="shared" si="12"/>
        <v>-0.70933873369034695</v>
      </c>
      <c r="Q38" s="129"/>
      <c r="R38"/>
      <c r="S38"/>
      <c r="T38"/>
      <c r="U38" s="61"/>
      <c r="V38" s="61"/>
      <c r="W38" s="61"/>
      <c r="X38" s="61"/>
      <c r="Y38" s="61"/>
      <c r="Z38" s="61"/>
    </row>
    <row r="39" spans="1:30" ht="15" customHeight="1" x14ac:dyDescent="0.35">
      <c r="B39" s="130" t="s">
        <v>15</v>
      </c>
      <c r="C39" s="123">
        <v>-2.8439042286993192</v>
      </c>
      <c r="D39" s="124">
        <v>-3.2469269163225998</v>
      </c>
      <c r="E39" s="125"/>
      <c r="F39" s="123"/>
      <c r="G39" s="123"/>
      <c r="H39" s="123"/>
      <c r="I39" s="120"/>
      <c r="J39" s="131"/>
      <c r="K39" s="126">
        <f t="shared" si="12"/>
        <v>-3.2027646664876595</v>
      </c>
      <c r="L39" s="127">
        <f t="shared" si="12"/>
        <v>-3.5604217989697</v>
      </c>
      <c r="M39" s="128">
        <f t="shared" si="12"/>
        <v>0</v>
      </c>
      <c r="N39" s="128">
        <f t="shared" si="12"/>
        <v>0</v>
      </c>
      <c r="O39" s="128">
        <f t="shared" si="12"/>
        <v>0</v>
      </c>
      <c r="P39" s="127">
        <f t="shared" si="12"/>
        <v>0</v>
      </c>
      <c r="Q39" s="132"/>
      <c r="R39"/>
      <c r="S39" s="246" t="s">
        <v>50</v>
      </c>
      <c r="T39" s="247"/>
      <c r="U39" s="61"/>
      <c r="V39" s="61"/>
      <c r="W39" s="61"/>
      <c r="X39" s="61"/>
      <c r="Y39" s="61"/>
      <c r="Z39" s="61"/>
    </row>
    <row r="40" spans="1:30" ht="15" customHeight="1" x14ac:dyDescent="0.35">
      <c r="B40" s="130" t="s">
        <v>26</v>
      </c>
      <c r="C40" s="123">
        <v>6.3143771828525574</v>
      </c>
      <c r="D40" s="124">
        <v>-4.6871217010097217</v>
      </c>
      <c r="E40" s="125">
        <v>9.284674460095081</v>
      </c>
      <c r="F40" s="125">
        <v>4.5682337536788342</v>
      </c>
      <c r="G40" s="125">
        <v>5.791386778941555</v>
      </c>
      <c r="H40" s="125">
        <v>2.4447202205550318</v>
      </c>
      <c r="I40" s="120"/>
      <c r="J40" s="131"/>
      <c r="K40" s="126">
        <f t="shared" si="12"/>
        <v>7.11116215800467</v>
      </c>
      <c r="L40" s="127">
        <f t="shared" si="12"/>
        <v>-5.1396692037650089</v>
      </c>
      <c r="M40" s="128">
        <f t="shared" si="12"/>
        <v>9.9560700652723941</v>
      </c>
      <c r="N40" s="128">
        <f t="shared" si="12"/>
        <v>4.8372958417902803</v>
      </c>
      <c r="O40" s="128">
        <f t="shared" si="12"/>
        <v>6.0432049421581189</v>
      </c>
      <c r="P40" s="127">
        <f t="shared" si="12"/>
        <v>2.5008613102913722</v>
      </c>
      <c r="Q40" s="132"/>
      <c r="R40"/>
      <c r="S40" s="248"/>
      <c r="T40" s="249"/>
      <c r="U40" s="61"/>
      <c r="V40" s="61"/>
      <c r="W40" s="61"/>
      <c r="X40" s="61"/>
      <c r="Y40" s="61"/>
      <c r="Z40" s="61"/>
    </row>
    <row r="41" spans="1:30" ht="15" customHeight="1" x14ac:dyDescent="0.35">
      <c r="B41" s="130" t="s">
        <v>17</v>
      </c>
      <c r="C41" s="123"/>
      <c r="D41" s="124"/>
      <c r="E41" s="125"/>
      <c r="F41" s="123"/>
      <c r="G41" s="123"/>
      <c r="H41" s="123"/>
      <c r="I41" s="120"/>
      <c r="J41" s="131"/>
      <c r="K41" s="126">
        <f t="shared" si="12"/>
        <v>0</v>
      </c>
      <c r="L41" s="127">
        <f t="shared" si="12"/>
        <v>0</v>
      </c>
      <c r="M41" s="128">
        <f t="shared" si="12"/>
        <v>0</v>
      </c>
      <c r="N41" s="128">
        <f t="shared" si="12"/>
        <v>0</v>
      </c>
      <c r="O41" s="128">
        <f t="shared" si="12"/>
        <v>0</v>
      </c>
      <c r="P41" s="127">
        <f t="shared" si="12"/>
        <v>0</v>
      </c>
      <c r="Q41" s="132"/>
      <c r="R41"/>
      <c r="S41" s="248"/>
      <c r="T41" s="249"/>
      <c r="U41" s="61"/>
      <c r="V41" s="61"/>
      <c r="W41" s="61"/>
      <c r="X41" s="61"/>
      <c r="Y41" s="61"/>
      <c r="Z41" s="61"/>
    </row>
    <row r="42" spans="1:30" ht="15.75" customHeight="1" thickBot="1" x14ac:dyDescent="0.4">
      <c r="B42" s="133" t="s">
        <v>27</v>
      </c>
      <c r="C42" s="134"/>
      <c r="D42" s="135"/>
      <c r="E42" s="136">
        <v>-0.3210250887081717</v>
      </c>
      <c r="F42" s="136">
        <v>-0.78751918794236775</v>
      </c>
      <c r="G42" s="136">
        <v>-0.25147799999999998</v>
      </c>
      <c r="H42" s="136">
        <v>-2.3914000000000001E-2</v>
      </c>
      <c r="I42" s="137"/>
      <c r="J42" s="131"/>
      <c r="K42" s="126">
        <f t="shared" si="12"/>
        <v>0</v>
      </c>
      <c r="L42" s="127">
        <f t="shared" si="12"/>
        <v>0</v>
      </c>
      <c r="M42" s="128">
        <f t="shared" si="12"/>
        <v>-0.34423913187540151</v>
      </c>
      <c r="N42" s="128">
        <f t="shared" si="12"/>
        <v>-0.83390288207031515</v>
      </c>
      <c r="O42" s="128">
        <f t="shared" si="12"/>
        <v>-0.26241263974460172</v>
      </c>
      <c r="P42" s="127">
        <f t="shared" si="12"/>
        <v>-2.4463166325318832E-2</v>
      </c>
      <c r="Q42" s="138"/>
      <c r="R42"/>
      <c r="S42" s="248"/>
      <c r="T42" s="249"/>
      <c r="U42" s="61"/>
      <c r="V42" s="61"/>
      <c r="W42" s="61"/>
      <c r="X42" s="61"/>
      <c r="Y42" s="61"/>
      <c r="Z42" s="61"/>
    </row>
    <row r="43" spans="1:30" s="144" customFormat="1" ht="15.75" customHeight="1" thickBot="1" x14ac:dyDescent="0.4">
      <c r="A43" s="1"/>
      <c r="B43" s="139" t="s">
        <v>28</v>
      </c>
      <c r="C43" s="140">
        <f>SUM(C32:C42)</f>
        <v>274.91654468642224</v>
      </c>
      <c r="D43" s="140">
        <f t="shared" ref="D43:H43" si="13">SUM(D32:D42)</f>
        <v>299.35397779350689</v>
      </c>
      <c r="E43" s="140">
        <f t="shared" si="13"/>
        <v>298.98389415014464</v>
      </c>
      <c r="F43" s="140">
        <f t="shared" si="13"/>
        <v>315.59613433317747</v>
      </c>
      <c r="G43" s="140">
        <f t="shared" si="13"/>
        <v>310.30407438314722</v>
      </c>
      <c r="H43" s="140">
        <f t="shared" si="13"/>
        <v>259.05028940493537</v>
      </c>
      <c r="I43" s="141"/>
      <c r="J43" s="142"/>
      <c r="K43" s="94">
        <f t="shared" ref="K43:P43" si="14">K32+SUM(K34:K42)</f>
        <v>309.60711920923194</v>
      </c>
      <c r="L43" s="95">
        <f t="shared" si="14"/>
        <v>328.25698132787835</v>
      </c>
      <c r="M43" s="95">
        <f t="shared" si="14"/>
        <v>320.60408917302436</v>
      </c>
      <c r="N43" s="95">
        <f t="shared" si="14"/>
        <v>334.18427134241063</v>
      </c>
      <c r="O43" s="95">
        <f t="shared" si="14"/>
        <v>323.79655986761031</v>
      </c>
      <c r="P43" s="95">
        <f t="shared" si="14"/>
        <v>264.99917689783859</v>
      </c>
      <c r="Q43" s="96">
        <f>IF(R43="2017-18", Q26-(P26-P43), Q26-(O26-O43))</f>
        <v>270.1459354972182</v>
      </c>
      <c r="R43" s="143" t="s">
        <v>29</v>
      </c>
      <c r="S43" s="250"/>
      <c r="T43" s="251"/>
      <c r="U43" s="61"/>
      <c r="V43" s="61"/>
      <c r="W43" s="61"/>
      <c r="X43" s="61"/>
      <c r="Y43" s="61"/>
      <c r="Z43" s="61"/>
      <c r="AA43"/>
      <c r="AB43"/>
      <c r="AC43"/>
      <c r="AD43"/>
    </row>
    <row r="44" spans="1:30" customFormat="1" ht="40.5" customHeight="1" thickBot="1" x14ac:dyDescent="0.4">
      <c r="A44" s="1"/>
    </row>
    <row r="45" spans="1:30" s="145" customFormat="1" ht="18.5" thickBot="1" x14ac:dyDescent="0.4">
      <c r="A45" s="1"/>
      <c r="K45" s="146" t="s">
        <v>52</v>
      </c>
      <c r="L45" s="147"/>
      <c r="M45" s="148"/>
      <c r="N45" s="147"/>
      <c r="O45" s="147"/>
      <c r="P45" s="147"/>
      <c r="Q45" s="149"/>
      <c r="R45"/>
      <c r="S45"/>
      <c r="T45"/>
      <c r="U45"/>
      <c r="V45"/>
      <c r="W45"/>
      <c r="Y45"/>
      <c r="Z45"/>
      <c r="AA45"/>
      <c r="AB45"/>
      <c r="AC45"/>
      <c r="AD45"/>
    </row>
    <row r="46" spans="1:30" ht="15" thickBot="1" x14ac:dyDescent="0.4">
      <c r="B46" s="43"/>
      <c r="C46" s="43"/>
      <c r="D46" s="43"/>
      <c r="E46" s="43"/>
      <c r="F46" s="43"/>
      <c r="G46" s="43"/>
      <c r="H46" s="43"/>
      <c r="I46" s="43"/>
      <c r="J46" s="150"/>
      <c r="K46" s="151"/>
      <c r="L46" s="152"/>
      <c r="M46" s="153">
        <v>-45.58316226388331</v>
      </c>
      <c r="N46" s="154">
        <f>(N26-N43)-(M26-M43)</f>
        <v>-9.5969765960844029</v>
      </c>
      <c r="O46" s="154">
        <f>(O26-O43)-(N26-N43)</f>
        <v>14.546690528387899</v>
      </c>
      <c r="P46" s="154">
        <f>(P26-P43)-(O26-O43)</f>
        <v>63.308650184109922</v>
      </c>
      <c r="Q46" s="155">
        <f>(Q26-Q43)-(P26-P43)</f>
        <v>0</v>
      </c>
      <c r="R46"/>
      <c r="S46"/>
      <c r="T46"/>
      <c r="U46"/>
      <c r="V46"/>
      <c r="W46"/>
      <c r="X46" s="24"/>
    </row>
    <row r="47" spans="1:30" ht="23.25" customHeight="1" thickBot="1" x14ac:dyDescent="0.4">
      <c r="C47" s="156"/>
      <c r="D47" s="43"/>
      <c r="E47" s="43"/>
      <c r="F47" s="43"/>
      <c r="G47" s="43"/>
      <c r="H47" s="43"/>
      <c r="I47" s="43"/>
      <c r="J47" s="34"/>
      <c r="K47" s="157"/>
      <c r="L47" s="157"/>
      <c r="M47" s="157"/>
      <c r="N47" s="157"/>
      <c r="O47" s="157"/>
      <c r="P47" s="157"/>
      <c r="Q47" s="157"/>
      <c r="R47"/>
      <c r="S47"/>
      <c r="T47"/>
      <c r="U47"/>
      <c r="V47"/>
      <c r="W47"/>
      <c r="X47" s="158"/>
    </row>
    <row r="48" spans="1:30" s="145" customFormat="1" ht="18.5" thickBot="1" x14ac:dyDescent="0.4">
      <c r="A48" s="1"/>
      <c r="K48" s="159" t="s">
        <v>30</v>
      </c>
      <c r="L48" s="160"/>
      <c r="M48" s="147"/>
      <c r="N48" s="147"/>
      <c r="O48" s="147"/>
      <c r="P48" s="147"/>
      <c r="Q48" s="147"/>
      <c r="R48" s="147"/>
      <c r="S48" s="147"/>
      <c r="T48" s="147"/>
      <c r="U48" s="147"/>
      <c r="V48" s="161"/>
      <c r="W48" s="162"/>
      <c r="X48"/>
      <c r="Y48"/>
      <c r="Z48"/>
      <c r="AA48"/>
      <c r="AB48"/>
    </row>
    <row r="49" spans="1:30" ht="30" customHeight="1" x14ac:dyDescent="0.35">
      <c r="C49" s="156"/>
      <c r="D49" s="43"/>
      <c r="E49" s="43"/>
      <c r="F49" s="43"/>
      <c r="G49" s="43"/>
      <c r="H49" s="43"/>
      <c r="I49" s="43"/>
      <c r="J49" s="34"/>
      <c r="K49" s="163"/>
      <c r="L49" s="164"/>
      <c r="M49" s="252" t="s">
        <v>9</v>
      </c>
      <c r="N49" s="253"/>
      <c r="O49" s="253"/>
      <c r="P49" s="253"/>
      <c r="Q49" s="253"/>
      <c r="R49" s="254" t="s">
        <v>31</v>
      </c>
      <c r="S49" s="255"/>
      <c r="T49" s="255"/>
      <c r="U49" s="255"/>
      <c r="V49" s="255"/>
      <c r="W49" s="165"/>
      <c r="X49" s="158"/>
    </row>
    <row r="50" spans="1:30" x14ac:dyDescent="0.35">
      <c r="C50" s="156"/>
      <c r="D50" s="43"/>
      <c r="E50" s="43"/>
      <c r="F50" s="43"/>
      <c r="G50" s="43"/>
      <c r="H50" s="43"/>
      <c r="I50" s="43"/>
      <c r="J50" s="34"/>
      <c r="K50" s="166"/>
      <c r="L50" s="167"/>
      <c r="M50" s="168" t="s">
        <v>51</v>
      </c>
      <c r="N50" s="169"/>
      <c r="O50" s="169"/>
      <c r="P50" s="169"/>
      <c r="Q50" s="169"/>
      <c r="R50" s="169"/>
      <c r="S50" s="169"/>
      <c r="T50" s="170"/>
      <c r="U50" s="171"/>
      <c r="V50" s="172"/>
      <c r="W50" s="173"/>
      <c r="X50" s="158"/>
    </row>
    <row r="51" spans="1:30" ht="15" thickBot="1" x14ac:dyDescent="0.4">
      <c r="C51" s="156"/>
      <c r="D51" s="43"/>
      <c r="E51" s="43"/>
      <c r="F51" s="43"/>
      <c r="G51" s="43"/>
      <c r="H51" s="43"/>
      <c r="I51" s="43"/>
      <c r="J51" s="34"/>
      <c r="K51" s="166"/>
      <c r="L51" s="167"/>
      <c r="M51" s="174" t="s">
        <v>44</v>
      </c>
      <c r="N51" s="175" t="s">
        <v>46</v>
      </c>
      <c r="O51" s="175" t="s">
        <v>40</v>
      </c>
      <c r="P51" s="175" t="s">
        <v>29</v>
      </c>
      <c r="Q51" s="175" t="s">
        <v>36</v>
      </c>
      <c r="R51" s="176" t="s">
        <v>33</v>
      </c>
      <c r="S51" s="176" t="s">
        <v>35</v>
      </c>
      <c r="T51" s="176" t="s">
        <v>34</v>
      </c>
      <c r="U51" s="176" t="s">
        <v>55</v>
      </c>
      <c r="V51" s="176" t="s">
        <v>56</v>
      </c>
      <c r="W51" s="177" t="s">
        <v>32</v>
      </c>
      <c r="X51" s="158"/>
    </row>
    <row r="52" spans="1:30" ht="15" thickBot="1" x14ac:dyDescent="0.4">
      <c r="B52" s="43"/>
      <c r="C52" s="34"/>
      <c r="D52" s="34"/>
      <c r="E52" s="43"/>
      <c r="F52" s="43"/>
      <c r="G52" s="43"/>
      <c r="H52" s="43"/>
      <c r="I52" s="43"/>
      <c r="J52" s="43"/>
      <c r="K52" s="235" t="s">
        <v>44</v>
      </c>
      <c r="L52" s="236"/>
      <c r="M52" s="178"/>
      <c r="N52" s="179">
        <f>$M$46</f>
        <v>-45.58316226388331</v>
      </c>
      <c r="O52" s="180">
        <f>$M$46</f>
        <v>-45.58316226388331</v>
      </c>
      <c r="P52" s="181">
        <f>$M$46</f>
        <v>-45.58316226388331</v>
      </c>
      <c r="Q52" s="180">
        <f>$M$46</f>
        <v>-45.58316226388331</v>
      </c>
      <c r="R52" s="182">
        <f>$M$46</f>
        <v>-45.58316226388331</v>
      </c>
      <c r="S52" s="183"/>
      <c r="T52" s="183"/>
      <c r="U52" s="183"/>
      <c r="V52" s="183"/>
      <c r="W52" s="184"/>
      <c r="X52"/>
      <c r="AC52" s="3"/>
      <c r="AD52" s="3"/>
    </row>
    <row r="53" spans="1:30" ht="15" thickBot="1" x14ac:dyDescent="0.4">
      <c r="B53" s="43"/>
      <c r="C53" s="43"/>
      <c r="D53" s="43"/>
      <c r="E53" s="43"/>
      <c r="F53" s="43"/>
      <c r="G53" s="43"/>
      <c r="H53" s="43"/>
      <c r="I53" s="43"/>
      <c r="J53" s="43"/>
      <c r="K53" s="237" t="s">
        <v>46</v>
      </c>
      <c r="L53" s="238"/>
      <c r="M53" s="178"/>
      <c r="N53" s="178"/>
      <c r="O53" s="185">
        <f>$N$46</f>
        <v>-9.5969765960844029</v>
      </c>
      <c r="P53" s="186">
        <f>$N$46</f>
        <v>-9.5969765960844029</v>
      </c>
      <c r="Q53" s="187">
        <f>$N$46</f>
        <v>-9.5969765960844029</v>
      </c>
      <c r="R53" s="186">
        <f>$N$46</f>
        <v>-9.5969765960844029</v>
      </c>
      <c r="S53" s="182">
        <f>$N$46</f>
        <v>-9.5969765960844029</v>
      </c>
      <c r="T53" s="183"/>
      <c r="U53" s="183"/>
      <c r="V53" s="183"/>
      <c r="W53" s="184"/>
      <c r="X53"/>
      <c r="AC53" s="3"/>
      <c r="AD53" s="3"/>
    </row>
    <row r="54" spans="1:30" ht="15" thickBot="1" x14ac:dyDescent="0.4">
      <c r="B54" s="43"/>
      <c r="C54" s="43"/>
      <c r="D54" s="43"/>
      <c r="E54" s="43"/>
      <c r="F54" s="43"/>
      <c r="G54" s="43"/>
      <c r="H54" s="43"/>
      <c r="I54" s="43"/>
      <c r="J54" s="43"/>
      <c r="K54" s="237" t="s">
        <v>40</v>
      </c>
      <c r="L54" s="238"/>
      <c r="M54" s="183"/>
      <c r="N54" s="183"/>
      <c r="O54" s="178"/>
      <c r="P54" s="188">
        <f>$O$46</f>
        <v>14.546690528387899</v>
      </c>
      <c r="Q54" s="187">
        <f>$O$46</f>
        <v>14.546690528387899</v>
      </c>
      <c r="R54" s="186">
        <f>$O$46</f>
        <v>14.546690528387899</v>
      </c>
      <c r="S54" s="187">
        <f>$O$46</f>
        <v>14.546690528387899</v>
      </c>
      <c r="T54" s="189">
        <f>$O$46</f>
        <v>14.546690528387899</v>
      </c>
      <c r="U54" s="190"/>
      <c r="V54" s="183"/>
      <c r="W54" s="184"/>
      <c r="X54"/>
      <c r="AC54" s="3"/>
      <c r="AD54" s="3"/>
    </row>
    <row r="55" spans="1:30" ht="15" thickBot="1" x14ac:dyDescent="0.4">
      <c r="B55" s="43"/>
      <c r="C55" s="43"/>
      <c r="D55" s="43"/>
      <c r="E55" s="43"/>
      <c r="F55" s="43"/>
      <c r="G55" s="43"/>
      <c r="H55" s="43"/>
      <c r="I55" s="43"/>
      <c r="J55" s="43"/>
      <c r="K55" s="237" t="s">
        <v>29</v>
      </c>
      <c r="L55" s="238"/>
      <c r="M55" s="183"/>
      <c r="N55" s="183"/>
      <c r="O55" s="183"/>
      <c r="P55" s="178"/>
      <c r="Q55" s="185">
        <f>$P$46</f>
        <v>63.308650184109922</v>
      </c>
      <c r="R55" s="187">
        <f>$P$46</f>
        <v>63.308650184109922</v>
      </c>
      <c r="S55" s="191">
        <f>$P$46</f>
        <v>63.308650184109922</v>
      </c>
      <c r="T55" s="186">
        <f>$P$46</f>
        <v>63.308650184109922</v>
      </c>
      <c r="U55" s="192">
        <f>$P$46</f>
        <v>63.308650184109922</v>
      </c>
      <c r="V55" s="190"/>
      <c r="W55" s="184"/>
      <c r="X55"/>
      <c r="AC55" s="3"/>
      <c r="AD55" s="3"/>
    </row>
    <row r="56" spans="1:30" ht="15" thickBot="1" x14ac:dyDescent="0.4">
      <c r="B56" s="193"/>
      <c r="C56" s="193"/>
      <c r="D56" s="193"/>
      <c r="E56" s="193"/>
      <c r="F56" s="193"/>
      <c r="G56" s="194"/>
      <c r="H56" s="194"/>
      <c r="I56" s="194"/>
      <c r="J56" s="194"/>
      <c r="K56" s="239" t="s">
        <v>36</v>
      </c>
      <c r="L56" s="240"/>
      <c r="M56" s="195"/>
      <c r="N56" s="195"/>
      <c r="O56" s="183"/>
      <c r="P56" s="195"/>
      <c r="Q56" s="178"/>
      <c r="R56" s="188">
        <v>0</v>
      </c>
      <c r="S56" s="196">
        <v>0</v>
      </c>
      <c r="T56" s="197">
        <v>0</v>
      </c>
      <c r="U56" s="198">
        <v>0</v>
      </c>
      <c r="V56" s="199">
        <v>0</v>
      </c>
      <c r="W56" s="184"/>
      <c r="X56"/>
      <c r="AC56" s="3"/>
      <c r="AD56" s="3"/>
    </row>
    <row r="57" spans="1:30" s="144" customFormat="1" ht="15" thickBot="1" x14ac:dyDescent="0.4">
      <c r="A57" s="1"/>
      <c r="B57" s="193"/>
      <c r="C57" s="193"/>
      <c r="D57" s="193"/>
      <c r="E57" s="193"/>
      <c r="F57" s="193"/>
      <c r="G57" s="194"/>
      <c r="H57" s="194"/>
      <c r="I57" s="194"/>
      <c r="J57" s="194"/>
      <c r="K57" s="200" t="s">
        <v>53</v>
      </c>
      <c r="L57" s="201"/>
      <c r="M57" s="202"/>
      <c r="N57" s="202"/>
      <c r="O57" s="202"/>
      <c r="P57" s="202"/>
      <c r="Q57" s="203"/>
      <c r="R57" s="204">
        <f>+SUM(R52:R56)</f>
        <v>22.675201852530108</v>
      </c>
      <c r="S57" s="205">
        <f>+SUM(S53:S56)</f>
        <v>68.258364116413418</v>
      </c>
      <c r="T57" s="206">
        <f>+SUM(T54:T56)</f>
        <v>77.855340712497821</v>
      </c>
      <c r="U57" s="207">
        <f>+SUM(U55:U56)</f>
        <v>63.308650184109922</v>
      </c>
      <c r="V57" s="207">
        <f>+SUM(V56)</f>
        <v>0</v>
      </c>
      <c r="W57" s="208">
        <f>+SUM(R57:V57)</f>
        <v>232.09755686555127</v>
      </c>
      <c r="X57"/>
      <c r="Y57"/>
      <c r="Z57"/>
      <c r="AA57"/>
      <c r="AB57"/>
      <c r="AC57"/>
    </row>
    <row r="58" spans="1:30" ht="15" thickBot="1" x14ac:dyDescent="0.4">
      <c r="B58" s="193"/>
      <c r="C58" s="193"/>
      <c r="D58" s="193"/>
      <c r="E58" s="193"/>
      <c r="F58" s="193"/>
      <c r="G58" s="194"/>
      <c r="H58" s="194"/>
      <c r="I58" s="194"/>
      <c r="J58" s="194"/>
      <c r="K58" s="209"/>
      <c r="L58" s="209"/>
      <c r="M58" s="209"/>
      <c r="N58" s="209"/>
      <c r="O58" s="209"/>
      <c r="P58" s="209"/>
      <c r="Q58" s="209"/>
      <c r="R58" s="210"/>
      <c r="S58" s="210"/>
      <c r="T58" s="210"/>
      <c r="U58" s="210"/>
      <c r="V58" s="210"/>
      <c r="W58" s="211"/>
      <c r="X58"/>
      <c r="AD58" s="3"/>
    </row>
    <row r="59" spans="1:30" ht="15" thickBot="1" x14ac:dyDescent="0.4">
      <c r="B59" s="193"/>
      <c r="C59" s="193"/>
      <c r="D59" s="193"/>
      <c r="E59" s="193"/>
      <c r="F59" s="193"/>
      <c r="G59" s="193"/>
      <c r="H59" s="193"/>
      <c r="I59" s="193"/>
      <c r="J59" s="193"/>
      <c r="K59" s="212" t="s">
        <v>54</v>
      </c>
      <c r="L59" s="213"/>
      <c r="M59" s="214"/>
      <c r="N59" s="214"/>
      <c r="O59" s="214"/>
      <c r="P59" s="214"/>
      <c r="Q59" s="215"/>
      <c r="R59" s="216">
        <f>R57</f>
        <v>22.675201852530108</v>
      </c>
      <c r="S59" s="216">
        <f>S57</f>
        <v>68.258364116413418</v>
      </c>
      <c r="T59" s="216">
        <f>T57</f>
        <v>77.855340712497821</v>
      </c>
      <c r="U59" s="217">
        <f>U57</f>
        <v>63.308650184109922</v>
      </c>
      <c r="V59" s="217">
        <f>V57</f>
        <v>0</v>
      </c>
      <c r="W59" s="208">
        <f>+SUM(R59:V59)</f>
        <v>232.09755686555127</v>
      </c>
      <c r="X59"/>
      <c r="AD59" s="3"/>
    </row>
  </sheetData>
  <sheetProtection autoFilter="0"/>
  <mergeCells count="23">
    <mergeCell ref="C3:L3"/>
    <mergeCell ref="M3:N3"/>
    <mergeCell ref="C15:D15"/>
    <mergeCell ref="E15:I15"/>
    <mergeCell ref="K15:Q15"/>
    <mergeCell ref="M49:Q49"/>
    <mergeCell ref="R49:V49"/>
    <mergeCell ref="C16:D16"/>
    <mergeCell ref="E16:I16"/>
    <mergeCell ref="K16:L16"/>
    <mergeCell ref="M16:Q16"/>
    <mergeCell ref="C29:I29"/>
    <mergeCell ref="K29:Q29"/>
    <mergeCell ref="C30:D30"/>
    <mergeCell ref="E30:I30"/>
    <mergeCell ref="K30:L30"/>
    <mergeCell ref="M30:Q30"/>
    <mergeCell ref="S39:T43"/>
    <mergeCell ref="K52:L52"/>
    <mergeCell ref="K53:L53"/>
    <mergeCell ref="K54:L54"/>
    <mergeCell ref="K55:L55"/>
    <mergeCell ref="K56:L56"/>
  </mergeCells>
  <conditionalFormatting sqref="C32:H32 C34:H42 E18:I18 E20:I25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C18:D18 C20:D25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2">
    <dataValidation type="custom" allowBlank="1" showInputMessage="1" showErrorMessage="1" error="Must be a number" promptTitle="Opex allowance" prompt="Enter value. _x000a__x000a_As set out in the approved PTRM for the current regulatory control period." sqref="C18:I18">
      <formula1>ISNUMBER(C18)</formula1>
    </dataValidation>
    <dataValidation type="list" allowBlank="1" showInputMessage="1" showErrorMessage="1" sqref="R43">
      <formula1>$O$31:$P$31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3" min="1" max="25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Jovanoski, Slavko</dc:creator>
  <cp:lastModifiedBy>Jovanoski, Slavko</cp:lastModifiedBy>
  <dcterms:created xsi:type="dcterms:W3CDTF">2019-04-01T00:52:28Z</dcterms:created>
  <dcterms:modified xsi:type="dcterms:W3CDTF">2019-05-06T19:44:18Z</dcterms:modified>
</cp:coreProperties>
</file>