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hn\AppData\Roaming\iManage\Work\Recent\62729 - SA Power Networks 2020-25\"/>
    </mc:Choice>
  </mc:AlternateContent>
  <bookViews>
    <workbookView xWindow="0" yWindow="0" windowWidth="9600" windowHeight="2700" tabRatio="932"/>
  </bookViews>
  <sheets>
    <sheet name="Final decision" sheetId="16" r:id="rId1"/>
  </sheets>
  <definedNames>
    <definedName name="anscount" hidden="1">1</definedName>
    <definedName name="dms_PRCP_BaseYear" localSheetId="0">'Final decision'!$C$14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6" l="1"/>
  <c r="N7" i="16" l="1"/>
  <c r="F28" i="16" l="1"/>
  <c r="J28" i="16"/>
  <c r="G28" i="16"/>
  <c r="K28" i="16"/>
  <c r="C28" i="16"/>
  <c r="D28" i="16"/>
  <c r="E28" i="16"/>
  <c r="H28" i="16"/>
  <c r="I28" i="16"/>
  <c r="L28" i="16"/>
  <c r="E43" i="16" l="1"/>
  <c r="D43" i="16"/>
  <c r="C43" i="16"/>
  <c r="B38" i="16"/>
  <c r="B37" i="16"/>
  <c r="B36" i="16"/>
  <c r="K43" i="16"/>
  <c r="G43" i="16"/>
  <c r="N33" i="16"/>
  <c r="N18" i="16"/>
  <c r="M7" i="16"/>
  <c r="L7" i="16"/>
  <c r="K7" i="16"/>
  <c r="J7" i="16"/>
  <c r="I7" i="16"/>
  <c r="H7" i="16"/>
  <c r="G7" i="16"/>
  <c r="F7" i="16"/>
  <c r="E7" i="16"/>
  <c r="H43" i="16" l="1"/>
  <c r="I43" i="16"/>
  <c r="J43" i="16"/>
  <c r="F43" i="16"/>
  <c r="M8" i="16" l="1"/>
  <c r="L8" i="16" l="1"/>
  <c r="S36" i="16"/>
  <c r="S34" i="16"/>
  <c r="S37" i="16"/>
  <c r="S41" i="16"/>
  <c r="S38" i="16"/>
  <c r="S40" i="16"/>
  <c r="S43" i="16" l="1"/>
  <c r="R38" i="16"/>
  <c r="R36" i="16"/>
  <c r="R40" i="16"/>
  <c r="R37" i="16"/>
  <c r="R41" i="16"/>
  <c r="K8" i="16"/>
  <c r="R34" i="16"/>
  <c r="R43" i="16" l="1"/>
  <c r="J8" i="16"/>
  <c r="Q38" i="16"/>
  <c r="Q36" i="16"/>
  <c r="Q41" i="16"/>
  <c r="Q34" i="16"/>
  <c r="Q37" i="16"/>
  <c r="Q40" i="16"/>
  <c r="Q43" i="16" l="1"/>
  <c r="P40" i="16"/>
  <c r="I8" i="16"/>
  <c r="O39" i="16" s="1"/>
  <c r="P41" i="16"/>
  <c r="P38" i="16"/>
  <c r="P37" i="16"/>
  <c r="P36" i="16"/>
  <c r="P34" i="16"/>
  <c r="Q26" i="16" l="1"/>
  <c r="R23" i="16"/>
  <c r="R25" i="16"/>
  <c r="R26" i="16"/>
  <c r="O38" i="16"/>
  <c r="S25" i="16"/>
  <c r="P22" i="16"/>
  <c r="R27" i="16"/>
  <c r="R19" i="16"/>
  <c r="R22" i="16"/>
  <c r="R21" i="16"/>
  <c r="O36" i="16"/>
  <c r="T25" i="16"/>
  <c r="Q22" i="16"/>
  <c r="Q24" i="16"/>
  <c r="T24" i="16"/>
  <c r="S27" i="16"/>
  <c r="R24" i="16"/>
  <c r="Q21" i="16"/>
  <c r="T23" i="16"/>
  <c r="Q27" i="16"/>
  <c r="S21" i="16"/>
  <c r="P19" i="16"/>
  <c r="P27" i="16"/>
  <c r="S26" i="16"/>
  <c r="O40" i="16"/>
  <c r="T22" i="16"/>
  <c r="T21" i="16"/>
  <c r="T19" i="16"/>
  <c r="T27" i="16"/>
  <c r="P25" i="16"/>
  <c r="H8" i="16"/>
  <c r="N39" i="16" s="1"/>
  <c r="P23" i="16"/>
  <c r="S23" i="16"/>
  <c r="T26" i="16"/>
  <c r="Q23" i="16"/>
  <c r="S19" i="16"/>
  <c r="S22" i="16"/>
  <c r="Q25" i="16"/>
  <c r="Q19" i="16"/>
  <c r="O41" i="16"/>
  <c r="S24" i="16"/>
  <c r="P21" i="16"/>
  <c r="P26" i="16"/>
  <c r="O34" i="16"/>
  <c r="P24" i="16"/>
  <c r="O37" i="16"/>
  <c r="P43" i="16"/>
  <c r="P28" i="16" l="1"/>
  <c r="O43" i="16"/>
  <c r="S28" i="16"/>
  <c r="T28" i="16"/>
  <c r="R28" i="16"/>
  <c r="Q28" i="16"/>
  <c r="N38" i="16"/>
  <c r="N40" i="16"/>
  <c r="N36" i="16"/>
  <c r="N37" i="16"/>
  <c r="G8" i="16"/>
  <c r="N34" i="16"/>
  <c r="N41" i="16"/>
  <c r="T43" i="16" l="1"/>
  <c r="T48" i="16" s="1"/>
  <c r="S48" i="16"/>
  <c r="X57" i="16" s="1"/>
  <c r="Q48" i="16"/>
  <c r="N43" i="16"/>
  <c r="F8" i="16"/>
  <c r="R48" i="16"/>
  <c r="W57" i="16" l="1"/>
  <c r="T55" i="16"/>
  <c r="V55" i="16"/>
  <c r="V57" i="16"/>
  <c r="U55" i="16"/>
  <c r="U57" i="16"/>
  <c r="T57" i="16"/>
  <c r="W58" i="16"/>
  <c r="Y58" i="16"/>
  <c r="Y59" i="16" s="1"/>
  <c r="X58" i="16"/>
  <c r="S55" i="16"/>
  <c r="R55" i="16"/>
  <c r="U58" i="16"/>
  <c r="V58" i="16"/>
  <c r="E8" i="16"/>
  <c r="W56" i="16"/>
  <c r="U56" i="16"/>
  <c r="V56" i="16"/>
  <c r="T56" i="16"/>
  <c r="S56" i="16"/>
  <c r="X59" i="16" l="1"/>
  <c r="X61" i="16" s="1"/>
  <c r="W59" i="16"/>
  <c r="V59" i="16"/>
  <c r="Y61" i="16"/>
  <c r="D8" i="16"/>
  <c r="W61" i="16" l="1"/>
  <c r="V61" i="16"/>
  <c r="O19" i="16"/>
  <c r="N22" i="16"/>
  <c r="N27" i="16"/>
  <c r="O27" i="16"/>
  <c r="N21" i="16"/>
  <c r="O24" i="16"/>
  <c r="O22" i="16"/>
  <c r="O21" i="16"/>
  <c r="O26" i="16"/>
  <c r="O25" i="16"/>
  <c r="N25" i="16"/>
  <c r="O23" i="16"/>
  <c r="N19" i="16"/>
  <c r="N23" i="16"/>
  <c r="N26" i="16"/>
  <c r="N24" i="16"/>
  <c r="O28" i="16" l="1"/>
  <c r="N28" i="16"/>
  <c r="P48" i="16" l="1"/>
  <c r="T54" i="16" l="1"/>
  <c r="U54" i="16"/>
  <c r="R54" i="16"/>
  <c r="Q54" i="16"/>
  <c r="S54" i="16"/>
  <c r="U59" i="16" l="1"/>
  <c r="Z59" i="16" s="1"/>
  <c r="U61" i="16" l="1"/>
  <c r="Z61" i="16" l="1"/>
</calcChain>
</file>

<file path=xl/sharedStrings.xml><?xml version="1.0" encoding="utf-8"?>
<sst xmlns="http://schemas.openxmlformats.org/spreadsheetml/2006/main" count="113" uniqueCount="61">
  <si>
    <t>Actual and estimated inflation</t>
  </si>
  <si>
    <t>Actual</t>
  </si>
  <si>
    <t>Estimated</t>
  </si>
  <si>
    <t>ABS CPI index - June (old base)</t>
  </si>
  <si>
    <t>ABS CPI index - June (rebased)</t>
  </si>
  <si>
    <t xml:space="preserve">Inflation rate (per cent) </t>
  </si>
  <si>
    <t>7.5.1 -  The carryover amounts that arise from applying the EBSS during the current regulatory control period</t>
  </si>
  <si>
    <t>Base year for the previous period (drop down menu)</t>
  </si>
  <si>
    <t>2013-14</t>
  </si>
  <si>
    <t>7.5.1.1 - Opex allowance applicable to EBSS (EBSS target)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</si>
  <si>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</si>
  <si>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</si>
  <si>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</si>
  <si>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</si>
  <si>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</si>
  <si>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Self insurance</t>
  </si>
  <si>
    <t>Insurance</t>
  </si>
  <si>
    <t>Demand management innovation allowance</t>
  </si>
  <si>
    <t>Superannuation</t>
  </si>
  <si>
    <t>Non-network alternatives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</si>
  <si>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</si>
  <si>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</si>
  <si>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</si>
  <si>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</si>
  <si>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</si>
  <si>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Capitalisation policy changes</t>
  </si>
  <si>
    <t>Movements in provisions related to opex</t>
  </si>
  <si>
    <t xml:space="preserve">Other adjustments or exclusions required by the EBSS </t>
  </si>
  <si>
    <t>Actual opex for EBSS purposes</t>
  </si>
  <si>
    <t>2018-19</t>
  </si>
  <si>
    <t>Base year non-recurrent efficiency gain ($m)</t>
  </si>
  <si>
    <t>Carryover</t>
  </si>
  <si>
    <t>Forthcoming regulatory control period</t>
  </si>
  <si>
    <t>Total</t>
  </si>
  <si>
    <t>2008-09</t>
  </si>
  <si>
    <t>2009-10</t>
  </si>
  <si>
    <t>2010-11</t>
  </si>
  <si>
    <t>2011-12</t>
  </si>
  <si>
    <t>2012-13</t>
  </si>
  <si>
    <t>2014-15</t>
  </si>
  <si>
    <t>2015-16</t>
  </si>
  <si>
    <t>2016-17</t>
  </si>
  <si>
    <t>2017-18</t>
  </si>
  <si>
    <t>2019-20</t>
  </si>
  <si>
    <t>Reconstructed cumulative index (2019-20=1)</t>
  </si>
  <si>
    <t>$m, real June 2010</t>
  </si>
  <si>
    <t>$m, real June 2015</t>
  </si>
  <si>
    <t>$m, real June 2020</t>
  </si>
  <si>
    <t>SA Power Networks to nominate base year used to forecast opex 
(drop down menu)</t>
  </si>
  <si>
    <t>Incremental gain $m, real June 2020</t>
  </si>
  <si>
    <t>2020-21</t>
  </si>
  <si>
    <t>2021-22</t>
  </si>
  <si>
    <t>2022-23</t>
  </si>
  <si>
    <t>2023-24</t>
  </si>
  <si>
    <t>2024-25</t>
  </si>
  <si>
    <t>Total Carryover Amount ($m, June 2020)</t>
  </si>
  <si>
    <t>PTRM inputs ($m, June 2020)</t>
  </si>
  <si>
    <t xml:space="preserve"> $m, real June 2020</t>
  </si>
  <si>
    <t>Approved pass throughs</t>
  </si>
  <si>
    <t>DMIA</t>
  </si>
  <si>
    <r>
      <t xml:space="preserve">Based on  RBA, </t>
    </r>
    <r>
      <rPr>
        <i/>
        <sz val="11"/>
        <color theme="1"/>
        <rFont val="Calibri"/>
        <family val="2"/>
        <scheme val="minor"/>
      </rPr>
      <t>Statement on Monetary policy</t>
    </r>
    <r>
      <rPr>
        <sz val="11"/>
        <color theme="1"/>
        <rFont val="Calibri"/>
        <family val="2"/>
        <scheme val="minor"/>
      </rPr>
      <t>, May 2020, Appendix (trimmed mean inflation)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</si>
</sst>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0.0"/>
    <numFmt numFmtId="166" formatCode="#,##0.0_ ;\-#,##0.0\ "/>
    <numFmt numFmtId="167" formatCode="#,##0;\(#,##0\)"/>
    <numFmt numFmtId="168" formatCode="_-* #,##0.0000_-;\-* #,##0.0000_-;_-* &quot;-&quot;??_-;_-@_-"/>
    <numFmt numFmtId="169" formatCode="#,##0.0;\–#,##0.0;&quot;–&quot;"/>
    <numFmt numFmtId="170" formatCode="_-* #,##0_-;[Red]\(#,##0\)_-;_-* &quot;-&quot;??_-;_-@_-"/>
    <numFmt numFmtId="171" formatCode="_(* #,##0.0_);_(* \(#,##0.0\);_(* &quot;-&quot;??_);_(@_)"/>
    <numFmt numFmtId="172" formatCode="#,##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Arial"/>
      <family val="2"/>
    </font>
    <font>
      <strike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</fills>
  <borders count="1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3" borderId="0">
      <alignment horizontal="left" vertical="center"/>
      <protection locked="0"/>
    </xf>
    <xf numFmtId="0" fontId="10" fillId="6" borderId="0">
      <alignment vertical="center"/>
      <protection locked="0"/>
    </xf>
    <xf numFmtId="0" fontId="1" fillId="0" borderId="0"/>
    <xf numFmtId="164" fontId="1" fillId="0" borderId="0" applyFont="0" applyFill="0" applyBorder="0" applyAlignment="0" applyProtection="0"/>
    <xf numFmtId="0" fontId="23" fillId="6" borderId="0">
      <alignment vertical="center"/>
      <protection locked="0"/>
    </xf>
    <xf numFmtId="170" fontId="24" fillId="7" borderId="107" applyBorder="0">
      <alignment horizontal="right"/>
      <protection locked="0"/>
    </xf>
    <xf numFmtId="171" fontId="25" fillId="0" borderId="0" applyFont="0" applyFill="0" applyBorder="0" applyAlignment="0" applyProtection="0"/>
  </cellStyleXfs>
  <cellXfs count="270">
    <xf numFmtId="0" fontId="0" fillId="0" borderId="0" xfId="0"/>
    <xf numFmtId="0" fontId="4" fillId="2" borderId="0" xfId="2" applyFont="1" applyFill="1" applyProtection="1"/>
    <xf numFmtId="0" fontId="0" fillId="2" borderId="0" xfId="0" applyFill="1" applyProtection="1"/>
    <xf numFmtId="0" fontId="7" fillId="4" borderId="5" xfId="0" applyFont="1" applyFill="1" applyBorder="1" applyAlignment="1" applyProtection="1">
      <alignment horizontal="left" vertical="center"/>
    </xf>
    <xf numFmtId="0" fontId="7" fillId="4" borderId="6" xfId="0" applyFont="1" applyFill="1" applyBorder="1" applyAlignment="1" applyProtection="1">
      <alignment horizontal="left" vertical="center"/>
    </xf>
    <xf numFmtId="0" fontId="7" fillId="4" borderId="7" xfId="0" applyFont="1" applyFill="1" applyBorder="1" applyAlignment="1" applyProtection="1">
      <alignment horizontal="left" vertical="center"/>
    </xf>
    <xf numFmtId="0" fontId="7" fillId="4" borderId="8" xfId="0" applyFont="1" applyFill="1" applyBorder="1" applyAlignment="1" applyProtection="1">
      <alignment horizontal="left" vertical="center"/>
    </xf>
    <xf numFmtId="0" fontId="0" fillId="2" borderId="0" xfId="0" applyFill="1" applyAlignment="1" applyProtection="1">
      <alignment vertical="center"/>
    </xf>
    <xf numFmtId="0" fontId="8" fillId="5" borderId="12" xfId="0" quotePrefix="1" applyFont="1" applyFill="1" applyBorder="1" applyAlignment="1" applyProtection="1">
      <alignment horizontal="right" vertical="center"/>
    </xf>
    <xf numFmtId="0" fontId="8" fillId="5" borderId="12" xfId="0" applyFont="1" applyFill="1" applyBorder="1" applyAlignment="1" applyProtection="1">
      <alignment horizontal="right" vertical="center"/>
    </xf>
    <xf numFmtId="0" fontId="8" fillId="5" borderId="13" xfId="0" applyFont="1" applyFill="1" applyBorder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left" vertical="center" wrapText="1" indent="1"/>
    </xf>
    <xf numFmtId="165" fontId="6" fillId="4" borderId="15" xfId="0" applyNumberFormat="1" applyFont="1" applyFill="1" applyBorder="1" applyAlignment="1" applyProtection="1">
      <alignment vertical="center"/>
    </xf>
    <xf numFmtId="165" fontId="3" fillId="0" borderId="16" xfId="0" applyNumberFormat="1" applyFont="1" applyBorder="1" applyAlignment="1">
      <alignment horizontal="right" vertical="top" wrapText="1"/>
    </xf>
    <xf numFmtId="165" fontId="3" fillId="2" borderId="16" xfId="0" applyNumberFormat="1" applyFont="1" applyFill="1" applyBorder="1" applyAlignment="1" applyProtection="1">
      <alignment vertical="center" wrapText="1"/>
    </xf>
    <xf numFmtId="165" fontId="3" fillId="4" borderId="16" xfId="0" applyNumberFormat="1" applyFont="1" applyFill="1" applyBorder="1" applyAlignment="1" applyProtection="1">
      <alignment vertical="center" wrapText="1"/>
    </xf>
    <xf numFmtId="165" fontId="3" fillId="4" borderId="17" xfId="0" applyNumberFormat="1" applyFont="1" applyFill="1" applyBorder="1" applyAlignment="1" applyProtection="1"/>
    <xf numFmtId="165" fontId="6" fillId="4" borderId="17" xfId="0" applyNumberFormat="1" applyFont="1" applyFill="1" applyBorder="1" applyAlignment="1" applyProtection="1"/>
    <xf numFmtId="165" fontId="6" fillId="4" borderId="18" xfId="0" applyNumberFormat="1" applyFont="1" applyFill="1" applyBorder="1" applyAlignment="1" applyProtection="1"/>
    <xf numFmtId="0" fontId="3" fillId="0" borderId="19" xfId="0" applyFont="1" applyFill="1" applyBorder="1" applyAlignment="1" applyProtection="1">
      <alignment horizontal="left" vertical="center" wrapText="1" indent="1"/>
    </xf>
    <xf numFmtId="165" fontId="6" fillId="4" borderId="20" xfId="0" applyNumberFormat="1" applyFont="1" applyFill="1" applyBorder="1" applyAlignment="1" applyProtection="1">
      <alignment vertical="center"/>
    </xf>
    <xf numFmtId="165" fontId="6" fillId="4" borderId="21" xfId="0" applyNumberFormat="1" applyFont="1" applyFill="1" applyBorder="1" applyAlignment="1" applyProtection="1">
      <alignment vertical="center"/>
    </xf>
    <xf numFmtId="165" fontId="3" fillId="2" borderId="22" xfId="0" applyNumberFormat="1" applyFont="1" applyFill="1" applyBorder="1" applyAlignment="1" applyProtection="1">
      <alignment vertical="center" wrapText="1"/>
    </xf>
    <xf numFmtId="165" fontId="3" fillId="0" borderId="23" xfId="0" applyNumberFormat="1" applyFont="1" applyFill="1" applyBorder="1" applyAlignment="1" applyProtection="1">
      <alignment horizontal="right" vertical="center" wrapText="1"/>
    </xf>
    <xf numFmtId="0" fontId="9" fillId="2" borderId="19" xfId="0" applyFont="1" applyFill="1" applyBorder="1" applyAlignment="1" applyProtection="1">
      <alignment horizontal="left" vertical="center" wrapText="1" indent="1"/>
    </xf>
    <xf numFmtId="165" fontId="6" fillId="4" borderId="24" xfId="0" applyNumberFormat="1" applyFont="1" applyFill="1" applyBorder="1" applyAlignment="1" applyProtection="1">
      <alignment vertical="center"/>
    </xf>
    <xf numFmtId="10" fontId="3" fillId="2" borderId="25" xfId="1" applyNumberFormat="1" applyFont="1" applyFill="1" applyBorder="1" applyAlignment="1" applyProtection="1">
      <alignment horizontal="right" vertical="center" wrapText="1"/>
    </xf>
    <xf numFmtId="10" fontId="3" fillId="2" borderId="26" xfId="1" applyNumberFormat="1" applyFont="1" applyFill="1" applyBorder="1" applyAlignment="1" applyProtection="1">
      <alignment horizontal="right" vertical="center" wrapText="1"/>
    </xf>
    <xf numFmtId="0" fontId="9" fillId="2" borderId="27" xfId="0" applyFont="1" applyFill="1" applyBorder="1" applyAlignment="1" applyProtection="1">
      <alignment horizontal="left" vertical="center" wrapText="1" indent="1"/>
    </xf>
    <xf numFmtId="165" fontId="6" fillId="4" borderId="28" xfId="0" applyNumberFormat="1" applyFont="1" applyFill="1" applyBorder="1" applyAlignment="1" applyProtection="1">
      <alignment vertical="center"/>
    </xf>
    <xf numFmtId="2" fontId="3" fillId="2" borderId="29" xfId="1" applyNumberFormat="1" applyFont="1" applyFill="1" applyBorder="1" applyAlignment="1" applyProtection="1">
      <alignment horizontal="right" vertical="center" wrapText="1"/>
    </xf>
    <xf numFmtId="2" fontId="3" fillId="2" borderId="30" xfId="1" applyNumberFormat="1" applyFont="1" applyFill="1" applyBorder="1" applyAlignment="1" applyProtection="1">
      <alignment horizontal="right" vertical="center" wrapText="1"/>
    </xf>
    <xf numFmtId="2" fontId="3" fillId="2" borderId="31" xfId="1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Protection="1"/>
    <xf numFmtId="0" fontId="11" fillId="6" borderId="0" xfId="4" applyFont="1">
      <alignment vertical="center"/>
      <protection locked="0"/>
    </xf>
    <xf numFmtId="0" fontId="12" fillId="6" borderId="0" xfId="4" applyFont="1">
      <alignment vertical="center"/>
      <protection locked="0"/>
    </xf>
    <xf numFmtId="0" fontId="13" fillId="2" borderId="0" xfId="0" applyFont="1" applyFill="1" applyProtection="1"/>
    <xf numFmtId="0" fontId="14" fillId="0" borderId="5" xfId="0" applyFont="1" applyBorder="1"/>
    <xf numFmtId="0" fontId="2" fillId="7" borderId="5" xfId="0" applyFont="1" applyFill="1" applyBorder="1"/>
    <xf numFmtId="0" fontId="15" fillId="4" borderId="6" xfId="0" applyFont="1" applyFill="1" applyBorder="1" applyAlignment="1" applyProtection="1">
      <alignment horizontal="left" vertical="center"/>
      <protection locked="0"/>
    </xf>
    <xf numFmtId="0" fontId="15" fillId="4" borderId="17" xfId="0" applyFont="1" applyFill="1" applyBorder="1" applyAlignment="1" applyProtection="1">
      <alignment horizontal="left" vertical="center"/>
      <protection locked="0"/>
    </xf>
    <xf numFmtId="0" fontId="15" fillId="4" borderId="7" xfId="0" applyFont="1" applyFill="1" applyBorder="1" applyAlignment="1" applyProtection="1">
      <alignment horizontal="left" vertical="center"/>
      <protection locked="0"/>
    </xf>
    <xf numFmtId="0" fontId="15" fillId="4" borderId="32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Protection="1"/>
    <xf numFmtId="0" fontId="4" fillId="2" borderId="0" xfId="0" applyFont="1" applyFill="1" applyProtection="1"/>
    <xf numFmtId="0" fontId="6" fillId="4" borderId="45" xfId="0" applyFont="1" applyFill="1" applyBorder="1" applyAlignment="1" applyProtection="1">
      <alignment horizontal="right" vertical="center"/>
    </xf>
    <xf numFmtId="0" fontId="6" fillId="9" borderId="46" xfId="0" applyFont="1" applyFill="1" applyBorder="1" applyAlignment="1" applyProtection="1">
      <alignment horizontal="right" vertical="center"/>
    </xf>
    <xf numFmtId="0" fontId="6" fillId="9" borderId="47" xfId="0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0" fontId="17" fillId="10" borderId="19" xfId="0" applyFont="1" applyFill="1" applyBorder="1" applyAlignment="1" applyProtection="1">
      <alignment horizontal="left" vertical="center" wrapText="1" indent="1"/>
    </xf>
    <xf numFmtId="0" fontId="3" fillId="0" borderId="59" xfId="0" applyFont="1" applyBorder="1" applyAlignment="1" applyProtection="1">
      <alignment horizontal="left" vertical="center" wrapText="1" indent="1"/>
    </xf>
    <xf numFmtId="165" fontId="6" fillId="11" borderId="65" xfId="1" applyNumberFormat="1" applyFont="1" applyFill="1" applyBorder="1" applyAlignment="1" applyProtection="1">
      <alignment horizontal="right" wrapText="1"/>
    </xf>
    <xf numFmtId="0" fontId="18" fillId="2" borderId="67" xfId="0" applyFont="1" applyFill="1" applyBorder="1" applyAlignment="1" applyProtection="1">
      <alignment vertical="center" wrapText="1"/>
    </xf>
    <xf numFmtId="0" fontId="3" fillId="0" borderId="68" xfId="0" applyFont="1" applyBorder="1" applyAlignment="1" applyProtection="1">
      <alignment horizontal="left" vertical="center" wrapText="1" indent="1"/>
    </xf>
    <xf numFmtId="0" fontId="6" fillId="9" borderId="69" xfId="0" applyFont="1" applyFill="1" applyBorder="1" applyAlignment="1" applyProtection="1">
      <alignment horizontal="right" vertical="center"/>
    </xf>
    <xf numFmtId="2" fontId="6" fillId="4" borderId="67" xfId="0" applyNumberFormat="1" applyFont="1" applyFill="1" applyBorder="1" applyAlignment="1" applyProtection="1"/>
    <xf numFmtId="0" fontId="3" fillId="0" borderId="19" xfId="0" applyFont="1" applyBorder="1" applyAlignment="1" applyProtection="1">
      <alignment horizontal="left" vertical="center" wrapText="1" indent="3"/>
    </xf>
    <xf numFmtId="0" fontId="3" fillId="0" borderId="19" xfId="0" applyFont="1" applyBorder="1" applyAlignment="1" applyProtection="1">
      <alignment horizontal="left" vertical="center" wrapText="1" indent="1"/>
    </xf>
    <xf numFmtId="0" fontId="0" fillId="0" borderId="0" xfId="0" applyFill="1" applyBorder="1" applyProtection="1"/>
    <xf numFmtId="167" fontId="8" fillId="7" borderId="74" xfId="0" applyNumberFormat="1" applyFont="1" applyFill="1" applyBorder="1" applyAlignment="1" applyProtection="1">
      <alignment horizontal="center"/>
    </xf>
    <xf numFmtId="0" fontId="0" fillId="2" borderId="0" xfId="0" applyFill="1" applyAlignment="1" applyProtection="1"/>
    <xf numFmtId="0" fontId="8" fillId="0" borderId="0" xfId="0" applyFont="1"/>
    <xf numFmtId="0" fontId="0" fillId="0" borderId="0" xfId="0" applyAlignment="1">
      <alignment vertical="center"/>
    </xf>
    <xf numFmtId="168" fontId="0" fillId="0" borderId="0" xfId="0" applyNumberFormat="1" applyAlignment="1">
      <alignment vertical="center"/>
    </xf>
    <xf numFmtId="0" fontId="20" fillId="4" borderId="75" xfId="0" applyFont="1" applyFill="1" applyBorder="1" applyAlignment="1" applyProtection="1">
      <alignment horizontal="left" vertical="center"/>
    </xf>
    <xf numFmtId="0" fontId="6" fillId="4" borderId="17" xfId="0" applyFont="1" applyFill="1" applyBorder="1" applyAlignment="1" applyProtection="1">
      <alignment horizontal="left" vertical="center"/>
    </xf>
    <xf numFmtId="0" fontId="6" fillId="4" borderId="10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 applyProtection="1">
      <alignment horizontal="left" vertical="center"/>
    </xf>
    <xf numFmtId="0" fontId="0" fillId="4" borderId="76" xfId="0" applyFill="1" applyBorder="1"/>
    <xf numFmtId="0" fontId="0" fillId="4" borderId="68" xfId="0" applyFill="1" applyBorder="1"/>
    <xf numFmtId="166" fontId="3" fillId="10" borderId="77" xfId="0" applyNumberFormat="1" applyFont="1" applyFill="1" applyBorder="1" applyAlignment="1" applyProtection="1">
      <alignment horizontal="right" vertical="center"/>
    </xf>
    <xf numFmtId="166" fontId="3" fillId="10" borderId="64" xfId="0" applyNumberFormat="1" applyFont="1" applyFill="1" applyBorder="1" applyAlignment="1" applyProtection="1">
      <alignment horizontal="right" vertical="center"/>
    </xf>
    <xf numFmtId="166" fontId="3" fillId="10" borderId="65" xfId="0" applyNumberFormat="1" applyFont="1" applyFill="1" applyBorder="1" applyAlignment="1" applyProtection="1">
      <alignment horizontal="right" vertical="center"/>
    </xf>
    <xf numFmtId="10" fontId="4" fillId="2" borderId="0" xfId="0" applyNumberFormat="1" applyFont="1" applyFill="1" applyProtection="1"/>
    <xf numFmtId="0" fontId="20" fillId="4" borderId="6" xfId="0" applyFont="1" applyFill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left" vertical="center"/>
    </xf>
    <xf numFmtId="0" fontId="20" fillId="4" borderId="17" xfId="0" applyFont="1" applyFill="1" applyBorder="1" applyAlignment="1" applyProtection="1">
      <alignment horizontal="left" vertical="center"/>
    </xf>
    <xf numFmtId="0" fontId="20" fillId="4" borderId="18" xfId="0" applyFont="1" applyFill="1" applyBorder="1" applyAlignment="1" applyProtection="1">
      <alignment horizontal="left" vertical="center"/>
    </xf>
    <xf numFmtId="0" fontId="6" fillId="2" borderId="75" xfId="0" applyFont="1" applyFill="1" applyBorder="1" applyAlignment="1" applyProtection="1">
      <alignment horizontal="left"/>
    </xf>
    <xf numFmtId="0" fontId="6" fillId="2" borderId="17" xfId="0" applyFont="1" applyFill="1" applyBorder="1" applyAlignment="1" applyProtection="1">
      <alignment horizontal="left"/>
    </xf>
    <xf numFmtId="0" fontId="8" fillId="10" borderId="82" xfId="0" applyFont="1" applyFill="1" applyBorder="1" applyAlignment="1" applyProtection="1"/>
    <xf numFmtId="0" fontId="6" fillId="2" borderId="83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6" fillId="14" borderId="84" xfId="0" applyFont="1" applyFill="1" applyBorder="1" applyAlignment="1" applyProtection="1">
      <alignment horizontal="centerContinuous" vertical="center"/>
    </xf>
    <xf numFmtId="0" fontId="6" fillId="14" borderId="61" xfId="0" applyFont="1" applyFill="1" applyBorder="1" applyAlignment="1" applyProtection="1">
      <alignment horizontal="centerContinuous" vertical="center"/>
    </xf>
    <xf numFmtId="0" fontId="6" fillId="14" borderId="62" xfId="0" applyFont="1" applyFill="1" applyBorder="1" applyAlignment="1" applyProtection="1">
      <alignment horizontal="centerContinuous" vertical="center"/>
    </xf>
    <xf numFmtId="0" fontId="6" fillId="14" borderId="85" xfId="0" applyFont="1" applyFill="1" applyBorder="1" applyAlignment="1" applyProtection="1">
      <alignment horizontal="centerContinuous" vertical="center"/>
    </xf>
    <xf numFmtId="0" fontId="6" fillId="14" borderId="86" xfId="0" applyFont="1" applyFill="1" applyBorder="1" applyAlignment="1" applyProtection="1">
      <alignment horizontal="centerContinuous" vertical="center"/>
    </xf>
    <xf numFmtId="0" fontId="0" fillId="14" borderId="87" xfId="0" applyFill="1" applyBorder="1" applyAlignment="1">
      <alignment horizontal="centerContinuous"/>
    </xf>
    <xf numFmtId="0" fontId="6" fillId="9" borderId="88" xfId="0" applyFont="1" applyFill="1" applyBorder="1" applyAlignment="1" applyProtection="1">
      <alignment horizontal="right" vertical="center"/>
    </xf>
    <xf numFmtId="0" fontId="6" fillId="9" borderId="89" xfId="0" applyFont="1" applyFill="1" applyBorder="1" applyAlignment="1" applyProtection="1">
      <alignment horizontal="right" vertical="center"/>
    </xf>
    <xf numFmtId="0" fontId="6" fillId="13" borderId="89" xfId="0" applyFont="1" applyFill="1" applyBorder="1" applyAlignment="1" applyProtection="1">
      <alignment horizontal="right" vertical="center"/>
    </xf>
    <xf numFmtId="166" fontId="3" fillId="15" borderId="0" xfId="0" applyNumberFormat="1" applyFont="1" applyFill="1" applyBorder="1" applyAlignment="1" applyProtection="1">
      <alignment horizontal="left" vertical="center"/>
    </xf>
    <xf numFmtId="166" fontId="3" fillId="2" borderId="77" xfId="0" applyNumberFormat="1" applyFont="1" applyFill="1" applyBorder="1" applyAlignment="1" applyProtection="1">
      <alignment horizontal="right" vertical="center"/>
    </xf>
    <xf numFmtId="166" fontId="3" fillId="2" borderId="25" xfId="0" applyNumberFormat="1" applyFont="1" applyFill="1" applyBorder="1" applyAlignment="1" applyProtection="1">
      <alignment horizontal="right" vertical="center"/>
    </xf>
    <xf numFmtId="166" fontId="3" fillId="2" borderId="93" xfId="0" applyNumberFormat="1" applyFont="1" applyFill="1" applyBorder="1" applyAlignment="1" applyProtection="1">
      <alignment horizontal="right" vertical="center"/>
    </xf>
    <xf numFmtId="166" fontId="3" fillId="2" borderId="94" xfId="0" applyNumberFormat="1" applyFont="1" applyFill="1" applyBorder="1" applyAlignment="1" applyProtection="1">
      <alignment horizontal="right" vertical="center"/>
    </xf>
    <xf numFmtId="166" fontId="3" fillId="15" borderId="0" xfId="0" applyNumberFormat="1" applyFont="1" applyFill="1" applyBorder="1" applyAlignment="1" applyProtection="1">
      <alignment horizontal="right" vertical="center"/>
    </xf>
    <xf numFmtId="166" fontId="3" fillId="2" borderId="96" xfId="0" applyNumberFormat="1" applyFont="1" applyFill="1" applyBorder="1" applyAlignment="1" applyProtection="1">
      <alignment horizontal="right" vertical="center"/>
    </xf>
    <xf numFmtId="166" fontId="3" fillId="2" borderId="97" xfId="0" applyNumberFormat="1" applyFont="1" applyFill="1" applyBorder="1" applyAlignment="1" applyProtection="1">
      <alignment horizontal="right" vertical="center"/>
    </xf>
    <xf numFmtId="166" fontId="3" fillId="2" borderId="55" xfId="0" applyNumberFormat="1" applyFont="1" applyFill="1" applyBorder="1" applyAlignment="1" applyProtection="1">
      <alignment horizontal="right" vertical="center"/>
    </xf>
    <xf numFmtId="166" fontId="3" fillId="2" borderId="27" xfId="0" applyNumberFormat="1" applyFont="1" applyFill="1" applyBorder="1" applyAlignment="1" applyProtection="1">
      <alignment horizontal="right" vertical="center"/>
    </xf>
    <xf numFmtId="166" fontId="3" fillId="2" borderId="98" xfId="0" applyNumberFormat="1" applyFont="1" applyFill="1" applyBorder="1" applyAlignment="1" applyProtection="1">
      <alignment horizontal="right" vertical="center"/>
    </xf>
    <xf numFmtId="166" fontId="3" fillId="15" borderId="76" xfId="0" applyNumberFormat="1" applyFont="1" applyFill="1" applyBorder="1" applyAlignment="1" applyProtection="1">
      <alignment horizontal="right" vertical="center"/>
    </xf>
    <xf numFmtId="166" fontId="3" fillId="2" borderId="99" xfId="0" applyNumberFormat="1" applyFont="1" applyFill="1" applyBorder="1" applyAlignment="1" applyProtection="1">
      <alignment horizontal="right" vertical="center"/>
    </xf>
    <xf numFmtId="166" fontId="3" fillId="2" borderId="100" xfId="0" applyNumberFormat="1" applyFont="1" applyFill="1" applyBorder="1" applyAlignment="1" applyProtection="1">
      <alignment horizontal="right" vertical="center"/>
    </xf>
    <xf numFmtId="166" fontId="3" fillId="15" borderId="66" xfId="0" applyNumberFormat="1" applyFont="1" applyFill="1" applyBorder="1" applyAlignment="1" applyProtection="1">
      <alignment horizontal="right" vertical="center"/>
    </xf>
    <xf numFmtId="166" fontId="3" fillId="2" borderId="30" xfId="0" applyNumberFormat="1" applyFont="1" applyFill="1" applyBorder="1" applyAlignment="1" applyProtection="1">
      <alignment horizontal="right" vertical="center"/>
    </xf>
    <xf numFmtId="166" fontId="3" fillId="2" borderId="101" xfId="0" applyNumberFormat="1" applyFont="1" applyFill="1" applyBorder="1" applyAlignment="1" applyProtection="1">
      <alignment horizontal="right" vertical="center"/>
    </xf>
    <xf numFmtId="166" fontId="3" fillId="2" borderId="102" xfId="0" applyNumberFormat="1" applyFont="1" applyFill="1" applyBorder="1" applyAlignment="1" applyProtection="1">
      <alignment horizontal="right" vertical="center"/>
    </xf>
    <xf numFmtId="166" fontId="3" fillId="2" borderId="65" xfId="0" applyNumberFormat="1" applyFont="1" applyFill="1" applyBorder="1" applyAlignment="1" applyProtection="1">
      <alignment horizontal="right" vertical="center"/>
    </xf>
    <xf numFmtId="0" fontId="21" fillId="16" borderId="6" xfId="0" applyFont="1" applyFill="1" applyBorder="1" applyAlignment="1" applyProtection="1"/>
    <xf numFmtId="0" fontId="21" fillId="16" borderId="7" xfId="0" applyFont="1" applyFill="1" applyBorder="1" applyAlignment="1" applyProtection="1">
      <alignment wrapText="1"/>
    </xf>
    <xf numFmtId="166" fontId="21" fillId="16" borderId="7" xfId="0" applyNumberFormat="1" applyFont="1" applyFill="1" applyBorder="1" applyAlignment="1" applyProtection="1">
      <alignment horizontal="right"/>
    </xf>
    <xf numFmtId="166" fontId="21" fillId="16" borderId="32" xfId="0" applyNumberFormat="1" applyFont="1" applyFill="1" applyBorder="1" applyAlignment="1" applyProtection="1">
      <alignment horizontal="right"/>
    </xf>
    <xf numFmtId="166" fontId="21" fillId="16" borderId="103" xfId="0" applyNumberFormat="1" applyFont="1" applyFill="1" applyBorder="1" applyAlignment="1" applyProtection="1">
      <alignment horizontal="right"/>
    </xf>
    <xf numFmtId="166" fontId="21" fillId="16" borderId="104" xfId="0" applyNumberFormat="1" applyFont="1" applyFill="1" applyBorder="1" applyAlignment="1" applyProtection="1">
      <alignment horizontal="right"/>
    </xf>
    <xf numFmtId="166" fontId="21" fillId="16" borderId="5" xfId="0" applyNumberFormat="1" applyFont="1" applyFill="1" applyBorder="1" applyAlignment="1" applyProtection="1">
      <alignment horizontal="right"/>
    </xf>
    <xf numFmtId="0" fontId="6" fillId="2" borderId="7" xfId="0" applyFont="1" applyFill="1" applyBorder="1" applyAlignment="1" applyProtection="1">
      <alignment horizontal="left" wrapText="1"/>
    </xf>
    <xf numFmtId="166" fontId="6" fillId="2" borderId="7" xfId="0" applyNumberFormat="1" applyFont="1" applyFill="1" applyBorder="1" applyAlignment="1" applyProtection="1">
      <alignment horizontal="right" vertical="center"/>
    </xf>
    <xf numFmtId="0" fontId="21" fillId="16" borderId="6" xfId="0" applyFont="1" applyFill="1" applyBorder="1" applyAlignment="1" applyProtection="1">
      <alignment vertical="center"/>
    </xf>
    <xf numFmtId="0" fontId="21" fillId="16" borderId="7" xfId="0" applyFont="1" applyFill="1" applyBorder="1" applyAlignment="1" applyProtection="1">
      <alignment vertical="center"/>
    </xf>
    <xf numFmtId="2" fontId="6" fillId="16" borderId="7" xfId="0" applyNumberFormat="1" applyFont="1" applyFill="1" applyBorder="1" applyAlignment="1" applyProtection="1">
      <alignment horizontal="right"/>
    </xf>
    <xf numFmtId="2" fontId="6" fillId="16" borderId="32" xfId="0" applyNumberFormat="1" applyFont="1" applyFill="1" applyBorder="1" applyAlignment="1" applyProtection="1">
      <alignment horizontal="right"/>
    </xf>
    <xf numFmtId="166" fontId="21" fillId="16" borderId="105" xfId="0" applyNumberFormat="1" applyFont="1" applyFill="1" applyBorder="1" applyAlignment="1" applyProtection="1">
      <alignment horizontal="right" vertical="center"/>
    </xf>
    <xf numFmtId="166" fontId="21" fillId="16" borderId="7" xfId="0" applyNumberFormat="1" applyFont="1" applyFill="1" applyBorder="1" applyAlignment="1" applyProtection="1">
      <alignment horizontal="right" vertical="center"/>
    </xf>
    <xf numFmtId="0" fontId="6" fillId="11" borderId="77" xfId="0" applyFont="1" applyFill="1" applyBorder="1" applyAlignment="1" applyProtection="1">
      <alignment horizontal="right" wrapText="1"/>
    </xf>
    <xf numFmtId="0" fontId="7" fillId="4" borderId="32" xfId="0" applyFont="1" applyFill="1" applyBorder="1" applyAlignment="1" applyProtection="1">
      <alignment horizontal="left" vertical="center"/>
    </xf>
    <xf numFmtId="165" fontId="3" fillId="0" borderId="16" xfId="0" applyNumberFormat="1" applyFont="1" applyFill="1" applyBorder="1" applyAlignment="1" applyProtection="1">
      <alignment vertical="center" wrapText="1"/>
    </xf>
    <xf numFmtId="0" fontId="9" fillId="2" borderId="49" xfId="0" applyFont="1" applyFill="1" applyBorder="1" applyAlignment="1" applyProtection="1">
      <alignment horizontal="left" vertical="center" wrapText="1" indent="1"/>
    </xf>
    <xf numFmtId="0" fontId="6" fillId="4" borderId="96" xfId="0" applyFont="1" applyFill="1" applyBorder="1" applyAlignment="1" applyProtection="1">
      <alignment horizontal="right" vertical="center"/>
    </xf>
    <xf numFmtId="0" fontId="6" fillId="4" borderId="101" xfId="0" applyFont="1" applyFill="1" applyBorder="1" applyAlignment="1" applyProtection="1">
      <alignment horizontal="right" vertical="center"/>
    </xf>
    <xf numFmtId="0" fontId="6" fillId="4" borderId="72" xfId="0" applyFont="1" applyFill="1" applyBorder="1" applyAlignment="1" applyProtection="1">
      <alignment horizontal="right" vertical="center"/>
    </xf>
    <xf numFmtId="0" fontId="6" fillId="9" borderId="106" xfId="0" applyFont="1" applyFill="1" applyBorder="1" applyAlignment="1" applyProtection="1">
      <alignment horizontal="right" vertical="center"/>
    </xf>
    <xf numFmtId="0" fontId="6" fillId="9" borderId="73" xfId="0" applyFont="1" applyFill="1" applyBorder="1" applyAlignment="1" applyProtection="1">
      <alignment horizontal="right" vertical="center"/>
    </xf>
    <xf numFmtId="0" fontId="3" fillId="0" borderId="107" xfId="0" applyFont="1" applyBorder="1" applyAlignment="1" applyProtection="1">
      <alignment horizontal="left" vertical="center" wrapText="1" indent="1"/>
    </xf>
    <xf numFmtId="169" fontId="3" fillId="10" borderId="111" xfId="0" applyNumberFormat="1" applyFont="1" applyFill="1" applyBorder="1" applyAlignment="1" applyProtection="1">
      <alignment vertical="center" wrapText="1"/>
      <protection locked="0"/>
    </xf>
    <xf numFmtId="169" fontId="3" fillId="10" borderId="112" xfId="0" applyNumberFormat="1" applyFont="1" applyFill="1" applyBorder="1" applyAlignment="1" applyProtection="1">
      <alignment vertical="center" wrapText="1"/>
      <protection locked="0"/>
    </xf>
    <xf numFmtId="169" fontId="3" fillId="7" borderId="113" xfId="0" applyNumberFormat="1" applyFont="1" applyFill="1" applyBorder="1" applyAlignment="1" applyProtection="1">
      <alignment vertical="center" wrapText="1"/>
      <protection locked="0"/>
    </xf>
    <xf numFmtId="169" fontId="3" fillId="7" borderId="114" xfId="0" applyNumberFormat="1" applyFont="1" applyFill="1" applyBorder="1" applyAlignment="1" applyProtection="1">
      <alignment vertical="center" wrapText="1"/>
      <protection locked="0"/>
    </xf>
    <xf numFmtId="169" fontId="3" fillId="7" borderId="112" xfId="0" applyNumberFormat="1" applyFont="1" applyFill="1" applyBorder="1" applyAlignment="1" applyProtection="1">
      <alignment vertical="center" wrapText="1"/>
      <protection locked="0"/>
    </xf>
    <xf numFmtId="169" fontId="3" fillId="7" borderId="115" xfId="0" applyNumberFormat="1" applyFont="1" applyFill="1" applyBorder="1" applyAlignment="1" applyProtection="1">
      <alignment vertical="center" wrapText="1"/>
      <protection locked="0"/>
    </xf>
    <xf numFmtId="169" fontId="3" fillId="2" borderId="116" xfId="1" applyNumberFormat="1" applyFont="1" applyFill="1" applyBorder="1" applyAlignment="1" applyProtection="1">
      <alignment horizontal="right" vertical="center" wrapText="1"/>
    </xf>
    <xf numFmtId="169" fontId="3" fillId="2" borderId="48" xfId="1" applyNumberFormat="1" applyFont="1" applyFill="1" applyBorder="1" applyAlignment="1" applyProtection="1">
      <alignment horizontal="right" vertical="center" wrapText="1"/>
    </xf>
    <xf numFmtId="169" fontId="3" fillId="2" borderId="49" xfId="1" applyNumberFormat="1" applyFont="1" applyFill="1" applyBorder="1" applyAlignment="1" applyProtection="1">
      <alignment horizontal="right" vertical="center" wrapText="1"/>
    </xf>
    <xf numFmtId="169" fontId="3" fillId="2" borderId="25" xfId="1" applyNumberFormat="1" applyFont="1" applyFill="1" applyBorder="1" applyAlignment="1" applyProtection="1">
      <alignment horizontal="right" vertical="center" wrapText="1"/>
    </xf>
    <xf numFmtId="169" fontId="3" fillId="2" borderId="26" xfId="1" applyNumberFormat="1" applyFont="1" applyFill="1" applyBorder="1" applyAlignment="1" applyProtection="1">
      <alignment horizontal="right" vertical="center" wrapText="1"/>
    </xf>
    <xf numFmtId="0" fontId="17" fillId="10" borderId="109" xfId="0" applyFont="1" applyFill="1" applyBorder="1" applyAlignment="1" applyProtection="1">
      <alignment horizontal="left" vertical="center" wrapText="1" indent="1"/>
    </xf>
    <xf numFmtId="169" fontId="6" fillId="4" borderId="117" xfId="0" applyNumberFormat="1" applyFont="1" applyFill="1" applyBorder="1" applyAlignment="1" applyProtection="1"/>
    <xf numFmtId="169" fontId="6" fillId="4" borderId="51" xfId="0" applyNumberFormat="1" applyFont="1" applyFill="1" applyBorder="1" applyAlignment="1" applyProtection="1"/>
    <xf numFmtId="169" fontId="6" fillId="4" borderId="52" xfId="0" applyNumberFormat="1" applyFont="1" applyFill="1" applyBorder="1" applyAlignment="1" applyProtection="1">
      <alignment vertical="center"/>
    </xf>
    <xf numFmtId="169" fontId="6" fillId="4" borderId="50" xfId="0" applyNumberFormat="1" applyFont="1" applyFill="1" applyBorder="1" applyAlignment="1" applyProtection="1">
      <alignment vertical="center"/>
    </xf>
    <xf numFmtId="169" fontId="6" fillId="4" borderId="51" xfId="0" applyNumberFormat="1" applyFont="1" applyFill="1" applyBorder="1" applyAlignment="1" applyProtection="1">
      <alignment vertical="center"/>
    </xf>
    <xf numFmtId="169" fontId="6" fillId="4" borderId="118" xfId="0" applyNumberFormat="1" applyFont="1" applyFill="1" applyBorder="1" applyAlignment="1" applyProtection="1">
      <alignment vertical="center"/>
    </xf>
    <xf numFmtId="169" fontId="6" fillId="4" borderId="95" xfId="0" applyNumberFormat="1" applyFont="1" applyFill="1" applyBorder="1" applyAlignment="1" applyProtection="1">
      <alignment horizontal="left"/>
    </xf>
    <xf numFmtId="169" fontId="6" fillId="4" borderId="53" xfId="0" applyNumberFormat="1" applyFont="1" applyFill="1" applyBorder="1" applyAlignment="1" applyProtection="1">
      <alignment horizontal="left"/>
    </xf>
    <xf numFmtId="169" fontId="6" fillId="4" borderId="54" xfId="0" applyNumberFormat="1" applyFont="1" applyFill="1" applyBorder="1" applyAlignment="1" applyProtection="1">
      <alignment horizontal="left"/>
    </xf>
    <xf numFmtId="169" fontId="6" fillId="4" borderId="55" xfId="0" applyNumberFormat="1" applyFont="1" applyFill="1" applyBorder="1" applyAlignment="1" applyProtection="1">
      <alignment horizontal="left"/>
    </xf>
    <xf numFmtId="169" fontId="6" fillId="4" borderId="56" xfId="0" applyNumberFormat="1" applyFont="1" applyFill="1" applyBorder="1" applyAlignment="1" applyProtection="1">
      <alignment horizontal="left"/>
    </xf>
    <xf numFmtId="0" fontId="3" fillId="0" borderId="109" xfId="0" applyFont="1" applyBorder="1" applyAlignment="1" applyProtection="1">
      <alignment horizontal="left" vertical="center" indent="4"/>
    </xf>
    <xf numFmtId="169" fontId="3" fillId="10" borderId="117" xfId="0" applyNumberFormat="1" applyFont="1" applyFill="1" applyBorder="1" applyAlignment="1" applyProtection="1">
      <alignment vertical="center" wrapText="1"/>
      <protection locked="0"/>
    </xf>
    <xf numFmtId="169" fontId="3" fillId="10" borderId="51" xfId="0" applyNumberFormat="1" applyFont="1" applyFill="1" applyBorder="1" applyAlignment="1" applyProtection="1">
      <alignment vertical="center" wrapText="1"/>
      <protection locked="0"/>
    </xf>
    <xf numFmtId="169" fontId="3" fillId="7" borderId="52" xfId="0" applyNumberFormat="1" applyFont="1" applyFill="1" applyBorder="1" applyAlignment="1" applyProtection="1">
      <alignment vertical="center" wrapText="1"/>
      <protection locked="0"/>
    </xf>
    <xf numFmtId="169" fontId="3" fillId="7" borderId="50" xfId="0" applyNumberFormat="1" applyFont="1" applyFill="1" applyBorder="1" applyAlignment="1" applyProtection="1">
      <alignment vertical="center" wrapText="1"/>
      <protection locked="0"/>
    </xf>
    <xf numFmtId="169" fontId="3" fillId="7" borderId="51" xfId="0" applyNumberFormat="1" applyFont="1" applyFill="1" applyBorder="1" applyAlignment="1" applyProtection="1">
      <alignment vertical="center" wrapText="1"/>
      <protection locked="0"/>
    </xf>
    <xf numFmtId="169" fontId="3" fillId="7" borderId="118" xfId="0" applyNumberFormat="1" applyFont="1" applyFill="1" applyBorder="1" applyAlignment="1" applyProtection="1">
      <alignment vertical="center" wrapText="1"/>
      <protection locked="0"/>
    </xf>
    <xf numFmtId="169" fontId="3" fillId="2" borderId="95" xfId="1" applyNumberFormat="1" applyFont="1" applyFill="1" applyBorder="1" applyAlignment="1" applyProtection="1">
      <alignment horizontal="right" wrapText="1"/>
    </xf>
    <xf numFmtId="169" fontId="3" fillId="2" borderId="57" xfId="1" applyNumberFormat="1" applyFont="1" applyFill="1" applyBorder="1" applyAlignment="1" applyProtection="1">
      <alignment horizontal="right" wrapText="1"/>
    </xf>
    <xf numFmtId="169" fontId="3" fillId="2" borderId="54" xfId="1" applyNumberFormat="1" applyFont="1" applyFill="1" applyBorder="1" applyAlignment="1" applyProtection="1">
      <alignment horizontal="right" wrapText="1"/>
    </xf>
    <xf numFmtId="169" fontId="3" fillId="2" borderId="58" xfId="1" applyNumberFormat="1" applyFont="1" applyFill="1" applyBorder="1" applyAlignment="1" applyProtection="1">
      <alignment horizontal="right" wrapText="1"/>
    </xf>
    <xf numFmtId="0" fontId="22" fillId="0" borderId="109" xfId="0" applyFont="1" applyBorder="1" applyAlignment="1" applyProtection="1">
      <alignment horizontal="left" vertical="center" indent="4"/>
    </xf>
    <xf numFmtId="0" fontId="3" fillId="0" borderId="109" xfId="0" applyFont="1" applyBorder="1" applyAlignment="1" applyProtection="1">
      <alignment horizontal="left" vertical="center" indent="1"/>
    </xf>
    <xf numFmtId="169" fontId="3" fillId="10" borderId="61" xfId="0" applyNumberFormat="1" applyFont="1" applyFill="1" applyBorder="1" applyAlignment="1" applyProtection="1">
      <alignment vertical="center" wrapText="1"/>
      <protection locked="0"/>
    </xf>
    <xf numFmtId="169" fontId="3" fillId="7" borderId="62" xfId="0" applyNumberFormat="1" applyFont="1" applyFill="1" applyBorder="1" applyAlignment="1" applyProtection="1">
      <alignment vertical="center" wrapText="1"/>
      <protection locked="0"/>
    </xf>
    <xf numFmtId="169" fontId="3" fillId="7" borderId="60" xfId="0" applyNumberFormat="1" applyFont="1" applyFill="1" applyBorder="1" applyAlignment="1" applyProtection="1">
      <alignment vertical="center" wrapText="1"/>
      <protection locked="0"/>
    </xf>
    <xf numFmtId="169" fontId="3" fillId="7" borderId="61" xfId="0" applyNumberFormat="1" applyFont="1" applyFill="1" applyBorder="1" applyAlignment="1" applyProtection="1">
      <alignment vertical="center" wrapText="1"/>
      <protection locked="0"/>
    </xf>
    <xf numFmtId="0" fontId="6" fillId="11" borderId="6" xfId="0" applyFont="1" applyFill="1" applyBorder="1" applyAlignment="1" applyProtection="1">
      <alignment horizontal="right" vertical="center" wrapText="1" indent="1"/>
    </xf>
    <xf numFmtId="169" fontId="6" fillId="11" borderId="119" xfId="1" applyNumberFormat="1" applyFont="1" applyFill="1" applyBorder="1" applyAlignment="1" applyProtection="1">
      <alignment horizontal="right" wrapText="1"/>
    </xf>
    <xf numFmtId="169" fontId="6" fillId="11" borderId="46" xfId="1" applyNumberFormat="1" applyFont="1" applyFill="1" applyBorder="1" applyAlignment="1" applyProtection="1">
      <alignment horizontal="right" wrapText="1"/>
    </xf>
    <xf numFmtId="169" fontId="6" fillId="11" borderId="47" xfId="1" applyNumberFormat="1" applyFont="1" applyFill="1" applyBorder="1" applyAlignment="1" applyProtection="1">
      <alignment horizontal="right" wrapText="1"/>
    </xf>
    <xf numFmtId="169" fontId="6" fillId="11" borderId="28" xfId="1" applyNumberFormat="1" applyFont="1" applyFill="1" applyBorder="1" applyAlignment="1" applyProtection="1">
      <alignment horizontal="right" wrapText="1"/>
    </xf>
    <xf numFmtId="169" fontId="6" fillId="11" borderId="64" xfId="1" applyNumberFormat="1" applyFont="1" applyFill="1" applyBorder="1" applyAlignment="1" applyProtection="1">
      <alignment horizontal="right" wrapText="1"/>
    </xf>
    <xf numFmtId="169" fontId="6" fillId="11" borderId="65" xfId="1" applyNumberFormat="1" applyFont="1" applyFill="1" applyBorder="1" applyAlignment="1" applyProtection="1">
      <alignment horizontal="right" wrapText="1"/>
    </xf>
    <xf numFmtId="169" fontId="3" fillId="10" borderId="114" xfId="0" applyNumberFormat="1" applyFont="1" applyFill="1" applyBorder="1" applyAlignment="1" applyProtection="1">
      <alignment vertical="center" wrapText="1"/>
      <protection locked="0"/>
    </xf>
    <xf numFmtId="169" fontId="3" fillId="2" borderId="91" xfId="0" applyNumberFormat="1" applyFont="1" applyFill="1" applyBorder="1" applyAlignment="1" applyProtection="1">
      <alignment horizontal="right" vertical="center"/>
    </xf>
    <xf numFmtId="169" fontId="6" fillId="4" borderId="50" xfId="0" applyNumberFormat="1" applyFont="1" applyFill="1" applyBorder="1" applyAlignment="1" applyProtection="1"/>
    <xf numFmtId="169" fontId="6" fillId="4" borderId="52" xfId="0" applyNumberFormat="1" applyFont="1" applyFill="1" applyBorder="1" applyAlignment="1" applyProtection="1"/>
    <xf numFmtId="169" fontId="6" fillId="4" borderId="67" xfId="0" applyNumberFormat="1" applyFont="1" applyFill="1" applyBorder="1" applyAlignment="1" applyProtection="1">
      <alignment horizontal="right"/>
    </xf>
    <xf numFmtId="169" fontId="3" fillId="10" borderId="50" xfId="0" applyNumberFormat="1" applyFont="1" applyFill="1" applyBorder="1" applyAlignment="1" applyProtection="1">
      <alignment vertical="center" wrapText="1"/>
      <protection locked="0"/>
    </xf>
    <xf numFmtId="169" fontId="3" fillId="2" borderId="95" xfId="0" applyNumberFormat="1" applyFont="1" applyFill="1" applyBorder="1" applyAlignment="1" applyProtection="1">
      <alignment horizontal="right" vertical="center"/>
    </xf>
    <xf numFmtId="169" fontId="3" fillId="2" borderId="57" xfId="0" applyNumberFormat="1" applyFont="1" applyFill="1" applyBorder="1" applyAlignment="1" applyProtection="1">
      <alignment horizontal="right" vertical="center"/>
    </xf>
    <xf numFmtId="169" fontId="3" fillId="2" borderId="54" xfId="0" applyNumberFormat="1" applyFont="1" applyFill="1" applyBorder="1" applyAlignment="1" applyProtection="1">
      <alignment horizontal="right" vertical="center"/>
    </xf>
    <xf numFmtId="169" fontId="3" fillId="2" borderId="53" xfId="0" applyNumberFormat="1" applyFont="1" applyFill="1" applyBorder="1" applyAlignment="1" applyProtection="1">
      <alignment horizontal="right" vertical="center"/>
    </xf>
    <xf numFmtId="0" fontId="22" fillId="0" borderId="19" xfId="0" applyFont="1" applyBorder="1" applyAlignment="1" applyProtection="1">
      <alignment horizontal="left" vertical="center" wrapText="1" indent="3"/>
    </xf>
    <xf numFmtId="169" fontId="3" fillId="2" borderId="96" xfId="0" applyNumberFormat="1" applyFont="1" applyFill="1" applyBorder="1" applyAlignment="1" applyProtection="1">
      <alignment horizontal="right" vertical="center"/>
    </xf>
    <xf numFmtId="169" fontId="3" fillId="2" borderId="63" xfId="0" applyNumberFormat="1" applyFont="1" applyFill="1" applyBorder="1" applyAlignment="1" applyProtection="1">
      <alignment horizontal="right" vertical="center"/>
    </xf>
    <xf numFmtId="169" fontId="3" fillId="2" borderId="29" xfId="0" applyNumberFormat="1" applyFont="1" applyFill="1" applyBorder="1" applyAlignment="1" applyProtection="1">
      <alignment horizontal="right" vertical="center"/>
    </xf>
    <xf numFmtId="169" fontId="3" fillId="2" borderId="72" xfId="0" applyNumberFormat="1" applyFont="1" applyFill="1" applyBorder="1" applyAlignment="1" applyProtection="1">
      <alignment horizontal="right" vertical="center"/>
    </xf>
    <xf numFmtId="2" fontId="4" fillId="7" borderId="110" xfId="0" applyNumberFormat="1" applyFont="1" applyFill="1" applyBorder="1"/>
    <xf numFmtId="0" fontId="2" fillId="10" borderId="90" xfId="0" applyFont="1" applyFill="1" applyBorder="1" applyAlignment="1">
      <alignment horizontal="right"/>
    </xf>
    <xf numFmtId="0" fontId="0" fillId="10" borderId="67" xfId="0" applyFill="1" applyBorder="1"/>
    <xf numFmtId="169" fontId="3" fillId="7" borderId="80" xfId="0" applyNumberFormat="1" applyFont="1" applyFill="1" applyBorder="1" applyAlignment="1" applyProtection="1">
      <alignment vertical="center" wrapText="1"/>
      <protection locked="0"/>
    </xf>
    <xf numFmtId="169" fontId="3" fillId="7" borderId="120" xfId="0" applyNumberFormat="1" applyFont="1" applyFill="1" applyBorder="1" applyAlignment="1" applyProtection="1">
      <alignment vertical="center" wrapText="1"/>
      <protection locked="0"/>
    </xf>
    <xf numFmtId="169" fontId="6" fillId="11" borderId="73" xfId="1" applyNumberFormat="1" applyFont="1" applyFill="1" applyBorder="1" applyAlignment="1" applyProtection="1">
      <alignment horizontal="right" wrapText="1"/>
    </xf>
    <xf numFmtId="169" fontId="6" fillId="11" borderId="121" xfId="1" applyNumberFormat="1" applyFont="1" applyFill="1" applyBorder="1" applyAlignment="1" applyProtection="1">
      <alignment horizontal="right" wrapText="1"/>
    </xf>
    <xf numFmtId="169" fontId="3" fillId="2" borderId="122" xfId="0" applyNumberFormat="1" applyFont="1" applyFill="1" applyBorder="1" applyAlignment="1" applyProtection="1">
      <alignment horizontal="right" vertical="center"/>
    </xf>
    <xf numFmtId="169" fontId="3" fillId="2" borderId="108" xfId="0" applyNumberFormat="1" applyFont="1" applyFill="1" applyBorder="1" applyAlignment="1" applyProtection="1">
      <alignment horizontal="right" vertical="center"/>
    </xf>
    <xf numFmtId="169" fontId="3" fillId="2" borderId="16" xfId="0" applyNumberFormat="1" applyFont="1" applyFill="1" applyBorder="1" applyAlignment="1" applyProtection="1">
      <alignment horizontal="right" vertical="center"/>
    </xf>
    <xf numFmtId="169" fontId="3" fillId="2" borderId="92" xfId="0" applyNumberFormat="1" applyFont="1" applyFill="1" applyBorder="1" applyAlignment="1" applyProtection="1">
      <alignment horizontal="right" vertical="center"/>
    </xf>
    <xf numFmtId="169" fontId="6" fillId="4" borderId="18" xfId="0" applyNumberFormat="1" applyFont="1" applyFill="1" applyBorder="1" applyAlignment="1" applyProtection="1">
      <alignment horizontal="left"/>
    </xf>
    <xf numFmtId="169" fontId="6" fillId="4" borderId="68" xfId="0" applyNumberFormat="1" applyFont="1" applyFill="1" applyBorder="1" applyAlignment="1" applyProtection="1">
      <alignment horizontal="right"/>
    </xf>
    <xf numFmtId="0" fontId="22" fillId="0" borderId="109" xfId="5" applyFont="1" applyFill="1" applyBorder="1" applyAlignment="1" applyProtection="1">
      <alignment horizontal="left" vertical="center" indent="1"/>
    </xf>
    <xf numFmtId="169" fontId="3" fillId="10" borderId="52" xfId="0" applyNumberFormat="1" applyFont="1" applyFill="1" applyBorder="1" applyAlignment="1" applyProtection="1">
      <alignment vertical="center" wrapText="1"/>
      <protection locked="0"/>
    </xf>
    <xf numFmtId="169" fontId="3" fillId="7" borderId="123" xfId="0" applyNumberFormat="1" applyFont="1" applyFill="1" applyBorder="1" applyAlignment="1" applyProtection="1">
      <alignment vertical="center" wrapText="1"/>
      <protection locked="0"/>
    </xf>
    <xf numFmtId="169" fontId="3" fillId="2" borderId="44" xfId="1" applyNumberFormat="1" applyFont="1" applyFill="1" applyBorder="1" applyAlignment="1" applyProtection="1">
      <alignment horizontal="right" wrapText="1"/>
    </xf>
    <xf numFmtId="169" fontId="3" fillId="2" borderId="124" xfId="1" applyNumberFormat="1" applyFont="1" applyFill="1" applyBorder="1" applyAlignment="1" applyProtection="1">
      <alignment horizontal="right" wrapText="1"/>
    </xf>
    <xf numFmtId="169" fontId="3" fillId="2" borderId="125" xfId="1" applyNumberFormat="1" applyFont="1" applyFill="1" applyBorder="1" applyAlignment="1" applyProtection="1">
      <alignment horizontal="right" wrapText="1"/>
    </xf>
    <xf numFmtId="169" fontId="3" fillId="2" borderId="126" xfId="1" applyNumberFormat="1" applyFont="1" applyFill="1" applyBorder="1" applyAlignment="1" applyProtection="1">
      <alignment horizontal="right" wrapText="1"/>
    </xf>
    <xf numFmtId="169" fontId="6" fillId="11" borderId="77" xfId="1" applyNumberFormat="1" applyFont="1" applyFill="1" applyBorder="1" applyAlignment="1" applyProtection="1">
      <alignment horizontal="right" wrapText="1"/>
    </xf>
    <xf numFmtId="165" fontId="4" fillId="2" borderId="0" xfId="0" applyNumberFormat="1" applyFont="1" applyFill="1" applyBorder="1" applyProtection="1"/>
    <xf numFmtId="172" fontId="4" fillId="2" borderId="0" xfId="0" applyNumberFormat="1" applyFont="1" applyFill="1" applyBorder="1" applyProtection="1"/>
    <xf numFmtId="164" fontId="4" fillId="2" borderId="0" xfId="6" applyFont="1" applyFill="1" applyBorder="1" applyProtection="1"/>
    <xf numFmtId="166" fontId="21" fillId="16" borderId="66" xfId="0" applyNumberFormat="1" applyFont="1" applyFill="1" applyBorder="1" applyAlignment="1" applyProtection="1">
      <alignment horizontal="right"/>
    </xf>
    <xf numFmtId="166" fontId="21" fillId="16" borderId="127" xfId="0" applyNumberFormat="1" applyFont="1" applyFill="1" applyBorder="1" applyAlignment="1" applyProtection="1">
      <alignment horizontal="right"/>
    </xf>
    <xf numFmtId="166" fontId="21" fillId="16" borderId="128" xfId="0" applyNumberFormat="1" applyFont="1" applyFill="1" applyBorder="1" applyAlignment="1" applyProtection="1">
      <alignment horizontal="right"/>
    </xf>
    <xf numFmtId="166" fontId="21" fillId="16" borderId="127" xfId="0" applyNumberFormat="1" applyFont="1" applyFill="1" applyBorder="1" applyAlignment="1" applyProtection="1">
      <alignment horizontal="right" vertical="center"/>
    </xf>
    <xf numFmtId="0" fontId="6" fillId="4" borderId="130" xfId="0" applyFont="1" applyFill="1" applyBorder="1" applyAlignment="1" applyProtection="1">
      <alignment horizontal="right" vertical="center"/>
    </xf>
    <xf numFmtId="0" fontId="6" fillId="9" borderId="129" xfId="0" applyFont="1" applyFill="1" applyBorder="1" applyAlignment="1" applyProtection="1">
      <alignment horizontal="right" vertical="center"/>
    </xf>
    <xf numFmtId="165" fontId="0" fillId="2" borderId="0" xfId="0" applyNumberFormat="1" applyFill="1" applyProtection="1"/>
    <xf numFmtId="0" fontId="3" fillId="2" borderId="95" xfId="0" applyFont="1" applyFill="1" applyBorder="1" applyAlignment="1" applyProtection="1">
      <alignment horizontal="center"/>
    </xf>
    <xf numFmtId="0" fontId="3" fillId="2" borderId="53" xfId="0" applyFont="1" applyFill="1" applyBorder="1" applyAlignment="1" applyProtection="1">
      <alignment horizontal="center"/>
    </xf>
    <xf numFmtId="0" fontId="3" fillId="2" borderId="96" xfId="0" applyFont="1" applyFill="1" applyBorder="1" applyAlignment="1" applyProtection="1">
      <alignment horizontal="center"/>
    </xf>
    <xf numFmtId="0" fontId="3" fillId="2" borderId="72" xfId="0" applyFont="1" applyFill="1" applyBorder="1" applyAlignment="1" applyProtection="1">
      <alignment horizontal="center"/>
    </xf>
    <xf numFmtId="0" fontId="19" fillId="12" borderId="1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wrapText="1"/>
    </xf>
    <xf numFmtId="0" fontId="19" fillId="12" borderId="70" xfId="0" applyFont="1" applyFill="1" applyBorder="1" applyAlignment="1">
      <alignment horizontal="center" vertical="center" wrapText="1"/>
    </xf>
    <xf numFmtId="0" fontId="19" fillId="12" borderId="71" xfId="0" applyFont="1" applyFill="1" applyBorder="1" applyAlignment="1">
      <alignment horizontal="center" vertical="center" wrapText="1"/>
    </xf>
    <xf numFmtId="0" fontId="19" fillId="12" borderId="3" xfId="0" applyFont="1" applyFill="1" applyBorder="1" applyAlignment="1">
      <alignment horizontal="center" vertical="center" wrapText="1"/>
    </xf>
    <xf numFmtId="0" fontId="19" fillId="12" borderId="4" xfId="0" applyFont="1" applyFill="1" applyBorder="1" applyAlignment="1">
      <alignment horizontal="center" vertical="center" wrapText="1"/>
    </xf>
    <xf numFmtId="0" fontId="8" fillId="9" borderId="78" xfId="0" applyFont="1" applyFill="1" applyBorder="1" applyAlignment="1" applyProtection="1">
      <alignment horizontal="center" vertical="center"/>
    </xf>
    <xf numFmtId="0" fontId="8" fillId="9" borderId="79" xfId="0" applyFont="1" applyFill="1" applyBorder="1" applyAlignment="1" applyProtection="1">
      <alignment horizontal="center" vertical="center"/>
    </xf>
    <xf numFmtId="0" fontId="8" fillId="13" borderId="80" xfId="0" applyFont="1" applyFill="1" applyBorder="1" applyAlignment="1" applyProtection="1">
      <alignment horizontal="center" vertical="center" wrapText="1"/>
    </xf>
    <xf numFmtId="0" fontId="8" fillId="13" borderId="81" xfId="0" applyFont="1" applyFill="1" applyBorder="1" applyAlignment="1" applyProtection="1">
      <alignment horizontal="center" vertical="center" wrapText="1"/>
    </xf>
    <xf numFmtId="0" fontId="3" fillId="2" borderId="91" xfId="0" applyFont="1" applyFill="1" applyBorder="1" applyAlignment="1" applyProtection="1">
      <alignment horizontal="center"/>
    </xf>
    <xf numFmtId="0" fontId="3" fillId="2" borderId="92" xfId="0" applyFont="1" applyFill="1" applyBorder="1" applyAlignment="1" applyProtection="1">
      <alignment horizontal="center"/>
    </xf>
    <xf numFmtId="0" fontId="6" fillId="4" borderId="33" xfId="0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</xf>
    <xf numFmtId="0" fontId="6" fillId="9" borderId="33" xfId="0" applyFont="1" applyFill="1" applyBorder="1" applyAlignment="1" applyProtection="1">
      <alignment horizontal="center" vertical="center"/>
    </xf>
    <xf numFmtId="0" fontId="6" fillId="9" borderId="10" xfId="0" applyFont="1" applyFill="1" applyBorder="1" applyAlignment="1" applyProtection="1">
      <alignment horizontal="center" vertical="center"/>
    </xf>
    <xf numFmtId="0" fontId="6" fillId="9" borderId="11" xfId="0" applyFont="1" applyFill="1" applyBorder="1" applyAlignment="1" applyProtection="1">
      <alignment horizontal="center" vertical="center"/>
    </xf>
    <xf numFmtId="0" fontId="8" fillId="4" borderId="35" xfId="0" applyFont="1" applyFill="1" applyBorder="1" applyAlignment="1" applyProtection="1">
      <alignment horizontal="center"/>
    </xf>
    <xf numFmtId="0" fontId="8" fillId="4" borderId="36" xfId="0" applyFont="1" applyFill="1" applyBorder="1" applyAlignment="1" applyProtection="1">
      <alignment horizontal="center"/>
    </xf>
    <xf numFmtId="0" fontId="8" fillId="4" borderId="37" xfId="0" applyFont="1" applyFill="1" applyBorder="1" applyAlignment="1" applyProtection="1">
      <alignment horizontal="center"/>
    </xf>
    <xf numFmtId="0" fontId="8" fillId="9" borderId="38" xfId="0" applyFont="1" applyFill="1" applyBorder="1" applyAlignment="1" applyProtection="1">
      <alignment horizontal="center"/>
    </xf>
    <xf numFmtId="0" fontId="8" fillId="9" borderId="36" xfId="0" applyFont="1" applyFill="1" applyBorder="1" applyAlignment="1" applyProtection="1">
      <alignment horizontal="center"/>
    </xf>
    <xf numFmtId="0" fontId="8" fillId="9" borderId="39" xfId="0" applyFont="1" applyFill="1" applyBorder="1" applyAlignment="1" applyProtection="1">
      <alignment horizontal="center"/>
    </xf>
    <xf numFmtId="0" fontId="8" fillId="4" borderId="24" xfId="0" applyFont="1" applyFill="1" applyBorder="1" applyAlignment="1" applyProtection="1">
      <alignment horizontal="center"/>
    </xf>
    <xf numFmtId="0" fontId="8" fillId="4" borderId="40" xfId="0" applyFont="1" applyFill="1" applyBorder="1" applyAlignment="1" applyProtection="1">
      <alignment horizontal="center"/>
    </xf>
    <xf numFmtId="0" fontId="8" fillId="9" borderId="41" xfId="0" applyFont="1" applyFill="1" applyBorder="1" applyAlignment="1" applyProtection="1">
      <alignment horizontal="center"/>
    </xf>
    <xf numFmtId="0" fontId="8" fillId="9" borderId="42" xfId="0" applyFont="1" applyFill="1" applyBorder="1" applyAlignment="1" applyProtection="1">
      <alignment horizontal="center"/>
    </xf>
    <xf numFmtId="0" fontId="8" fillId="9" borderId="43" xfId="0" applyFont="1" applyFill="1" applyBorder="1" applyAlignment="1" applyProtection="1">
      <alignment horizontal="center"/>
    </xf>
    <xf numFmtId="165" fontId="6" fillId="5" borderId="9" xfId="0" applyNumberFormat="1" applyFont="1" applyFill="1" applyBorder="1" applyAlignment="1" applyProtection="1">
      <alignment horizontal="center" vertical="center"/>
    </xf>
    <xf numFmtId="165" fontId="6" fillId="5" borderId="10" xfId="0" applyNumberFormat="1" applyFont="1" applyFill="1" applyBorder="1" applyAlignment="1" applyProtection="1">
      <alignment horizontal="center" vertical="center"/>
    </xf>
    <xf numFmtId="165" fontId="6" fillId="5" borderId="11" xfId="0" applyNumberFormat="1" applyFont="1" applyFill="1" applyBorder="1" applyAlignment="1" applyProtection="1">
      <alignment horizontal="center" vertical="center"/>
    </xf>
    <xf numFmtId="0" fontId="6" fillId="8" borderId="33" xfId="0" applyFont="1" applyFill="1" applyBorder="1" applyAlignment="1" applyProtection="1">
      <alignment horizontal="center" vertical="center"/>
    </xf>
    <xf numFmtId="0" fontId="6" fillId="8" borderId="10" xfId="0" applyFont="1" applyFill="1" applyBorder="1" applyAlignment="1" applyProtection="1">
      <alignment horizontal="center" vertical="center"/>
    </xf>
    <xf numFmtId="0" fontId="6" fillId="8" borderId="34" xfId="0" applyFont="1" applyFill="1" applyBorder="1" applyAlignment="1" applyProtection="1">
      <alignment horizontal="center" vertical="center"/>
    </xf>
    <xf numFmtId="0" fontId="6" fillId="8" borderId="9" xfId="0" applyFont="1" applyFill="1" applyBorder="1" applyAlignment="1" applyProtection="1">
      <alignment horizontal="center" vertical="center"/>
    </xf>
    <xf numFmtId="0" fontId="6" fillId="8" borderId="11" xfId="0" applyFont="1" applyFill="1" applyBorder="1" applyAlignment="1" applyProtection="1">
      <alignment horizontal="center" vertical="center"/>
    </xf>
  </cellXfs>
  <cellStyles count="10">
    <cellStyle name="Comma" xfId="6" builtinId="3"/>
    <cellStyle name="dms_NUM" xfId="8"/>
    <cellStyle name="Nbr-Comma()" xfId="9"/>
    <cellStyle name="Normal" xfId="0" builtinId="0"/>
    <cellStyle name="Normal 10" xfId="2"/>
    <cellStyle name="Normal 3 5" xfId="5"/>
    <cellStyle name="Percent" xfId="1" builtinId="5"/>
    <cellStyle name="RIN_TB3" xfId="7"/>
    <cellStyle name="TableLvl2" xfId="3"/>
    <cellStyle name="TableLvl3" xfId="4"/>
  </cellStyles>
  <dxfs count="1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Z67"/>
  <sheetViews>
    <sheetView tabSelected="1" zoomScale="85" zoomScaleNormal="85" workbookViewId="0">
      <selection activeCell="P6" sqref="P6"/>
    </sheetView>
  </sheetViews>
  <sheetFormatPr defaultColWidth="9.140625" defaultRowHeight="15" x14ac:dyDescent="0.25"/>
  <cols>
    <col min="1" max="1" width="6.140625" style="1" customWidth="1"/>
    <col min="2" max="2" width="65.7109375" style="2" customWidth="1"/>
    <col min="3" max="23" width="12.28515625" style="2" customWidth="1"/>
    <col min="24" max="16384" width="9.140625" style="2"/>
  </cols>
  <sheetData>
    <row r="1" spans="1:286" ht="15.75" thickBot="1" x14ac:dyDescent="0.3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286" customFormat="1" ht="16.5" thickBot="1" x14ac:dyDescent="0.3">
      <c r="A2" s="1"/>
      <c r="B2" s="3" t="s">
        <v>0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12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286" s="7" customFormat="1" ht="15.75" x14ac:dyDescent="0.25">
      <c r="A3" s="1"/>
      <c r="B3" s="6"/>
      <c r="C3" s="262" t="s">
        <v>1</v>
      </c>
      <c r="D3" s="263"/>
      <c r="E3" s="263"/>
      <c r="F3" s="263"/>
      <c r="G3" s="263"/>
      <c r="H3" s="263"/>
      <c r="I3" s="263"/>
      <c r="J3" s="263"/>
      <c r="K3" s="263"/>
      <c r="L3" s="263"/>
      <c r="M3" s="263" t="s">
        <v>2</v>
      </c>
      <c r="N3" s="26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286" ht="16.5" thickBot="1" x14ac:dyDescent="0.3">
      <c r="B4" s="6"/>
      <c r="C4" s="8" t="s">
        <v>34</v>
      </c>
      <c r="D4" s="8" t="s">
        <v>35</v>
      </c>
      <c r="E4" s="9" t="s">
        <v>36</v>
      </c>
      <c r="F4" s="9" t="s">
        <v>37</v>
      </c>
      <c r="G4" s="9" t="s">
        <v>38</v>
      </c>
      <c r="H4" s="9" t="s">
        <v>8</v>
      </c>
      <c r="I4" s="9" t="s">
        <v>39</v>
      </c>
      <c r="J4" s="9" t="s">
        <v>40</v>
      </c>
      <c r="K4" s="9" t="s">
        <v>41</v>
      </c>
      <c r="L4" s="9" t="s">
        <v>42</v>
      </c>
      <c r="M4" s="9" t="s">
        <v>29</v>
      </c>
      <c r="N4" s="10" t="s">
        <v>43</v>
      </c>
    </row>
    <row r="5" spans="1:286" x14ac:dyDescent="0.25">
      <c r="B5" s="11" t="s">
        <v>3</v>
      </c>
      <c r="C5" s="12"/>
      <c r="D5" s="13">
        <v>172.1</v>
      </c>
      <c r="E5" s="14">
        <v>178.3</v>
      </c>
      <c r="F5" s="128">
        <v>180.4</v>
      </c>
      <c r="G5" s="15"/>
      <c r="H5" s="15"/>
      <c r="I5" s="15"/>
      <c r="J5" s="16"/>
      <c r="K5" s="16"/>
      <c r="L5" s="16"/>
      <c r="M5" s="17"/>
      <c r="N5" s="18"/>
    </row>
    <row r="6" spans="1:286" x14ac:dyDescent="0.25">
      <c r="B6" s="19" t="s">
        <v>4</v>
      </c>
      <c r="C6" s="20"/>
      <c r="D6" s="21"/>
      <c r="E6" s="22">
        <v>99.2</v>
      </c>
      <c r="F6" s="22">
        <v>100.4</v>
      </c>
      <c r="G6" s="22">
        <v>102.8</v>
      </c>
      <c r="H6" s="22">
        <v>105.9</v>
      </c>
      <c r="I6" s="22">
        <v>107.5</v>
      </c>
      <c r="J6" s="22">
        <v>108.6</v>
      </c>
      <c r="K6" s="22">
        <v>110.7</v>
      </c>
      <c r="L6" s="22">
        <v>113</v>
      </c>
      <c r="M6" s="22">
        <v>114.8</v>
      </c>
      <c r="N6" s="23">
        <f>M6*(1+1.5%)</f>
        <v>116.52199999999999</v>
      </c>
      <c r="P6" s="2" t="s">
        <v>60</v>
      </c>
    </row>
    <row r="7" spans="1:286" x14ac:dyDescent="0.25">
      <c r="B7" s="24" t="s">
        <v>5</v>
      </c>
      <c r="C7" s="25"/>
      <c r="D7" s="129"/>
      <c r="E7" s="26">
        <f t="shared" ref="E7:F7" si="0">E5/D5-1</f>
        <v>3.6025566531086683E-2</v>
      </c>
      <c r="F7" s="26">
        <f t="shared" si="0"/>
        <v>1.1777902411665764E-2</v>
      </c>
      <c r="G7" s="26">
        <f t="shared" ref="G7:N7" si="1">+G6/F6-1</f>
        <v>2.3904382470119501E-2</v>
      </c>
      <c r="H7" s="26">
        <f t="shared" si="1"/>
        <v>3.0155642023346418E-2</v>
      </c>
      <c r="I7" s="26">
        <f t="shared" si="1"/>
        <v>1.5108593012275628E-2</v>
      </c>
      <c r="J7" s="26">
        <f t="shared" si="1"/>
        <v>1.0232558139534831E-2</v>
      </c>
      <c r="K7" s="26">
        <f t="shared" si="1"/>
        <v>1.9337016574585641E-2</v>
      </c>
      <c r="L7" s="26">
        <f t="shared" si="1"/>
        <v>2.0776874435411097E-2</v>
      </c>
      <c r="M7" s="26">
        <f t="shared" si="1"/>
        <v>1.5929203539823078E-2</v>
      </c>
      <c r="N7" s="27">
        <f t="shared" si="1"/>
        <v>1.4999999999999902E-2</v>
      </c>
    </row>
    <row r="8" spans="1:286" ht="15.75" thickBot="1" x14ac:dyDescent="0.3">
      <c r="B8" s="28" t="s">
        <v>44</v>
      </c>
      <c r="C8" s="29"/>
      <c r="D8" s="30">
        <f>E8/(1+E7)</f>
        <v>0.82199678630960737</v>
      </c>
      <c r="E8" s="31">
        <f t="shared" ref="E8:M8" si="2">F8/(1+F7)</f>
        <v>0.85160968622314359</v>
      </c>
      <c r="F8" s="31">
        <f t="shared" si="2"/>
        <v>0.86163986200030906</v>
      </c>
      <c r="G8" s="31">
        <f t="shared" si="2"/>
        <v>0.88223683081306548</v>
      </c>
      <c r="H8" s="31">
        <f t="shared" si="2"/>
        <v>0.90884124886287587</v>
      </c>
      <c r="I8" s="31">
        <f t="shared" si="2"/>
        <v>0.92257256140471333</v>
      </c>
      <c r="J8" s="31">
        <f t="shared" si="2"/>
        <v>0.93201283877722663</v>
      </c>
      <c r="K8" s="31">
        <f t="shared" si="2"/>
        <v>0.95003518648838847</v>
      </c>
      <c r="L8" s="31">
        <f t="shared" si="2"/>
        <v>0.96977394826728003</v>
      </c>
      <c r="M8" s="31">
        <f t="shared" si="2"/>
        <v>0.98522167487684742</v>
      </c>
      <c r="N8" s="32">
        <v>1</v>
      </c>
    </row>
    <row r="9" spans="1:286" x14ac:dyDescent="0.25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</row>
    <row r="10" spans="1:286" x14ac:dyDescent="0.25"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</row>
    <row r="11" spans="1:286" x14ac:dyDescent="0.25"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</row>
    <row r="12" spans="1:286" s="36" customFormat="1" ht="18.75" x14ac:dyDescent="0.3">
      <c r="A12" s="1"/>
      <c r="B12" s="34" t="s">
        <v>6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86" ht="15.75" thickBot="1" x14ac:dyDescent="0.3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pans="1:286" customFormat="1" ht="15.75" thickBot="1" x14ac:dyDescent="0.3">
      <c r="A14" s="1"/>
      <c r="B14" s="37" t="s">
        <v>7</v>
      </c>
      <c r="C14" s="38" t="s">
        <v>8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  <c r="IW14" s="33"/>
      <c r="IX14" s="33"/>
      <c r="IY14" s="33"/>
      <c r="IZ14" s="33"/>
      <c r="JA14" s="33"/>
      <c r="JB14" s="33"/>
      <c r="JC14" s="33"/>
      <c r="JD14" s="33"/>
      <c r="JE14" s="33"/>
      <c r="JF14" s="33"/>
      <c r="JG14" s="33"/>
      <c r="JH14" s="33"/>
      <c r="JI14" s="33"/>
      <c r="JJ14" s="33"/>
      <c r="JK14" s="33"/>
      <c r="JL14" s="33"/>
      <c r="JM14" s="33"/>
      <c r="JN14" s="33"/>
      <c r="JO14" s="33"/>
      <c r="JP14" s="33"/>
      <c r="JQ14" s="33"/>
      <c r="JR14" s="33"/>
      <c r="JS14" s="33"/>
      <c r="JT14" s="33"/>
      <c r="JU14" s="33"/>
      <c r="JV14" s="33"/>
      <c r="JW14" s="33"/>
      <c r="JX14" s="33"/>
      <c r="JY14" s="33"/>
      <c r="JZ14" s="33"/>
    </row>
    <row r="15" spans="1:286" s="43" customFormat="1" ht="16.5" thickBot="1" x14ac:dyDescent="0.3">
      <c r="A15" s="1"/>
      <c r="B15" s="39" t="s">
        <v>9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1"/>
      <c r="N15" s="41"/>
      <c r="O15" s="41"/>
      <c r="P15" s="41"/>
      <c r="Q15" s="41"/>
      <c r="R15" s="41"/>
      <c r="S15" s="41"/>
      <c r="T15" s="42"/>
      <c r="U15" s="2"/>
      <c r="V15" s="2"/>
      <c r="W15" s="2"/>
      <c r="X15" s="2"/>
      <c r="Y15" s="2"/>
      <c r="Z15" s="2"/>
    </row>
    <row r="16" spans="1:286" x14ac:dyDescent="0.25">
      <c r="B16" s="33"/>
      <c r="C16" s="265" t="s">
        <v>45</v>
      </c>
      <c r="D16" s="266"/>
      <c r="E16" s="266"/>
      <c r="F16" s="266"/>
      <c r="G16" s="267"/>
      <c r="H16" s="268" t="s">
        <v>46</v>
      </c>
      <c r="I16" s="266"/>
      <c r="J16" s="266"/>
      <c r="K16" s="266"/>
      <c r="L16" s="269"/>
      <c r="M16" s="44"/>
      <c r="N16" s="248" t="s">
        <v>47</v>
      </c>
      <c r="O16" s="249"/>
      <c r="P16" s="249"/>
      <c r="Q16" s="249"/>
      <c r="R16" s="249"/>
      <c r="S16" s="249"/>
      <c r="T16" s="250"/>
    </row>
    <row r="17" spans="1:29" ht="15.75" thickBot="1" x14ac:dyDescent="0.3">
      <c r="B17" s="33"/>
      <c r="C17" s="251" t="s">
        <v>10</v>
      </c>
      <c r="D17" s="252"/>
      <c r="E17" s="252"/>
      <c r="F17" s="252"/>
      <c r="G17" s="253"/>
      <c r="H17" s="254" t="s">
        <v>11</v>
      </c>
      <c r="I17" s="255"/>
      <c r="J17" s="255"/>
      <c r="K17" s="255"/>
      <c r="L17" s="256"/>
      <c r="M17" s="44"/>
      <c r="N17" s="257" t="s">
        <v>10</v>
      </c>
      <c r="O17" s="258"/>
      <c r="P17" s="259" t="s">
        <v>11</v>
      </c>
      <c r="Q17" s="260"/>
      <c r="R17" s="260"/>
      <c r="S17" s="260"/>
      <c r="T17" s="261"/>
    </row>
    <row r="18" spans="1:29" ht="15.75" thickBot="1" x14ac:dyDescent="0.3">
      <c r="B18" s="33"/>
      <c r="C18" s="130" t="s">
        <v>36</v>
      </c>
      <c r="D18" s="131" t="s">
        <v>37</v>
      </c>
      <c r="E18" s="131" t="s">
        <v>38</v>
      </c>
      <c r="F18" s="131" t="s">
        <v>8</v>
      </c>
      <c r="G18" s="132" t="s">
        <v>39</v>
      </c>
      <c r="H18" s="133" t="s">
        <v>40</v>
      </c>
      <c r="I18" s="134" t="s">
        <v>41</v>
      </c>
      <c r="J18" s="134" t="s">
        <v>42</v>
      </c>
      <c r="K18" s="134" t="s">
        <v>29</v>
      </c>
      <c r="L18" s="54" t="s">
        <v>43</v>
      </c>
      <c r="M18" s="33"/>
      <c r="N18" s="45" t="str">
        <f>dms_PRCP_BaseYear</f>
        <v>2013-14</v>
      </c>
      <c r="O18" s="226" t="s">
        <v>39</v>
      </c>
      <c r="P18" s="227" t="s">
        <v>40</v>
      </c>
      <c r="Q18" s="46" t="s">
        <v>41</v>
      </c>
      <c r="R18" s="46" t="s">
        <v>42</v>
      </c>
      <c r="S18" s="46" t="s">
        <v>29</v>
      </c>
      <c r="T18" s="47" t="s">
        <v>43</v>
      </c>
    </row>
    <row r="19" spans="1:29" x14ac:dyDescent="0.25">
      <c r="B19" s="135" t="s">
        <v>12</v>
      </c>
      <c r="C19" s="136"/>
      <c r="D19" s="137"/>
      <c r="E19" s="137"/>
      <c r="F19" s="137">
        <v>203.87663580167563</v>
      </c>
      <c r="G19" s="138">
        <v>207.98006981661845</v>
      </c>
      <c r="H19" s="139">
        <v>243.4477003637104</v>
      </c>
      <c r="I19" s="140">
        <v>252.21103472744821</v>
      </c>
      <c r="J19" s="140">
        <v>252.10740800605635</v>
      </c>
      <c r="K19" s="140">
        <v>255.38388251908367</v>
      </c>
      <c r="L19" s="141">
        <v>258.47459679417227</v>
      </c>
      <c r="M19" s="33"/>
      <c r="N19" s="142">
        <f>+LOOKUP(dms_PRCP_BaseYear,C$18:G$18,C19:G19)/$D$8</f>
        <v>248.02607406409606</v>
      </c>
      <c r="O19" s="143">
        <f t="shared" ref="O19:O27" si="3">+G19/$D$8</f>
        <v>253.01810576456705</v>
      </c>
      <c r="P19" s="144">
        <f>+H19/$I$8</f>
        <v>263.87919015609543</v>
      </c>
      <c r="Q19" s="145">
        <f>+I19/$I$8</f>
        <v>273.37799245127178</v>
      </c>
      <c r="R19" s="145">
        <f>+J19/$I$8</f>
        <v>273.26566879703904</v>
      </c>
      <c r="S19" s="145">
        <f>+K19/$I$8</f>
        <v>276.81712333849919</v>
      </c>
      <c r="T19" s="146">
        <f>+L19/$I$8</f>
        <v>280.16722760605154</v>
      </c>
    </row>
    <row r="20" spans="1:29" x14ac:dyDescent="0.25">
      <c r="B20" s="147" t="s">
        <v>13</v>
      </c>
      <c r="C20" s="148"/>
      <c r="D20" s="149"/>
      <c r="E20" s="149"/>
      <c r="F20" s="149"/>
      <c r="G20" s="150"/>
      <c r="H20" s="151"/>
      <c r="I20" s="152"/>
      <c r="J20" s="152"/>
      <c r="K20" s="152"/>
      <c r="L20" s="153"/>
      <c r="M20" s="33"/>
      <c r="N20" s="154"/>
      <c r="O20" s="155"/>
      <c r="P20" s="156"/>
      <c r="Q20" s="157"/>
      <c r="R20" s="157"/>
      <c r="S20" s="157"/>
      <c r="T20" s="158"/>
    </row>
    <row r="21" spans="1:29" x14ac:dyDescent="0.25">
      <c r="B21" s="159" t="s">
        <v>14</v>
      </c>
      <c r="C21" s="160"/>
      <c r="D21" s="161"/>
      <c r="E21" s="161"/>
      <c r="F21" s="172">
        <v>-1.786010467087866</v>
      </c>
      <c r="G21" s="173">
        <v>-1.8468232500418846</v>
      </c>
      <c r="H21" s="163">
        <v>-1.9040751885973997</v>
      </c>
      <c r="I21" s="164">
        <v>-1.9981032195254735</v>
      </c>
      <c r="J21" s="164">
        <v>-2.0526217838193017</v>
      </c>
      <c r="K21" s="164">
        <v>-2.0977861146717847</v>
      </c>
      <c r="L21" s="165">
        <v>-2.1370606424913468</v>
      </c>
      <c r="M21" s="33"/>
      <c r="N21" s="166">
        <f t="shared" ref="N21:N26" si="4">+LOOKUP(dms_PRCP_BaseYear,C$18:G$18,C21:G21)/$D$8</f>
        <v>-2.1727706200729116</v>
      </c>
      <c r="O21" s="167">
        <f t="shared" si="3"/>
        <v>-2.2467523970906056</v>
      </c>
      <c r="P21" s="168">
        <f>H21/$I$8</f>
        <v>-2.0638758058208948</v>
      </c>
      <c r="Q21" s="168">
        <f t="shared" ref="Q21:T27" si="5">I21/$I$8</f>
        <v>-2.165795193912067</v>
      </c>
      <c r="R21" s="168">
        <f t="shared" si="5"/>
        <v>-2.2248892604110946</v>
      </c>
      <c r="S21" s="168">
        <f t="shared" si="5"/>
        <v>-2.2738440339887038</v>
      </c>
      <c r="T21" s="169">
        <f t="shared" si="5"/>
        <v>-2.3164146993895507</v>
      </c>
    </row>
    <row r="22" spans="1:29" x14ac:dyDescent="0.25">
      <c r="B22" s="159" t="s">
        <v>15</v>
      </c>
      <c r="C22" s="160"/>
      <c r="D22" s="161"/>
      <c r="E22" s="212"/>
      <c r="F22" s="161">
        <v>-1.2</v>
      </c>
      <c r="G22" s="162">
        <v>-1.3</v>
      </c>
      <c r="H22" s="163"/>
      <c r="I22" s="164"/>
      <c r="J22" s="164"/>
      <c r="K22" s="164"/>
      <c r="L22" s="165"/>
      <c r="M22" s="33"/>
      <c r="N22" s="166">
        <f t="shared" si="4"/>
        <v>-1.4598597220646756</v>
      </c>
      <c r="O22" s="167">
        <f t="shared" si="3"/>
        <v>-1.5815146989033986</v>
      </c>
      <c r="P22" s="168">
        <f t="shared" ref="P22:P27" si="6">H22/$I$8</f>
        <v>0</v>
      </c>
      <c r="Q22" s="168">
        <f t="shared" si="5"/>
        <v>0</v>
      </c>
      <c r="R22" s="168">
        <f t="shared" si="5"/>
        <v>0</v>
      </c>
      <c r="S22" s="168">
        <f t="shared" si="5"/>
        <v>0</v>
      </c>
      <c r="T22" s="169">
        <f t="shared" si="5"/>
        <v>0</v>
      </c>
    </row>
    <row r="23" spans="1:29" x14ac:dyDescent="0.25">
      <c r="B23" s="170" t="s">
        <v>16</v>
      </c>
      <c r="C23" s="160"/>
      <c r="D23" s="161"/>
      <c r="E23" s="161"/>
      <c r="F23" s="137"/>
      <c r="G23" s="138"/>
      <c r="H23" s="163"/>
      <c r="I23" s="164"/>
      <c r="J23" s="164"/>
      <c r="K23" s="164"/>
      <c r="L23" s="165"/>
      <c r="M23" s="33"/>
      <c r="N23" s="166">
        <f t="shared" si="4"/>
        <v>0</v>
      </c>
      <c r="O23" s="167">
        <f t="shared" si="3"/>
        <v>0</v>
      </c>
      <c r="P23" s="168">
        <f t="shared" si="6"/>
        <v>0</v>
      </c>
      <c r="Q23" s="168">
        <f t="shared" si="5"/>
        <v>0</v>
      </c>
      <c r="R23" s="168">
        <f t="shared" si="5"/>
        <v>0</v>
      </c>
      <c r="S23" s="168">
        <f t="shared" si="5"/>
        <v>0</v>
      </c>
      <c r="T23" s="169">
        <f t="shared" si="5"/>
        <v>0</v>
      </c>
    </row>
    <row r="24" spans="1:29" x14ac:dyDescent="0.25">
      <c r="B24" s="171" t="s">
        <v>17</v>
      </c>
      <c r="C24" s="160"/>
      <c r="D24" s="161"/>
      <c r="E24" s="161"/>
      <c r="F24" s="161">
        <v>-0.6</v>
      </c>
      <c r="G24" s="162">
        <v>-0.6</v>
      </c>
      <c r="H24" s="163"/>
      <c r="I24" s="164"/>
      <c r="J24" s="164"/>
      <c r="K24" s="164"/>
      <c r="L24" s="165"/>
      <c r="M24" s="33"/>
      <c r="N24" s="166">
        <f t="shared" si="4"/>
        <v>-0.72992986103233781</v>
      </c>
      <c r="O24" s="167">
        <f t="shared" si="3"/>
        <v>-0.72992986103233781</v>
      </c>
      <c r="P24" s="168">
        <f t="shared" si="6"/>
        <v>0</v>
      </c>
      <c r="Q24" s="168">
        <f t="shared" si="5"/>
        <v>0</v>
      </c>
      <c r="R24" s="168">
        <f t="shared" si="5"/>
        <v>0</v>
      </c>
      <c r="S24" s="168">
        <f t="shared" si="5"/>
        <v>0</v>
      </c>
      <c r="T24" s="169">
        <f t="shared" si="5"/>
        <v>0</v>
      </c>
    </row>
    <row r="25" spans="1:29" x14ac:dyDescent="0.25">
      <c r="B25" s="211" t="s">
        <v>18</v>
      </c>
      <c r="C25" s="160"/>
      <c r="D25" s="161"/>
      <c r="E25" s="161"/>
      <c r="F25" s="161"/>
      <c r="G25" s="162"/>
      <c r="H25" s="163"/>
      <c r="I25" s="164"/>
      <c r="J25" s="164"/>
      <c r="K25" s="164"/>
      <c r="L25" s="165"/>
      <c r="M25" s="33"/>
      <c r="N25" s="166">
        <f t="shared" si="4"/>
        <v>0</v>
      </c>
      <c r="O25" s="167">
        <f t="shared" si="3"/>
        <v>0</v>
      </c>
      <c r="P25" s="168">
        <f t="shared" si="6"/>
        <v>0</v>
      </c>
      <c r="Q25" s="168">
        <f t="shared" si="5"/>
        <v>0</v>
      </c>
      <c r="R25" s="168">
        <f t="shared" si="5"/>
        <v>0</v>
      </c>
      <c r="S25" s="168">
        <f t="shared" si="5"/>
        <v>0</v>
      </c>
      <c r="T25" s="169">
        <f t="shared" si="5"/>
        <v>0</v>
      </c>
    </row>
    <row r="26" spans="1:29" x14ac:dyDescent="0.25">
      <c r="B26" s="211" t="s">
        <v>19</v>
      </c>
      <c r="C26" s="160"/>
      <c r="D26" s="161"/>
      <c r="E26" s="161"/>
      <c r="F26" s="172"/>
      <c r="G26" s="173"/>
      <c r="H26" s="163"/>
      <c r="I26" s="164"/>
      <c r="J26" s="164"/>
      <c r="K26" s="164"/>
      <c r="L26" s="165"/>
      <c r="M26" s="33"/>
      <c r="N26" s="166">
        <f t="shared" si="4"/>
        <v>0</v>
      </c>
      <c r="O26" s="167">
        <f t="shared" si="3"/>
        <v>0</v>
      </c>
      <c r="P26" s="168">
        <f t="shared" si="6"/>
        <v>0</v>
      </c>
      <c r="Q26" s="168">
        <f t="shared" si="5"/>
        <v>0</v>
      </c>
      <c r="R26" s="168">
        <f t="shared" si="5"/>
        <v>0</v>
      </c>
      <c r="S26" s="168">
        <f t="shared" si="5"/>
        <v>0</v>
      </c>
      <c r="T26" s="169">
        <f t="shared" si="5"/>
        <v>0</v>
      </c>
    </row>
    <row r="27" spans="1:29" ht="15.75" thickBot="1" x14ac:dyDescent="0.3">
      <c r="B27" s="171" t="s">
        <v>58</v>
      </c>
      <c r="C27" s="160"/>
      <c r="D27" s="161"/>
      <c r="E27" s="212"/>
      <c r="F27" s="137">
        <v>10.309782436841957</v>
      </c>
      <c r="G27" s="138">
        <v>8.2477628310141817</v>
      </c>
      <c r="H27" s="139"/>
      <c r="I27" s="164"/>
      <c r="J27" s="164"/>
      <c r="K27" s="164"/>
      <c r="L27" s="165"/>
      <c r="M27" s="33"/>
      <c r="N27" s="214">
        <f t="shared" ref="N27" si="7">+LOOKUP(dms_PRCP_BaseYear,C$18:G$18,C27:G27)/$D$8</f>
        <v>12.542363435662811</v>
      </c>
      <c r="O27" s="215">
        <f t="shared" si="3"/>
        <v>10.033813961783105</v>
      </c>
      <c r="P27" s="216">
        <f t="shared" si="6"/>
        <v>0</v>
      </c>
      <c r="Q27" s="216">
        <f t="shared" si="5"/>
        <v>0</v>
      </c>
      <c r="R27" s="216">
        <f t="shared" si="5"/>
        <v>0</v>
      </c>
      <c r="S27" s="216">
        <f t="shared" si="5"/>
        <v>0</v>
      </c>
      <c r="T27" s="217">
        <f t="shared" si="5"/>
        <v>0</v>
      </c>
    </row>
    <row r="28" spans="1:29" ht="15.75" thickBot="1" x14ac:dyDescent="0.3">
      <c r="B28" s="176" t="s">
        <v>20</v>
      </c>
      <c r="C28" s="177">
        <f t="shared" ref="C28:E28" si="8">SUM(C19:C26)</f>
        <v>0</v>
      </c>
      <c r="D28" s="178">
        <f t="shared" si="8"/>
        <v>0</v>
      </c>
      <c r="E28" s="178">
        <f t="shared" si="8"/>
        <v>0</v>
      </c>
      <c r="F28" s="178">
        <f>SUM(F19:F27)</f>
        <v>210.60040777142973</v>
      </c>
      <c r="G28" s="178">
        <f t="shared" ref="G28:L28" si="9">SUM(G19:G27)</f>
        <v>212.48100939759073</v>
      </c>
      <c r="H28" s="181">
        <f t="shared" si="9"/>
        <v>241.54362517511299</v>
      </c>
      <c r="I28" s="178">
        <f t="shared" si="9"/>
        <v>250.21293150792275</v>
      </c>
      <c r="J28" s="178">
        <f t="shared" si="9"/>
        <v>250.05478622223706</v>
      </c>
      <c r="K28" s="178">
        <f t="shared" si="9"/>
        <v>253.28609640441189</v>
      </c>
      <c r="L28" s="179">
        <f t="shared" si="9"/>
        <v>256.33753615168092</v>
      </c>
      <c r="M28" s="33"/>
      <c r="N28" s="218">
        <f>+SUM(N19:N27)</f>
        <v>256.20587729658894</v>
      </c>
      <c r="O28" s="181">
        <f t="shared" ref="O28:T28" si="10">+SUM(O19:O27)</f>
        <v>258.49372276932382</v>
      </c>
      <c r="P28" s="181">
        <f t="shared" si="10"/>
        <v>261.81531435027455</v>
      </c>
      <c r="Q28" s="181">
        <f t="shared" si="10"/>
        <v>271.21219725735972</v>
      </c>
      <c r="R28" s="181">
        <f t="shared" si="10"/>
        <v>271.04077953662795</v>
      </c>
      <c r="S28" s="181">
        <f t="shared" si="10"/>
        <v>274.54327930451046</v>
      </c>
      <c r="T28" s="182">
        <f t="shared" si="10"/>
        <v>277.85081290666199</v>
      </c>
    </row>
    <row r="29" spans="1:29" ht="15.75" thickBot="1" x14ac:dyDescent="0.3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AA29" s="33"/>
      <c r="AB29" s="33"/>
      <c r="AC29" s="33"/>
    </row>
    <row r="30" spans="1:29" s="43" customFormat="1" ht="16.5" thickBot="1" x14ac:dyDescent="0.3">
      <c r="A30" s="1"/>
      <c r="B30" s="39" t="s">
        <v>21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2"/>
      <c r="U30" s="2"/>
      <c r="V30" s="2"/>
      <c r="W30" s="2"/>
      <c r="X30" s="2"/>
      <c r="Y30" s="2"/>
      <c r="Z30" s="2"/>
    </row>
    <row r="31" spans="1:29" x14ac:dyDescent="0.25">
      <c r="B31" s="52"/>
      <c r="C31" s="245" t="s">
        <v>22</v>
      </c>
      <c r="D31" s="246"/>
      <c r="E31" s="246"/>
      <c r="F31" s="246"/>
      <c r="G31" s="246"/>
      <c r="H31" s="246"/>
      <c r="I31" s="246"/>
      <c r="J31" s="246"/>
      <c r="K31" s="246"/>
      <c r="L31" s="247"/>
      <c r="M31" s="33"/>
      <c r="N31" s="248" t="s">
        <v>47</v>
      </c>
      <c r="O31" s="249"/>
      <c r="P31" s="249"/>
      <c r="Q31" s="249"/>
      <c r="R31" s="249"/>
      <c r="S31" s="249"/>
      <c r="T31" s="250"/>
    </row>
    <row r="32" spans="1:29" ht="15.75" thickBot="1" x14ac:dyDescent="0.3">
      <c r="B32" s="52"/>
      <c r="C32" s="251" t="s">
        <v>10</v>
      </c>
      <c r="D32" s="252"/>
      <c r="E32" s="252"/>
      <c r="F32" s="252"/>
      <c r="G32" s="253"/>
      <c r="H32" s="254" t="s">
        <v>11</v>
      </c>
      <c r="I32" s="255"/>
      <c r="J32" s="255"/>
      <c r="K32" s="255"/>
      <c r="L32" s="256"/>
      <c r="M32" s="33"/>
      <c r="N32" s="257" t="s">
        <v>10</v>
      </c>
      <c r="O32" s="258"/>
      <c r="P32" s="259" t="s">
        <v>11</v>
      </c>
      <c r="Q32" s="260"/>
      <c r="R32" s="260"/>
      <c r="S32" s="260"/>
      <c r="T32" s="261"/>
    </row>
    <row r="33" spans="1:286" ht="15.75" thickBot="1" x14ac:dyDescent="0.3">
      <c r="B33" s="53"/>
      <c r="C33" s="130" t="s">
        <v>36</v>
      </c>
      <c r="D33" s="131" t="s">
        <v>37</v>
      </c>
      <c r="E33" s="131" t="s">
        <v>38</v>
      </c>
      <c r="F33" s="131" t="s">
        <v>8</v>
      </c>
      <c r="G33" s="132" t="s">
        <v>39</v>
      </c>
      <c r="H33" s="133" t="s">
        <v>40</v>
      </c>
      <c r="I33" s="134" t="s">
        <v>41</v>
      </c>
      <c r="J33" s="134" t="s">
        <v>42</v>
      </c>
      <c r="K33" s="134" t="s">
        <v>29</v>
      </c>
      <c r="L33" s="54" t="s">
        <v>43</v>
      </c>
      <c r="M33" s="33"/>
      <c r="N33" s="45" t="str">
        <f>dms_PRCP_BaseYear</f>
        <v>2013-14</v>
      </c>
      <c r="O33" s="226" t="s">
        <v>39</v>
      </c>
      <c r="P33" s="227" t="s">
        <v>40</v>
      </c>
      <c r="Q33" s="46" t="s">
        <v>41</v>
      </c>
      <c r="R33" s="46" t="s">
        <v>42</v>
      </c>
      <c r="S33" s="46" t="s">
        <v>29</v>
      </c>
      <c r="T33" s="47" t="s">
        <v>43</v>
      </c>
    </row>
    <row r="34" spans="1:286" x14ac:dyDescent="0.25">
      <c r="B34" s="48" t="s">
        <v>23</v>
      </c>
      <c r="C34" s="183"/>
      <c r="D34" s="137"/>
      <c r="E34" s="137"/>
      <c r="F34" s="137">
        <v>236.77199999999999</v>
      </c>
      <c r="G34" s="138">
        <v>250.85900000000001</v>
      </c>
      <c r="H34" s="139">
        <v>214.41588964999653</v>
      </c>
      <c r="I34" s="140">
        <v>250.71031062569813</v>
      </c>
      <c r="J34" s="140">
        <v>251.21574444348053</v>
      </c>
      <c r="K34" s="201">
        <v>264.44393527756796</v>
      </c>
      <c r="L34" s="55"/>
      <c r="M34" s="33"/>
      <c r="N34" s="184">
        <f>+LOOKUP(dms_PRCP_BaseYear,C$33:G$33,C34:G34)/LOOKUP(dms_PRCP_BaseYear,C$4:N$4,C$8:N$8)*(1+LOOKUP(dms_PRCP_BaseYear,C$4:N$4,C$7:N$7))^0.5</f>
        <v>264.41965579370407</v>
      </c>
      <c r="O34" s="205">
        <f>+G34/I$8*(1+I$7)^0.5</f>
        <v>273.9588943718278</v>
      </c>
      <c r="P34" s="206">
        <f>+H34/J$8*(1+J$7)^0.5</f>
        <v>231.23083735553163</v>
      </c>
      <c r="Q34" s="207">
        <f>+I34/K$8*(1+K$7)^0.5</f>
        <v>266.4350780705102</v>
      </c>
      <c r="R34" s="207">
        <f>+J34/L$8*(1+L$7)^0.5</f>
        <v>261.72291733550981</v>
      </c>
      <c r="S34" s="208">
        <f>+K34/M$8*(1+M$7)^0.5</f>
        <v>270.5399316415174</v>
      </c>
      <c r="T34" s="209"/>
    </row>
    <row r="35" spans="1:286" x14ac:dyDescent="0.25">
      <c r="B35" s="49" t="s">
        <v>24</v>
      </c>
      <c r="C35" s="185"/>
      <c r="D35" s="149"/>
      <c r="E35" s="149"/>
      <c r="F35" s="149"/>
      <c r="G35" s="186"/>
      <c r="H35" s="185"/>
      <c r="I35" s="149"/>
      <c r="J35" s="149"/>
      <c r="K35" s="186"/>
      <c r="L35" s="55"/>
      <c r="M35" s="33"/>
      <c r="N35" s="154"/>
      <c r="O35" s="155"/>
      <c r="P35" s="156"/>
      <c r="Q35" s="157"/>
      <c r="R35" s="157"/>
      <c r="S35" s="155"/>
      <c r="T35" s="187"/>
    </row>
    <row r="36" spans="1:286" x14ac:dyDescent="0.25">
      <c r="B36" s="56" t="str">
        <f>B21</f>
        <v>Debt raising costs</v>
      </c>
      <c r="C36" s="188"/>
      <c r="D36" s="161"/>
      <c r="E36" s="161"/>
      <c r="F36" s="172">
        <v>-1.877</v>
      </c>
      <c r="G36" s="173">
        <v>-1.8680000000000001</v>
      </c>
      <c r="H36" s="163"/>
      <c r="I36" s="164"/>
      <c r="J36" s="164"/>
      <c r="K36" s="162"/>
      <c r="L36" s="55"/>
      <c r="M36" s="33"/>
      <c r="N36" s="189">
        <f t="shared" ref="N36:N41" si="11">+LOOKUP(dms_PRCP_BaseYear,C$33:G$33,C36:G36)/LOOKUP(dms_PRCP_BaseYear,C$4:N$4,C$8:N$8)*(1+LOOKUP(dms_PRCP_BaseYear,C$4:N$4,C$7:N$7))^0.5</f>
        <v>-2.0961756201104125</v>
      </c>
      <c r="O36" s="190">
        <f t="shared" ref="O36:S41" si="12">G36/I$8*(1+I$7)^0.5</f>
        <v>-2.0400113796458341</v>
      </c>
      <c r="P36" s="191">
        <f t="shared" si="12"/>
        <v>0</v>
      </c>
      <c r="Q36" s="191">
        <f t="shared" si="12"/>
        <v>0</v>
      </c>
      <c r="R36" s="191">
        <f t="shared" si="12"/>
        <v>0</v>
      </c>
      <c r="S36" s="192">
        <f t="shared" si="12"/>
        <v>0</v>
      </c>
      <c r="T36" s="187"/>
    </row>
    <row r="37" spans="1:286" x14ac:dyDescent="0.25">
      <c r="B37" s="56" t="str">
        <f>B22</f>
        <v>Self insurance</v>
      </c>
      <c r="C37" s="188"/>
      <c r="D37" s="161"/>
      <c r="E37" s="212"/>
      <c r="F37" s="161">
        <v>-4.9850000000000003</v>
      </c>
      <c r="G37" s="162">
        <v>-0.68700000000000006</v>
      </c>
      <c r="H37" s="163"/>
      <c r="I37" s="164"/>
      <c r="J37" s="164"/>
      <c r="K37" s="162"/>
      <c r="L37" s="55"/>
      <c r="M37" s="33"/>
      <c r="N37" s="189">
        <f t="shared" si="11"/>
        <v>-5.5670940150508299</v>
      </c>
      <c r="O37" s="190">
        <f t="shared" si="12"/>
        <v>-0.75026114444148173</v>
      </c>
      <c r="P37" s="191">
        <f t="shared" si="12"/>
        <v>0</v>
      </c>
      <c r="Q37" s="191">
        <f t="shared" si="12"/>
        <v>0</v>
      </c>
      <c r="R37" s="191">
        <f t="shared" si="12"/>
        <v>0</v>
      </c>
      <c r="S37" s="192">
        <f t="shared" si="12"/>
        <v>0</v>
      </c>
      <c r="T37" s="187"/>
    </row>
    <row r="38" spans="1:286" ht="15" customHeight="1" x14ac:dyDescent="0.25">
      <c r="B38" s="193" t="str">
        <f>B23</f>
        <v>Insurance</v>
      </c>
      <c r="C38" s="188"/>
      <c r="D38" s="161"/>
      <c r="E38" s="161"/>
      <c r="F38" s="137"/>
      <c r="G38" s="138"/>
      <c r="H38" s="163"/>
      <c r="I38" s="164"/>
      <c r="J38" s="164"/>
      <c r="K38" s="162"/>
      <c r="L38" s="55"/>
      <c r="M38" s="33"/>
      <c r="N38" s="189">
        <f t="shared" si="11"/>
        <v>0</v>
      </c>
      <c r="O38" s="190">
        <f t="shared" si="12"/>
        <v>0</v>
      </c>
      <c r="P38" s="191">
        <f t="shared" si="12"/>
        <v>0</v>
      </c>
      <c r="Q38" s="191">
        <f t="shared" si="12"/>
        <v>0</v>
      </c>
      <c r="R38" s="191">
        <f t="shared" si="12"/>
        <v>0</v>
      </c>
      <c r="S38" s="192">
        <f t="shared" si="12"/>
        <v>0</v>
      </c>
      <c r="T38" s="187"/>
      <c r="V38" s="233" t="s">
        <v>48</v>
      </c>
      <c r="W38" s="234"/>
    </row>
    <row r="39" spans="1:286" ht="15" customHeight="1" x14ac:dyDescent="0.25">
      <c r="B39" s="56" t="s">
        <v>59</v>
      </c>
      <c r="C39" s="188"/>
      <c r="D39" s="161"/>
      <c r="E39" s="161"/>
      <c r="F39" s="161">
        <v>-1.4330000000000001</v>
      </c>
      <c r="G39" s="162">
        <v>-1.7769999999999999</v>
      </c>
      <c r="H39" s="163"/>
      <c r="I39" s="164"/>
      <c r="J39" s="164"/>
      <c r="K39" s="162"/>
      <c r="L39" s="55"/>
      <c r="M39" s="33"/>
      <c r="N39" s="189">
        <f t="shared" si="11"/>
        <v>-1.6003301351189245</v>
      </c>
      <c r="O39" s="190">
        <f t="shared" ref="O39" si="13">G39/I$8*(1+I$7)^0.5</f>
        <v>-1.9406318102947788</v>
      </c>
      <c r="P39" s="191"/>
      <c r="Q39" s="191"/>
      <c r="R39" s="191"/>
      <c r="S39" s="192"/>
      <c r="T39" s="187"/>
      <c r="V39" s="235"/>
      <c r="W39" s="236"/>
    </row>
    <row r="40" spans="1:286" ht="15" customHeight="1" x14ac:dyDescent="0.25">
      <c r="B40" s="57" t="s">
        <v>25</v>
      </c>
      <c r="C40" s="188"/>
      <c r="D40" s="161"/>
      <c r="E40" s="161"/>
      <c r="F40" s="172"/>
      <c r="G40" s="173"/>
      <c r="H40" s="174"/>
      <c r="I40" s="175"/>
      <c r="J40" s="175"/>
      <c r="K40" s="162"/>
      <c r="L40" s="55"/>
      <c r="M40" s="33"/>
      <c r="N40" s="189">
        <f t="shared" si="11"/>
        <v>0</v>
      </c>
      <c r="O40" s="190">
        <f t="shared" si="12"/>
        <v>0</v>
      </c>
      <c r="P40" s="191">
        <f t="shared" si="12"/>
        <v>0</v>
      </c>
      <c r="Q40" s="191">
        <f t="shared" si="12"/>
        <v>0</v>
      </c>
      <c r="R40" s="191">
        <f t="shared" si="12"/>
        <v>0</v>
      </c>
      <c r="S40" s="192">
        <f t="shared" si="12"/>
        <v>0</v>
      </c>
      <c r="T40" s="187"/>
      <c r="V40" s="235"/>
      <c r="W40" s="236"/>
    </row>
    <row r="41" spans="1:286" ht="15" customHeight="1" x14ac:dyDescent="0.25">
      <c r="B41" s="57" t="s">
        <v>26</v>
      </c>
      <c r="C41" s="188"/>
      <c r="D41" s="161"/>
      <c r="E41" s="212"/>
      <c r="F41" s="137">
        <v>0.25389419944868785</v>
      </c>
      <c r="G41" s="138">
        <v>-8.7552224221209425</v>
      </c>
      <c r="H41" s="163">
        <v>2.2118897820257875</v>
      </c>
      <c r="I41" s="164">
        <v>2.3547025169396028</v>
      </c>
      <c r="J41" s="164">
        <v>1.0231850786193002</v>
      </c>
      <c r="K41" s="213">
        <v>-6.1862317599999983</v>
      </c>
      <c r="L41" s="55"/>
      <c r="M41" s="33"/>
      <c r="N41" s="189">
        <f t="shared" si="11"/>
        <v>0.28354119923909965</v>
      </c>
      <c r="O41" s="190">
        <f t="shared" si="12"/>
        <v>-9.5614311415723137</v>
      </c>
      <c r="P41" s="191">
        <f t="shared" si="12"/>
        <v>2.3853508584221452</v>
      </c>
      <c r="Q41" s="191">
        <f t="shared" si="12"/>
        <v>2.5023914946612615</v>
      </c>
      <c r="R41" s="191">
        <f t="shared" si="12"/>
        <v>1.0659800974801357</v>
      </c>
      <c r="S41" s="192">
        <f t="shared" si="12"/>
        <v>-6.3288375878701881</v>
      </c>
      <c r="T41" s="187"/>
      <c r="V41" s="235"/>
      <c r="W41" s="236"/>
    </row>
    <row r="42" spans="1:286" ht="15.75" customHeight="1" thickBot="1" x14ac:dyDescent="0.3">
      <c r="B42" s="50" t="s">
        <v>27</v>
      </c>
      <c r="C42" s="188"/>
      <c r="D42" s="161"/>
      <c r="E42" s="161"/>
      <c r="F42" s="137"/>
      <c r="G42" s="138"/>
      <c r="H42" s="139"/>
      <c r="I42" s="140"/>
      <c r="J42" s="140"/>
      <c r="K42" s="202"/>
      <c r="L42" s="55"/>
      <c r="M42" s="33"/>
      <c r="N42" s="194"/>
      <c r="O42" s="195"/>
      <c r="P42" s="196"/>
      <c r="Q42" s="196"/>
      <c r="R42" s="196"/>
      <c r="S42" s="197"/>
      <c r="T42" s="210"/>
      <c r="V42" s="235"/>
      <c r="W42" s="236"/>
    </row>
    <row r="43" spans="1:286" s="60" customFormat="1" ht="15.75" customHeight="1" thickBot="1" x14ac:dyDescent="0.3">
      <c r="A43" s="1"/>
      <c r="B43" s="126" t="s">
        <v>28</v>
      </c>
      <c r="C43" s="178">
        <f t="shared" ref="C43:K43" si="14">SUM(C34:C42)</f>
        <v>0</v>
      </c>
      <c r="D43" s="178">
        <f t="shared" si="14"/>
        <v>0</v>
      </c>
      <c r="E43" s="178">
        <f t="shared" si="14"/>
        <v>0</v>
      </c>
      <c r="F43" s="178">
        <f t="shared" si="14"/>
        <v>228.73089419944867</v>
      </c>
      <c r="G43" s="178">
        <f t="shared" si="14"/>
        <v>237.77177757787908</v>
      </c>
      <c r="H43" s="181">
        <f t="shared" si="14"/>
        <v>216.62777943202232</v>
      </c>
      <c r="I43" s="181">
        <f t="shared" si="14"/>
        <v>253.06501314263772</v>
      </c>
      <c r="J43" s="181">
        <f t="shared" si="14"/>
        <v>252.23892952209982</v>
      </c>
      <c r="K43" s="181">
        <f t="shared" si="14"/>
        <v>258.25770351756796</v>
      </c>
      <c r="L43" s="51"/>
      <c r="M43" s="33"/>
      <c r="N43" s="180">
        <f t="shared" ref="N43:S43" si="15">N34+SUM(N36:N42)</f>
        <v>255.439597222663</v>
      </c>
      <c r="O43" s="203">
        <f t="shared" si="15"/>
        <v>259.66655889587338</v>
      </c>
      <c r="P43" s="203">
        <f t="shared" si="15"/>
        <v>233.61618821395379</v>
      </c>
      <c r="Q43" s="203">
        <f t="shared" si="15"/>
        <v>268.93746956517145</v>
      </c>
      <c r="R43" s="203">
        <f t="shared" si="15"/>
        <v>262.78889743298993</v>
      </c>
      <c r="S43" s="203">
        <f t="shared" si="15"/>
        <v>264.21109405364723</v>
      </c>
      <c r="T43" s="204">
        <f>(T28-(LOOKUP(U43,P18:T18,P28:T28)-LOOKUP(U43,P33:T33,P43:T43)))+U44</f>
        <v>267.51862765579875</v>
      </c>
      <c r="U43" s="59" t="s">
        <v>29</v>
      </c>
      <c r="V43" s="237"/>
      <c r="W43" s="238"/>
      <c r="X43" s="2"/>
      <c r="Y43" s="2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  <c r="IS43" s="33"/>
      <c r="IT43" s="33"/>
      <c r="IU43" s="33"/>
      <c r="IV43" s="33"/>
      <c r="IW43" s="33"/>
      <c r="IX43" s="33"/>
      <c r="IY43" s="33"/>
      <c r="IZ43" s="33"/>
      <c r="JA43" s="33"/>
      <c r="JB43" s="33"/>
      <c r="JC43" s="33"/>
      <c r="JD43" s="33"/>
      <c r="JE43" s="33"/>
      <c r="JF43" s="33"/>
      <c r="JG43" s="33"/>
      <c r="JH43" s="33"/>
      <c r="JI43" s="33"/>
      <c r="JJ43" s="33"/>
      <c r="JK43" s="33"/>
      <c r="JL43" s="33"/>
      <c r="JM43" s="33"/>
      <c r="JN43" s="33"/>
      <c r="JO43" s="33"/>
      <c r="JP43" s="33"/>
      <c r="JQ43" s="33"/>
      <c r="JR43" s="33"/>
      <c r="JS43" s="33"/>
      <c r="JT43" s="33"/>
      <c r="JU43" s="33"/>
      <c r="JV43" s="33"/>
      <c r="JW43" s="33"/>
      <c r="JX43" s="33"/>
      <c r="JY43" s="33"/>
      <c r="JZ43" s="33"/>
    </row>
    <row r="44" spans="1:286" customFormat="1" ht="15.75" thickBot="1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198"/>
      <c r="V44" s="61" t="s">
        <v>30</v>
      </c>
      <c r="X44" s="2"/>
      <c r="Y44" s="2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33"/>
      <c r="IT44" s="33"/>
      <c r="IU44" s="33"/>
      <c r="IV44" s="33"/>
      <c r="IW44" s="33"/>
      <c r="IX44" s="33"/>
      <c r="IY44" s="33"/>
      <c r="IZ44" s="33"/>
      <c r="JA44" s="33"/>
      <c r="JB44" s="33"/>
      <c r="JC44" s="33"/>
      <c r="JD44" s="33"/>
      <c r="JE44" s="33"/>
      <c r="JF44" s="33"/>
      <c r="JG44" s="33"/>
      <c r="JH44" s="33"/>
      <c r="JI44" s="33"/>
      <c r="JJ44" s="33"/>
      <c r="JK44" s="33"/>
      <c r="JL44" s="33"/>
      <c r="JM44" s="33"/>
      <c r="JN44" s="33"/>
      <c r="JO44" s="33"/>
      <c r="JP44" s="33"/>
      <c r="JQ44" s="33"/>
      <c r="JR44" s="33"/>
      <c r="JS44" s="33"/>
      <c r="JT44" s="33"/>
      <c r="JU44" s="33"/>
      <c r="JV44" s="33"/>
      <c r="JW44" s="33"/>
      <c r="JX44" s="33"/>
      <c r="JY44" s="33"/>
      <c r="JZ44" s="33"/>
    </row>
    <row r="45" spans="1:286" customFormat="1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  <c r="IT45" s="33"/>
      <c r="IU45" s="33"/>
      <c r="IV45" s="33"/>
      <c r="IW45" s="33"/>
      <c r="IX45" s="33"/>
      <c r="IY45" s="33"/>
      <c r="IZ45" s="33"/>
      <c r="JA45" s="33"/>
      <c r="JB45" s="33"/>
      <c r="JC45" s="33"/>
      <c r="JD45" s="33"/>
      <c r="JE45" s="33"/>
      <c r="JF45" s="33"/>
      <c r="JG45" s="33"/>
      <c r="JH45" s="33"/>
      <c r="JI45" s="33"/>
      <c r="JJ45" s="33"/>
      <c r="JK45" s="33"/>
      <c r="JL45" s="33"/>
      <c r="JM45" s="33"/>
      <c r="JN45" s="33"/>
      <c r="JO45" s="33"/>
      <c r="JP45" s="33"/>
      <c r="JQ45" s="33"/>
      <c r="JR45" s="33"/>
      <c r="JS45" s="33"/>
      <c r="JT45" s="33"/>
      <c r="JU45" s="33"/>
      <c r="JV45" s="33"/>
      <c r="JW45" s="33"/>
      <c r="JX45" s="33"/>
      <c r="JY45" s="33"/>
      <c r="JZ45" s="33"/>
    </row>
    <row r="46" spans="1:286" customFormat="1" ht="15.75" thickBot="1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  <c r="IT46" s="33"/>
      <c r="IU46" s="33"/>
      <c r="IV46" s="33"/>
      <c r="IW46" s="33"/>
      <c r="IX46" s="33"/>
      <c r="IY46" s="33"/>
      <c r="IZ46" s="33"/>
      <c r="JA46" s="33"/>
      <c r="JB46" s="33"/>
      <c r="JC46" s="33"/>
      <c r="JD46" s="33"/>
      <c r="JE46" s="33"/>
      <c r="JF46" s="33"/>
      <c r="JG46" s="33"/>
      <c r="JH46" s="33"/>
      <c r="JI46" s="33"/>
      <c r="JJ46" s="33"/>
      <c r="JK46" s="33"/>
      <c r="JL46" s="33"/>
      <c r="JM46" s="33"/>
      <c r="JN46" s="33"/>
      <c r="JO46" s="33"/>
      <c r="JP46" s="33"/>
      <c r="JQ46" s="33"/>
      <c r="JR46" s="33"/>
      <c r="JS46" s="33"/>
      <c r="JT46" s="33"/>
      <c r="JU46" s="33"/>
      <c r="JV46" s="33"/>
      <c r="JW46" s="33"/>
      <c r="JX46" s="33"/>
      <c r="JY46" s="33"/>
      <c r="JZ46" s="33"/>
    </row>
    <row r="47" spans="1:286" s="62" customFormat="1" ht="18.75" thickBot="1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4" t="s">
        <v>49</v>
      </c>
      <c r="O47" s="65"/>
      <c r="P47" s="66"/>
      <c r="Q47" s="65"/>
      <c r="R47" s="65"/>
      <c r="S47" s="65"/>
      <c r="T47" s="67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  <c r="IT47" s="33"/>
      <c r="IU47" s="33"/>
      <c r="IV47" s="33"/>
      <c r="IW47" s="33"/>
      <c r="IX47" s="33"/>
      <c r="IY47" s="33"/>
      <c r="IZ47" s="33"/>
      <c r="JA47" s="33"/>
      <c r="JB47" s="33"/>
      <c r="JC47" s="33"/>
      <c r="JD47" s="33"/>
      <c r="JE47" s="33"/>
      <c r="JF47" s="33"/>
      <c r="JG47" s="33"/>
      <c r="JH47" s="33"/>
      <c r="JI47" s="33"/>
      <c r="JJ47" s="33"/>
      <c r="JK47" s="33"/>
      <c r="JL47" s="33"/>
      <c r="JM47" s="33"/>
      <c r="JN47" s="33"/>
      <c r="JO47" s="33"/>
      <c r="JP47" s="33"/>
      <c r="JQ47" s="33"/>
      <c r="JR47" s="33"/>
      <c r="JS47" s="33"/>
      <c r="JT47" s="33"/>
      <c r="JU47" s="33"/>
      <c r="JV47" s="33"/>
      <c r="JW47" s="33"/>
      <c r="JX47" s="33"/>
      <c r="JY47" s="33"/>
      <c r="JZ47" s="33"/>
    </row>
    <row r="48" spans="1:286" ht="15.75" thickBot="1" x14ac:dyDescent="0.3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8"/>
      <c r="O48" s="69"/>
      <c r="P48" s="70">
        <f>(P28-P43)-(O28-O43)+IF(N18=O18,O28-O43,N28-N43)</f>
        <v>30.138242336796253</v>
      </c>
      <c r="Q48" s="71">
        <f>(Q28-Q43)-(P28-P43)</f>
        <v>-25.924398444132493</v>
      </c>
      <c r="R48" s="71">
        <f>(R28-R43)-(Q28-Q43)</f>
        <v>5.9771544114497601</v>
      </c>
      <c r="S48" s="71">
        <f>(S28-S43)-(R28-R43)</f>
        <v>2.0803031472252087</v>
      </c>
      <c r="T48" s="72">
        <f>(T28-T43)-(S28-S43)</f>
        <v>0</v>
      </c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33"/>
      <c r="IT48" s="33"/>
      <c r="IU48" s="33"/>
      <c r="IV48" s="33"/>
      <c r="IW48" s="33"/>
      <c r="IX48" s="33"/>
      <c r="IY48" s="33"/>
      <c r="IZ48" s="33"/>
      <c r="JA48" s="33"/>
      <c r="JB48" s="33"/>
      <c r="JC48" s="33"/>
      <c r="JD48" s="33"/>
      <c r="JE48" s="33"/>
      <c r="JF48" s="33"/>
      <c r="JG48" s="33"/>
      <c r="JH48" s="33"/>
      <c r="JI48" s="33"/>
      <c r="JJ48" s="33"/>
      <c r="JK48" s="33"/>
      <c r="JL48" s="33"/>
      <c r="JM48" s="33"/>
      <c r="JN48" s="33"/>
      <c r="JO48" s="33"/>
      <c r="JP48" s="33"/>
      <c r="JQ48" s="33"/>
      <c r="JR48" s="33"/>
      <c r="JS48" s="33"/>
      <c r="JT48" s="33"/>
      <c r="JU48" s="33"/>
      <c r="JV48" s="33"/>
      <c r="JW48" s="33"/>
      <c r="JX48" s="33"/>
      <c r="JY48" s="33"/>
      <c r="JZ48" s="33"/>
    </row>
    <row r="49" spans="1:286" ht="23.25" customHeight="1" thickBot="1" x14ac:dyDescent="0.3">
      <c r="A49" s="33"/>
      <c r="B49" s="33"/>
      <c r="C49" s="33"/>
      <c r="D49" s="33"/>
      <c r="E49" s="33"/>
      <c r="F49" s="220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86" s="62" customFormat="1" ht="18.75" thickBot="1" x14ac:dyDescent="0.3">
      <c r="A50" s="33"/>
      <c r="B50" s="33"/>
      <c r="C50" s="33"/>
      <c r="D50" s="33"/>
      <c r="E50" s="33"/>
      <c r="F50" s="221"/>
      <c r="G50" s="221"/>
      <c r="H50" s="221"/>
      <c r="I50" s="221"/>
      <c r="J50" s="221"/>
      <c r="K50" s="33"/>
      <c r="L50" s="33"/>
      <c r="M50" s="33"/>
      <c r="N50" s="74" t="s">
        <v>31</v>
      </c>
      <c r="O50" s="75"/>
      <c r="P50" s="65"/>
      <c r="Q50" s="65"/>
      <c r="R50" s="65"/>
      <c r="S50" s="65"/>
      <c r="T50" s="65"/>
      <c r="U50" s="65"/>
      <c r="V50" s="65"/>
      <c r="W50" s="65"/>
      <c r="X50" s="65"/>
      <c r="Y50" s="76"/>
      <c r="Z50" s="77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</row>
    <row r="51" spans="1:286" ht="30" customHeight="1" x14ac:dyDescent="0.25">
      <c r="C51" s="73"/>
      <c r="D51" s="73"/>
      <c r="E51" s="73"/>
      <c r="F51" s="219"/>
      <c r="G51" s="219"/>
      <c r="H51" s="44"/>
      <c r="I51" s="44"/>
      <c r="J51" s="63"/>
      <c r="K51" s="44"/>
      <c r="L51" s="44"/>
      <c r="M51" s="33"/>
      <c r="N51" s="78"/>
      <c r="O51" s="79"/>
      <c r="P51" s="239" t="s">
        <v>11</v>
      </c>
      <c r="Q51" s="240"/>
      <c r="R51" s="240"/>
      <c r="S51" s="240"/>
      <c r="T51" s="240"/>
      <c r="U51" s="241" t="s">
        <v>32</v>
      </c>
      <c r="V51" s="242"/>
      <c r="W51" s="242"/>
      <c r="X51" s="242"/>
      <c r="Y51" s="242"/>
      <c r="Z51" s="80"/>
    </row>
    <row r="52" spans="1:286" x14ac:dyDescent="0.25">
      <c r="C52" s="73"/>
      <c r="D52" s="73"/>
      <c r="E52" s="73"/>
      <c r="F52" s="219"/>
      <c r="G52" s="219"/>
      <c r="H52" s="44"/>
      <c r="I52" s="44"/>
      <c r="J52" s="44"/>
      <c r="K52" s="44"/>
      <c r="L52" s="44"/>
      <c r="M52" s="33"/>
      <c r="N52" s="81"/>
      <c r="O52" s="82"/>
      <c r="P52" s="83" t="s">
        <v>57</v>
      </c>
      <c r="Q52" s="84"/>
      <c r="R52" s="84"/>
      <c r="S52" s="84"/>
      <c r="T52" s="84"/>
      <c r="U52" s="84"/>
      <c r="V52" s="84"/>
      <c r="W52" s="85"/>
      <c r="X52" s="86"/>
      <c r="Y52" s="87"/>
      <c r="Z52" s="88"/>
    </row>
    <row r="53" spans="1:286" ht="15.75" thickBot="1" x14ac:dyDescent="0.3">
      <c r="C53" s="73"/>
      <c r="D53" s="73"/>
      <c r="E53" s="73"/>
      <c r="F53" s="73"/>
      <c r="G53" s="44"/>
      <c r="H53" s="44"/>
      <c r="I53" s="44"/>
      <c r="J53" s="44"/>
      <c r="K53" s="44"/>
      <c r="L53" s="44"/>
      <c r="M53" s="33"/>
      <c r="N53" s="81"/>
      <c r="O53" s="82"/>
      <c r="P53" s="89" t="s">
        <v>40</v>
      </c>
      <c r="Q53" s="90" t="s">
        <v>41</v>
      </c>
      <c r="R53" s="90" t="s">
        <v>42</v>
      </c>
      <c r="S53" s="90" t="s">
        <v>29</v>
      </c>
      <c r="T53" s="90" t="s">
        <v>43</v>
      </c>
      <c r="U53" s="91" t="s">
        <v>50</v>
      </c>
      <c r="V53" s="91" t="s">
        <v>51</v>
      </c>
      <c r="W53" s="91" t="s">
        <v>52</v>
      </c>
      <c r="X53" s="91" t="s">
        <v>53</v>
      </c>
      <c r="Y53" s="91" t="s">
        <v>54</v>
      </c>
      <c r="Z53" s="199" t="s">
        <v>33</v>
      </c>
    </row>
    <row r="54" spans="1:286" ht="15.75" thickBot="1" x14ac:dyDescent="0.3">
      <c r="B54" s="44"/>
      <c r="C54" s="33"/>
      <c r="D54" s="33"/>
      <c r="E54" s="33"/>
      <c r="F54" s="33"/>
      <c r="G54" s="33"/>
      <c r="H54" s="44"/>
      <c r="I54" s="44"/>
      <c r="J54" s="44"/>
      <c r="K54" s="44"/>
      <c r="L54" s="44"/>
      <c r="M54" s="44"/>
      <c r="N54" s="243" t="s">
        <v>40</v>
      </c>
      <c r="O54" s="244"/>
      <c r="P54" s="92"/>
      <c r="Q54" s="93">
        <f>$P$48</f>
        <v>30.138242336796253</v>
      </c>
      <c r="R54" s="94">
        <f>$P$48</f>
        <v>30.138242336796253</v>
      </c>
      <c r="S54" s="95">
        <f>$P$48</f>
        <v>30.138242336796253</v>
      </c>
      <c r="T54" s="94">
        <f>$P$48</f>
        <v>30.138242336796253</v>
      </c>
      <c r="U54" s="96">
        <f>$P$48</f>
        <v>30.138242336796253</v>
      </c>
      <c r="V54" s="97"/>
      <c r="W54" s="97"/>
      <c r="X54" s="97"/>
      <c r="Y54" s="97"/>
      <c r="Z54" s="200"/>
    </row>
    <row r="55" spans="1:286" ht="15.75" thickBot="1" x14ac:dyDescent="0.3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229" t="s">
        <v>41</v>
      </c>
      <c r="O55" s="230"/>
      <c r="P55" s="92"/>
      <c r="Q55" s="92"/>
      <c r="R55" s="98">
        <f>$Q$48</f>
        <v>-25.924398444132493</v>
      </c>
      <c r="S55" s="99">
        <f>$Q$48</f>
        <v>-25.924398444132493</v>
      </c>
      <c r="T55" s="100">
        <f>$Q$48</f>
        <v>-25.924398444132493</v>
      </c>
      <c r="U55" s="99">
        <f>$Q$48</f>
        <v>-25.924398444132493</v>
      </c>
      <c r="V55" s="96">
        <f>$Q$48</f>
        <v>-25.924398444132493</v>
      </c>
      <c r="W55" s="97"/>
      <c r="X55" s="97"/>
      <c r="Y55" s="97"/>
      <c r="Z55" s="200"/>
    </row>
    <row r="56" spans="1:286" ht="15.75" thickBot="1" x14ac:dyDescent="0.3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229" t="s">
        <v>42</v>
      </c>
      <c r="O56" s="230"/>
      <c r="P56" s="97"/>
      <c r="Q56" s="97"/>
      <c r="R56" s="92"/>
      <c r="S56" s="101">
        <f>$R$48</f>
        <v>5.9771544114497601</v>
      </c>
      <c r="T56" s="100">
        <f>$R$48</f>
        <v>5.9771544114497601</v>
      </c>
      <c r="U56" s="99">
        <f>$R$48</f>
        <v>5.9771544114497601</v>
      </c>
      <c r="V56" s="100">
        <f>$R$48</f>
        <v>5.9771544114497601</v>
      </c>
      <c r="W56" s="102">
        <f>$R$48</f>
        <v>5.9771544114497601</v>
      </c>
      <c r="X56" s="103"/>
      <c r="Y56" s="97"/>
      <c r="Z56" s="200"/>
    </row>
    <row r="57" spans="1:286" ht="15.75" thickBot="1" x14ac:dyDescent="0.3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229" t="s">
        <v>29</v>
      </c>
      <c r="O57" s="230"/>
      <c r="P57" s="97"/>
      <c r="Q57" s="97"/>
      <c r="R57" s="97"/>
      <c r="S57" s="92"/>
      <c r="T57" s="98">
        <f>$S$48</f>
        <v>2.0803031472252087</v>
      </c>
      <c r="U57" s="100">
        <f>$S$48</f>
        <v>2.0803031472252087</v>
      </c>
      <c r="V57" s="104">
        <f>$S$48</f>
        <v>2.0803031472252087</v>
      </c>
      <c r="W57" s="99">
        <f>$S$48</f>
        <v>2.0803031472252087</v>
      </c>
      <c r="X57" s="105">
        <f>$S$48</f>
        <v>2.0803031472252087</v>
      </c>
      <c r="Y57" s="103"/>
      <c r="Z57" s="200"/>
    </row>
    <row r="58" spans="1:286" ht="15.75" thickBot="1" x14ac:dyDescent="0.3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231" t="s">
        <v>43</v>
      </c>
      <c r="O58" s="232"/>
      <c r="P58" s="106"/>
      <c r="Q58" s="106"/>
      <c r="R58" s="97"/>
      <c r="S58" s="106"/>
      <c r="T58" s="92"/>
      <c r="U58" s="101">
        <f>+$T$48</f>
        <v>0</v>
      </c>
      <c r="V58" s="107">
        <f>+$T$48</f>
        <v>0</v>
      </c>
      <c r="W58" s="108">
        <f>+$T$48</f>
        <v>0</v>
      </c>
      <c r="X58" s="109">
        <f>+$T$48</f>
        <v>0</v>
      </c>
      <c r="Y58" s="110">
        <f>+$T$48</f>
        <v>0</v>
      </c>
      <c r="Z58" s="200"/>
    </row>
    <row r="59" spans="1:286" s="60" customFormat="1" ht="15.75" thickBot="1" x14ac:dyDescent="0.3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111" t="s">
        <v>55</v>
      </c>
      <c r="O59" s="112"/>
      <c r="P59" s="113"/>
      <c r="Q59" s="113"/>
      <c r="R59" s="113"/>
      <c r="S59" s="113"/>
      <c r="T59" s="114"/>
      <c r="U59" s="115">
        <f>+SUM(U54:U58)</f>
        <v>12.271301451338729</v>
      </c>
      <c r="V59" s="116">
        <f>+SUM(V55:V58)</f>
        <v>-17.866940885457524</v>
      </c>
      <c r="W59" s="222">
        <f>+SUM(W56:W58)</f>
        <v>8.0574575586749688</v>
      </c>
      <c r="X59" s="224">
        <f>+SUM(X57:X58)</f>
        <v>2.0803031472252087</v>
      </c>
      <c r="Y59" s="223">
        <f>+SUM(Y58)</f>
        <v>0</v>
      </c>
      <c r="Z59" s="117">
        <f>+SUM(U59:Y59)</f>
        <v>4.542121271781383</v>
      </c>
    </row>
    <row r="60" spans="1:286" ht="15.75" thickBot="1" x14ac:dyDescent="0.3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118"/>
      <c r="O60" s="118"/>
      <c r="P60" s="118"/>
      <c r="Q60" s="118"/>
      <c r="R60" s="118"/>
      <c r="S60" s="118"/>
      <c r="T60" s="118"/>
      <c r="U60" s="119"/>
      <c r="V60" s="119"/>
      <c r="W60" s="119"/>
      <c r="X60" s="119"/>
      <c r="Y60" s="119"/>
      <c r="Z60" s="58"/>
    </row>
    <row r="61" spans="1:286" ht="15.75" thickBot="1" x14ac:dyDescent="0.3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120" t="s">
        <v>56</v>
      </c>
      <c r="O61" s="121"/>
      <c r="P61" s="122"/>
      <c r="Q61" s="122"/>
      <c r="R61" s="122"/>
      <c r="S61" s="122"/>
      <c r="T61" s="123"/>
      <c r="U61" s="124">
        <f>U59</f>
        <v>12.271301451338729</v>
      </c>
      <c r="V61" s="124">
        <f>V59</f>
        <v>-17.866940885457524</v>
      </c>
      <c r="W61" s="124">
        <f>W59</f>
        <v>8.0574575586749688</v>
      </c>
      <c r="X61" s="125">
        <f>X59</f>
        <v>2.0803031472252087</v>
      </c>
      <c r="Y61" s="225">
        <f>Y59</f>
        <v>0</v>
      </c>
      <c r="Z61" s="117">
        <f>+SUM(U61:Y61)</f>
        <v>4.542121271781383</v>
      </c>
    </row>
    <row r="62" spans="1:286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</row>
    <row r="63" spans="1:286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U63" s="228"/>
      <c r="V63" s="228"/>
      <c r="W63" s="228"/>
      <c r="X63" s="228"/>
      <c r="Y63" s="228"/>
      <c r="Z63" s="228"/>
    </row>
    <row r="64" spans="1:286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</row>
    <row r="65" spans="1:13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1:13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</row>
    <row r="67" spans="1:13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</row>
  </sheetData>
  <mergeCells count="23">
    <mergeCell ref="C17:G17"/>
    <mergeCell ref="H17:L17"/>
    <mergeCell ref="N17:O17"/>
    <mergeCell ref="P17:T17"/>
    <mergeCell ref="C3:L3"/>
    <mergeCell ref="M3:N3"/>
    <mergeCell ref="C16:G16"/>
    <mergeCell ref="H16:L16"/>
    <mergeCell ref="N16:T16"/>
    <mergeCell ref="C31:L31"/>
    <mergeCell ref="N31:T31"/>
    <mergeCell ref="C32:G32"/>
    <mergeCell ref="H32:L32"/>
    <mergeCell ref="N32:O32"/>
    <mergeCell ref="P32:T32"/>
    <mergeCell ref="N57:O57"/>
    <mergeCell ref="N58:O58"/>
    <mergeCell ref="V38:W43"/>
    <mergeCell ref="P51:T51"/>
    <mergeCell ref="U51:Y51"/>
    <mergeCell ref="N54:O54"/>
    <mergeCell ref="N55:O55"/>
    <mergeCell ref="N56:O56"/>
  </mergeCells>
  <conditionalFormatting sqref="F19 F34 F36 F21 F25 F23 F38:F40 F42">
    <cfRule type="expression" dxfId="12" priority="14">
      <formula>dms_PRCP_BaseYear=PRCP_y4</formula>
    </cfRule>
  </conditionalFormatting>
  <conditionalFormatting sqref="E19 E34 E36:E42 E21:E25">
    <cfRule type="expression" dxfId="11" priority="13">
      <formula>dms_PRCP_BaseYear=PRCP_y3</formula>
    </cfRule>
  </conditionalFormatting>
  <conditionalFormatting sqref="D19 D34 D36:D42 D21:D25">
    <cfRule type="expression" dxfId="10" priority="12">
      <formula>dms_PRCP_BaseYear=PRCP_y2</formula>
    </cfRule>
  </conditionalFormatting>
  <conditionalFormatting sqref="C19 C34 C36:C42 C21:C25">
    <cfRule type="expression" dxfId="9" priority="11">
      <formula>dms_PRCP_BaseYear=PRCP_y1</formula>
    </cfRule>
  </conditionalFormatting>
  <conditionalFormatting sqref="F24">
    <cfRule type="expression" dxfId="8" priority="10">
      <formula>dms_PRCP_BaseYear=PRCP_y4</formula>
    </cfRule>
  </conditionalFormatting>
  <conditionalFormatting sqref="F26">
    <cfRule type="expression" dxfId="7" priority="9">
      <formula>dms_PRCP_BaseYear=PRCP_y4</formula>
    </cfRule>
  </conditionalFormatting>
  <conditionalFormatting sqref="E26:E27">
    <cfRule type="expression" dxfId="6" priority="8">
      <formula>dms_PRCP_BaseYear=PRCP_y3</formula>
    </cfRule>
  </conditionalFormatting>
  <conditionalFormatting sqref="D26:D27">
    <cfRule type="expression" dxfId="5" priority="7">
      <formula>dms_PRCP_BaseYear=PRCP_y2</formula>
    </cfRule>
  </conditionalFormatting>
  <conditionalFormatting sqref="C26:C27">
    <cfRule type="expression" dxfId="4" priority="6">
      <formula>dms_PRCP_BaseYear=PRCP_y1</formula>
    </cfRule>
  </conditionalFormatting>
  <conditionalFormatting sqref="F22">
    <cfRule type="expression" dxfId="3" priority="5">
      <formula>dms_PRCP_BaseYear=PRCP_y4</formula>
    </cfRule>
  </conditionalFormatting>
  <conditionalFormatting sqref="F27">
    <cfRule type="expression" dxfId="2" priority="3">
      <formula>dms_PRCP_BaseYear=PRCP_y4</formula>
    </cfRule>
  </conditionalFormatting>
  <conditionalFormatting sqref="F37">
    <cfRule type="expression" dxfId="1" priority="2">
      <formula>dms_PRCP_BaseYear=PRCP_y4</formula>
    </cfRule>
  </conditionalFormatting>
  <conditionalFormatting sqref="F41">
    <cfRule type="expression" dxfId="0" priority="1">
      <formula>dms_PRCP_BaseYear=PRCP_y4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decision</vt:lpstr>
      <vt:lpstr>'Final decision'!dms_PRCP_BaseYear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Ahn, Aesop</cp:lastModifiedBy>
  <dcterms:created xsi:type="dcterms:W3CDTF">2020-04-15T02:19:29Z</dcterms:created>
  <dcterms:modified xsi:type="dcterms:W3CDTF">2020-05-19T00:33:06Z</dcterms:modified>
</cp:coreProperties>
</file>