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filterPrivacy="1" codeName="ThisWorkbook" defaultThemeVersion="166925"/>
  <xr:revisionPtr revIDLastSave="0" documentId="8_{51FB0731-2A5A-469E-8449-FA282D5FAD57}" xr6:coauthVersionLast="47" xr6:coauthVersionMax="47" xr10:uidLastSave="{00000000-0000-0000-0000-000000000000}"/>
  <bookViews>
    <workbookView xWindow="-120" yWindow="-120" windowWidth="29040" windowHeight="15840" xr2:uid="{96279C64-0DF5-433C-8D70-1A8684377851}"/>
  </bookViews>
  <sheets>
    <sheet name="EBSS - Final decision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L43" i="1"/>
  <c r="L42" i="1"/>
  <c r="L41" i="1"/>
  <c r="L40" i="1"/>
  <c r="L39" i="1"/>
  <c r="L38" i="1"/>
  <c r="L37" i="1"/>
  <c r="L36" i="1"/>
  <c r="L34" i="1"/>
  <c r="L27" i="1"/>
  <c r="L26" i="1"/>
  <c r="L25" i="1"/>
  <c r="L24" i="1"/>
  <c r="L23" i="1"/>
  <c r="L22" i="1"/>
  <c r="L21" i="1"/>
  <c r="L20" i="1"/>
  <c r="L18" i="1"/>
  <c r="L17" i="1"/>
  <c r="M6" i="1"/>
  <c r="L7" i="1"/>
  <c r="L6" i="1"/>
  <c r="K7" i="1"/>
  <c r="K6" i="1"/>
  <c r="J7" i="1"/>
  <c r="J6" i="1"/>
  <c r="I7" i="1"/>
  <c r="I6" i="1"/>
  <c r="H7" i="1"/>
  <c r="N18" i="1"/>
  <c r="N20" i="1"/>
  <c r="N21" i="1"/>
  <c r="N22" i="1"/>
  <c r="N23" i="1"/>
  <c r="N24" i="1"/>
  <c r="N25" i="1"/>
  <c r="N26" i="1"/>
  <c r="N27" i="1"/>
  <c r="N28" i="1"/>
  <c r="N34" i="1"/>
  <c r="N36" i="1"/>
  <c r="N37" i="1"/>
  <c r="N38" i="1"/>
  <c r="N39" i="1"/>
  <c r="N40" i="1"/>
  <c r="N41" i="1"/>
  <c r="N42" i="1"/>
  <c r="N43" i="1"/>
  <c r="N44" i="1"/>
  <c r="N45" i="1"/>
  <c r="H6" i="1"/>
  <c r="G7" i="1"/>
  <c r="G6" i="1"/>
  <c r="F7" i="1"/>
  <c r="F6" i="1"/>
  <c r="E7" i="1"/>
  <c r="M18" i="1"/>
  <c r="M20" i="1"/>
  <c r="M21" i="1"/>
  <c r="M22" i="1"/>
  <c r="M23" i="1"/>
  <c r="M24" i="1"/>
  <c r="M25" i="1"/>
  <c r="M26" i="1"/>
  <c r="M27" i="1"/>
  <c r="M28" i="1"/>
  <c r="M34" i="1"/>
  <c r="M36" i="1"/>
  <c r="M37" i="1"/>
  <c r="M38" i="1"/>
  <c r="M39" i="1"/>
  <c r="M40" i="1"/>
  <c r="M41" i="1"/>
  <c r="M42" i="1"/>
  <c r="M43" i="1"/>
  <c r="M44" i="1"/>
  <c r="M45" i="1"/>
  <c r="M17" i="1"/>
  <c r="L28" i="1"/>
  <c r="D33" i="1"/>
  <c r="C33" i="1"/>
  <c r="L45" i="1"/>
  <c r="N50" i="1"/>
  <c r="S56" i="1"/>
  <c r="O18" i="1"/>
  <c r="O20" i="1"/>
  <c r="O21" i="1"/>
  <c r="O22" i="1"/>
  <c r="O23" i="1"/>
  <c r="O24" i="1"/>
  <c r="O25" i="1"/>
  <c r="O26" i="1"/>
  <c r="O27" i="1"/>
  <c r="O28" i="1"/>
  <c r="O34" i="1"/>
  <c r="O36" i="1"/>
  <c r="O37" i="1"/>
  <c r="O38" i="1"/>
  <c r="O39" i="1"/>
  <c r="O40" i="1"/>
  <c r="O41" i="1"/>
  <c r="O42" i="1"/>
  <c r="O43" i="1"/>
  <c r="O44" i="1"/>
  <c r="O45" i="1"/>
  <c r="O50" i="1"/>
  <c r="S57" i="1"/>
  <c r="P18" i="1"/>
  <c r="P20" i="1"/>
  <c r="P21" i="1"/>
  <c r="P22" i="1"/>
  <c r="P23" i="1"/>
  <c r="P24" i="1"/>
  <c r="P25" i="1"/>
  <c r="P26" i="1"/>
  <c r="P27" i="1"/>
  <c r="P28" i="1"/>
  <c r="P34" i="1"/>
  <c r="P36" i="1"/>
  <c r="P37" i="1"/>
  <c r="P38" i="1"/>
  <c r="P39" i="1"/>
  <c r="P40" i="1"/>
  <c r="P41" i="1"/>
  <c r="P42" i="1"/>
  <c r="P43" i="1"/>
  <c r="P44" i="1"/>
  <c r="P45" i="1"/>
  <c r="P50" i="1"/>
  <c r="S58" i="1"/>
  <c r="Q18" i="1"/>
  <c r="Q20" i="1"/>
  <c r="Q21" i="1"/>
  <c r="Q22" i="1"/>
  <c r="Q23" i="1"/>
  <c r="Q24" i="1"/>
  <c r="Q25" i="1"/>
  <c r="Q26" i="1"/>
  <c r="Q27" i="1"/>
  <c r="Q28" i="1"/>
  <c r="Q34" i="1"/>
  <c r="Q36" i="1"/>
  <c r="Q37" i="1"/>
  <c r="Q38" i="1"/>
  <c r="Q39" i="1"/>
  <c r="Q40" i="1"/>
  <c r="Q41" i="1"/>
  <c r="Q42" i="1"/>
  <c r="Q43" i="1"/>
  <c r="Q44" i="1"/>
  <c r="Q45" i="1"/>
  <c r="Q50" i="1"/>
  <c r="S59" i="1"/>
  <c r="R18" i="1"/>
  <c r="R20" i="1"/>
  <c r="R21" i="1"/>
  <c r="R22" i="1"/>
  <c r="R23" i="1"/>
  <c r="R24" i="1"/>
  <c r="R25" i="1"/>
  <c r="R26" i="1"/>
  <c r="R27" i="1"/>
  <c r="R28" i="1"/>
  <c r="P17" i="1"/>
  <c r="Q17" i="1"/>
  <c r="R17" i="1"/>
  <c r="P33" i="1"/>
  <c r="N17" i="1"/>
  <c r="N33" i="1"/>
  <c r="O17" i="1"/>
  <c r="O33" i="1"/>
  <c r="Q33" i="1"/>
  <c r="R33" i="1"/>
  <c r="R45" i="1"/>
  <c r="R50" i="1"/>
  <c r="S60" i="1"/>
  <c r="S61" i="1"/>
  <c r="S63" i="1"/>
  <c r="T57" i="1"/>
  <c r="T58" i="1"/>
  <c r="T59" i="1"/>
  <c r="T60" i="1"/>
  <c r="T61" i="1"/>
  <c r="T63" i="1"/>
  <c r="U58" i="1"/>
  <c r="U59" i="1"/>
  <c r="U60" i="1"/>
  <c r="U61" i="1"/>
  <c r="U63" i="1"/>
  <c r="V59" i="1"/>
  <c r="V60" i="1"/>
  <c r="V61" i="1"/>
  <c r="V63" i="1"/>
  <c r="W60" i="1"/>
  <c r="W61" i="1"/>
  <c r="W63" i="1"/>
  <c r="X63" i="1"/>
  <c r="X61" i="1"/>
  <c r="J33" i="1"/>
  <c r="L60" i="1"/>
  <c r="R59" i="1"/>
  <c r="I33" i="1"/>
  <c r="L59" i="1"/>
  <c r="R58" i="1"/>
  <c r="Q58" i="1"/>
  <c r="H33" i="1"/>
  <c r="L58" i="1"/>
  <c r="R57" i="1"/>
  <c r="Q57" i="1"/>
  <c r="P57" i="1"/>
  <c r="G33" i="1"/>
  <c r="L57" i="1"/>
  <c r="R56" i="1"/>
  <c r="Q56" i="1"/>
  <c r="P56" i="1"/>
  <c r="O56" i="1"/>
  <c r="F33" i="1"/>
  <c r="L56" i="1"/>
  <c r="R55" i="1"/>
  <c r="Q55" i="1"/>
  <c r="P55" i="1"/>
  <c r="O55" i="1"/>
  <c r="N55" i="1"/>
  <c r="I45" i="1"/>
  <c r="H45" i="1"/>
  <c r="G45" i="1"/>
  <c r="F45" i="1"/>
  <c r="E45" i="1"/>
  <c r="D45" i="1"/>
  <c r="C45" i="1"/>
  <c r="B40" i="1"/>
  <c r="B37" i="1"/>
  <c r="B36" i="1"/>
  <c r="M33" i="1"/>
  <c r="L33" i="1"/>
  <c r="E33" i="1"/>
  <c r="J28" i="1"/>
  <c r="I28" i="1"/>
  <c r="H28" i="1"/>
  <c r="G28" i="1"/>
  <c r="F28" i="1"/>
  <c r="E28" i="1"/>
  <c r="D28" i="1"/>
  <c r="C28" i="1"/>
  <c r="E6" i="1"/>
  <c r="D7" i="1"/>
  <c r="D6" i="1"/>
  <c r="C7" i="1"/>
  <c r="B7" i="1"/>
</calcChain>
</file>

<file path=xl/sharedStrings.xml><?xml version="1.0" encoding="utf-8"?>
<sst xmlns="http://schemas.openxmlformats.org/spreadsheetml/2006/main" count="78" uniqueCount="59">
  <si>
    <t>Actual and estimated inflation</t>
  </si>
  <si>
    <t>Actual</t>
  </si>
  <si>
    <t>Estimated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</si>
  <si>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</si>
  <si>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</si>
  <si>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</si>
  <si>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</si>
  <si>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</si>
  <si>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</si>
  <si>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</si>
  <si>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</si>
  <si>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</si>
  <si>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</si>
  <si>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</si>
  <si>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ABS CPI index - March (rebased)</t>
  </si>
  <si>
    <t xml:space="preserve">Inflation rate (per cent) </t>
  </si>
  <si>
    <t>7.5.1 -  The carryover amounts that arise from applying the EBSS during the current regulatory control period</t>
  </si>
  <si>
    <t>Base year for the previous period (drop down menu)</t>
  </si>
  <si>
    <t>7.5.1.1 - Opex allowance applicable to EBSS (EBSS target)</t>
  </si>
  <si>
    <t>$m, real March 2014</t>
  </si>
  <si>
    <t>$m, real March 2017</t>
  </si>
  <si>
    <t>$m, real March 2022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</si>
  <si>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</si>
  <si>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</si>
  <si>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</si>
  <si>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</si>
  <si>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</si>
  <si>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Self insurance</t>
  </si>
  <si>
    <t>Rebates under the availability incentive scheme</t>
  </si>
  <si>
    <t>Easement land tax</t>
  </si>
  <si>
    <t>Demand management innovation allowance</t>
  </si>
  <si>
    <t>Superannuation</t>
  </si>
  <si>
    <t>Non-network alternatives</t>
  </si>
  <si>
    <t>Approved pass throughs</t>
  </si>
  <si>
    <t>Forecast opex for EBSS purposes</t>
  </si>
  <si>
    <t>7.5.1.2 - Actual and estimated opex applicable to EBSS</t>
  </si>
  <si>
    <t xml:space="preserve">Total opex </t>
  </si>
  <si>
    <t>Approved excludable costs</t>
  </si>
  <si>
    <t>Priority projects approved under STPIS network capability component</t>
  </si>
  <si>
    <t>DMIA</t>
  </si>
  <si>
    <t>Capitalisation policy changes</t>
  </si>
  <si>
    <t>Movements in provisions related to opex</t>
  </si>
  <si>
    <t>Other adjustments or exclusions required by the EBSS (merits review)</t>
  </si>
  <si>
    <t>Actual opex for EBSS purposes</t>
  </si>
  <si>
    <t>Nominate base year used to forecast opex (drop down menu)</t>
  </si>
  <si>
    <t>Base year non-recurrent efficiency gain ($m)</t>
  </si>
  <si>
    <t>Incremental gain $m, real March 2022</t>
  </si>
  <si>
    <t>Carryover</t>
  </si>
  <si>
    <t>Forthcoming regulatory control period</t>
  </si>
  <si>
    <t xml:space="preserve"> $m, real March 2022</t>
  </si>
  <si>
    <t>2022-23</t>
  </si>
  <si>
    <t>2023-24</t>
  </si>
  <si>
    <t>2024-25</t>
  </si>
  <si>
    <t>2025-26</t>
  </si>
  <si>
    <t>2026-27</t>
  </si>
  <si>
    <t>Total</t>
  </si>
  <si>
    <t>Total Carryover Amount ($m, March 2022)</t>
  </si>
  <si>
    <t>PTRM inputs ($m, March 2022)</t>
  </si>
  <si>
    <t xml:space="preserve">$m, Nominal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</si>
</sst>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%"/>
    <numFmt numFmtId="166" formatCode="#,##0.0;\–#,##0.0;&quot;–&quot;"/>
    <numFmt numFmtId="167" formatCode="#,##0;\(#,##0\)"/>
    <numFmt numFmtId="168" formatCode="#,##0.0_ ;\-#,##0.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5" borderId="0">
      <alignment vertical="center"/>
      <protection locked="0"/>
    </xf>
    <xf numFmtId="0" fontId="1" fillId="0" borderId="0"/>
    <xf numFmtId="0" fontId="7" fillId="0" borderId="0"/>
  </cellStyleXfs>
  <cellXfs count="238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2" borderId="0" xfId="0" applyFill="1"/>
    <xf numFmtId="0" fontId="4" fillId="3" borderId="4" xfId="0" applyFont="1" applyFill="1" applyBorder="1" applyAlignment="1">
      <alignment horizontal="left" vertical="center"/>
    </xf>
    <xf numFmtId="164" fontId="5" fillId="4" borderId="5" xfId="0" applyNumberFormat="1" applyFont="1" applyFill="1" applyBorder="1" applyAlignment="1">
      <alignment vertical="center"/>
    </xf>
    <xf numFmtId="164" fontId="5" fillId="4" borderId="6" xfId="0" applyNumberFormat="1" applyFont="1" applyFill="1" applyBorder="1" applyAlignment="1">
      <alignment vertical="center"/>
    </xf>
    <xf numFmtId="164" fontId="5" fillId="4" borderId="7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 indent="1"/>
    </xf>
    <xf numFmtId="10" fontId="7" fillId="0" borderId="15" xfId="1" applyNumberFormat="1" applyFont="1" applyFill="1" applyBorder="1" applyAlignment="1" applyProtection="1">
      <alignment horizontal="right" vertical="center" wrapText="1"/>
    </xf>
    <xf numFmtId="10" fontId="7" fillId="0" borderId="16" xfId="1" applyNumberFormat="1" applyFont="1" applyFill="1" applyBorder="1" applyAlignment="1" applyProtection="1">
      <alignment horizontal="right" vertical="center" wrapText="1"/>
    </xf>
    <xf numFmtId="10" fontId="7" fillId="0" borderId="17" xfId="1" applyNumberFormat="1" applyFont="1" applyFill="1" applyBorder="1" applyAlignment="1" applyProtection="1">
      <alignment horizontal="right" vertical="center" wrapText="1"/>
    </xf>
    <xf numFmtId="0" fontId="8" fillId="2" borderId="18" xfId="0" applyFont="1" applyFill="1" applyBorder="1" applyAlignment="1">
      <alignment horizontal="left" vertical="center" wrapText="1" indent="1"/>
    </xf>
    <xf numFmtId="2" fontId="7" fillId="0" borderId="19" xfId="1" applyNumberFormat="1" applyFont="1" applyFill="1" applyBorder="1" applyAlignment="1" applyProtection="1">
      <alignment horizontal="right" vertical="center" wrapText="1"/>
    </xf>
    <xf numFmtId="2" fontId="7" fillId="0" borderId="20" xfId="1" applyNumberFormat="1" applyFont="1" applyFill="1" applyBorder="1" applyAlignment="1" applyProtection="1">
      <alignment horizontal="right" vertical="center" wrapText="1"/>
    </xf>
    <xf numFmtId="2" fontId="7" fillId="0" borderId="21" xfId="1" applyNumberFormat="1" applyFont="1" applyFill="1" applyBorder="1" applyAlignment="1" applyProtection="1">
      <alignment horizontal="right" vertical="center" wrapText="1"/>
    </xf>
    <xf numFmtId="165" fontId="3" fillId="2" borderId="0" xfId="1" applyNumberFormat="1" applyFont="1" applyFill="1" applyBorder="1" applyProtection="1"/>
    <xf numFmtId="0" fontId="10" fillId="5" borderId="0" xfId="2" applyFont="1">
      <alignment vertical="center"/>
      <protection locked="0"/>
    </xf>
    <xf numFmtId="0" fontId="11" fillId="5" borderId="0" xfId="2" applyFont="1">
      <alignment vertical="center"/>
      <protection locked="0"/>
    </xf>
    <xf numFmtId="0" fontId="12" fillId="0" borderId="22" xfId="0" applyFont="1" applyBorder="1"/>
    <xf numFmtId="0" fontId="2" fillId="6" borderId="22" xfId="0" applyFont="1" applyFill="1" applyBorder="1" applyAlignment="1">
      <alignment horizontal="center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3" borderId="23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>
      <alignment horizontal="right" vertical="center"/>
    </xf>
    <xf numFmtId="0" fontId="5" fillId="3" borderId="36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8" borderId="38" xfId="0" applyFont="1" applyFill="1" applyBorder="1" applyAlignment="1">
      <alignment horizontal="right" vertical="center"/>
    </xf>
    <xf numFmtId="0" fontId="5" fillId="8" borderId="39" xfId="0" applyFont="1" applyFill="1" applyBorder="1" applyAlignment="1">
      <alignment horizontal="right" vertical="center"/>
    </xf>
    <xf numFmtId="0" fontId="5" fillId="8" borderId="40" xfId="0" applyFont="1" applyFill="1" applyBorder="1" applyAlignment="1">
      <alignment horizontal="right" vertical="center"/>
    </xf>
    <xf numFmtId="0" fontId="5" fillId="3" borderId="41" xfId="0" applyFont="1" applyFill="1" applyBorder="1" applyAlignment="1">
      <alignment horizontal="right" vertical="center"/>
    </xf>
    <xf numFmtId="0" fontId="5" fillId="3" borderId="42" xfId="0" applyFont="1" applyFill="1" applyBorder="1" applyAlignment="1">
      <alignment horizontal="right" vertical="center"/>
    </xf>
    <xf numFmtId="0" fontId="5" fillId="8" borderId="43" xfId="0" applyFont="1" applyFill="1" applyBorder="1" applyAlignment="1">
      <alignment horizontal="right" vertical="center"/>
    </xf>
    <xf numFmtId="0" fontId="5" fillId="8" borderId="44" xfId="0" applyFont="1" applyFill="1" applyBorder="1" applyAlignment="1">
      <alignment horizontal="right" vertical="center"/>
    </xf>
    <xf numFmtId="0" fontId="5" fillId="8" borderId="45" xfId="0" applyFont="1" applyFill="1" applyBorder="1" applyAlignment="1">
      <alignment horizontal="right" vertical="center"/>
    </xf>
    <xf numFmtId="0" fontId="7" fillId="0" borderId="46" xfId="0" applyFont="1" applyBorder="1" applyAlignment="1">
      <alignment horizontal="left" vertical="center" wrapText="1" indent="1"/>
    </xf>
    <xf numFmtId="166" fontId="7" fillId="9" borderId="47" xfId="0" applyNumberFormat="1" applyFont="1" applyFill="1" applyBorder="1" applyAlignment="1" applyProtection="1">
      <alignment vertical="center" wrapText="1"/>
      <protection locked="0"/>
    </xf>
    <xf numFmtId="166" fontId="7" fillId="6" borderId="48" xfId="0" applyNumberFormat="1" applyFont="1" applyFill="1" applyBorder="1" applyAlignment="1" applyProtection="1">
      <alignment vertical="center" wrapText="1"/>
      <protection locked="0"/>
    </xf>
    <xf numFmtId="166" fontId="7" fillId="6" borderId="49" xfId="0" applyNumberFormat="1" applyFont="1" applyFill="1" applyBorder="1" applyAlignment="1" applyProtection="1">
      <alignment vertical="center" wrapText="1"/>
      <protection locked="0"/>
    </xf>
    <xf numFmtId="166" fontId="7" fillId="6" borderId="47" xfId="0" applyNumberFormat="1" applyFont="1" applyFill="1" applyBorder="1" applyAlignment="1" applyProtection="1">
      <alignment vertical="center" wrapText="1"/>
      <protection locked="0"/>
    </xf>
    <xf numFmtId="166" fontId="7" fillId="6" borderId="50" xfId="0" applyNumberFormat="1" applyFont="1" applyFill="1" applyBorder="1" applyAlignment="1" applyProtection="1">
      <alignment vertical="center" wrapText="1"/>
      <protection locked="0"/>
    </xf>
    <xf numFmtId="166" fontId="7" fillId="2" borderId="15" xfId="1" applyNumberFormat="1" applyFont="1" applyFill="1" applyBorder="1" applyAlignment="1" applyProtection="1">
      <alignment horizontal="right" vertical="center" wrapText="1"/>
    </xf>
    <xf numFmtId="166" fontId="7" fillId="2" borderId="51" xfId="1" applyNumberFormat="1" applyFont="1" applyFill="1" applyBorder="1" applyAlignment="1" applyProtection="1">
      <alignment horizontal="right" vertical="center" wrapText="1"/>
    </xf>
    <xf numFmtId="166" fontId="7" fillId="2" borderId="52" xfId="1" applyNumberFormat="1" applyFont="1" applyFill="1" applyBorder="1" applyAlignment="1" applyProtection="1">
      <alignment horizontal="right" vertical="center" wrapText="1"/>
    </xf>
    <xf numFmtId="166" fontId="7" fillId="2" borderId="16" xfId="1" applyNumberFormat="1" applyFont="1" applyFill="1" applyBorder="1" applyAlignment="1" applyProtection="1">
      <alignment horizontal="right" vertical="center" wrapText="1"/>
    </xf>
    <xf numFmtId="166" fontId="7" fillId="2" borderId="17" xfId="1" applyNumberFormat="1" applyFont="1" applyFill="1" applyBorder="1" applyAlignment="1" applyProtection="1">
      <alignment horizontal="right" vertical="center" wrapText="1"/>
    </xf>
    <xf numFmtId="0" fontId="15" fillId="9" borderId="53" xfId="0" applyFont="1" applyFill="1" applyBorder="1" applyAlignment="1">
      <alignment horizontal="left" vertical="center" wrapText="1" indent="1"/>
    </xf>
    <xf numFmtId="166" fontId="5" fillId="3" borderId="54" xfId="0" applyNumberFormat="1" applyFont="1" applyFill="1" applyBorder="1"/>
    <xf numFmtId="166" fontId="5" fillId="3" borderId="55" xfId="0" applyNumberFormat="1" applyFont="1" applyFill="1" applyBorder="1" applyAlignment="1">
      <alignment vertical="center"/>
    </xf>
    <xf numFmtId="166" fontId="5" fillId="3" borderId="56" xfId="0" applyNumberFormat="1" applyFont="1" applyFill="1" applyBorder="1" applyAlignment="1">
      <alignment vertical="center"/>
    </xf>
    <xf numFmtId="166" fontId="5" fillId="3" borderId="54" xfId="0" applyNumberFormat="1" applyFont="1" applyFill="1" applyBorder="1" applyAlignment="1">
      <alignment vertical="center"/>
    </xf>
    <xf numFmtId="166" fontId="5" fillId="3" borderId="57" xfId="0" applyNumberFormat="1" applyFont="1" applyFill="1" applyBorder="1" applyAlignment="1">
      <alignment vertical="center"/>
    </xf>
    <xf numFmtId="166" fontId="5" fillId="3" borderId="58" xfId="0" applyNumberFormat="1" applyFont="1" applyFill="1" applyBorder="1" applyAlignment="1">
      <alignment horizontal="left"/>
    </xf>
    <xf numFmtId="166" fontId="5" fillId="3" borderId="59" xfId="0" applyNumberFormat="1" applyFont="1" applyFill="1" applyBorder="1" applyAlignment="1">
      <alignment horizontal="left"/>
    </xf>
    <xf numFmtId="166" fontId="5" fillId="3" borderId="60" xfId="0" applyNumberFormat="1" applyFont="1" applyFill="1" applyBorder="1" applyAlignment="1">
      <alignment horizontal="left"/>
    </xf>
    <xf numFmtId="166" fontId="5" fillId="3" borderId="61" xfId="0" applyNumberFormat="1" applyFont="1" applyFill="1" applyBorder="1" applyAlignment="1">
      <alignment horizontal="left"/>
    </xf>
    <xf numFmtId="166" fontId="5" fillId="3" borderId="62" xfId="0" applyNumberFormat="1" applyFont="1" applyFill="1" applyBorder="1" applyAlignment="1">
      <alignment horizontal="left"/>
    </xf>
    <xf numFmtId="0" fontId="7" fillId="0" borderId="53" xfId="0" applyFont="1" applyBorder="1" applyAlignment="1">
      <alignment horizontal="left" vertical="center" indent="4"/>
    </xf>
    <xf numFmtId="166" fontId="7" fillId="9" borderId="54" xfId="0" applyNumberFormat="1" applyFont="1" applyFill="1" applyBorder="1" applyAlignment="1" applyProtection="1">
      <alignment vertical="center" wrapText="1"/>
      <protection locked="0"/>
    </xf>
    <xf numFmtId="166" fontId="7" fillId="9" borderId="63" xfId="0" applyNumberFormat="1" applyFont="1" applyFill="1" applyBorder="1" applyAlignment="1" applyProtection="1">
      <alignment vertical="center" wrapText="1"/>
      <protection locked="0"/>
    </xf>
    <xf numFmtId="166" fontId="7" fillId="6" borderId="64" xfId="0" applyNumberFormat="1" applyFont="1" applyFill="1" applyBorder="1" applyAlignment="1" applyProtection="1">
      <alignment vertical="center" wrapText="1"/>
      <protection locked="0"/>
    </xf>
    <xf numFmtId="166" fontId="7" fillId="6" borderId="56" xfId="0" applyNumberFormat="1" applyFont="1" applyFill="1" applyBorder="1" applyAlignment="1" applyProtection="1">
      <alignment vertical="center" wrapText="1"/>
      <protection locked="0"/>
    </xf>
    <xf numFmtId="166" fontId="7" fillId="6" borderId="54" xfId="0" applyNumberFormat="1" applyFont="1" applyFill="1" applyBorder="1" applyAlignment="1" applyProtection="1">
      <alignment vertical="center" wrapText="1"/>
      <protection locked="0"/>
    </xf>
    <xf numFmtId="166" fontId="7" fillId="6" borderId="57" xfId="0" applyNumberFormat="1" applyFont="1" applyFill="1" applyBorder="1" applyAlignment="1" applyProtection="1">
      <alignment vertical="center" wrapText="1"/>
      <protection locked="0"/>
    </xf>
    <xf numFmtId="166" fontId="7" fillId="2" borderId="58" xfId="1" applyNumberFormat="1" applyFont="1" applyFill="1" applyBorder="1" applyAlignment="1" applyProtection="1">
      <alignment horizontal="right" wrapText="1"/>
    </xf>
    <xf numFmtId="166" fontId="7" fillId="2" borderId="65" xfId="1" applyNumberFormat="1" applyFont="1" applyFill="1" applyBorder="1" applyAlignment="1" applyProtection="1">
      <alignment horizontal="right" wrapText="1"/>
    </xf>
    <xf numFmtId="166" fontId="7" fillId="2" borderId="60" xfId="1" applyNumberFormat="1" applyFont="1" applyFill="1" applyBorder="1" applyAlignment="1" applyProtection="1">
      <alignment horizontal="right" wrapText="1"/>
    </xf>
    <xf numFmtId="166" fontId="7" fillId="2" borderId="66" xfId="1" applyNumberFormat="1" applyFont="1" applyFill="1" applyBorder="1" applyAlignment="1" applyProtection="1">
      <alignment horizontal="right" wrapText="1"/>
    </xf>
    <xf numFmtId="166" fontId="7" fillId="9" borderId="55" xfId="0" applyNumberFormat="1" applyFont="1" applyFill="1" applyBorder="1" applyAlignment="1" applyProtection="1">
      <alignment vertical="center" wrapText="1"/>
      <protection locked="0"/>
    </xf>
    <xf numFmtId="166" fontId="7" fillId="6" borderId="55" xfId="0" applyNumberFormat="1" applyFont="1" applyFill="1" applyBorder="1" applyAlignment="1" applyProtection="1">
      <alignment vertical="center" wrapText="1"/>
      <protection locked="0"/>
    </xf>
    <xf numFmtId="0" fontId="7" fillId="0" borderId="53" xfId="0" applyFont="1" applyBorder="1" applyAlignment="1">
      <alignment horizontal="left" vertical="center" indent="1"/>
    </xf>
    <xf numFmtId="0" fontId="16" fillId="0" borderId="53" xfId="3" applyFont="1" applyBorder="1" applyAlignment="1">
      <alignment horizontal="left" vertical="center" indent="1"/>
    </xf>
    <xf numFmtId="166" fontId="7" fillId="2" borderId="67" xfId="1" applyNumberFormat="1" applyFont="1" applyFill="1" applyBorder="1" applyAlignment="1" applyProtection="1">
      <alignment horizontal="right" wrapText="1"/>
    </xf>
    <xf numFmtId="166" fontId="7" fillId="2" borderId="68" xfId="1" applyNumberFormat="1" applyFont="1" applyFill="1" applyBorder="1" applyAlignment="1" applyProtection="1">
      <alignment horizontal="right" wrapText="1"/>
    </xf>
    <xf numFmtId="166" fontId="7" fillId="2" borderId="69" xfId="1" applyNumberFormat="1" applyFont="1" applyFill="1" applyBorder="1" applyAlignment="1" applyProtection="1">
      <alignment horizontal="right" wrapText="1"/>
    </xf>
    <xf numFmtId="166" fontId="7" fillId="2" borderId="70" xfId="1" applyNumberFormat="1" applyFont="1" applyFill="1" applyBorder="1" applyAlignment="1" applyProtection="1">
      <alignment horizontal="right" wrapText="1"/>
    </xf>
    <xf numFmtId="0" fontId="5" fillId="10" borderId="1" xfId="0" applyFont="1" applyFill="1" applyBorder="1" applyAlignment="1">
      <alignment horizontal="right" vertical="center" wrapText="1" indent="1"/>
    </xf>
    <xf numFmtId="166" fontId="5" fillId="10" borderId="44" xfId="1" applyNumberFormat="1" applyFont="1" applyFill="1" applyBorder="1" applyAlignment="1" applyProtection="1">
      <alignment horizontal="right" wrapText="1"/>
    </xf>
    <xf numFmtId="166" fontId="5" fillId="10" borderId="71" xfId="1" applyNumberFormat="1" applyFont="1" applyFill="1" applyBorder="1" applyAlignment="1" applyProtection="1">
      <alignment horizontal="right" wrapText="1"/>
    </xf>
    <xf numFmtId="166" fontId="5" fillId="10" borderId="45" xfId="1" applyNumberFormat="1" applyFont="1" applyFill="1" applyBorder="1" applyAlignment="1" applyProtection="1">
      <alignment horizontal="right" wrapText="1"/>
    </xf>
    <xf numFmtId="166" fontId="5" fillId="10" borderId="72" xfId="1" applyNumberFormat="1" applyFont="1" applyFill="1" applyBorder="1" applyAlignment="1" applyProtection="1">
      <alignment horizontal="right" wrapText="1"/>
    </xf>
    <xf numFmtId="166" fontId="5" fillId="10" borderId="73" xfId="1" applyNumberFormat="1" applyFont="1" applyFill="1" applyBorder="1" applyAlignment="1" applyProtection="1">
      <alignment horizontal="right" wrapText="1"/>
    </xf>
    <xf numFmtId="0" fontId="17" fillId="2" borderId="74" xfId="0" applyFont="1" applyFill="1" applyBorder="1" applyAlignment="1">
      <alignment vertical="center" wrapText="1"/>
    </xf>
    <xf numFmtId="0" fontId="3" fillId="2" borderId="0" xfId="4" applyFont="1" applyFill="1"/>
    <xf numFmtId="0" fontId="7" fillId="0" borderId="75" xfId="0" applyFont="1" applyBorder="1" applyAlignment="1">
      <alignment horizontal="left" vertical="center" wrapText="1" indent="1"/>
    </xf>
    <xf numFmtId="166" fontId="7" fillId="9" borderId="76" xfId="0" applyNumberFormat="1" applyFont="1" applyFill="1" applyBorder="1" applyAlignment="1" applyProtection="1">
      <alignment vertical="center" wrapText="1"/>
      <protection locked="0"/>
    </xf>
    <xf numFmtId="2" fontId="5" fillId="3" borderId="74" xfId="0" applyNumberFormat="1" applyFont="1" applyFill="1" applyBorder="1"/>
    <xf numFmtId="166" fontId="7" fillId="2" borderId="77" xfId="0" applyNumberFormat="1" applyFont="1" applyFill="1" applyBorder="1" applyAlignment="1">
      <alignment horizontal="right" vertical="center"/>
    </xf>
    <xf numFmtId="166" fontId="7" fillId="2" borderId="78" xfId="0" applyNumberFormat="1" applyFont="1" applyFill="1" applyBorder="1" applyAlignment="1">
      <alignment horizontal="right" vertical="center"/>
    </xf>
    <xf numFmtId="166" fontId="7" fillId="2" borderId="79" xfId="0" applyNumberFormat="1" applyFont="1" applyFill="1" applyBorder="1" applyAlignment="1">
      <alignment horizontal="right" vertical="center"/>
    </xf>
    <xf numFmtId="166" fontId="7" fillId="2" borderId="80" xfId="0" applyNumberFormat="1" applyFont="1" applyFill="1" applyBorder="1" applyAlignment="1">
      <alignment horizontal="right" vertical="center"/>
    </xf>
    <xf numFmtId="166" fontId="7" fillId="2" borderId="81" xfId="0" applyNumberFormat="1" applyFont="1" applyFill="1" applyBorder="1" applyAlignment="1">
      <alignment horizontal="right" vertical="center"/>
    </xf>
    <xf numFmtId="166" fontId="5" fillId="3" borderId="82" xfId="0" applyNumberFormat="1" applyFont="1" applyFill="1" applyBorder="1" applyAlignment="1">
      <alignment horizontal="left"/>
    </xf>
    <xf numFmtId="166" fontId="5" fillId="3" borderId="83" xfId="0" applyNumberFormat="1" applyFont="1" applyFill="1" applyBorder="1"/>
    <xf numFmtId="166" fontId="5" fillId="3" borderId="55" xfId="0" applyNumberFormat="1" applyFont="1" applyFill="1" applyBorder="1"/>
    <xf numFmtId="166" fontId="5" fillId="3" borderId="56" xfId="0" applyNumberFormat="1" applyFont="1" applyFill="1" applyBorder="1"/>
    <xf numFmtId="166" fontId="5" fillId="3" borderId="74" xfId="0" applyNumberFormat="1" applyFont="1" applyFill="1" applyBorder="1" applyAlignment="1">
      <alignment horizontal="right"/>
    </xf>
    <xf numFmtId="0" fontId="7" fillId="0" borderId="53" xfId="0" applyFont="1" applyBorder="1" applyAlignment="1">
      <alignment horizontal="left" vertical="center" wrapText="1" indent="3"/>
    </xf>
    <xf numFmtId="166" fontId="7" fillId="9" borderId="83" xfId="0" applyNumberFormat="1" applyFont="1" applyFill="1" applyBorder="1" applyAlignment="1" applyProtection="1">
      <alignment vertical="center" wrapText="1"/>
      <protection locked="0"/>
    </xf>
    <xf numFmtId="166" fontId="7" fillId="2" borderId="58" xfId="0" applyNumberFormat="1" applyFont="1" applyFill="1" applyBorder="1" applyAlignment="1">
      <alignment horizontal="right" vertical="center"/>
    </xf>
    <xf numFmtId="166" fontId="7" fillId="2" borderId="65" xfId="0" applyNumberFormat="1" applyFont="1" applyFill="1" applyBorder="1" applyAlignment="1">
      <alignment horizontal="right" vertical="center"/>
    </xf>
    <xf numFmtId="166" fontId="7" fillId="2" borderId="60" xfId="0" applyNumberFormat="1" applyFont="1" applyFill="1" applyBorder="1" applyAlignment="1">
      <alignment horizontal="right" vertical="center"/>
    </xf>
    <xf numFmtId="166" fontId="7" fillId="2" borderId="59" xfId="0" applyNumberFormat="1" applyFont="1" applyFill="1" applyBorder="1" applyAlignment="1">
      <alignment horizontal="right" vertical="center"/>
    </xf>
    <xf numFmtId="166" fontId="7" fillId="9" borderId="84" xfId="0" applyNumberFormat="1" applyFont="1" applyFill="1" applyBorder="1" applyAlignment="1" applyProtection="1">
      <alignment vertical="center" wrapText="1"/>
      <protection locked="0"/>
    </xf>
    <xf numFmtId="0" fontId="7" fillId="0" borderId="53" xfId="0" applyFont="1" applyBorder="1" applyAlignment="1">
      <alignment horizontal="left" vertical="center" wrapText="1" indent="1"/>
    </xf>
    <xf numFmtId="166" fontId="7" fillId="6" borderId="63" xfId="0" applyNumberFormat="1" applyFont="1" applyFill="1" applyBorder="1" applyAlignment="1" applyProtection="1">
      <alignment vertical="center" wrapText="1"/>
      <protection locked="0"/>
    </xf>
    <xf numFmtId="0" fontId="7" fillId="0" borderId="85" xfId="0" applyFont="1" applyBorder="1" applyAlignment="1">
      <alignment horizontal="left" vertical="center" wrapText="1" indent="1"/>
    </xf>
    <xf numFmtId="166" fontId="7" fillId="6" borderId="86" xfId="0" applyNumberFormat="1" applyFont="1" applyFill="1" applyBorder="1" applyAlignment="1" applyProtection="1">
      <alignment vertical="center" wrapText="1"/>
      <protection locked="0"/>
    </xf>
    <xf numFmtId="166" fontId="7" fillId="2" borderId="19" xfId="0" applyNumberFormat="1" applyFont="1" applyFill="1" applyBorder="1" applyAlignment="1">
      <alignment horizontal="right" vertical="center"/>
    </xf>
    <xf numFmtId="166" fontId="7" fillId="2" borderId="87" xfId="0" applyNumberFormat="1" applyFont="1" applyFill="1" applyBorder="1" applyAlignment="1">
      <alignment horizontal="right" vertical="center"/>
    </xf>
    <xf numFmtId="166" fontId="7" fillId="2" borderId="88" xfId="0" applyNumberFormat="1" applyFont="1" applyFill="1" applyBorder="1" applyAlignment="1">
      <alignment horizontal="right" vertical="center"/>
    </xf>
    <xf numFmtId="166" fontId="7" fillId="2" borderId="37" xfId="0" applyNumberFormat="1" applyFont="1" applyFill="1" applyBorder="1" applyAlignment="1">
      <alignment horizontal="right" vertical="center"/>
    </xf>
    <xf numFmtId="166" fontId="5" fillId="3" borderId="75" xfId="0" applyNumberFormat="1" applyFont="1" applyFill="1" applyBorder="1" applyAlignment="1">
      <alignment horizontal="right"/>
    </xf>
    <xf numFmtId="0" fontId="5" fillId="10" borderId="72" xfId="0" applyFont="1" applyFill="1" applyBorder="1" applyAlignment="1">
      <alignment horizontal="right" wrapText="1"/>
    </xf>
    <xf numFmtId="164" fontId="5" fillId="10" borderId="73" xfId="1" applyNumberFormat="1" applyFont="1" applyFill="1" applyBorder="1" applyAlignment="1" applyProtection="1">
      <alignment horizontal="right" wrapText="1"/>
    </xf>
    <xf numFmtId="166" fontId="5" fillId="10" borderId="89" xfId="1" applyNumberFormat="1" applyFont="1" applyFill="1" applyBorder="1" applyAlignment="1" applyProtection="1">
      <alignment horizontal="right" wrapText="1"/>
    </xf>
    <xf numFmtId="166" fontId="5" fillId="10" borderId="39" xfId="1" applyNumberFormat="1" applyFont="1" applyFill="1" applyBorder="1" applyAlignment="1" applyProtection="1">
      <alignment horizontal="right" wrapText="1"/>
    </xf>
    <xf numFmtId="166" fontId="5" fillId="10" borderId="90" xfId="1" applyNumberFormat="1" applyFont="1" applyFill="1" applyBorder="1" applyAlignment="1" applyProtection="1">
      <alignment horizontal="right" wrapText="1"/>
    </xf>
    <xf numFmtId="167" fontId="14" fillId="6" borderId="22" xfId="0" applyNumberFormat="1" applyFont="1" applyFill="1" applyBorder="1" applyAlignment="1">
      <alignment horizontal="center"/>
    </xf>
    <xf numFmtId="0" fontId="18" fillId="2" borderId="0" xfId="0" applyFont="1" applyFill="1" applyAlignment="1">
      <alignment vertical="center"/>
    </xf>
    <xf numFmtId="166" fontId="3" fillId="6" borderId="91" xfId="0" applyNumberFormat="1" applyFont="1" applyFill="1" applyBorder="1" applyAlignment="1">
      <alignment horizontal="center"/>
    </xf>
    <xf numFmtId="0" fontId="14" fillId="0" borderId="0" xfId="0" applyFont="1"/>
    <xf numFmtId="0" fontId="19" fillId="3" borderId="9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2" xfId="0" applyFont="1" applyFill="1" applyBorder="1" applyAlignment="1">
      <alignment horizontal="left" vertical="center"/>
    </xf>
    <xf numFmtId="0" fontId="0" fillId="3" borderId="93" xfId="0" applyFill="1" applyBorder="1"/>
    <xf numFmtId="0" fontId="0" fillId="3" borderId="75" xfId="0" applyFill="1" applyBorder="1"/>
    <xf numFmtId="166" fontId="7" fillId="9" borderId="72" xfId="0" applyNumberFormat="1" applyFont="1" applyFill="1" applyBorder="1" applyAlignment="1">
      <alignment horizontal="right" vertical="center"/>
    </xf>
    <xf numFmtId="166" fontId="7" fillId="9" borderId="71" xfId="0" applyNumberFormat="1" applyFont="1" applyFill="1" applyBorder="1" applyAlignment="1">
      <alignment horizontal="right" vertical="center"/>
    </xf>
    <xf numFmtId="166" fontId="7" fillId="9" borderId="73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9" fillId="3" borderId="23" xfId="0" applyFont="1" applyFill="1" applyBorder="1" applyAlignment="1">
      <alignment horizontal="left" vertical="center"/>
    </xf>
    <xf numFmtId="0" fontId="19" fillId="3" borderId="82" xfId="0" applyFont="1" applyFill="1" applyBorder="1" applyAlignment="1">
      <alignment horizontal="left" vertical="center"/>
    </xf>
    <xf numFmtId="0" fontId="5" fillId="2" borderId="9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14" fillId="9" borderId="98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12" borderId="99" xfId="0" applyFont="1" applyFill="1" applyBorder="1" applyAlignment="1">
      <alignment horizontal="centerContinuous" vertical="center"/>
    </xf>
    <xf numFmtId="0" fontId="5" fillId="12" borderId="63" xfId="0" applyFont="1" applyFill="1" applyBorder="1" applyAlignment="1">
      <alignment horizontal="centerContinuous" vertical="center"/>
    </xf>
    <xf numFmtId="0" fontId="5" fillId="12" borderId="64" xfId="0" applyFont="1" applyFill="1" applyBorder="1" applyAlignment="1">
      <alignment horizontal="centerContinuous" vertical="center"/>
    </xf>
    <xf numFmtId="0" fontId="5" fillId="12" borderId="100" xfId="0" applyFont="1" applyFill="1" applyBorder="1" applyAlignment="1">
      <alignment horizontal="centerContinuous" vertical="center"/>
    </xf>
    <xf numFmtId="0" fontId="5" fillId="12" borderId="101" xfId="0" applyFont="1" applyFill="1" applyBorder="1" applyAlignment="1">
      <alignment horizontal="centerContinuous" vertical="center"/>
    </xf>
    <xf numFmtId="0" fontId="0" fillId="12" borderId="102" xfId="0" applyFill="1" applyBorder="1" applyAlignment="1">
      <alignment horizontal="centerContinuous"/>
    </xf>
    <xf numFmtId="0" fontId="5" fillId="8" borderId="103" xfId="0" applyFont="1" applyFill="1" applyBorder="1" applyAlignment="1">
      <alignment horizontal="right" vertical="center"/>
    </xf>
    <xf numFmtId="0" fontId="5" fillId="8" borderId="104" xfId="0" applyFont="1" applyFill="1" applyBorder="1" applyAlignment="1">
      <alignment horizontal="right" vertical="center"/>
    </xf>
    <xf numFmtId="0" fontId="5" fillId="11" borderId="104" xfId="0" applyFont="1" applyFill="1" applyBorder="1" applyAlignment="1">
      <alignment horizontal="right" vertical="center"/>
    </xf>
    <xf numFmtId="0" fontId="2" fillId="9" borderId="105" xfId="0" applyFont="1" applyFill="1" applyBorder="1" applyAlignment="1">
      <alignment horizontal="right"/>
    </xf>
    <xf numFmtId="168" fontId="7" fillId="13" borderId="0" xfId="0" applyNumberFormat="1" applyFont="1" applyFill="1" applyAlignment="1">
      <alignment horizontal="left" vertical="center"/>
    </xf>
    <xf numFmtId="166" fontId="7" fillId="2" borderId="72" xfId="0" applyNumberFormat="1" applyFont="1" applyFill="1" applyBorder="1" applyAlignment="1">
      <alignment horizontal="right" vertical="center"/>
    </xf>
    <xf numFmtId="166" fontId="7" fillId="2" borderId="16" xfId="0" applyNumberFormat="1" applyFont="1" applyFill="1" applyBorder="1" applyAlignment="1">
      <alignment horizontal="right" vertical="center"/>
    </xf>
    <xf numFmtId="166" fontId="7" fillId="2" borderId="106" xfId="0" applyNumberFormat="1" applyFont="1" applyFill="1" applyBorder="1" applyAlignment="1">
      <alignment horizontal="right" vertical="center"/>
    </xf>
    <xf numFmtId="166" fontId="7" fillId="2" borderId="107" xfId="0" applyNumberFormat="1" applyFont="1" applyFill="1" applyBorder="1" applyAlignment="1">
      <alignment horizontal="right" vertical="center"/>
    </xf>
    <xf numFmtId="166" fontId="7" fillId="13" borderId="0" xfId="0" applyNumberFormat="1" applyFont="1" applyFill="1" applyAlignment="1">
      <alignment horizontal="right" vertical="center"/>
    </xf>
    <xf numFmtId="166" fontId="0" fillId="9" borderId="74" xfId="0" applyNumberFormat="1" applyFill="1" applyBorder="1"/>
    <xf numFmtId="166" fontId="7" fillId="13" borderId="0" xfId="0" applyNumberFormat="1" applyFont="1" applyFill="1" applyAlignment="1">
      <alignment horizontal="left" vertical="center"/>
    </xf>
    <xf numFmtId="166" fontId="7" fillId="2" borderId="108" xfId="0" applyNumberFormat="1" applyFont="1" applyFill="1" applyBorder="1" applyAlignment="1">
      <alignment horizontal="right" vertical="center"/>
    </xf>
    <xf numFmtId="166" fontId="7" fillId="2" borderId="61" xfId="0" applyNumberFormat="1" applyFont="1" applyFill="1" applyBorder="1" applyAlignment="1">
      <alignment horizontal="right" vertical="center"/>
    </xf>
    <xf numFmtId="168" fontId="7" fillId="13" borderId="0" xfId="0" applyNumberFormat="1" applyFont="1" applyFill="1" applyAlignment="1">
      <alignment horizontal="right" vertical="center"/>
    </xf>
    <xf numFmtId="166" fontId="7" fillId="2" borderId="18" xfId="0" applyNumberFormat="1" applyFont="1" applyFill="1" applyBorder="1" applyAlignment="1">
      <alignment horizontal="right" vertical="center"/>
    </xf>
    <xf numFmtId="166" fontId="7" fillId="2" borderId="109" xfId="0" applyNumberFormat="1" applyFont="1" applyFill="1" applyBorder="1" applyAlignment="1">
      <alignment horizontal="right" vertical="center"/>
    </xf>
    <xf numFmtId="166" fontId="7" fillId="13" borderId="93" xfId="0" applyNumberFormat="1" applyFont="1" applyFill="1" applyBorder="1" applyAlignment="1">
      <alignment horizontal="right" vertical="center"/>
    </xf>
    <xf numFmtId="166" fontId="7" fillId="2" borderId="110" xfId="0" applyNumberFormat="1" applyFont="1" applyFill="1" applyBorder="1" applyAlignment="1">
      <alignment horizontal="right" vertical="center"/>
    </xf>
    <xf numFmtId="166" fontId="7" fillId="2" borderId="111" xfId="0" applyNumberFormat="1" applyFont="1" applyFill="1" applyBorder="1" applyAlignment="1">
      <alignment horizontal="right" vertical="center"/>
    </xf>
    <xf numFmtId="168" fontId="7" fillId="13" borderId="112" xfId="0" applyNumberFormat="1" applyFont="1" applyFill="1" applyBorder="1" applyAlignment="1">
      <alignment horizontal="right" vertical="center"/>
    </xf>
    <xf numFmtId="166" fontId="7" fillId="13" borderId="112" xfId="0" applyNumberFormat="1" applyFont="1" applyFill="1" applyBorder="1" applyAlignment="1">
      <alignment horizontal="right" vertical="center"/>
    </xf>
    <xf numFmtId="166" fontId="7" fillId="2" borderId="20" xfId="0" applyNumberFormat="1" applyFont="1" applyFill="1" applyBorder="1" applyAlignment="1">
      <alignment horizontal="right" vertical="center"/>
    </xf>
    <xf numFmtId="166" fontId="7" fillId="2" borderId="36" xfId="0" applyNumberFormat="1" applyFont="1" applyFill="1" applyBorder="1" applyAlignment="1">
      <alignment horizontal="right" vertical="center"/>
    </xf>
    <xf numFmtId="166" fontId="7" fillId="2" borderId="113" xfId="0" applyNumberFormat="1" applyFont="1" applyFill="1" applyBorder="1" applyAlignment="1">
      <alignment horizontal="right" vertical="center"/>
    </xf>
    <xf numFmtId="166" fontId="7" fillId="2" borderId="73" xfId="0" applyNumberFormat="1" applyFont="1" applyFill="1" applyBorder="1" applyAlignment="1">
      <alignment horizontal="right" vertical="center"/>
    </xf>
    <xf numFmtId="0" fontId="20" fillId="14" borderId="1" xfId="0" applyFont="1" applyFill="1" applyBorder="1"/>
    <xf numFmtId="0" fontId="20" fillId="14" borderId="2" xfId="0" applyFont="1" applyFill="1" applyBorder="1" applyAlignment="1">
      <alignment wrapText="1"/>
    </xf>
    <xf numFmtId="168" fontId="20" fillId="14" borderId="2" xfId="0" applyNumberFormat="1" applyFont="1" applyFill="1" applyBorder="1" applyAlignment="1">
      <alignment horizontal="right"/>
    </xf>
    <xf numFmtId="166" fontId="20" fillId="14" borderId="2" xfId="0" applyNumberFormat="1" applyFont="1" applyFill="1" applyBorder="1" applyAlignment="1">
      <alignment horizontal="right"/>
    </xf>
    <xf numFmtId="166" fontId="20" fillId="14" borderId="3" xfId="0" applyNumberFormat="1" applyFont="1" applyFill="1" applyBorder="1" applyAlignment="1">
      <alignment horizontal="right"/>
    </xf>
    <xf numFmtId="166" fontId="20" fillId="14" borderId="114" xfId="0" applyNumberFormat="1" applyFont="1" applyFill="1" applyBorder="1" applyAlignment="1">
      <alignment horizontal="right"/>
    </xf>
    <xf numFmtId="166" fontId="20" fillId="14" borderId="115" xfId="0" applyNumberFormat="1" applyFont="1" applyFill="1" applyBorder="1" applyAlignment="1">
      <alignment horizontal="right"/>
    </xf>
    <xf numFmtId="166" fontId="20" fillId="14" borderId="112" xfId="0" applyNumberFormat="1" applyFont="1" applyFill="1" applyBorder="1" applyAlignment="1">
      <alignment horizontal="right"/>
    </xf>
    <xf numFmtId="166" fontId="20" fillId="14" borderId="116" xfId="0" applyNumberFormat="1" applyFont="1" applyFill="1" applyBorder="1" applyAlignment="1">
      <alignment horizontal="right"/>
    </xf>
    <xf numFmtId="166" fontId="20" fillId="14" borderId="117" xfId="0" applyNumberFormat="1" applyFont="1" applyFill="1" applyBorder="1" applyAlignment="1">
      <alignment horizontal="right"/>
    </xf>
    <xf numFmtId="166" fontId="20" fillId="14" borderId="2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wrapText="1"/>
    </xf>
    <xf numFmtId="166" fontId="5" fillId="2" borderId="2" xfId="0" applyNumberFormat="1" applyFont="1" applyFill="1" applyBorder="1" applyAlignment="1">
      <alignment horizontal="left" wrapText="1"/>
    </xf>
    <xf numFmtId="166" fontId="5" fillId="2" borderId="2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20" fillId="14" borderId="1" xfId="0" applyFont="1" applyFill="1" applyBorder="1" applyAlignment="1">
      <alignment vertical="center"/>
    </xf>
    <xf numFmtId="0" fontId="20" fillId="14" borderId="2" xfId="0" applyFont="1" applyFill="1" applyBorder="1" applyAlignment="1">
      <alignment vertical="center"/>
    </xf>
    <xf numFmtId="2" fontId="5" fillId="14" borderId="2" xfId="0" applyNumberFormat="1" applyFont="1" applyFill="1" applyBorder="1" applyAlignment="1">
      <alignment horizontal="right"/>
    </xf>
    <xf numFmtId="166" fontId="5" fillId="14" borderId="2" xfId="0" applyNumberFormat="1" applyFont="1" applyFill="1" applyBorder="1" applyAlignment="1">
      <alignment horizontal="right"/>
    </xf>
    <xf numFmtId="166" fontId="5" fillId="14" borderId="3" xfId="0" applyNumberFormat="1" applyFont="1" applyFill="1" applyBorder="1" applyAlignment="1">
      <alignment horizontal="right"/>
    </xf>
    <xf numFmtId="166" fontId="20" fillId="14" borderId="118" xfId="0" applyNumberFormat="1" applyFont="1" applyFill="1" applyBorder="1" applyAlignment="1">
      <alignment horizontal="right" vertical="center"/>
    </xf>
    <xf numFmtId="166" fontId="20" fillId="14" borderId="2" xfId="0" applyNumberFormat="1" applyFont="1" applyFill="1" applyBorder="1" applyAlignment="1">
      <alignment horizontal="right" vertical="center"/>
    </xf>
    <xf numFmtId="166" fontId="20" fillId="14" borderId="117" xfId="0" applyNumberFormat="1" applyFont="1" applyFill="1" applyBorder="1" applyAlignment="1">
      <alignment horizontal="right" vertical="center"/>
    </xf>
    <xf numFmtId="164" fontId="0" fillId="2" borderId="0" xfId="0" applyNumberFormat="1" applyFill="1"/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8" borderId="29" xfId="0" applyFont="1" applyFill="1" applyBorder="1" applyAlignment="1">
      <alignment horizontal="center"/>
    </xf>
    <xf numFmtId="0" fontId="14" fillId="8" borderId="27" xfId="0" applyFont="1" applyFill="1" applyBorder="1" applyAlignment="1">
      <alignment horizontal="center"/>
    </xf>
    <xf numFmtId="0" fontId="14" fillId="8" borderId="30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/>
    </xf>
    <xf numFmtId="0" fontId="14" fillId="8" borderId="33" xfId="0" applyFont="1" applyFill="1" applyBorder="1" applyAlignment="1">
      <alignment horizontal="center"/>
    </xf>
    <xf numFmtId="0" fontId="14" fillId="8" borderId="34" xfId="0" applyFont="1" applyFill="1" applyBorder="1" applyAlignment="1">
      <alignment horizontal="center"/>
    </xf>
    <xf numFmtId="0" fontId="14" fillId="8" borderId="3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14" fillId="8" borderId="94" xfId="0" applyFont="1" applyFill="1" applyBorder="1" applyAlignment="1">
      <alignment horizontal="center" vertical="center"/>
    </xf>
    <xf numFmtId="0" fontId="14" fillId="8" borderId="95" xfId="0" applyFont="1" applyFill="1" applyBorder="1" applyAlignment="1">
      <alignment horizontal="center" vertical="center"/>
    </xf>
    <xf numFmtId="0" fontId="14" fillId="11" borderId="96" xfId="0" applyFont="1" applyFill="1" applyBorder="1" applyAlignment="1">
      <alignment horizontal="center" vertical="center" wrapText="1"/>
    </xf>
    <xf numFmtId="0" fontId="14" fillId="11" borderId="97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/>
    </xf>
    <xf numFmtId="0" fontId="7" fillId="2" borderId="81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</cellXfs>
  <cellStyles count="5">
    <cellStyle name="Normal" xfId="0" builtinId="0"/>
    <cellStyle name="Normal 10" xfId="4" xr:uid="{513D901F-6B33-4078-8E4C-CC15189604A4}"/>
    <cellStyle name="Normal 3 5" xfId="3" xr:uid="{2927B2A9-DB87-4692-BD92-B009977378D8}"/>
    <cellStyle name="Percent" xfId="1" builtinId="5"/>
    <cellStyle name="TableLvl3" xfId="2" xr:uid="{59B0AE0D-B393-4454-8DDE-935555C2C404}"/>
  </cellStyles>
  <dxfs count="1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D368-675E-4D1D-AFCA-80676D950B33}">
  <sheetPr codeName="Sheet1">
    <tabColor rgb="FF00B050"/>
  </sheetPr>
  <dimension ref="A1:X69"/>
  <sheetViews>
    <sheetView showGridLines="0" tabSelected="1" topLeftCell="C1" zoomScale="85" zoomScaleNormal="85" workbookViewId="0">
      <selection activeCell="C32" sqref="C32:E32"/>
    </sheetView>
  </sheetViews>
  <sheetFormatPr defaultColWidth="9.140625" defaultRowHeight="15" x14ac:dyDescent="0.25"/>
  <cols>
    <col min="1" max="1" width="6.140625" style="93" customWidth="1"/>
    <col min="2" max="2" width="65.7109375" style="5" customWidth="1"/>
    <col min="3" max="24" width="12.28515625" style="5" customWidth="1"/>
  </cols>
  <sheetData>
    <row r="1" spans="2:24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ht="16.5" thickBot="1" x14ac:dyDescent="0.3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4"/>
    </row>
    <row r="3" spans="2:24" ht="15.75" x14ac:dyDescent="0.25">
      <c r="B3" s="6"/>
      <c r="C3" s="7" t="s">
        <v>1</v>
      </c>
      <c r="D3" s="8"/>
      <c r="E3" s="8"/>
      <c r="F3" s="8"/>
      <c r="G3" s="8"/>
      <c r="H3" s="8"/>
      <c r="I3" s="8"/>
      <c r="J3" s="8"/>
      <c r="K3" s="8"/>
      <c r="L3" s="8"/>
      <c r="M3" s="9" t="s">
        <v>2</v>
      </c>
    </row>
    <row r="4" spans="2:24" ht="16.5" thickBot="1" x14ac:dyDescent="0.3">
      <c r="B4" s="6"/>
      <c r="C4" s="1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2" t="s">
        <v>13</v>
      </c>
    </row>
    <row r="5" spans="2:24" x14ac:dyDescent="0.25">
      <c r="B5" s="13" t="s">
        <v>14</v>
      </c>
      <c r="C5" s="14">
        <v>99.9</v>
      </c>
      <c r="D5" s="15">
        <v>102.4</v>
      </c>
      <c r="E5" s="15">
        <v>105.4</v>
      </c>
      <c r="F5" s="15">
        <v>106.8</v>
      </c>
      <c r="G5" s="15">
        <v>108.2</v>
      </c>
      <c r="H5" s="15">
        <v>110.5</v>
      </c>
      <c r="I5" s="15">
        <v>112.6</v>
      </c>
      <c r="J5" s="15">
        <v>114.1</v>
      </c>
      <c r="K5" s="15">
        <v>116.6</v>
      </c>
      <c r="L5" s="15">
        <v>117.9</v>
      </c>
      <c r="M5" s="16">
        <v>121.53800000000001</v>
      </c>
    </row>
    <row r="6" spans="2:24" x14ac:dyDescent="0.25">
      <c r="B6" s="17" t="s">
        <v>15</v>
      </c>
      <c r="C6" s="18"/>
      <c r="D6" s="19">
        <f t="shared" ref="D6:J6" si="0">+D5/C5-1</f>
        <v>2.5025025025025016E-2</v>
      </c>
      <c r="E6" s="19">
        <f t="shared" si="0"/>
        <v>2.9296875E-2</v>
      </c>
      <c r="F6" s="19">
        <f t="shared" si="0"/>
        <v>1.3282732447817747E-2</v>
      </c>
      <c r="G6" s="19">
        <f t="shared" si="0"/>
        <v>1.3108614232209881E-2</v>
      </c>
      <c r="H6" s="19">
        <f t="shared" si="0"/>
        <v>2.1256931608133023E-2</v>
      </c>
      <c r="I6" s="19">
        <f t="shared" si="0"/>
        <v>1.9004524886877761E-2</v>
      </c>
      <c r="J6" s="19">
        <f t="shared" si="0"/>
        <v>1.3321492007104752E-2</v>
      </c>
      <c r="K6" s="19">
        <f>+K5/J5-1</f>
        <v>2.1910604732690686E-2</v>
      </c>
      <c r="L6" s="19">
        <f>+L5/K5-1</f>
        <v>1.1149228130360234E-2</v>
      </c>
      <c r="M6" s="20">
        <f>+M5/L5-1</f>
        <v>3.0856658184902575E-2</v>
      </c>
    </row>
    <row r="7" spans="2:24" ht="15.75" thickBot="1" x14ac:dyDescent="0.3">
      <c r="B7" s="21" t="str">
        <f>"Reconstructed cumulative index ("&amp;M4&amp;"=1)"</f>
        <v>Reconstructed cumulative index (2021-22=1)</v>
      </c>
      <c r="C7" s="22">
        <f t="shared" ref="C7:I7" si="1">D7/(1+D6)</f>
        <v>0.82196514670308873</v>
      </c>
      <c r="D7" s="23">
        <f t="shared" si="1"/>
        <v>0.84253484506903187</v>
      </c>
      <c r="E7" s="23">
        <f t="shared" si="1"/>
        <v>0.86721848310816363</v>
      </c>
      <c r="F7" s="23">
        <f t="shared" si="1"/>
        <v>0.87873751419309176</v>
      </c>
      <c r="G7" s="23">
        <f t="shared" si="1"/>
        <v>0.89025654527802001</v>
      </c>
      <c r="H7" s="23">
        <f t="shared" si="1"/>
        <v>0.90918066777468765</v>
      </c>
      <c r="I7" s="23">
        <f t="shared" si="1"/>
        <v>0.92645921440207979</v>
      </c>
      <c r="J7" s="23">
        <f>K7/(1+K6)</f>
        <v>0.93880103342164567</v>
      </c>
      <c r="K7" s="23">
        <f>L7/(1+L6)</f>
        <v>0.95937073178758892</v>
      </c>
      <c r="L7" s="23">
        <f>M7/(1+M6)</f>
        <v>0.97006697493787941</v>
      </c>
      <c r="M7" s="24">
        <v>1</v>
      </c>
    </row>
    <row r="8" spans="2:24" x14ac:dyDescent="0.25">
      <c r="B8" s="1"/>
      <c r="C8" s="1"/>
      <c r="D8" s="2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2:24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8.75" x14ac:dyDescent="0.25">
      <c r="B11" s="26" t="s">
        <v>16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2:24" ht="15.75" thickBo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5.75" thickBot="1" x14ac:dyDescent="0.3">
      <c r="B13" s="28" t="s">
        <v>17</v>
      </c>
      <c r="C13" s="29" t="s">
        <v>6</v>
      </c>
      <c r="D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6.5" thickBot="1" x14ac:dyDescent="0.3">
      <c r="B14" s="30" t="s">
        <v>18</v>
      </c>
      <c r="C14" s="31"/>
      <c r="D14" s="31"/>
      <c r="E14" s="31"/>
      <c r="F14" s="31"/>
      <c r="G14" s="31"/>
      <c r="H14" s="31"/>
      <c r="I14" s="31"/>
      <c r="J14" s="31"/>
      <c r="K14" s="32"/>
      <c r="L14" s="32"/>
      <c r="M14" s="32"/>
      <c r="N14" s="32"/>
      <c r="O14" s="32"/>
      <c r="P14" s="32"/>
      <c r="Q14" s="32"/>
      <c r="R14" s="33"/>
    </row>
    <row r="15" spans="2:24" x14ac:dyDescent="0.25">
      <c r="B15" s="1"/>
      <c r="C15" s="206" t="s">
        <v>19</v>
      </c>
      <c r="D15" s="207"/>
      <c r="E15" s="208"/>
      <c r="F15" s="209" t="s">
        <v>20</v>
      </c>
      <c r="G15" s="207"/>
      <c r="H15" s="207"/>
      <c r="I15" s="207"/>
      <c r="J15" s="210"/>
      <c r="K15" s="1"/>
      <c r="L15" s="211" t="s">
        <v>21</v>
      </c>
      <c r="M15" s="212"/>
      <c r="N15" s="212"/>
      <c r="O15" s="212"/>
      <c r="P15" s="212"/>
      <c r="Q15" s="212"/>
      <c r="R15" s="213"/>
    </row>
    <row r="16" spans="2:24" ht="15.75" thickBot="1" x14ac:dyDescent="0.3">
      <c r="B16" s="1"/>
      <c r="C16" s="214" t="s">
        <v>22</v>
      </c>
      <c r="D16" s="215"/>
      <c r="E16" s="216"/>
      <c r="F16" s="217" t="s">
        <v>23</v>
      </c>
      <c r="G16" s="218"/>
      <c r="H16" s="218"/>
      <c r="I16" s="218"/>
      <c r="J16" s="219"/>
      <c r="K16" s="1"/>
      <c r="L16" s="220" t="s">
        <v>22</v>
      </c>
      <c r="M16" s="221"/>
      <c r="N16" s="222" t="s">
        <v>23</v>
      </c>
      <c r="O16" s="223"/>
      <c r="P16" s="223"/>
      <c r="Q16" s="223"/>
      <c r="R16" s="224"/>
    </row>
    <row r="17" spans="2:18" ht="15.75" thickBot="1" x14ac:dyDescent="0.3">
      <c r="B17" s="1"/>
      <c r="C17" s="34" t="s">
        <v>6</v>
      </c>
      <c r="D17" s="35" t="s">
        <v>7</v>
      </c>
      <c r="E17" s="36" t="s">
        <v>8</v>
      </c>
      <c r="F17" s="37" t="s">
        <v>9</v>
      </c>
      <c r="G17" s="38" t="s">
        <v>10</v>
      </c>
      <c r="H17" s="38" t="s">
        <v>11</v>
      </c>
      <c r="I17" s="38" t="s">
        <v>12</v>
      </c>
      <c r="J17" s="39" t="s">
        <v>13</v>
      </c>
      <c r="K17" s="1"/>
      <c r="L17" s="40" t="str">
        <f>$C$13</f>
        <v>2014-15</v>
      </c>
      <c r="M17" s="41" t="str">
        <f t="shared" ref="M17:R17" si="2">E17</f>
        <v>2016-17</v>
      </c>
      <c r="N17" s="42" t="str">
        <f t="shared" si="2"/>
        <v>2017-18</v>
      </c>
      <c r="O17" s="43" t="str">
        <f t="shared" si="2"/>
        <v>2018-19</v>
      </c>
      <c r="P17" s="43" t="str">
        <f t="shared" si="2"/>
        <v>2019-20</v>
      </c>
      <c r="Q17" s="43" t="str">
        <f t="shared" si="2"/>
        <v>2020-21</v>
      </c>
      <c r="R17" s="44" t="str">
        <f t="shared" si="2"/>
        <v>2021-22</v>
      </c>
    </row>
    <row r="18" spans="2:18" x14ac:dyDescent="0.25">
      <c r="B18" s="45" t="s">
        <v>24</v>
      </c>
      <c r="C18" s="46">
        <v>185.13515541257806</v>
      </c>
      <c r="D18" s="46">
        <v>189.80991219149408</v>
      </c>
      <c r="E18" s="47">
        <v>188.00559467591285</v>
      </c>
      <c r="F18" s="48">
        <v>226.93182997030331</v>
      </c>
      <c r="G18" s="49">
        <v>227.41990662559633</v>
      </c>
      <c r="H18" s="49">
        <v>228.41411358460027</v>
      </c>
      <c r="I18" s="49">
        <v>228.53516874760538</v>
      </c>
      <c r="J18" s="50">
        <v>229.00109683926635</v>
      </c>
      <c r="K18" s="1"/>
      <c r="L18" s="51">
        <f>+LOOKUP($C$13,C$17:E$17,C18:E18)/$E$7</f>
        <v>213.48156089690622</v>
      </c>
      <c r="M18" s="52">
        <f>+E18/$E$7</f>
        <v>216.79149872600661</v>
      </c>
      <c r="N18" s="53">
        <f>F18/$H$7</f>
        <v>249.60036878670343</v>
      </c>
      <c r="O18" s="54">
        <f>G18/$H$7</f>
        <v>250.13720010372606</v>
      </c>
      <c r="P18" s="54">
        <f>H18/$H$7</f>
        <v>251.23071979045386</v>
      </c>
      <c r="Q18" s="54">
        <f>I18/$H$7</f>
        <v>251.36386732349743</v>
      </c>
      <c r="R18" s="55">
        <f>J18/$H$7</f>
        <v>251.8763376257987</v>
      </c>
    </row>
    <row r="19" spans="2:18" x14ac:dyDescent="0.25">
      <c r="B19" s="56" t="s">
        <v>25</v>
      </c>
      <c r="C19" s="57"/>
      <c r="D19" s="57"/>
      <c r="E19" s="58"/>
      <c r="F19" s="59"/>
      <c r="G19" s="60"/>
      <c r="H19" s="60"/>
      <c r="I19" s="60"/>
      <c r="J19" s="61"/>
      <c r="K19" s="1"/>
      <c r="L19" s="62"/>
      <c r="M19" s="63"/>
      <c r="N19" s="64"/>
      <c r="O19" s="65"/>
      <c r="P19" s="65"/>
      <c r="Q19" s="65"/>
      <c r="R19" s="66"/>
    </row>
    <row r="20" spans="2:18" x14ac:dyDescent="0.25">
      <c r="B20" s="67" t="s">
        <v>26</v>
      </c>
      <c r="C20" s="68">
        <v>-1.5496105450072941</v>
      </c>
      <c r="D20" s="69">
        <v>-1.5561098586057678</v>
      </c>
      <c r="E20" s="70">
        <v>-1.5775852076399237</v>
      </c>
      <c r="F20" s="71">
        <v>-1.573632843584865</v>
      </c>
      <c r="G20" s="72">
        <v>-1.5808297973074614</v>
      </c>
      <c r="H20" s="72">
        <v>-1.5763574214506153</v>
      </c>
      <c r="I20" s="72">
        <v>-1.5674657998368702</v>
      </c>
      <c r="J20" s="73">
        <v>-1.5529969436764441</v>
      </c>
      <c r="K20" s="1"/>
      <c r="L20" s="74">
        <f t="shared" ref="L20:L27" si="3">+LOOKUP($C$13,C$17:E$17,C20:E20)/$E$7</f>
        <v>-1.7868744442039519</v>
      </c>
      <c r="M20" s="75">
        <f t="shared" ref="M20:M27" si="4">+E20/$E$7</f>
        <v>-1.8191323621076003</v>
      </c>
      <c r="N20" s="76">
        <f t="shared" ref="N20:R27" si="5">F20/$H$7</f>
        <v>-1.7308252356888447</v>
      </c>
      <c r="O20" s="76">
        <f t="shared" si="5"/>
        <v>-1.7387411032140658</v>
      </c>
      <c r="P20" s="76">
        <f t="shared" si="5"/>
        <v>-1.7338219754594109</v>
      </c>
      <c r="Q20" s="76">
        <f t="shared" si="5"/>
        <v>-1.7240421572902584</v>
      </c>
      <c r="R20" s="77">
        <f t="shared" si="5"/>
        <v>-1.7081279867922867</v>
      </c>
    </row>
    <row r="21" spans="2:18" x14ac:dyDescent="0.25">
      <c r="B21" s="67" t="s">
        <v>27</v>
      </c>
      <c r="C21" s="78"/>
      <c r="D21" s="68"/>
      <c r="E21" s="79"/>
      <c r="F21" s="71"/>
      <c r="G21" s="72"/>
      <c r="H21" s="72"/>
      <c r="I21" s="72"/>
      <c r="J21" s="73"/>
      <c r="K21" s="1"/>
      <c r="L21" s="74">
        <f t="shared" si="3"/>
        <v>0</v>
      </c>
      <c r="M21" s="75">
        <f t="shared" si="4"/>
        <v>0</v>
      </c>
      <c r="N21" s="76">
        <f t="shared" si="5"/>
        <v>0</v>
      </c>
      <c r="O21" s="76">
        <f t="shared" si="5"/>
        <v>0</v>
      </c>
      <c r="P21" s="76">
        <f t="shared" si="5"/>
        <v>0</v>
      </c>
      <c r="Q21" s="76">
        <f t="shared" si="5"/>
        <v>0</v>
      </c>
      <c r="R21" s="77">
        <f t="shared" si="5"/>
        <v>0</v>
      </c>
    </row>
    <row r="22" spans="2:18" x14ac:dyDescent="0.25">
      <c r="B22" s="67" t="s">
        <v>28</v>
      </c>
      <c r="C22" s="78">
        <v>-2.2812929999999998</v>
      </c>
      <c r="D22" s="46">
        <v>-2.2812929999999998</v>
      </c>
      <c r="E22" s="47">
        <v>-2.2812929999999998</v>
      </c>
      <c r="F22" s="71"/>
      <c r="G22" s="72"/>
      <c r="H22" s="72"/>
      <c r="I22" s="72"/>
      <c r="J22" s="73"/>
      <c r="K22" s="1"/>
      <c r="L22" s="74">
        <f t="shared" si="3"/>
        <v>-2.6305862299240985</v>
      </c>
      <c r="M22" s="75">
        <f t="shared" si="4"/>
        <v>-2.6305862299240985</v>
      </c>
      <c r="N22" s="76">
        <f t="shared" si="5"/>
        <v>0</v>
      </c>
      <c r="O22" s="76">
        <f t="shared" si="5"/>
        <v>0</v>
      </c>
      <c r="P22" s="76">
        <f t="shared" si="5"/>
        <v>0</v>
      </c>
      <c r="Q22" s="76">
        <f t="shared" si="5"/>
        <v>0</v>
      </c>
      <c r="R22" s="77">
        <f t="shared" si="5"/>
        <v>0</v>
      </c>
    </row>
    <row r="23" spans="2:18" x14ac:dyDescent="0.25">
      <c r="B23" s="67" t="s">
        <v>29</v>
      </c>
      <c r="C23" s="68">
        <v>-100.91902926829269</v>
      </c>
      <c r="D23" s="46">
        <v>-103.44200499999999</v>
      </c>
      <c r="E23" s="47">
        <v>-100.91902926829269</v>
      </c>
      <c r="F23" s="71">
        <v>-135.01954098084065</v>
      </c>
      <c r="G23" s="72">
        <v>-135.01954098084065</v>
      </c>
      <c r="H23" s="72">
        <v>-135.01954098084065</v>
      </c>
      <c r="I23" s="72">
        <v>-135.01954098084065</v>
      </c>
      <c r="J23" s="73">
        <v>-135.01954098084065</v>
      </c>
      <c r="K23" s="1"/>
      <c r="L23" s="74">
        <f t="shared" si="3"/>
        <v>-116.3709390816865</v>
      </c>
      <c r="M23" s="75">
        <f t="shared" si="4"/>
        <v>-116.3709390816865</v>
      </c>
      <c r="N23" s="76">
        <f t="shared" si="5"/>
        <v>-148.5068323233431</v>
      </c>
      <c r="O23" s="76">
        <f t="shared" si="5"/>
        <v>-148.5068323233431</v>
      </c>
      <c r="P23" s="76">
        <f t="shared" si="5"/>
        <v>-148.5068323233431</v>
      </c>
      <c r="Q23" s="76">
        <f t="shared" si="5"/>
        <v>-148.5068323233431</v>
      </c>
      <c r="R23" s="77">
        <f t="shared" si="5"/>
        <v>-148.5068323233431</v>
      </c>
    </row>
    <row r="24" spans="2:18" x14ac:dyDescent="0.25">
      <c r="B24" s="80" t="s">
        <v>30</v>
      </c>
      <c r="C24" s="68"/>
      <c r="D24" s="68"/>
      <c r="E24" s="79"/>
      <c r="F24" s="71"/>
      <c r="G24" s="72"/>
      <c r="H24" s="72"/>
      <c r="I24" s="72"/>
      <c r="J24" s="73"/>
      <c r="K24" s="1"/>
      <c r="L24" s="74">
        <f t="shared" si="3"/>
        <v>0</v>
      </c>
      <c r="M24" s="75">
        <f t="shared" si="4"/>
        <v>0</v>
      </c>
      <c r="N24" s="76">
        <f t="shared" si="5"/>
        <v>0</v>
      </c>
      <c r="O24" s="76">
        <f t="shared" si="5"/>
        <v>0</v>
      </c>
      <c r="P24" s="76">
        <f t="shared" si="5"/>
        <v>0</v>
      </c>
      <c r="Q24" s="76">
        <f t="shared" si="5"/>
        <v>0</v>
      </c>
      <c r="R24" s="77">
        <f t="shared" si="5"/>
        <v>0</v>
      </c>
    </row>
    <row r="25" spans="2:18" x14ac:dyDescent="0.25">
      <c r="B25" s="81" t="s">
        <v>31</v>
      </c>
      <c r="C25" s="68"/>
      <c r="D25" s="68"/>
      <c r="E25" s="79"/>
      <c r="F25" s="71"/>
      <c r="G25" s="72"/>
      <c r="H25" s="72"/>
      <c r="I25" s="72"/>
      <c r="J25" s="73"/>
      <c r="K25" s="1"/>
      <c r="L25" s="74">
        <f t="shared" si="3"/>
        <v>0</v>
      </c>
      <c r="M25" s="75">
        <f t="shared" si="4"/>
        <v>0</v>
      </c>
      <c r="N25" s="76">
        <f t="shared" si="5"/>
        <v>0</v>
      </c>
      <c r="O25" s="76">
        <f t="shared" si="5"/>
        <v>0</v>
      </c>
      <c r="P25" s="76">
        <f t="shared" si="5"/>
        <v>0</v>
      </c>
      <c r="Q25" s="76">
        <f t="shared" si="5"/>
        <v>0</v>
      </c>
      <c r="R25" s="77">
        <f t="shared" si="5"/>
        <v>0</v>
      </c>
    </row>
    <row r="26" spans="2:18" x14ac:dyDescent="0.25">
      <c r="B26" s="81" t="s">
        <v>32</v>
      </c>
      <c r="C26" s="68"/>
      <c r="D26" s="68"/>
      <c r="E26" s="79"/>
      <c r="F26" s="71"/>
      <c r="G26" s="72"/>
      <c r="H26" s="72"/>
      <c r="I26" s="72"/>
      <c r="J26" s="73"/>
      <c r="K26" s="1"/>
      <c r="L26" s="74">
        <f t="shared" si="3"/>
        <v>0</v>
      </c>
      <c r="M26" s="75">
        <f t="shared" si="4"/>
        <v>0</v>
      </c>
      <c r="N26" s="76">
        <f t="shared" si="5"/>
        <v>0</v>
      </c>
      <c r="O26" s="76">
        <f t="shared" si="5"/>
        <v>0</v>
      </c>
      <c r="P26" s="76">
        <f t="shared" si="5"/>
        <v>0</v>
      </c>
      <c r="Q26" s="76">
        <f t="shared" si="5"/>
        <v>0</v>
      </c>
      <c r="R26" s="77">
        <f t="shared" si="5"/>
        <v>0</v>
      </c>
    </row>
    <row r="27" spans="2:18" ht="15.75" thickBot="1" x14ac:dyDescent="0.3">
      <c r="B27" s="80" t="s">
        <v>33</v>
      </c>
      <c r="C27" s="78"/>
      <c r="D27" s="46"/>
      <c r="E27" s="47"/>
      <c r="F27" s="48"/>
      <c r="G27" s="72"/>
      <c r="H27" s="72"/>
      <c r="I27" s="72"/>
      <c r="J27" s="73"/>
      <c r="K27" s="1"/>
      <c r="L27" s="82">
        <f t="shared" si="3"/>
        <v>0</v>
      </c>
      <c r="M27" s="83">
        <f t="shared" si="4"/>
        <v>0</v>
      </c>
      <c r="N27" s="84">
        <f t="shared" si="5"/>
        <v>0</v>
      </c>
      <c r="O27" s="84">
        <f t="shared" si="5"/>
        <v>0</v>
      </c>
      <c r="P27" s="84">
        <f t="shared" si="5"/>
        <v>0</v>
      </c>
      <c r="Q27" s="84">
        <f t="shared" si="5"/>
        <v>0</v>
      </c>
      <c r="R27" s="85">
        <f t="shared" si="5"/>
        <v>0</v>
      </c>
    </row>
    <row r="28" spans="2:18" ht="15.75" thickBot="1" x14ac:dyDescent="0.3">
      <c r="B28" s="86" t="s">
        <v>34</v>
      </c>
      <c r="C28" s="87">
        <f>SUM(C18:C26)</f>
        <v>80.38522259927808</v>
      </c>
      <c r="D28" s="87">
        <f>SUM(D18:D27)</f>
        <v>82.530504332888313</v>
      </c>
      <c r="E28" s="87">
        <f t="shared" ref="E28:J28" si="6">SUM(E18:E27)</f>
        <v>83.227687199980238</v>
      </c>
      <c r="F28" s="88">
        <f t="shared" si="6"/>
        <v>90.338656145877792</v>
      </c>
      <c r="G28" s="87">
        <f t="shared" si="6"/>
        <v>90.819535847448208</v>
      </c>
      <c r="H28" s="87">
        <f t="shared" si="6"/>
        <v>91.818215182309018</v>
      </c>
      <c r="I28" s="87">
        <f t="shared" si="6"/>
        <v>91.94816196692787</v>
      </c>
      <c r="J28" s="89">
        <f t="shared" si="6"/>
        <v>92.42855891474926</v>
      </c>
      <c r="K28" s="1"/>
      <c r="L28" s="90">
        <f>+SUM(L18:L27)</f>
        <v>92.693161141091664</v>
      </c>
      <c r="M28" s="88">
        <f t="shared" ref="M28:R28" si="7">+SUM(M18:M27)</f>
        <v>95.970841052288407</v>
      </c>
      <c r="N28" s="88">
        <f t="shared" si="7"/>
        <v>99.362711227671468</v>
      </c>
      <c r="O28" s="88">
        <f t="shared" si="7"/>
        <v>99.891626677168887</v>
      </c>
      <c r="P28" s="88">
        <f t="shared" si="7"/>
        <v>100.99006549165134</v>
      </c>
      <c r="Q28" s="88">
        <f t="shared" si="7"/>
        <v>101.13299284286407</v>
      </c>
      <c r="R28" s="91">
        <f t="shared" si="7"/>
        <v>101.66137731566332</v>
      </c>
    </row>
    <row r="29" spans="2:18" ht="15.75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ht="16.5" thickBot="1" x14ac:dyDescent="0.3">
      <c r="B30" s="30" t="s">
        <v>35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</row>
    <row r="31" spans="2:18" x14ac:dyDescent="0.25">
      <c r="B31" s="92"/>
      <c r="C31" s="225" t="s">
        <v>58</v>
      </c>
      <c r="D31" s="226"/>
      <c r="E31" s="226"/>
      <c r="F31" s="226"/>
      <c r="G31" s="226"/>
      <c r="H31" s="226"/>
      <c r="I31" s="226"/>
      <c r="J31" s="227"/>
      <c r="K31" s="1"/>
      <c r="L31" s="211" t="s">
        <v>21</v>
      </c>
      <c r="M31" s="212"/>
      <c r="N31" s="212"/>
      <c r="O31" s="212"/>
      <c r="P31" s="212"/>
      <c r="Q31" s="212"/>
      <c r="R31" s="213"/>
    </row>
    <row r="32" spans="2:18" ht="15.75" thickBot="1" x14ac:dyDescent="0.3">
      <c r="B32" s="92"/>
      <c r="C32" s="214" t="s">
        <v>22</v>
      </c>
      <c r="D32" s="215"/>
      <c r="E32" s="216"/>
      <c r="F32" s="217" t="s">
        <v>23</v>
      </c>
      <c r="G32" s="218"/>
      <c r="H32" s="218"/>
      <c r="I32" s="218"/>
      <c r="J32" s="219"/>
      <c r="K32" s="1"/>
      <c r="L32" s="220" t="s">
        <v>22</v>
      </c>
      <c r="M32" s="221"/>
      <c r="N32" s="222" t="s">
        <v>23</v>
      </c>
      <c r="O32" s="223"/>
      <c r="P32" s="223"/>
      <c r="Q32" s="223"/>
      <c r="R32" s="224"/>
    </row>
    <row r="33" spans="1:24" ht="15.75" thickBot="1" x14ac:dyDescent="0.3">
      <c r="B33" s="94"/>
      <c r="C33" s="35" t="str">
        <f t="shared" ref="C33:J33" si="8">C17</f>
        <v>2014-15</v>
      </c>
      <c r="D33" s="35" t="str">
        <f t="shared" si="8"/>
        <v>2015-16</v>
      </c>
      <c r="E33" s="36" t="str">
        <f t="shared" si="8"/>
        <v>2016-17</v>
      </c>
      <c r="F33" s="37" t="str">
        <f t="shared" si="8"/>
        <v>2017-18</v>
      </c>
      <c r="G33" s="38" t="str">
        <f t="shared" si="8"/>
        <v>2018-19</v>
      </c>
      <c r="H33" s="38" t="str">
        <f t="shared" si="8"/>
        <v>2019-20</v>
      </c>
      <c r="I33" s="38" t="str">
        <f t="shared" si="8"/>
        <v>2020-21</v>
      </c>
      <c r="J33" s="39" t="str">
        <f t="shared" si="8"/>
        <v>2021-22</v>
      </c>
      <c r="K33" s="1"/>
      <c r="L33" s="40" t="str">
        <f>L17</f>
        <v>2014-15</v>
      </c>
      <c r="M33" s="41" t="str">
        <f t="shared" ref="M33:R33" si="9">M17</f>
        <v>2016-17</v>
      </c>
      <c r="N33" s="42" t="str">
        <f t="shared" si="9"/>
        <v>2017-18</v>
      </c>
      <c r="O33" s="43" t="str">
        <f t="shared" si="9"/>
        <v>2018-19</v>
      </c>
      <c r="P33" s="43" t="str">
        <f t="shared" si="9"/>
        <v>2019-20</v>
      </c>
      <c r="Q33" s="43" t="str">
        <f t="shared" si="9"/>
        <v>2020-21</v>
      </c>
      <c r="R33" s="44" t="str">
        <f t="shared" si="9"/>
        <v>2021-22</v>
      </c>
    </row>
    <row r="34" spans="1:24" x14ac:dyDescent="0.25">
      <c r="B34" s="45" t="s">
        <v>36</v>
      </c>
      <c r="C34" s="95">
        <v>187.44972001966681</v>
      </c>
      <c r="D34" s="46">
        <v>200.27695354198607</v>
      </c>
      <c r="E34" s="47">
        <v>198.12903808918961</v>
      </c>
      <c r="F34" s="48">
        <v>217.32630035324866</v>
      </c>
      <c r="G34" s="49">
        <v>224.20537962300006</v>
      </c>
      <c r="H34" s="49">
        <v>250.20949023817616</v>
      </c>
      <c r="I34" s="49">
        <v>233.83747127979998</v>
      </c>
      <c r="J34" s="96"/>
      <c r="K34" s="1"/>
      <c r="L34" s="97">
        <f>+LOOKUP($C$13,C$33:E$33,C34:E34)/LOOKUP($C$13,C$4:K$4,C$7:K$7)*(1+LOOKUP($C$13,C$4:K$4,C$6:K$6))^0.5</f>
        <v>214.72912268850428</v>
      </c>
      <c r="M34" s="98">
        <f>+E34/H$7*(1+H$6)^0.5</f>
        <v>220.22440591072558</v>
      </c>
      <c r="N34" s="99">
        <f>+F34/I$7*(1+I$6)^0.5</f>
        <v>236.79582339146339</v>
      </c>
      <c r="O34" s="100">
        <f>+G34/J$7*(1+J$6)^0.5</f>
        <v>240.40643973789645</v>
      </c>
      <c r="P34" s="100">
        <f>+H34/K$7*(1+K$6)^0.5</f>
        <v>263.64756589870569</v>
      </c>
      <c r="Q34" s="101">
        <f>+I34/L$7*(1+L$6)^0.5</f>
        <v>242.39296638433061</v>
      </c>
      <c r="R34" s="102"/>
    </row>
    <row r="35" spans="1:24" x14ac:dyDescent="0.25">
      <c r="B35" s="56" t="s">
        <v>37</v>
      </c>
      <c r="C35" s="103"/>
      <c r="D35" s="57"/>
      <c r="E35" s="104"/>
      <c r="F35" s="105"/>
      <c r="G35" s="57"/>
      <c r="H35" s="57"/>
      <c r="I35" s="57"/>
      <c r="J35" s="96"/>
      <c r="K35" s="1"/>
      <c r="L35" s="62"/>
      <c r="M35" s="63"/>
      <c r="N35" s="64"/>
      <c r="O35" s="65"/>
      <c r="P35" s="65"/>
      <c r="Q35" s="63"/>
      <c r="R35" s="106"/>
    </row>
    <row r="36" spans="1:24" x14ac:dyDescent="0.25">
      <c r="B36" s="107" t="str">
        <f>B20</f>
        <v>Debt raising costs</v>
      </c>
      <c r="C36" s="108"/>
      <c r="D36" s="69"/>
      <c r="E36" s="70"/>
      <c r="F36" s="71"/>
      <c r="G36" s="72"/>
      <c r="H36" s="72"/>
      <c r="I36" s="72"/>
      <c r="J36" s="96"/>
      <c r="K36" s="1"/>
      <c r="L36" s="109">
        <f t="shared" ref="L36:L44" si="10">+LOOKUP($C$13,C$33:E$33,C36:E36)/LOOKUP($C$13,C$4:K$4,C$7:K$7)*(1+LOOKUP($C$13,C$4:K$4,C$6:K$6))^0.5</f>
        <v>0</v>
      </c>
      <c r="M36" s="110">
        <f t="shared" ref="M36:Q44" si="11">+E36/H$7*(1+H$6)^0.5</f>
        <v>0</v>
      </c>
      <c r="N36" s="111">
        <f t="shared" si="11"/>
        <v>0</v>
      </c>
      <c r="O36" s="111">
        <f t="shared" si="11"/>
        <v>0</v>
      </c>
      <c r="P36" s="111">
        <f t="shared" si="11"/>
        <v>0</v>
      </c>
      <c r="Q36" s="112">
        <f t="shared" si="11"/>
        <v>0</v>
      </c>
      <c r="R36" s="106"/>
    </row>
    <row r="37" spans="1:24" x14ac:dyDescent="0.25">
      <c r="B37" s="107" t="str">
        <f>B21</f>
        <v>Self insurance</v>
      </c>
      <c r="C37" s="113"/>
      <c r="D37" s="68"/>
      <c r="E37" s="79"/>
      <c r="F37" s="71"/>
      <c r="G37" s="72"/>
      <c r="H37" s="72"/>
      <c r="I37" s="72"/>
      <c r="J37" s="96"/>
      <c r="K37" s="1"/>
      <c r="L37" s="109">
        <f t="shared" si="10"/>
        <v>0</v>
      </c>
      <c r="M37" s="110">
        <f t="shared" si="11"/>
        <v>0</v>
      </c>
      <c r="N37" s="111">
        <f t="shared" si="11"/>
        <v>0</v>
      </c>
      <c r="O37" s="111">
        <f t="shared" si="11"/>
        <v>0</v>
      </c>
      <c r="P37" s="111">
        <f t="shared" si="11"/>
        <v>0</v>
      </c>
      <c r="Q37" s="112">
        <f t="shared" si="11"/>
        <v>0</v>
      </c>
      <c r="R37" s="106"/>
    </row>
    <row r="38" spans="1:24" x14ac:dyDescent="0.25">
      <c r="B38" s="107" t="s">
        <v>28</v>
      </c>
      <c r="C38" s="113">
        <v>-2.4027953599999998</v>
      </c>
      <c r="D38" s="46">
        <v>-1.7666952200000001</v>
      </c>
      <c r="E38" s="47">
        <v>-0.16599245000000001</v>
      </c>
      <c r="F38" s="71">
        <v>-9.1041670000000005E-2</v>
      </c>
      <c r="G38" s="72">
        <v>-0.22914175000000001</v>
      </c>
      <c r="H38" s="72">
        <v>-0.33252113</v>
      </c>
      <c r="I38" s="72">
        <v>0</v>
      </c>
      <c r="J38" s="96"/>
      <c r="K38" s="1"/>
      <c r="L38" s="109">
        <f t="shared" si="10"/>
        <v>-2.7524721807996109</v>
      </c>
      <c r="M38" s="110">
        <f t="shared" si="11"/>
        <v>-0.18450394268032527</v>
      </c>
      <c r="N38" s="111">
        <f t="shared" si="11"/>
        <v>-9.9197783128606193E-2</v>
      </c>
      <c r="O38" s="111">
        <f t="shared" si="11"/>
        <v>-0.24569951178441768</v>
      </c>
      <c r="P38" s="111">
        <f t="shared" si="11"/>
        <v>-0.35037994142802065</v>
      </c>
      <c r="Q38" s="112">
        <f t="shared" si="11"/>
        <v>0</v>
      </c>
      <c r="R38" s="106"/>
    </row>
    <row r="39" spans="1:24" x14ac:dyDescent="0.25">
      <c r="B39" s="107" t="s">
        <v>38</v>
      </c>
      <c r="C39" s="113">
        <v>-0.25119547000000003</v>
      </c>
      <c r="D39" s="78">
        <v>-0.82261508999999999</v>
      </c>
      <c r="E39" s="47">
        <v>-0.32365943999999996</v>
      </c>
      <c r="F39" s="71">
        <v>-3.3806800000000001E-3</v>
      </c>
      <c r="G39" s="72"/>
      <c r="H39" s="72"/>
      <c r="I39" s="72"/>
      <c r="J39" s="96"/>
      <c r="K39" s="1"/>
      <c r="L39" s="109">
        <f t="shared" si="10"/>
        <v>-0.28775173892373562</v>
      </c>
      <c r="M39" s="110">
        <f t="shared" si="11"/>
        <v>-0.3597539693263529</v>
      </c>
      <c r="N39" s="111">
        <f t="shared" si="11"/>
        <v>-3.68354360664975E-3</v>
      </c>
      <c r="O39" s="111">
        <f t="shared" si="11"/>
        <v>0</v>
      </c>
      <c r="P39" s="111">
        <f t="shared" si="11"/>
        <v>0</v>
      </c>
      <c r="Q39" s="112">
        <f t="shared" si="11"/>
        <v>0</v>
      </c>
      <c r="R39" s="106"/>
    </row>
    <row r="40" spans="1:24" ht="15" customHeight="1" x14ac:dyDescent="0.25">
      <c r="B40" s="107" t="str">
        <f>B23</f>
        <v>Easement land tax</v>
      </c>
      <c r="C40" s="108">
        <v>-103.44200500000001</v>
      </c>
      <c r="D40" s="46">
        <v>-111.32294</v>
      </c>
      <c r="E40" s="47">
        <v>-111.32294</v>
      </c>
      <c r="F40" s="71">
        <v>-136.36501500000003</v>
      </c>
      <c r="G40" s="72">
        <v>-136.36501500000003</v>
      </c>
      <c r="H40" s="72">
        <v>-170.58593424999998</v>
      </c>
      <c r="I40" s="72">
        <v>-161.68430032999999</v>
      </c>
      <c r="J40" s="96"/>
      <c r="K40" s="1"/>
      <c r="L40" s="109">
        <f t="shared" si="10"/>
        <v>-118.49583440540451</v>
      </c>
      <c r="M40" s="110">
        <f t="shared" si="11"/>
        <v>-123.73768409807366</v>
      </c>
      <c r="N40" s="111">
        <f t="shared" si="11"/>
        <v>-148.58149223645756</v>
      </c>
      <c r="O40" s="111">
        <f t="shared" si="11"/>
        <v>-146.21873844454271</v>
      </c>
      <c r="P40" s="111">
        <f t="shared" si="11"/>
        <v>-179.74764385938175</v>
      </c>
      <c r="Q40" s="112">
        <f t="shared" si="11"/>
        <v>-167.59990159091848</v>
      </c>
      <c r="R40" s="106"/>
    </row>
    <row r="41" spans="1:24" ht="15" customHeight="1" x14ac:dyDescent="0.25">
      <c r="B41" s="114" t="s">
        <v>39</v>
      </c>
      <c r="C41" s="108"/>
      <c r="D41" s="68"/>
      <c r="E41" s="79"/>
      <c r="F41" s="71"/>
      <c r="G41" s="72"/>
      <c r="H41" s="72"/>
      <c r="I41" s="79"/>
      <c r="J41" s="96"/>
      <c r="K41" s="1"/>
      <c r="L41" s="109">
        <f t="shared" si="10"/>
        <v>0</v>
      </c>
      <c r="M41" s="110">
        <f t="shared" si="11"/>
        <v>0</v>
      </c>
      <c r="N41" s="111">
        <f t="shared" si="11"/>
        <v>0</v>
      </c>
      <c r="O41" s="111">
        <f t="shared" si="11"/>
        <v>0</v>
      </c>
      <c r="P41" s="111">
        <f t="shared" si="11"/>
        <v>0</v>
      </c>
      <c r="Q41" s="112">
        <f t="shared" si="11"/>
        <v>0</v>
      </c>
      <c r="R41" s="106"/>
    </row>
    <row r="42" spans="1:24" ht="15" customHeight="1" x14ac:dyDescent="0.25">
      <c r="B42" s="114" t="s">
        <v>40</v>
      </c>
      <c r="C42" s="108"/>
      <c r="D42" s="68"/>
      <c r="E42" s="79"/>
      <c r="F42" s="71"/>
      <c r="G42" s="115"/>
      <c r="H42" s="115"/>
      <c r="I42" s="79"/>
      <c r="J42" s="96"/>
      <c r="K42" s="1"/>
      <c r="L42" s="109">
        <f t="shared" si="10"/>
        <v>0</v>
      </c>
      <c r="M42" s="110">
        <f t="shared" si="11"/>
        <v>0</v>
      </c>
      <c r="N42" s="111">
        <f t="shared" si="11"/>
        <v>0</v>
      </c>
      <c r="O42" s="111">
        <f t="shared" si="11"/>
        <v>0</v>
      </c>
      <c r="P42" s="111">
        <f t="shared" si="11"/>
        <v>0</v>
      </c>
      <c r="Q42" s="112">
        <f t="shared" si="11"/>
        <v>0</v>
      </c>
      <c r="R42" s="106"/>
    </row>
    <row r="43" spans="1:24" ht="15" customHeight="1" x14ac:dyDescent="0.25">
      <c r="B43" s="114" t="s">
        <v>41</v>
      </c>
      <c r="C43" s="108">
        <v>0.13078950975581141</v>
      </c>
      <c r="D43" s="68">
        <v>-4.9209397487811337</v>
      </c>
      <c r="E43" s="79">
        <v>1.3450798471897449</v>
      </c>
      <c r="F43" s="71">
        <v>1.9584093390493615</v>
      </c>
      <c r="G43" s="72">
        <v>-4.4521951897330343</v>
      </c>
      <c r="H43" s="72">
        <v>4.849248599211025</v>
      </c>
      <c r="I43" s="72">
        <v>2.2646601553249508</v>
      </c>
      <c r="J43" s="96"/>
      <c r="K43" s="1"/>
      <c r="L43" s="109">
        <f t="shared" si="10"/>
        <v>0.14982319890250254</v>
      </c>
      <c r="M43" s="110">
        <f t="shared" si="11"/>
        <v>1.4950832705123476</v>
      </c>
      <c r="N43" s="111">
        <f t="shared" si="11"/>
        <v>2.133856561419134</v>
      </c>
      <c r="O43" s="111">
        <f t="shared" si="11"/>
        <v>-4.7739104047443961</v>
      </c>
      <c r="P43" s="111">
        <f t="shared" si="11"/>
        <v>5.1096886389188869</v>
      </c>
      <c r="Q43" s="112">
        <f t="shared" si="11"/>
        <v>2.3475180855200843</v>
      </c>
      <c r="R43" s="106"/>
    </row>
    <row r="44" spans="1:24" ht="15.75" customHeight="1" thickBot="1" x14ac:dyDescent="0.3">
      <c r="B44" s="116" t="s">
        <v>42</v>
      </c>
      <c r="C44" s="108"/>
      <c r="D44" s="46"/>
      <c r="E44" s="47">
        <v>-0.21979199999999999</v>
      </c>
      <c r="F44" s="48">
        <v>-9.6775E-2</v>
      </c>
      <c r="G44" s="49"/>
      <c r="H44" s="49"/>
      <c r="I44" s="117"/>
      <c r="J44" s="96"/>
      <c r="K44" s="1"/>
      <c r="L44" s="118">
        <f t="shared" si="10"/>
        <v>0</v>
      </c>
      <c r="M44" s="119">
        <f t="shared" si="11"/>
        <v>-0.24430322324656362</v>
      </c>
      <c r="N44" s="120">
        <f t="shared" si="11"/>
        <v>-0.10544474263566193</v>
      </c>
      <c r="O44" s="120">
        <f t="shared" si="11"/>
        <v>0</v>
      </c>
      <c r="P44" s="120">
        <f t="shared" si="11"/>
        <v>0</v>
      </c>
      <c r="Q44" s="121">
        <f t="shared" si="11"/>
        <v>0</v>
      </c>
      <c r="R44" s="122"/>
    </row>
    <row r="45" spans="1:24" ht="15.75" customHeight="1" thickBot="1" x14ac:dyDescent="0.3">
      <c r="B45" s="123" t="s">
        <v>43</v>
      </c>
      <c r="C45" s="87">
        <f t="shared" ref="C45:I45" si="12">SUM(C34:C44)</f>
        <v>81.484513699422621</v>
      </c>
      <c r="D45" s="87">
        <f t="shared" si="12"/>
        <v>81.443763483204933</v>
      </c>
      <c r="E45" s="87">
        <f t="shared" si="12"/>
        <v>87.441734046379352</v>
      </c>
      <c r="F45" s="88">
        <f t="shared" si="12"/>
        <v>82.728497342297999</v>
      </c>
      <c r="G45" s="88">
        <f t="shared" si="12"/>
        <v>83.159027683266999</v>
      </c>
      <c r="H45" s="88">
        <f t="shared" si="12"/>
        <v>84.140283457387198</v>
      </c>
      <c r="I45" s="88">
        <f t="shared" si="12"/>
        <v>74.417831105124947</v>
      </c>
      <c r="J45" s="124"/>
      <c r="K45" s="1"/>
      <c r="L45" s="125">
        <f t="shared" ref="L45:Q45" si="13">L34+SUM(L36:L44)</f>
        <v>93.342887562278918</v>
      </c>
      <c r="M45" s="126">
        <f t="shared" si="13"/>
        <v>97.193243947911029</v>
      </c>
      <c r="N45" s="126">
        <f t="shared" si="13"/>
        <v>90.139861647054033</v>
      </c>
      <c r="O45" s="126">
        <f t="shared" si="13"/>
        <v>89.168091376824947</v>
      </c>
      <c r="P45" s="126">
        <f t="shared" si="13"/>
        <v>88.659230736814806</v>
      </c>
      <c r="Q45" s="126">
        <f t="shared" si="13"/>
        <v>77.140582878932207</v>
      </c>
      <c r="R45" s="127">
        <f>(R28-(LOOKUP(S45,N17:R17,N28:R28)-LOOKUP(S45,N33:R33,N45:R45)))+S46</f>
        <v>77.668967351731453</v>
      </c>
      <c r="S45" s="128" t="s">
        <v>12</v>
      </c>
      <c r="T45" s="129" t="s">
        <v>44</v>
      </c>
      <c r="U45" s="129"/>
      <c r="X45" s="1"/>
    </row>
    <row r="46" spans="1:24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30">
        <v>0</v>
      </c>
      <c r="T46" s="131" t="s">
        <v>45</v>
      </c>
      <c r="U46"/>
      <c r="X46" s="1"/>
    </row>
    <row r="47" spans="1:2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32" t="s">
        <v>46</v>
      </c>
      <c r="M49" s="133"/>
      <c r="N49" s="134"/>
      <c r="O49" s="133"/>
      <c r="P49" s="133"/>
      <c r="Q49" s="133"/>
      <c r="R49" s="135"/>
      <c r="S49" s="1"/>
      <c r="T49" s="1"/>
      <c r="U49" s="1"/>
      <c r="V49" s="1"/>
      <c r="W49" s="1"/>
      <c r="X49" s="1"/>
    </row>
    <row r="50" spans="1:24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36"/>
      <c r="M50" s="137"/>
      <c r="N50" s="138">
        <f>(N28-N45)-(M28-M45)+IF(L17=M17,M28-M45,L28-L45)</f>
        <v>9.7955260550528038</v>
      </c>
      <c r="O50" s="139">
        <f>(O28-O45)-(N28-N45)</f>
        <v>1.5006857197265049</v>
      </c>
      <c r="P50" s="139">
        <f>(P28-P45)-(O28-O45)</f>
        <v>1.6072994544925905</v>
      </c>
      <c r="Q50" s="139">
        <f>(Q28-Q45)-(P28-P45)</f>
        <v>11.661575209095332</v>
      </c>
      <c r="R50" s="140">
        <f>(R28-R45)-(Q28-Q45)</f>
        <v>0</v>
      </c>
      <c r="S50" s="1"/>
      <c r="T50" s="1"/>
      <c r="U50" s="1"/>
      <c r="V50" s="1"/>
      <c r="W50" s="1"/>
      <c r="X50" s="1"/>
    </row>
    <row r="51" spans="1:24" ht="23.25" customHeight="1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41" t="s">
        <v>47</v>
      </c>
      <c r="M52" s="142"/>
      <c r="N52" s="133"/>
      <c r="O52" s="133"/>
      <c r="P52" s="133"/>
      <c r="Q52" s="133"/>
      <c r="R52" s="133"/>
      <c r="S52" s="133"/>
      <c r="T52" s="133"/>
      <c r="U52" s="133"/>
      <c r="V52" s="133"/>
      <c r="W52" s="143"/>
      <c r="X52" s="144"/>
    </row>
    <row r="53" spans="1:24" ht="30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45"/>
      <c r="M53" s="146"/>
      <c r="N53" s="230" t="s">
        <v>23</v>
      </c>
      <c r="O53" s="231"/>
      <c r="P53" s="231"/>
      <c r="Q53" s="231"/>
      <c r="R53" s="231"/>
      <c r="S53" s="232" t="s">
        <v>48</v>
      </c>
      <c r="T53" s="233"/>
      <c r="U53" s="233"/>
      <c r="V53" s="233"/>
      <c r="W53" s="233"/>
      <c r="X53" s="147"/>
    </row>
    <row r="54" spans="1:2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48"/>
      <c r="M54" s="149"/>
      <c r="N54" s="150" t="s">
        <v>49</v>
      </c>
      <c r="O54" s="151"/>
      <c r="P54" s="151"/>
      <c r="Q54" s="151"/>
      <c r="R54" s="151"/>
      <c r="S54" s="151"/>
      <c r="T54" s="151"/>
      <c r="U54" s="152"/>
      <c r="V54" s="153"/>
      <c r="W54" s="154"/>
      <c r="X54" s="155"/>
    </row>
    <row r="55" spans="1:24" ht="15.75" thickBo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48"/>
      <c r="M55" s="149"/>
      <c r="N55" s="156" t="str">
        <f>F33</f>
        <v>2017-18</v>
      </c>
      <c r="O55" s="157" t="str">
        <f>G33</f>
        <v>2018-19</v>
      </c>
      <c r="P55" s="157" t="str">
        <f>H33</f>
        <v>2019-20</v>
      </c>
      <c r="Q55" s="157" t="str">
        <f>I33</f>
        <v>2020-21</v>
      </c>
      <c r="R55" s="157" t="str">
        <f>J33</f>
        <v>2021-22</v>
      </c>
      <c r="S55" s="158" t="s">
        <v>50</v>
      </c>
      <c r="T55" s="158" t="s">
        <v>51</v>
      </c>
      <c r="U55" s="158" t="s">
        <v>52</v>
      </c>
      <c r="V55" s="158" t="s">
        <v>53</v>
      </c>
      <c r="W55" s="158" t="s">
        <v>54</v>
      </c>
      <c r="X55" s="159" t="s">
        <v>55</v>
      </c>
    </row>
    <row r="56" spans="1:24" ht="15.75" thickBo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234" t="str">
        <f>F33</f>
        <v>2017-18</v>
      </c>
      <c r="M56" s="235"/>
      <c r="N56" s="160"/>
      <c r="O56" s="161">
        <f>$N$50</f>
        <v>9.7955260550528038</v>
      </c>
      <c r="P56" s="162">
        <f>$N$50</f>
        <v>9.7955260550528038</v>
      </c>
      <c r="Q56" s="163">
        <f>$N$50</f>
        <v>9.7955260550528038</v>
      </c>
      <c r="R56" s="162">
        <f>$N$50</f>
        <v>9.7955260550528038</v>
      </c>
      <c r="S56" s="164">
        <f>$N$50</f>
        <v>9.7955260550528038</v>
      </c>
      <c r="T56" s="165"/>
      <c r="U56" s="165"/>
      <c r="V56" s="165"/>
      <c r="W56" s="165"/>
      <c r="X56" s="166"/>
    </row>
    <row r="57" spans="1:24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36" t="str">
        <f>G33</f>
        <v>2018-19</v>
      </c>
      <c r="M57" s="237"/>
      <c r="N57" s="160"/>
      <c r="O57" s="167"/>
      <c r="P57" s="118">
        <f>$O$50</f>
        <v>1.5006857197265049</v>
      </c>
      <c r="Q57" s="168">
        <f>$O$50</f>
        <v>1.5006857197265049</v>
      </c>
      <c r="R57" s="169">
        <f>$O$50</f>
        <v>1.5006857197265049</v>
      </c>
      <c r="S57" s="168">
        <f>$O$50</f>
        <v>1.5006857197265049</v>
      </c>
      <c r="T57" s="164">
        <f>$O$50</f>
        <v>1.5006857197265049</v>
      </c>
      <c r="U57" s="165"/>
      <c r="V57" s="165"/>
      <c r="W57" s="165"/>
      <c r="X57" s="166"/>
    </row>
    <row r="58" spans="1:24" ht="15.75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36" t="str">
        <f>H33</f>
        <v>2019-20</v>
      </c>
      <c r="M58" s="237"/>
      <c r="N58" s="170"/>
      <c r="O58" s="165"/>
      <c r="P58" s="167"/>
      <c r="Q58" s="171">
        <f>$P$50</f>
        <v>1.6072994544925905</v>
      </c>
      <c r="R58" s="169">
        <f>$P$50</f>
        <v>1.6072994544925905</v>
      </c>
      <c r="S58" s="168">
        <f>$P$50</f>
        <v>1.6072994544925905</v>
      </c>
      <c r="T58" s="169">
        <f>$P$50</f>
        <v>1.6072994544925905</v>
      </c>
      <c r="U58" s="172">
        <f>$P$50</f>
        <v>1.6072994544925905</v>
      </c>
      <c r="V58" s="173"/>
      <c r="W58" s="165"/>
      <c r="X58" s="166"/>
    </row>
    <row r="59" spans="1:24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36" t="str">
        <f>I33</f>
        <v>2020-21</v>
      </c>
      <c r="M59" s="237"/>
      <c r="N59" s="170"/>
      <c r="O59" s="165"/>
      <c r="P59" s="165"/>
      <c r="Q59" s="167"/>
      <c r="R59" s="118">
        <f>$Q$50</f>
        <v>11.661575209095332</v>
      </c>
      <c r="S59" s="169">
        <f>$Q$50</f>
        <v>11.661575209095332</v>
      </c>
      <c r="T59" s="174">
        <f>$Q$50</f>
        <v>11.661575209095332</v>
      </c>
      <c r="U59" s="168">
        <f>$Q$50</f>
        <v>11.661575209095332</v>
      </c>
      <c r="V59" s="175">
        <f>$Q$50</f>
        <v>11.661575209095332</v>
      </c>
      <c r="W59" s="173"/>
      <c r="X59" s="166"/>
    </row>
    <row r="60" spans="1:24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28" t="str">
        <f>J33</f>
        <v>2021-22</v>
      </c>
      <c r="M60" s="229"/>
      <c r="N60" s="176"/>
      <c r="O60" s="177"/>
      <c r="P60" s="165"/>
      <c r="Q60" s="177"/>
      <c r="R60" s="167"/>
      <c r="S60" s="171">
        <f>+$R$50</f>
        <v>0</v>
      </c>
      <c r="T60" s="178">
        <f>+$R$50</f>
        <v>0</v>
      </c>
      <c r="U60" s="179">
        <f>+$R$50</f>
        <v>0</v>
      </c>
      <c r="V60" s="180">
        <f>+$R$50</f>
        <v>0</v>
      </c>
      <c r="W60" s="181">
        <f>+$R$50</f>
        <v>0</v>
      </c>
      <c r="X60" s="166"/>
    </row>
    <row r="61" spans="1:24" ht="15.7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82" t="s">
        <v>56</v>
      </c>
      <c r="M61" s="183"/>
      <c r="N61" s="184"/>
      <c r="O61" s="185"/>
      <c r="P61" s="185"/>
      <c r="Q61" s="185"/>
      <c r="R61" s="186"/>
      <c r="S61" s="187">
        <f>+SUM(S56:S60)</f>
        <v>24.565086438367231</v>
      </c>
      <c r="T61" s="188">
        <f>+SUM(T57:T60)</f>
        <v>14.769560383314428</v>
      </c>
      <c r="U61" s="189">
        <f>+SUM(U58:U60)</f>
        <v>13.268874663587923</v>
      </c>
      <c r="V61" s="190">
        <f>+SUM(V59:V60)</f>
        <v>11.661575209095332</v>
      </c>
      <c r="W61" s="191">
        <f>+SUM(W60)</f>
        <v>0</v>
      </c>
      <c r="X61" s="192">
        <f>+SUM(S61:W61)</f>
        <v>64.265096694364914</v>
      </c>
    </row>
    <row r="62" spans="1:24" ht="15.75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93"/>
      <c r="M62" s="193"/>
      <c r="N62" s="193"/>
      <c r="O62" s="194"/>
      <c r="P62" s="194"/>
      <c r="Q62" s="194"/>
      <c r="R62" s="194"/>
      <c r="S62" s="195"/>
      <c r="T62" s="195"/>
      <c r="U62" s="195"/>
      <c r="V62" s="195"/>
      <c r="W62" s="195"/>
      <c r="X62" s="196"/>
    </row>
    <row r="63" spans="1:24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97" t="s">
        <v>57</v>
      </c>
      <c r="M63" s="198"/>
      <c r="N63" s="199"/>
      <c r="O63" s="200"/>
      <c r="P63" s="200"/>
      <c r="Q63" s="200"/>
      <c r="R63" s="201"/>
      <c r="S63" s="202">
        <f>S61</f>
        <v>24.565086438367231</v>
      </c>
      <c r="T63" s="202">
        <f>T61</f>
        <v>14.769560383314428</v>
      </c>
      <c r="U63" s="202">
        <f>U61</f>
        <v>13.268874663587923</v>
      </c>
      <c r="V63" s="203">
        <f>V61</f>
        <v>11.661575209095332</v>
      </c>
      <c r="W63" s="204">
        <f>W61</f>
        <v>0</v>
      </c>
      <c r="X63" s="192">
        <f>+SUM(S63:W63)</f>
        <v>64.265096694364914</v>
      </c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S65" s="205"/>
      <c r="T65" s="205"/>
      <c r="U65" s="205"/>
      <c r="V65" s="205"/>
      <c r="W65" s="205"/>
      <c r="X65" s="205"/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2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2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2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</sheetData>
  <mergeCells count="20">
    <mergeCell ref="L60:M60"/>
    <mergeCell ref="N53:R53"/>
    <mergeCell ref="S53:W53"/>
    <mergeCell ref="L56:M56"/>
    <mergeCell ref="L57:M57"/>
    <mergeCell ref="L58:M58"/>
    <mergeCell ref="L59:M59"/>
    <mergeCell ref="C31:J31"/>
    <mergeCell ref="L31:R31"/>
    <mergeCell ref="C32:E32"/>
    <mergeCell ref="F32:J32"/>
    <mergeCell ref="L32:M32"/>
    <mergeCell ref="N32:R32"/>
    <mergeCell ref="C15:E15"/>
    <mergeCell ref="F15:J15"/>
    <mergeCell ref="L15:R15"/>
    <mergeCell ref="C16:E16"/>
    <mergeCell ref="F16:J16"/>
    <mergeCell ref="L16:M16"/>
    <mergeCell ref="N16:R16"/>
  </mergeCells>
  <conditionalFormatting sqref="D18 D36 D20 D25 D23 D40:D41 D44">
    <cfRule type="expression" dxfId="15" priority="16">
      <formula>dms_PRCP_BaseYear=PRCP_y4</formula>
    </cfRule>
  </conditionalFormatting>
  <conditionalFormatting sqref="C18 C36:C41 C20:C25 C44">
    <cfRule type="expression" dxfId="14" priority="15">
      <formula>dms_PRCP_BaseYear=PRCP_y3</formula>
    </cfRule>
  </conditionalFormatting>
  <conditionalFormatting sqref="D24">
    <cfRule type="expression" dxfId="13" priority="14">
      <formula>dms_PRCP_BaseYear=PRCP_y4</formula>
    </cfRule>
  </conditionalFormatting>
  <conditionalFormatting sqref="C27">
    <cfRule type="expression" dxfId="12" priority="13">
      <formula>dms_PRCP_BaseYear=PRCP_y3</formula>
    </cfRule>
  </conditionalFormatting>
  <conditionalFormatting sqref="D21:D22">
    <cfRule type="expression" dxfId="11" priority="12">
      <formula>dms_PRCP_BaseYear=PRCP_y4</formula>
    </cfRule>
  </conditionalFormatting>
  <conditionalFormatting sqref="D27">
    <cfRule type="expression" dxfId="10" priority="11">
      <formula>dms_PRCP_BaseYear=PRCP_y4</formula>
    </cfRule>
  </conditionalFormatting>
  <conditionalFormatting sqref="D37:D38">
    <cfRule type="expression" dxfId="9" priority="10">
      <formula>dms_PRCP_BaseYear=PRCP_y4</formula>
    </cfRule>
  </conditionalFormatting>
  <conditionalFormatting sqref="D42">
    <cfRule type="expression" dxfId="8" priority="9">
      <formula>dms_PRCP_BaseYear=PRCP_y4</formula>
    </cfRule>
  </conditionalFormatting>
  <conditionalFormatting sqref="C42">
    <cfRule type="expression" dxfId="7" priority="8">
      <formula>dms_PRCP_BaseYear=PRCP_y3</formula>
    </cfRule>
  </conditionalFormatting>
  <conditionalFormatting sqref="D43">
    <cfRule type="expression" dxfId="6" priority="7">
      <formula>dms_PRCP_BaseYear=PRCP_y4</formula>
    </cfRule>
  </conditionalFormatting>
  <conditionalFormatting sqref="C43">
    <cfRule type="expression" dxfId="5" priority="6">
      <formula>dms_PRCP_BaseYear=PRCP_y3</formula>
    </cfRule>
  </conditionalFormatting>
  <conditionalFormatting sqref="D26">
    <cfRule type="expression" dxfId="4" priority="5">
      <formula>dms_PRCP_BaseYear=PRCP_y4</formula>
    </cfRule>
  </conditionalFormatting>
  <conditionalFormatting sqref="C26">
    <cfRule type="expression" dxfId="3" priority="4">
      <formula>dms_PRCP_BaseYear=PRCP_y3</formula>
    </cfRule>
  </conditionalFormatting>
  <conditionalFormatting sqref="D39">
    <cfRule type="expression" dxfId="2" priority="3">
      <formula>dms_PRCP_BaseYear=PRCP_y3</formula>
    </cfRule>
  </conditionalFormatting>
  <conditionalFormatting sqref="D34">
    <cfRule type="expression" dxfId="1" priority="2">
      <formula>dms_PRCP_BaseYear=PRCP_y4</formula>
    </cfRule>
  </conditionalFormatting>
  <conditionalFormatting sqref="C34">
    <cfRule type="expression" dxfId="0" priority="1">
      <formula>dms_PRCP_BaseYear=PRCP_y3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EBSS - 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2022-01-20T04:19:59Z</dcterms:created>
  <dcterms:modified xsi:type="dcterms:W3CDTF">2022-01-24T11:47:50Z</dcterms:modified>
</cp:coreProperties>
</file>