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EBSS draft decision" sheetId="1" r:id="rId1"/>
  </sheets>
  <calcPr calcId="145621"/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C44" i="1"/>
  <c r="B43" i="1"/>
  <c r="B41" i="1"/>
  <c r="B40" i="1"/>
  <c r="B39" i="1"/>
  <c r="B38" i="1"/>
  <c r="B37" i="1"/>
  <c r="B36" i="1"/>
  <c r="K27" i="1"/>
  <c r="J27" i="1"/>
  <c r="I27" i="1"/>
  <c r="H27" i="1"/>
  <c r="G27" i="1"/>
  <c r="F27" i="1"/>
  <c r="E27" i="1"/>
  <c r="D27" i="1"/>
  <c r="C27" i="1"/>
  <c r="L7" i="1"/>
  <c r="K7" i="1"/>
  <c r="J7" i="1"/>
  <c r="I7" i="1"/>
  <c r="H7" i="1"/>
  <c r="U24" i="1" s="1"/>
  <c r="G7" i="1"/>
  <c r="F7" i="1"/>
  <c r="M6" i="1"/>
  <c r="L6" i="1"/>
  <c r="K6" i="1"/>
  <c r="J6" i="1"/>
  <c r="I6" i="1"/>
  <c r="H6" i="1"/>
  <c r="G6" i="1"/>
  <c r="F6" i="1"/>
  <c r="E6" i="1"/>
  <c r="D6" i="1"/>
  <c r="E7" i="1" l="1"/>
  <c r="D7" i="1" s="1"/>
  <c r="C7" i="1" s="1"/>
  <c r="O41" i="1"/>
  <c r="O40" i="1"/>
  <c r="O39" i="1"/>
  <c r="O38" i="1"/>
  <c r="O37" i="1"/>
  <c r="O36" i="1"/>
  <c r="O35" i="1"/>
  <c r="O43" i="1"/>
  <c r="O42" i="1"/>
  <c r="O33" i="1"/>
  <c r="Q41" i="1"/>
  <c r="Q40" i="1"/>
  <c r="Q39" i="1"/>
  <c r="Q38" i="1"/>
  <c r="Q37" i="1"/>
  <c r="Q36" i="1"/>
  <c r="Q35" i="1"/>
  <c r="Q43" i="1"/>
  <c r="Q42" i="1"/>
  <c r="Q33" i="1"/>
  <c r="Q44" i="1" s="1"/>
  <c r="S41" i="1"/>
  <c r="S40" i="1"/>
  <c r="S39" i="1"/>
  <c r="S38" i="1"/>
  <c r="S37" i="1"/>
  <c r="S36" i="1"/>
  <c r="S35" i="1"/>
  <c r="S43" i="1"/>
  <c r="S42" i="1"/>
  <c r="S33" i="1"/>
  <c r="S44" i="1" s="1"/>
  <c r="N16" i="1"/>
  <c r="P16" i="1"/>
  <c r="R16" i="1"/>
  <c r="T16" i="1"/>
  <c r="N18" i="1"/>
  <c r="P18" i="1"/>
  <c r="R18" i="1"/>
  <c r="T18" i="1"/>
  <c r="N19" i="1"/>
  <c r="P19" i="1"/>
  <c r="R19" i="1"/>
  <c r="T19" i="1"/>
  <c r="N20" i="1"/>
  <c r="P20" i="1"/>
  <c r="R20" i="1"/>
  <c r="T20" i="1"/>
  <c r="N21" i="1"/>
  <c r="P21" i="1"/>
  <c r="R21" i="1"/>
  <c r="T21" i="1"/>
  <c r="N22" i="1"/>
  <c r="Q22" i="1"/>
  <c r="U22" i="1"/>
  <c r="Q23" i="1"/>
  <c r="U23" i="1"/>
  <c r="Q24" i="1"/>
  <c r="N43" i="1"/>
  <c r="N42" i="1"/>
  <c r="N33" i="1"/>
  <c r="N41" i="1"/>
  <c r="N40" i="1"/>
  <c r="N39" i="1"/>
  <c r="N38" i="1"/>
  <c r="N37" i="1"/>
  <c r="N36" i="1"/>
  <c r="N35" i="1"/>
  <c r="P43" i="1"/>
  <c r="P42" i="1"/>
  <c r="P33" i="1"/>
  <c r="U26" i="1"/>
  <c r="S26" i="1"/>
  <c r="Q26" i="1"/>
  <c r="O26" i="1"/>
  <c r="U25" i="1"/>
  <c r="S25" i="1"/>
  <c r="Q25" i="1"/>
  <c r="O25" i="1"/>
  <c r="P41" i="1"/>
  <c r="P40" i="1"/>
  <c r="P39" i="1"/>
  <c r="P38" i="1"/>
  <c r="P37" i="1"/>
  <c r="P36" i="1"/>
  <c r="P35" i="1"/>
  <c r="T26" i="1"/>
  <c r="R26" i="1"/>
  <c r="P26" i="1"/>
  <c r="N26" i="1"/>
  <c r="T25" i="1"/>
  <c r="R25" i="1"/>
  <c r="P25" i="1"/>
  <c r="N25" i="1"/>
  <c r="T24" i="1"/>
  <c r="R24" i="1"/>
  <c r="P24" i="1"/>
  <c r="N24" i="1"/>
  <c r="T23" i="1"/>
  <c r="R23" i="1"/>
  <c r="P23" i="1"/>
  <c r="N23" i="1"/>
  <c r="T22" i="1"/>
  <c r="R22" i="1"/>
  <c r="P22" i="1"/>
  <c r="R43" i="1"/>
  <c r="R42" i="1"/>
  <c r="R33" i="1"/>
  <c r="R41" i="1"/>
  <c r="R40" i="1"/>
  <c r="R39" i="1"/>
  <c r="R38" i="1"/>
  <c r="R37" i="1"/>
  <c r="R36" i="1"/>
  <c r="R35" i="1"/>
  <c r="T43" i="1"/>
  <c r="T42" i="1"/>
  <c r="T33" i="1"/>
  <c r="T41" i="1"/>
  <c r="T40" i="1"/>
  <c r="T39" i="1"/>
  <c r="T38" i="1"/>
  <c r="T37" i="1"/>
  <c r="T36" i="1"/>
  <c r="T35" i="1"/>
  <c r="O16" i="1"/>
  <c r="Q16" i="1"/>
  <c r="S16" i="1"/>
  <c r="U16" i="1"/>
  <c r="O18" i="1"/>
  <c r="Q18" i="1"/>
  <c r="S18" i="1"/>
  <c r="U18" i="1"/>
  <c r="O19" i="1"/>
  <c r="Q19" i="1"/>
  <c r="S19" i="1"/>
  <c r="U19" i="1"/>
  <c r="O20" i="1"/>
  <c r="Q20" i="1"/>
  <c r="S20" i="1"/>
  <c r="U20" i="1"/>
  <c r="O21" i="1"/>
  <c r="Q21" i="1"/>
  <c r="S21" i="1"/>
  <c r="U21" i="1"/>
  <c r="O22" i="1"/>
  <c r="S22" i="1"/>
  <c r="O23" i="1"/>
  <c r="S23" i="1"/>
  <c r="O24" i="1"/>
  <c r="S24" i="1"/>
  <c r="S27" i="1" l="1"/>
  <c r="O27" i="1"/>
  <c r="T44" i="1"/>
  <c r="R44" i="1"/>
  <c r="T27" i="1"/>
  <c r="T47" i="1" s="1"/>
  <c r="P27" i="1"/>
  <c r="O44" i="1"/>
  <c r="U27" i="1"/>
  <c r="Q27" i="1"/>
  <c r="P44" i="1"/>
  <c r="N44" i="1"/>
  <c r="R27" i="1"/>
  <c r="N27" i="1"/>
  <c r="Y56" i="1" l="1"/>
  <c r="W56" i="1"/>
  <c r="U56" i="1"/>
  <c r="X56" i="1"/>
  <c r="V56" i="1"/>
  <c r="R47" i="1"/>
  <c r="U44" i="1"/>
  <c r="U47" i="1" s="1"/>
  <c r="Q47" i="1"/>
  <c r="S47" i="1"/>
  <c r="Y57" i="1" l="1"/>
  <c r="Y58" i="1" s="1"/>
  <c r="Y60" i="1" s="1"/>
  <c r="W57" i="1"/>
  <c r="Z57" i="1"/>
  <c r="Z58" i="1" s="1"/>
  <c r="Z60" i="1" s="1"/>
  <c r="X57" i="1"/>
  <c r="V57" i="1"/>
  <c r="W55" i="1"/>
  <c r="U55" i="1"/>
  <c r="X55" i="1"/>
  <c r="X58" i="1" s="1"/>
  <c r="X60" i="1" s="1"/>
  <c r="V55" i="1"/>
  <c r="T55" i="1"/>
  <c r="W54" i="1"/>
  <c r="U54" i="1"/>
  <c r="S54" i="1"/>
  <c r="V54" i="1"/>
  <c r="T54" i="1"/>
  <c r="U53" i="1"/>
  <c r="S53" i="1"/>
  <c r="V53" i="1"/>
  <c r="V58" i="1" s="1"/>
  <c r="T53" i="1"/>
  <c r="R53" i="1"/>
  <c r="V60" i="1" l="1"/>
  <c r="W58" i="1"/>
  <c r="W60" i="1" s="1"/>
  <c r="AA58" i="1" l="1"/>
  <c r="AA60" i="1"/>
</calcChain>
</file>

<file path=xl/sharedStrings.xml><?xml version="1.0" encoding="utf-8"?>
<sst xmlns="http://schemas.openxmlformats.org/spreadsheetml/2006/main" count="113" uniqueCount="54">
  <si>
    <t xml:space="preserve">CPI 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</si>
  <si>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</si>
  <si>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</si>
  <si>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</si>
  <si>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</si>
  <si>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</si>
  <si>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</si>
  <si>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</si>
  <si>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</si>
  <si>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</si>
  <si>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</si>
  <si>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</si>
  <si>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ABS CPI index Jun qtr (old base)</t>
  </si>
  <si>
    <t>ABS CPI index Jun qtr (rebased index)</t>
  </si>
  <si>
    <t xml:space="preserve">Inflation rate (per cent) </t>
  </si>
  <si>
    <t>Reconstructed cumulative index (2015=1)</t>
  </si>
  <si>
    <t>7.5.1 - The carryover amounts that arise from applying the EBSS during the current regulatory control period</t>
  </si>
  <si>
    <t>7.5.1.1 - Opex allowance applicable to EBSS (EBSS target)</t>
  </si>
  <si>
    <t>$m, Jun 2013</t>
  </si>
  <si>
    <t>$m,  Jun 2013</t>
  </si>
  <si>
    <t>$m, real June 2018</t>
  </si>
  <si>
    <t>Previous period</t>
  </si>
  <si>
    <t>Current regulatory control period</t>
  </si>
  <si>
    <t>Total opex allowance (includes Heywood Interconnector)</t>
  </si>
  <si>
    <t xml:space="preserve">Approved excludable costs - allowance </t>
  </si>
  <si>
    <t>Debt raising costs</t>
  </si>
  <si>
    <t>Network support costs</t>
  </si>
  <si>
    <t>Self insurance</t>
  </si>
  <si>
    <t>Land tax</t>
  </si>
  <si>
    <t>Reset Costs</t>
  </si>
  <si>
    <t xml:space="preserve"> </t>
  </si>
  <si>
    <t>Adjustment for provisions</t>
  </si>
  <si>
    <t>Superannuation defined benefits contributions</t>
  </si>
  <si>
    <t xml:space="preserve">Other adjustments or exclusions required by the EBSS </t>
  </si>
  <si>
    <t>Forecast opex for EBSS purposes</t>
  </si>
  <si>
    <t>7.5.1.2 - Actual and estimated opex applicable to EBSS</t>
  </si>
  <si>
    <t>$m, Actual</t>
  </si>
  <si>
    <t xml:space="preserve">Total opex </t>
  </si>
  <si>
    <t>Approved excludable costs</t>
  </si>
  <si>
    <t>ElectraNet to nominate base year used to forecast opex 
(drop down menu)</t>
  </si>
  <si>
    <t>Actual opex for EBSS purposes</t>
  </si>
  <si>
    <t>base year</t>
  </si>
  <si>
    <t>estimates</t>
  </si>
  <si>
    <t>INCREMENTAL GAIN, ($m, real June 2018)</t>
  </si>
  <si>
    <t>CARRYOVER</t>
  </si>
  <si>
    <t>Forthcoming regulatory control period</t>
  </si>
  <si>
    <t>2018-19</t>
  </si>
  <si>
    <t>2019-20</t>
  </si>
  <si>
    <t>2020-21</t>
  </si>
  <si>
    <t>2021-22</t>
  </si>
  <si>
    <t>2022-23</t>
  </si>
  <si>
    <t xml:space="preserve">Total </t>
  </si>
  <si>
    <t>Total Carryover Amount ($m, 2017-18)</t>
  </si>
  <si>
    <t>PTRM inputs ($m, 2017-18)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</si>
</sst>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mmm\ yyyy"/>
    <numFmt numFmtId="165" formatCode="0.0"/>
    <numFmt numFmtId="166" formatCode="_-* #,##0.0_-;\-* #,##0.0_-;_-* &quot;-&quot;??_-;_-@_-"/>
    <numFmt numFmtId="167" formatCode="0.000"/>
    <numFmt numFmtId="168" formatCode="0.0;\–0.0;&quot;–&quot;"/>
    <numFmt numFmtId="169" formatCode="_(* #,##0.00_);_(* \(#,##0.00\);_(* &quot;-&quot;??_);_(@_)"/>
    <numFmt numFmtId="170" formatCode="#,##0;\(#,##0\)"/>
    <numFmt numFmtId="171" formatCode="#,##0.0_ ;\-#,##0.0\ "/>
    <numFmt numFmtId="172" formatCode="#,##0.0;\(#,##0.0\)"/>
    <numFmt numFmtId="173" formatCode="0.000;\–0.000;&quot;–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sz val="10"/>
      <name val="Calibri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249977111117893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6" borderId="0">
      <alignment vertical="center"/>
      <protection locked="0"/>
    </xf>
    <xf numFmtId="169" fontId="7" fillId="0" borderId="0" applyFont="0" applyFill="0" applyBorder="0" applyAlignment="0" applyProtection="0"/>
  </cellStyleXfs>
  <cellXfs count="248">
    <xf numFmtId="0" fontId="0" fillId="0" borderId="0" xfId="0"/>
    <xf numFmtId="0" fontId="3" fillId="2" borderId="0" xfId="0" applyFont="1" applyFill="1" applyProtection="1"/>
    <xf numFmtId="0" fontId="0" fillId="2" borderId="0" xfId="0" applyFill="1" applyAlignment="1" applyProtection="1">
      <alignment horizontal="left" vertical="top" wrapText="1"/>
    </xf>
    <xf numFmtId="0" fontId="0" fillId="2" borderId="0" xfId="0" applyFill="1" applyProtection="1"/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164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6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vertical="center"/>
    </xf>
    <xf numFmtId="0" fontId="0" fillId="0" borderId="8" xfId="0" applyFill="1" applyBorder="1" applyAlignment="1" applyProtection="1">
      <alignment horizontal="left" vertical="top" wrapText="1"/>
    </xf>
    <xf numFmtId="165" fontId="6" fillId="5" borderId="9" xfId="0" applyNumberFormat="1" applyFont="1" applyFill="1" applyBorder="1" applyAlignment="1" applyProtection="1">
      <alignment horizontal="right"/>
      <protection locked="0"/>
    </xf>
    <xf numFmtId="165" fontId="6" fillId="5" borderId="10" xfId="0" applyNumberFormat="1" applyFont="1" applyFill="1" applyBorder="1" applyAlignment="1" applyProtection="1">
      <alignment horizontal="right"/>
      <protection locked="0"/>
    </xf>
    <xf numFmtId="165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4" xfId="0" applyFill="1" applyBorder="1" applyAlignment="1" applyProtection="1">
      <alignment horizontal="left" vertical="top" wrapText="1"/>
    </xf>
    <xf numFmtId="165" fontId="7" fillId="3" borderId="13" xfId="0" applyNumberFormat="1" applyFont="1" applyFill="1" applyBorder="1" applyAlignment="1" applyProtection="1">
      <alignment horizontal="right" vertical="center" wrapText="1"/>
      <protection locked="0"/>
    </xf>
    <xf numFmtId="165" fontId="7" fillId="3" borderId="14" xfId="0" applyNumberFormat="1" applyFont="1" applyFill="1" applyBorder="1" applyAlignment="1" applyProtection="1">
      <alignment horizontal="right" vertical="center" wrapText="1"/>
      <protection locked="0"/>
    </xf>
    <xf numFmtId="165" fontId="6" fillId="5" borderId="15" xfId="0" applyNumberFormat="1" applyFont="1" applyFill="1" applyBorder="1" applyAlignment="1" applyProtection="1">
      <alignment horizontal="right"/>
      <protection locked="0"/>
    </xf>
    <xf numFmtId="165" fontId="6" fillId="5" borderId="16" xfId="0" applyNumberFormat="1" applyFont="1" applyFill="1" applyBorder="1" applyAlignment="1" applyProtection="1">
      <alignment horizontal="right"/>
      <protection locked="0"/>
    </xf>
    <xf numFmtId="166" fontId="8" fillId="0" borderId="0" xfId="0" applyNumberFormat="1" applyFont="1" applyProtection="1">
      <protection locked="0"/>
    </xf>
    <xf numFmtId="0" fontId="0" fillId="2" borderId="17" xfId="0" applyFill="1" applyBorder="1" applyAlignment="1" applyProtection="1">
      <alignment horizontal="left" vertical="top" wrapText="1"/>
    </xf>
    <xf numFmtId="10" fontId="7" fillId="2" borderId="18" xfId="1" applyNumberFormat="1" applyFont="1" applyFill="1" applyBorder="1" applyAlignment="1" applyProtection="1">
      <alignment horizontal="right" vertical="center" wrapText="1"/>
      <protection locked="0"/>
    </xf>
    <xf numFmtId="10" fontId="7" fillId="2" borderId="19" xfId="1" applyNumberFormat="1" applyFont="1" applyFill="1" applyBorder="1" applyAlignment="1" applyProtection="1">
      <alignment horizontal="right" vertical="center" wrapText="1"/>
      <protection locked="0"/>
    </xf>
    <xf numFmtId="10" fontId="7" fillId="2" borderId="20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21" xfId="0" applyBorder="1"/>
    <xf numFmtId="167" fontId="5" fillId="2" borderId="22" xfId="0" applyNumberFormat="1" applyFont="1" applyFill="1" applyBorder="1" applyAlignment="1" applyProtection="1">
      <alignment horizontal="right" vertical="center" wrapText="1"/>
      <protection locked="0"/>
    </xf>
    <xf numFmtId="167" fontId="7" fillId="2" borderId="23" xfId="0" applyNumberFormat="1" applyFont="1" applyFill="1" applyBorder="1" applyAlignment="1" applyProtection="1">
      <alignment horizontal="right" vertical="center" wrapText="1"/>
      <protection locked="0"/>
    </xf>
    <xf numFmtId="167" fontId="5" fillId="2" borderId="23" xfId="0" applyNumberFormat="1" applyFont="1" applyFill="1" applyBorder="1" applyAlignment="1" applyProtection="1">
      <alignment horizontal="right" vertical="center" wrapText="1"/>
      <protection locked="0"/>
    </xf>
    <xf numFmtId="167" fontId="5" fillId="2" borderId="24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Protection="1"/>
    <xf numFmtId="0" fontId="11" fillId="6" borderId="0" xfId="2" applyFont="1" applyBorder="1">
      <alignment vertical="center"/>
      <protection locked="0"/>
    </xf>
    <xf numFmtId="0" fontId="12" fillId="2" borderId="0" xfId="0" applyFont="1" applyFill="1" applyBorder="1" applyProtection="1"/>
    <xf numFmtId="0" fontId="4" fillId="3" borderId="25" xfId="0" applyFont="1" applyFill="1" applyBorder="1" applyAlignment="1" applyProtection="1">
      <alignment horizontal="left" vertical="center"/>
    </xf>
    <xf numFmtId="0" fontId="13" fillId="3" borderId="26" xfId="0" applyFont="1" applyFill="1" applyBorder="1" applyAlignment="1" applyProtection="1">
      <alignment horizontal="left" vertical="center"/>
      <protection locked="0"/>
    </xf>
    <xf numFmtId="0" fontId="13" fillId="3" borderId="27" xfId="0" applyFont="1" applyFill="1" applyBorder="1" applyAlignment="1" applyProtection="1">
      <alignment horizontal="left" vertical="center"/>
      <protection locked="0"/>
    </xf>
    <xf numFmtId="0" fontId="4" fillId="3" borderId="28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right" vertical="center"/>
    </xf>
    <xf numFmtId="0" fontId="5" fillId="3" borderId="41" xfId="0" applyFont="1" applyFill="1" applyBorder="1" applyAlignment="1" applyProtection="1">
      <alignment horizontal="right" vertical="center"/>
    </xf>
    <xf numFmtId="0" fontId="5" fillId="3" borderId="42" xfId="0" applyFont="1" applyFill="1" applyBorder="1" applyAlignment="1" applyProtection="1">
      <alignment horizontal="right" vertical="center"/>
    </xf>
    <xf numFmtId="0" fontId="5" fillId="7" borderId="43" xfId="0" applyFont="1" applyFill="1" applyBorder="1" applyAlignment="1" applyProtection="1">
      <alignment horizontal="right" vertical="center"/>
    </xf>
    <xf numFmtId="0" fontId="5" fillId="7" borderId="44" xfId="0" applyFont="1" applyFill="1" applyBorder="1" applyAlignment="1" applyProtection="1">
      <alignment horizontal="right" vertical="center"/>
    </xf>
    <xf numFmtId="0" fontId="5" fillId="7" borderId="45" xfId="0" applyFont="1" applyFill="1" applyBorder="1" applyAlignment="1" applyProtection="1">
      <alignment horizontal="right" vertical="center"/>
    </xf>
    <xf numFmtId="0" fontId="7" fillId="0" borderId="46" xfId="0" applyFont="1" applyBorder="1" applyAlignment="1" applyProtection="1">
      <alignment horizontal="left" vertical="center" wrapText="1" indent="1"/>
    </xf>
    <xf numFmtId="165" fontId="7" fillId="8" borderId="47" xfId="0" applyNumberFormat="1" applyFont="1" applyFill="1" applyBorder="1" applyAlignment="1" applyProtection="1">
      <alignment vertical="center" wrapText="1"/>
      <protection locked="0"/>
    </xf>
    <xf numFmtId="168" fontId="7" fillId="9" borderId="47" xfId="0" applyNumberFormat="1" applyFont="1" applyFill="1" applyBorder="1" applyAlignment="1" applyProtection="1">
      <alignment vertical="center" wrapText="1"/>
      <protection locked="0"/>
    </xf>
    <xf numFmtId="168" fontId="7" fillId="9" borderId="48" xfId="0" applyNumberFormat="1" applyFont="1" applyFill="1" applyBorder="1" applyAlignment="1" applyProtection="1">
      <alignment vertical="center" wrapText="1"/>
      <protection locked="0"/>
    </xf>
    <xf numFmtId="168" fontId="7" fillId="9" borderId="49" xfId="0" applyNumberFormat="1" applyFont="1" applyFill="1" applyBorder="1" applyAlignment="1" applyProtection="1">
      <alignment vertical="center" wrapText="1"/>
      <protection locked="0"/>
    </xf>
    <xf numFmtId="168" fontId="7" fillId="9" borderId="50" xfId="0" applyNumberFormat="1" applyFont="1" applyFill="1" applyBorder="1" applyAlignment="1" applyProtection="1">
      <alignment vertical="center" wrapText="1"/>
      <protection locked="0"/>
    </xf>
    <xf numFmtId="165" fontId="7" fillId="8" borderId="51" xfId="0" applyNumberFormat="1" applyFont="1" applyFill="1" applyBorder="1" applyAlignment="1" applyProtection="1">
      <alignment vertical="center" wrapText="1"/>
      <protection locked="0"/>
    </xf>
    <xf numFmtId="168" fontId="7" fillId="2" borderId="52" xfId="1" applyNumberFormat="1" applyFont="1" applyFill="1" applyBorder="1" applyAlignment="1" applyProtection="1">
      <alignment horizontal="right" vertical="center" wrapText="1"/>
    </xf>
    <xf numFmtId="168" fontId="7" fillId="2" borderId="53" xfId="1" applyNumberFormat="1" applyFont="1" applyFill="1" applyBorder="1" applyAlignment="1" applyProtection="1">
      <alignment horizontal="right" vertical="center" wrapText="1"/>
    </xf>
    <xf numFmtId="168" fontId="7" fillId="2" borderId="54" xfId="1" applyNumberFormat="1" applyFont="1" applyFill="1" applyBorder="1" applyAlignment="1" applyProtection="1">
      <alignment horizontal="right" vertical="center" wrapText="1"/>
    </xf>
    <xf numFmtId="0" fontId="15" fillId="8" borderId="55" xfId="0" applyFont="1" applyFill="1" applyBorder="1" applyAlignment="1" applyProtection="1">
      <alignment horizontal="left" vertical="center" wrapText="1" indent="3"/>
    </xf>
    <xf numFmtId="0" fontId="7" fillId="3" borderId="56" xfId="0" applyFont="1" applyFill="1" applyBorder="1" applyAlignment="1" applyProtection="1">
      <alignment vertical="center"/>
    </xf>
    <xf numFmtId="168" fontId="7" fillId="3" borderId="57" xfId="0" applyNumberFormat="1" applyFont="1" applyFill="1" applyBorder="1" applyAlignment="1" applyProtection="1">
      <alignment vertical="center"/>
    </xf>
    <xf numFmtId="168" fontId="7" fillId="3" borderId="58" xfId="0" applyNumberFormat="1" applyFont="1" applyFill="1" applyBorder="1" applyAlignment="1" applyProtection="1">
      <alignment vertical="center"/>
    </xf>
    <xf numFmtId="168" fontId="7" fillId="3" borderId="59" xfId="0" applyNumberFormat="1" applyFont="1" applyFill="1" applyBorder="1" applyAlignment="1" applyProtection="1">
      <alignment vertical="center"/>
    </xf>
    <xf numFmtId="0" fontId="7" fillId="3" borderId="59" xfId="0" applyFont="1" applyFill="1" applyBorder="1" applyAlignment="1" applyProtection="1">
      <alignment vertical="center"/>
    </xf>
    <xf numFmtId="169" fontId="16" fillId="3" borderId="60" xfId="0" applyNumberFormat="1" applyFont="1" applyFill="1" applyBorder="1" applyAlignment="1" applyProtection="1">
      <alignment horizontal="left"/>
    </xf>
    <xf numFmtId="165" fontId="5" fillId="3" borderId="60" xfId="0" applyNumberFormat="1" applyFont="1" applyFill="1" applyBorder="1" applyAlignment="1" applyProtection="1">
      <alignment horizontal="left"/>
    </xf>
    <xf numFmtId="169" fontId="5" fillId="3" borderId="61" xfId="0" applyNumberFormat="1" applyFont="1" applyFill="1" applyBorder="1" applyAlignment="1" applyProtection="1">
      <alignment horizontal="left"/>
    </xf>
    <xf numFmtId="165" fontId="5" fillId="3" borderId="62" xfId="0" applyNumberFormat="1" applyFont="1" applyFill="1" applyBorder="1" applyAlignment="1" applyProtection="1">
      <alignment horizontal="left"/>
    </xf>
    <xf numFmtId="165" fontId="5" fillId="3" borderId="63" xfId="0" applyNumberFormat="1" applyFont="1" applyFill="1" applyBorder="1" applyAlignment="1" applyProtection="1">
      <alignment horizontal="left"/>
    </xf>
    <xf numFmtId="0" fontId="7" fillId="0" borderId="64" xfId="0" applyFont="1" applyFill="1" applyBorder="1" applyAlignment="1" applyProtection="1">
      <alignment horizontal="left" vertical="center" wrapText="1" indent="3"/>
    </xf>
    <xf numFmtId="165" fontId="7" fillId="8" borderId="56" xfId="0" applyNumberFormat="1" applyFont="1" applyFill="1" applyBorder="1" applyAlignment="1" applyProtection="1">
      <alignment vertical="center" wrapText="1"/>
      <protection locked="0"/>
    </xf>
    <xf numFmtId="168" fontId="7" fillId="9" borderId="56" xfId="0" applyNumberFormat="1" applyFont="1" applyFill="1" applyBorder="1" applyAlignment="1" applyProtection="1">
      <alignment vertical="center" wrapText="1"/>
      <protection locked="0"/>
    </xf>
    <xf numFmtId="168" fontId="7" fillId="9" borderId="58" xfId="0" applyNumberFormat="1" applyFont="1" applyFill="1" applyBorder="1" applyAlignment="1" applyProtection="1">
      <alignment vertical="center" wrapText="1"/>
      <protection locked="0"/>
    </xf>
    <xf numFmtId="168" fontId="7" fillId="9" borderId="59" xfId="0" applyNumberFormat="1" applyFont="1" applyFill="1" applyBorder="1" applyAlignment="1" applyProtection="1">
      <alignment vertical="center" wrapText="1"/>
      <protection locked="0"/>
    </xf>
    <xf numFmtId="168" fontId="7" fillId="9" borderId="61" xfId="0" applyNumberFormat="1" applyFont="1" applyFill="1" applyBorder="1" applyAlignment="1" applyProtection="1">
      <alignment vertical="center" wrapText="1"/>
      <protection locked="0"/>
    </xf>
    <xf numFmtId="165" fontId="7" fillId="8" borderId="59" xfId="0" applyNumberFormat="1" applyFont="1" applyFill="1" applyBorder="1" applyAlignment="1" applyProtection="1">
      <alignment vertical="center" wrapText="1"/>
      <protection locked="0"/>
    </xf>
    <xf numFmtId="168" fontId="7" fillId="2" borderId="65" xfId="1" applyNumberFormat="1" applyFont="1" applyFill="1" applyBorder="1" applyAlignment="1" applyProtection="1">
      <alignment horizontal="right" vertical="center" wrapText="1"/>
    </xf>
    <xf numFmtId="168" fontId="7" fillId="2" borderId="66" xfId="1" applyNumberFormat="1" applyFont="1" applyFill="1" applyBorder="1" applyAlignment="1" applyProtection="1">
      <alignment horizontal="right" vertical="center" wrapText="1"/>
    </xf>
    <xf numFmtId="168" fontId="7" fillId="2" borderId="67" xfId="1" applyNumberFormat="1" applyFont="1" applyFill="1" applyBorder="1" applyAlignment="1" applyProtection="1">
      <alignment horizontal="right" vertical="center" wrapText="1"/>
    </xf>
    <xf numFmtId="0" fontId="7" fillId="0" borderId="64" xfId="0" applyFont="1" applyFill="1" applyBorder="1" applyAlignment="1" applyProtection="1">
      <alignment horizontal="left" vertical="center" indent="3"/>
    </xf>
    <xf numFmtId="0" fontId="7" fillId="0" borderId="68" xfId="0" applyFont="1" applyBorder="1" applyAlignment="1" applyProtection="1">
      <alignment horizontal="left" vertical="center" wrapText="1" indent="1"/>
    </xf>
    <xf numFmtId="165" fontId="7" fillId="8" borderId="69" xfId="0" applyNumberFormat="1" applyFont="1" applyFill="1" applyBorder="1" applyAlignment="1" applyProtection="1">
      <alignment vertical="center" wrapText="1"/>
      <protection locked="0"/>
    </xf>
    <xf numFmtId="168" fontId="7" fillId="9" borderId="70" xfId="0" applyNumberFormat="1" applyFont="1" applyFill="1" applyBorder="1" applyAlignment="1" applyProtection="1">
      <alignment vertical="center" wrapText="1"/>
      <protection locked="0"/>
    </xf>
    <xf numFmtId="168" fontId="7" fillId="9" borderId="71" xfId="0" applyNumberFormat="1" applyFont="1" applyFill="1" applyBorder="1" applyAlignment="1" applyProtection="1">
      <alignment vertical="center" wrapText="1"/>
      <protection locked="0"/>
    </xf>
    <xf numFmtId="168" fontId="7" fillId="9" borderId="69" xfId="0" applyNumberFormat="1" applyFont="1" applyFill="1" applyBorder="1" applyAlignment="1" applyProtection="1">
      <alignment vertical="center" wrapText="1"/>
      <protection locked="0"/>
    </xf>
    <xf numFmtId="168" fontId="7" fillId="9" borderId="72" xfId="0" applyNumberFormat="1" applyFont="1" applyFill="1" applyBorder="1" applyAlignment="1" applyProtection="1">
      <alignment vertical="center" wrapText="1"/>
      <protection locked="0"/>
    </xf>
    <xf numFmtId="168" fontId="7" fillId="2" borderId="73" xfId="1" applyNumberFormat="1" applyFont="1" applyFill="1" applyBorder="1" applyAlignment="1" applyProtection="1">
      <alignment horizontal="right" vertical="center" wrapText="1"/>
    </xf>
    <xf numFmtId="168" fontId="7" fillId="2" borderId="74" xfId="1" applyNumberFormat="1" applyFont="1" applyFill="1" applyBorder="1" applyAlignment="1" applyProtection="1">
      <alignment horizontal="right" vertical="center" wrapText="1"/>
    </xf>
    <xf numFmtId="168" fontId="7" fillId="2" borderId="75" xfId="1" applyNumberFormat="1" applyFont="1" applyFill="1" applyBorder="1" applyAlignment="1" applyProtection="1">
      <alignment horizontal="right" vertical="center" wrapText="1"/>
    </xf>
    <xf numFmtId="0" fontId="5" fillId="10" borderId="25" xfId="0" applyFont="1" applyFill="1" applyBorder="1" applyAlignment="1" applyProtection="1">
      <alignment horizontal="left" vertical="center" wrapText="1" indent="1"/>
    </xf>
    <xf numFmtId="165" fontId="5" fillId="10" borderId="25" xfId="1" applyNumberFormat="1" applyFont="1" applyFill="1" applyBorder="1" applyAlignment="1" applyProtection="1">
      <alignment horizontal="right" wrapText="1"/>
    </xf>
    <xf numFmtId="168" fontId="5" fillId="10" borderId="2" xfId="1" applyNumberFormat="1" applyFont="1" applyFill="1" applyBorder="1" applyAlignment="1" applyProtection="1">
      <alignment horizontal="right" wrapText="1"/>
    </xf>
    <xf numFmtId="168" fontId="5" fillId="10" borderId="3" xfId="1" applyNumberFormat="1" applyFont="1" applyFill="1" applyBorder="1" applyAlignment="1" applyProtection="1">
      <alignment horizontal="right" wrapText="1"/>
    </xf>
    <xf numFmtId="168" fontId="5" fillId="10" borderId="25" xfId="1" applyNumberFormat="1" applyFont="1" applyFill="1" applyBorder="1" applyAlignment="1" applyProtection="1">
      <alignment horizontal="right" wrapText="1"/>
    </xf>
    <xf numFmtId="165" fontId="5" fillId="10" borderId="76" xfId="1" applyNumberFormat="1" applyFont="1" applyFill="1" applyBorder="1" applyAlignment="1" applyProtection="1">
      <alignment horizontal="right" wrapText="1"/>
    </xf>
    <xf numFmtId="165" fontId="5" fillId="10" borderId="77" xfId="1" applyNumberFormat="1" applyFont="1" applyFill="1" applyBorder="1" applyAlignment="1" applyProtection="1">
      <alignment horizontal="right" wrapText="1"/>
    </xf>
    <xf numFmtId="165" fontId="5" fillId="10" borderId="78" xfId="1" applyNumberFormat="1" applyFont="1" applyFill="1" applyBorder="1" applyAlignment="1" applyProtection="1">
      <alignment horizontal="right" wrapText="1"/>
    </xf>
    <xf numFmtId="165" fontId="5" fillId="10" borderId="79" xfId="1" applyNumberFormat="1" applyFont="1" applyFill="1" applyBorder="1" applyAlignment="1" applyProtection="1">
      <alignment horizontal="right" wrapText="1"/>
    </xf>
    <xf numFmtId="0" fontId="0" fillId="2" borderId="0" xfId="0" applyFill="1" applyAlignment="1" applyProtection="1">
      <alignment vertical="top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7" fillId="3" borderId="28" xfId="0" applyFont="1" applyFill="1" applyBorder="1" applyAlignment="1" applyProtection="1">
      <alignment vertical="center" wrapText="1"/>
    </xf>
    <xf numFmtId="0" fontId="5" fillId="7" borderId="25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0" fontId="5" fillId="7" borderId="27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left" vertical="center" wrapText="1" indent="1"/>
    </xf>
    <xf numFmtId="0" fontId="7" fillId="0" borderId="86" xfId="0" applyFont="1" applyBorder="1" applyAlignment="1" applyProtection="1">
      <alignment horizontal="left" vertical="center" wrapText="1" indent="1"/>
    </xf>
    <xf numFmtId="168" fontId="7" fillId="9" borderId="52" xfId="0" applyNumberFormat="1" applyFont="1" applyFill="1" applyBorder="1" applyAlignment="1" applyProtection="1">
      <alignment vertical="center" wrapText="1"/>
      <protection locked="0"/>
    </xf>
    <xf numFmtId="168" fontId="7" fillId="9" borderId="84" xfId="0" applyNumberFormat="1" applyFont="1" applyFill="1" applyBorder="1" applyAlignment="1" applyProtection="1">
      <alignment vertical="center" wrapText="1"/>
      <protection locked="0"/>
    </xf>
    <xf numFmtId="168" fontId="7" fillId="9" borderId="54" xfId="0" applyNumberFormat="1" applyFont="1" applyFill="1" applyBorder="1" applyAlignment="1" applyProtection="1">
      <alignment vertical="center" wrapText="1"/>
      <protection locked="0"/>
    </xf>
    <xf numFmtId="168" fontId="7" fillId="9" borderId="87" xfId="0" applyNumberFormat="1" applyFont="1" applyFill="1" applyBorder="1" applyAlignment="1" applyProtection="1">
      <alignment vertical="center" wrapText="1"/>
      <protection locked="0"/>
    </xf>
    <xf numFmtId="165" fontId="5" fillId="3" borderId="20" xfId="0" applyNumberFormat="1" applyFont="1" applyFill="1" applyBorder="1" applyAlignment="1" applyProtection="1"/>
    <xf numFmtId="165" fontId="7" fillId="8" borderId="49" xfId="0" applyNumberFormat="1" applyFont="1" applyFill="1" applyBorder="1" applyAlignment="1" applyProtection="1">
      <alignment vertical="center" wrapText="1"/>
      <protection locked="0"/>
    </xf>
    <xf numFmtId="166" fontId="7" fillId="3" borderId="88" xfId="0" applyNumberFormat="1" applyFont="1" applyFill="1" applyBorder="1" applyAlignment="1" applyProtection="1">
      <alignment horizontal="right" vertical="center"/>
    </xf>
    <xf numFmtId="0" fontId="15" fillId="8" borderId="64" xfId="0" applyFont="1" applyFill="1" applyBorder="1" applyAlignment="1" applyProtection="1">
      <alignment horizontal="left" vertical="center" wrapText="1" indent="1"/>
    </xf>
    <xf numFmtId="168" fontId="5" fillId="3" borderId="60" xfId="0" applyNumberFormat="1" applyFont="1" applyFill="1" applyBorder="1" applyAlignment="1" applyProtection="1"/>
    <xf numFmtId="168" fontId="5" fillId="3" borderId="89" xfId="0" applyNumberFormat="1" applyFont="1" applyFill="1" applyBorder="1" applyAlignment="1" applyProtection="1"/>
    <xf numFmtId="168" fontId="5" fillId="3" borderId="62" xfId="0" applyNumberFormat="1" applyFont="1" applyFill="1" applyBorder="1" applyAlignment="1" applyProtection="1"/>
    <xf numFmtId="168" fontId="5" fillId="3" borderId="90" xfId="0" applyNumberFormat="1" applyFont="1" applyFill="1" applyBorder="1" applyAlignment="1" applyProtection="1"/>
    <xf numFmtId="168" fontId="5" fillId="3" borderId="56" xfId="0" applyNumberFormat="1" applyFont="1" applyFill="1" applyBorder="1" applyAlignment="1" applyProtection="1"/>
    <xf numFmtId="165" fontId="5" fillId="3" borderId="12" xfId="0" applyNumberFormat="1" applyFont="1" applyFill="1" applyBorder="1" applyAlignment="1" applyProtection="1"/>
    <xf numFmtId="169" fontId="5" fillId="3" borderId="12" xfId="0" applyNumberFormat="1" applyFont="1" applyFill="1" applyBorder="1" applyAlignment="1" applyProtection="1">
      <alignment horizontal="left"/>
    </xf>
    <xf numFmtId="168" fontId="7" fillId="9" borderId="89" xfId="0" applyNumberFormat="1" applyFont="1" applyFill="1" applyBorder="1" applyAlignment="1" applyProtection="1">
      <alignment vertical="center" wrapText="1"/>
      <protection locked="0"/>
    </xf>
    <xf numFmtId="166" fontId="7" fillId="3" borderId="12" xfId="0" applyNumberFormat="1" applyFont="1" applyFill="1" applyBorder="1" applyAlignment="1" applyProtection="1">
      <alignment horizontal="right" vertical="center"/>
    </xf>
    <xf numFmtId="168" fontId="7" fillId="9" borderId="91" xfId="0" applyNumberFormat="1" applyFont="1" applyFill="1" applyBorder="1" applyAlignment="1" applyProtection="1">
      <alignment vertical="center" wrapText="1"/>
      <protection locked="0"/>
    </xf>
    <xf numFmtId="165" fontId="7" fillId="8" borderId="92" xfId="0" applyNumberFormat="1" applyFont="1" applyFill="1" applyBorder="1" applyAlignment="1" applyProtection="1">
      <alignment vertical="center" wrapText="1"/>
      <protection locked="0"/>
    </xf>
    <xf numFmtId="168" fontId="7" fillId="9" borderId="93" xfId="0" applyNumberFormat="1" applyFont="1" applyFill="1" applyBorder="1" applyAlignment="1" applyProtection="1">
      <alignment vertical="center" wrapText="1"/>
      <protection locked="0"/>
    </xf>
    <xf numFmtId="168" fontId="7" fillId="9" borderId="94" xfId="0" applyNumberFormat="1" applyFont="1" applyFill="1" applyBorder="1" applyAlignment="1" applyProtection="1">
      <alignment vertical="center" wrapText="1"/>
      <protection locked="0"/>
    </xf>
    <xf numFmtId="168" fontId="7" fillId="9" borderId="95" xfId="0" applyNumberFormat="1" applyFont="1" applyFill="1" applyBorder="1" applyAlignment="1" applyProtection="1">
      <alignment vertical="center" wrapText="1"/>
      <protection locked="0"/>
    </xf>
    <xf numFmtId="166" fontId="7" fillId="3" borderId="24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 applyProtection="1"/>
    <xf numFmtId="0" fontId="5" fillId="10" borderId="25" xfId="0" applyFont="1" applyFill="1" applyBorder="1" applyAlignment="1" applyProtection="1">
      <alignment horizontal="right" vertical="center" wrapText="1" indent="1"/>
    </xf>
    <xf numFmtId="165" fontId="5" fillId="10" borderId="1" xfId="1" applyNumberFormat="1" applyFont="1" applyFill="1" applyBorder="1" applyAlignment="1" applyProtection="1">
      <alignment horizontal="right" wrapText="1"/>
    </xf>
    <xf numFmtId="168" fontId="5" fillId="12" borderId="2" xfId="1" applyNumberFormat="1" applyFont="1" applyFill="1" applyBorder="1" applyAlignment="1" applyProtection="1">
      <alignment horizontal="right" wrapText="1"/>
    </xf>
    <xf numFmtId="168" fontId="5" fillId="10" borderId="1" xfId="1" applyNumberFormat="1" applyFont="1" applyFill="1" applyBorder="1" applyAlignment="1" applyProtection="1">
      <alignment horizontal="right" wrapText="1"/>
    </xf>
    <xf numFmtId="165" fontId="5" fillId="10" borderId="3" xfId="1" applyNumberFormat="1" applyFont="1" applyFill="1" applyBorder="1" applyAlignment="1" applyProtection="1">
      <alignment horizontal="right" wrapText="1"/>
    </xf>
    <xf numFmtId="165" fontId="5" fillId="12" borderId="2" xfId="1" applyNumberFormat="1" applyFont="1" applyFill="1" applyBorder="1" applyAlignment="1" applyProtection="1">
      <alignment horizontal="right" wrapText="1"/>
    </xf>
    <xf numFmtId="165" fontId="5" fillId="10" borderId="2" xfId="1" applyNumberFormat="1" applyFont="1" applyFill="1" applyBorder="1" applyAlignment="1" applyProtection="1">
      <alignment horizontal="right" wrapText="1"/>
    </xf>
    <xf numFmtId="165" fontId="5" fillId="10" borderId="26" xfId="1" applyNumberFormat="1" applyFont="1" applyFill="1" applyBorder="1" applyAlignment="1" applyProtection="1">
      <alignment horizontal="right" wrapText="1"/>
    </xf>
    <xf numFmtId="165" fontId="5" fillId="10" borderId="27" xfId="1" applyNumberFormat="1" applyFont="1" applyFill="1" applyBorder="1" applyAlignment="1" applyProtection="1">
      <alignment horizontal="right" wrapText="1"/>
    </xf>
    <xf numFmtId="170" fontId="14" fillId="9" borderId="1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 vertical="top"/>
    </xf>
    <xf numFmtId="165" fontId="0" fillId="2" borderId="0" xfId="0" applyNumberFormat="1" applyFill="1" applyProtection="1"/>
    <xf numFmtId="0" fontId="0" fillId="0" borderId="0" xfId="0" applyAlignment="1">
      <alignment vertical="center"/>
    </xf>
    <xf numFmtId="0" fontId="0" fillId="3" borderId="25" xfId="0" applyFill="1" applyBorder="1"/>
    <xf numFmtId="0" fontId="0" fillId="3" borderId="26" xfId="0" applyFill="1" applyBorder="1"/>
    <xf numFmtId="168" fontId="7" fillId="8" borderId="78" xfId="0" applyNumberFormat="1" applyFont="1" applyFill="1" applyBorder="1" applyAlignment="1" applyProtection="1">
      <alignment horizontal="right" vertical="center"/>
    </xf>
    <xf numFmtId="168" fontId="7" fillId="8" borderId="76" xfId="0" applyNumberFormat="1" applyFont="1" applyFill="1" applyBorder="1" applyAlignment="1" applyProtection="1">
      <alignment horizontal="right" vertical="center"/>
    </xf>
    <xf numFmtId="168" fontId="7" fillId="8" borderId="79" xfId="0" applyNumberFormat="1" applyFont="1" applyFill="1" applyBorder="1" applyAlignment="1" applyProtection="1">
      <alignment horizontal="right" vertical="center"/>
    </xf>
    <xf numFmtId="0" fontId="19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20" fillId="3" borderId="3" xfId="0" applyFont="1" applyFill="1" applyBorder="1" applyAlignment="1" applyProtection="1">
      <alignment horizontal="left" vertical="center"/>
    </xf>
    <xf numFmtId="0" fontId="5" fillId="3" borderId="28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14" fillId="3" borderId="96" xfId="0" applyFont="1" applyFill="1" applyBorder="1" applyAlignment="1" applyProtection="1"/>
    <xf numFmtId="0" fontId="14" fillId="3" borderId="97" xfId="0" applyFont="1" applyFill="1" applyBorder="1" applyAlignment="1" applyProtection="1"/>
    <xf numFmtId="0" fontId="5" fillId="3" borderId="102" xfId="0" applyFont="1" applyFill="1" applyBorder="1" applyAlignment="1" applyProtection="1">
      <alignment horizontal="left"/>
    </xf>
    <xf numFmtId="0" fontId="5" fillId="3" borderId="103" xfId="0" applyFont="1" applyFill="1" applyBorder="1" applyAlignment="1" applyProtection="1">
      <alignment horizontal="left"/>
    </xf>
    <xf numFmtId="0" fontId="5" fillId="7" borderId="104" xfId="0" applyFont="1" applyFill="1" applyBorder="1" applyAlignment="1" applyProtection="1">
      <alignment horizontal="right" vertical="center"/>
    </xf>
    <xf numFmtId="0" fontId="5" fillId="7" borderId="105" xfId="0" applyFont="1" applyFill="1" applyBorder="1" applyAlignment="1" applyProtection="1">
      <alignment horizontal="right" vertical="center"/>
    </xf>
    <xf numFmtId="0" fontId="5" fillId="13" borderId="104" xfId="0" applyFont="1" applyFill="1" applyBorder="1" applyAlignment="1" applyProtection="1">
      <alignment horizontal="right" vertical="center"/>
    </xf>
    <xf numFmtId="0" fontId="5" fillId="13" borderId="105" xfId="0" applyFont="1" applyFill="1" applyBorder="1" applyAlignment="1" applyProtection="1">
      <alignment horizontal="right" vertical="center"/>
    </xf>
    <xf numFmtId="171" fontId="5" fillId="14" borderId="101" xfId="3" applyNumberFormat="1" applyFont="1" applyFill="1" applyBorder="1" applyAlignment="1" applyProtection="1">
      <alignment horizontal="left"/>
      <protection locked="0"/>
    </xf>
    <xf numFmtId="171" fontId="7" fillId="15" borderId="0" xfId="0" applyNumberFormat="1" applyFont="1" applyFill="1" applyBorder="1" applyAlignment="1" applyProtection="1">
      <alignment horizontal="right" vertical="center"/>
    </xf>
    <xf numFmtId="172" fontId="7" fillId="15" borderId="108" xfId="0" applyNumberFormat="1" applyFont="1" applyFill="1" applyBorder="1" applyAlignment="1" applyProtection="1">
      <alignment horizontal="left" vertical="center"/>
    </xf>
    <xf numFmtId="168" fontId="7" fillId="2" borderId="109" xfId="0" applyNumberFormat="1" applyFont="1" applyFill="1" applyBorder="1" applyAlignment="1" applyProtection="1">
      <alignment horizontal="right" vertical="center"/>
    </xf>
    <xf numFmtId="168" fontId="7" fillId="2" borderId="110" xfId="0" applyNumberFormat="1" applyFont="1" applyFill="1" applyBorder="1" applyAlignment="1" applyProtection="1">
      <alignment horizontal="right" vertical="center"/>
    </xf>
    <xf numFmtId="168" fontId="7" fillId="2" borderId="111" xfId="0" applyNumberFormat="1" applyFont="1" applyFill="1" applyBorder="1" applyAlignment="1" applyProtection="1">
      <alignment horizontal="right" vertical="center"/>
    </xf>
    <xf numFmtId="168" fontId="7" fillId="2" borderId="108" xfId="0" applyNumberFormat="1" applyFont="1" applyFill="1" applyBorder="1" applyAlignment="1" applyProtection="1">
      <alignment horizontal="right" vertical="center"/>
    </xf>
    <xf numFmtId="168" fontId="7" fillId="15" borderId="109" xfId="0" applyNumberFormat="1" applyFont="1" applyFill="1" applyBorder="1" applyAlignment="1" applyProtection="1">
      <alignment horizontal="right" vertical="center"/>
    </xf>
    <xf numFmtId="168" fontId="7" fillId="15" borderId="110" xfId="0" applyNumberFormat="1" applyFont="1" applyFill="1" applyBorder="1" applyAlignment="1" applyProtection="1">
      <alignment horizontal="right" vertical="center"/>
    </xf>
    <xf numFmtId="168" fontId="7" fillId="15" borderId="0" xfId="0" applyNumberFormat="1" applyFont="1" applyFill="1" applyBorder="1" applyAlignment="1" applyProtection="1">
      <alignment horizontal="right" vertical="center"/>
    </xf>
    <xf numFmtId="171" fontId="7" fillId="15" borderId="112" xfId="3" applyNumberFormat="1" applyFont="1" applyFill="1" applyBorder="1" applyAlignment="1" applyProtection="1">
      <alignment horizontal="right"/>
      <protection locked="0"/>
    </xf>
    <xf numFmtId="172" fontId="7" fillId="15" borderId="115" xfId="0" applyNumberFormat="1" applyFont="1" applyFill="1" applyBorder="1" applyAlignment="1" applyProtection="1">
      <alignment horizontal="right" vertical="center"/>
    </xf>
    <xf numFmtId="168" fontId="7" fillId="15" borderId="11" xfId="0" applyNumberFormat="1" applyFont="1" applyFill="1" applyBorder="1" applyAlignment="1" applyProtection="1">
      <alignment horizontal="left" vertical="center"/>
    </xf>
    <xf numFmtId="168" fontId="7" fillId="2" borderId="11" xfId="0" applyNumberFormat="1" applyFont="1" applyFill="1" applyBorder="1" applyAlignment="1" applyProtection="1">
      <alignment horizontal="right" vertical="center"/>
    </xf>
    <xf numFmtId="168" fontId="7" fillId="2" borderId="116" xfId="0" applyNumberFormat="1" applyFont="1" applyFill="1" applyBorder="1" applyAlignment="1" applyProtection="1">
      <alignment horizontal="right" vertical="center"/>
    </xf>
    <xf numFmtId="168" fontId="7" fillId="2" borderId="117" xfId="0" applyNumberFormat="1" applyFont="1" applyFill="1" applyBorder="1" applyAlignment="1" applyProtection="1">
      <alignment horizontal="right" vertical="center"/>
    </xf>
    <xf numFmtId="168" fontId="7" fillId="2" borderId="115" xfId="0" applyNumberFormat="1" applyFont="1" applyFill="1" applyBorder="1" applyAlignment="1" applyProtection="1">
      <alignment horizontal="right" vertical="center"/>
    </xf>
    <xf numFmtId="168" fontId="7" fillId="15" borderId="11" xfId="0" applyNumberFormat="1" applyFont="1" applyFill="1" applyBorder="1" applyAlignment="1" applyProtection="1">
      <alignment horizontal="right" vertical="center"/>
    </xf>
    <xf numFmtId="168" fontId="7" fillId="15" borderId="118" xfId="0" applyNumberFormat="1" applyFont="1" applyFill="1" applyBorder="1" applyAlignment="1" applyProtection="1">
      <alignment horizontal="right" vertical="center"/>
    </xf>
    <xf numFmtId="168" fontId="0" fillId="2" borderId="0" xfId="0" applyNumberFormat="1" applyFill="1" applyProtection="1"/>
    <xf numFmtId="173" fontId="0" fillId="2" borderId="0" xfId="0" applyNumberFormat="1" applyFill="1" applyProtection="1"/>
    <xf numFmtId="168" fontId="7" fillId="3" borderId="116" xfId="0" applyNumberFormat="1" applyFont="1" applyFill="1" applyBorder="1" applyAlignment="1" applyProtection="1">
      <alignment horizontal="right" vertical="center"/>
    </xf>
    <xf numFmtId="168" fontId="7" fillId="2" borderId="120" xfId="0" applyNumberFormat="1" applyFont="1" applyFill="1" applyBorder="1" applyAlignment="1" applyProtection="1">
      <alignment horizontal="right" vertical="center"/>
    </xf>
    <xf numFmtId="168" fontId="7" fillId="15" borderId="0" xfId="3" applyNumberFormat="1" applyFont="1" applyFill="1" applyBorder="1" applyAlignment="1" applyProtection="1">
      <alignment horizontal="right"/>
      <protection locked="0"/>
    </xf>
    <xf numFmtId="168" fontId="7" fillId="15" borderId="121" xfId="0" applyNumberFormat="1" applyFont="1" applyFill="1" applyBorder="1" applyAlignment="1" applyProtection="1">
      <alignment horizontal="right" vertical="center"/>
    </xf>
    <xf numFmtId="0" fontId="21" fillId="16" borderId="21" xfId="0" applyFont="1" applyFill="1" applyBorder="1" applyAlignment="1" applyProtection="1"/>
    <xf numFmtId="0" fontId="21" fillId="16" borderId="25" xfId="0" applyFont="1" applyFill="1" applyBorder="1" applyAlignment="1" applyProtection="1">
      <alignment wrapText="1"/>
    </xf>
    <xf numFmtId="171" fontId="21" fillId="16" borderId="122" xfId="0" applyNumberFormat="1" applyFont="1" applyFill="1" applyBorder="1" applyAlignment="1" applyProtection="1">
      <alignment horizontal="right"/>
    </xf>
    <xf numFmtId="171" fontId="21" fillId="16" borderId="2" xfId="0" applyNumberFormat="1" applyFont="1" applyFill="1" applyBorder="1" applyAlignment="1" applyProtection="1">
      <alignment horizontal="right"/>
    </xf>
    <xf numFmtId="171" fontId="21" fillId="16" borderId="3" xfId="0" applyNumberFormat="1" applyFont="1" applyFill="1" applyBorder="1" applyAlignment="1" applyProtection="1">
      <alignment horizontal="right"/>
    </xf>
    <xf numFmtId="168" fontId="21" fillId="16" borderId="1" xfId="0" applyNumberFormat="1" applyFont="1" applyFill="1" applyBorder="1" applyAlignment="1" applyProtection="1">
      <alignment horizontal="right"/>
    </xf>
    <xf numFmtId="168" fontId="21" fillId="16" borderId="2" xfId="0" applyNumberFormat="1" applyFont="1" applyFill="1" applyBorder="1" applyAlignment="1" applyProtection="1">
      <alignment horizontal="right"/>
    </xf>
    <xf numFmtId="168" fontId="21" fillId="16" borderId="123" xfId="0" applyNumberFormat="1" applyFont="1" applyFill="1" applyBorder="1" applyAlignment="1" applyProtection="1">
      <alignment horizontal="right"/>
    </xf>
    <xf numFmtId="168" fontId="21" fillId="16" borderId="124" xfId="3" applyNumberFormat="1" applyFont="1" applyFill="1" applyBorder="1" applyAlignment="1" applyProtection="1">
      <alignment horizontal="right"/>
      <protection locked="0"/>
    </xf>
    <xf numFmtId="0" fontId="5" fillId="2" borderId="26" xfId="0" applyFont="1" applyFill="1" applyBorder="1" applyAlignment="1" applyProtection="1">
      <alignment horizontal="left" wrapText="1"/>
    </xf>
    <xf numFmtId="171" fontId="5" fillId="2" borderId="26" xfId="0" applyNumberFormat="1" applyFont="1" applyFill="1" applyBorder="1" applyAlignment="1" applyProtection="1">
      <alignment horizontal="right" vertical="center"/>
    </xf>
    <xf numFmtId="0" fontId="21" fillId="16" borderId="1" xfId="0" applyFont="1" applyFill="1" applyBorder="1" applyAlignment="1" applyProtection="1"/>
    <xf numFmtId="171" fontId="0" fillId="2" borderId="0" xfId="0" applyNumberFormat="1" applyFill="1" applyProtection="1"/>
    <xf numFmtId="0" fontId="5" fillId="3" borderId="29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5" fillId="7" borderId="32" xfId="0" applyFont="1" applyFill="1" applyBorder="1" applyAlignment="1" applyProtection="1">
      <alignment horizontal="center" vertical="center"/>
    </xf>
    <xf numFmtId="0" fontId="5" fillId="7" borderId="33" xfId="0" applyFont="1" applyFill="1" applyBorder="1" applyAlignment="1" applyProtection="1">
      <alignment horizontal="center" vertical="center"/>
    </xf>
    <xf numFmtId="0" fontId="5" fillId="7" borderId="34" xfId="0" applyFont="1" applyFill="1" applyBorder="1" applyAlignment="1" applyProtection="1">
      <alignment horizontal="center" vertical="center"/>
    </xf>
    <xf numFmtId="0" fontId="5" fillId="7" borderId="28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5" fillId="7" borderId="35" xfId="0" applyFont="1" applyFill="1" applyBorder="1" applyAlignment="1" applyProtection="1">
      <alignment horizontal="center" vertical="center"/>
    </xf>
    <xf numFmtId="0" fontId="14" fillId="3" borderId="36" xfId="0" applyFont="1" applyFill="1" applyBorder="1" applyAlignment="1" applyProtection="1">
      <alignment horizontal="center"/>
    </xf>
    <xf numFmtId="0" fontId="14" fillId="3" borderId="37" xfId="0" applyFont="1" applyFill="1" applyBorder="1" applyAlignment="1" applyProtection="1">
      <alignment horizontal="center"/>
    </xf>
    <xf numFmtId="0" fontId="14" fillId="3" borderId="38" xfId="0" applyFont="1" applyFill="1" applyBorder="1" applyAlignment="1" applyProtection="1">
      <alignment horizontal="center"/>
    </xf>
    <xf numFmtId="0" fontId="14" fillId="7" borderId="36" xfId="0" applyFont="1" applyFill="1" applyBorder="1" applyAlignment="1" applyProtection="1">
      <alignment horizontal="center"/>
    </xf>
    <xf numFmtId="0" fontId="14" fillId="7" borderId="37" xfId="0" applyFont="1" applyFill="1" applyBorder="1" applyAlignment="1" applyProtection="1">
      <alignment horizontal="center"/>
    </xf>
    <xf numFmtId="0" fontId="14" fillId="7" borderId="38" xfId="0" applyFont="1" applyFill="1" applyBorder="1" applyAlignment="1" applyProtection="1">
      <alignment horizontal="center"/>
    </xf>
    <xf numFmtId="0" fontId="14" fillId="3" borderId="18" xfId="0" applyFont="1" applyFill="1" applyBorder="1" applyAlignment="1" applyProtection="1">
      <alignment horizontal="center"/>
    </xf>
    <xf numFmtId="0" fontId="14" fillId="3" borderId="19" xfId="0" applyFont="1" applyFill="1" applyBorder="1" applyAlignment="1" applyProtection="1">
      <alignment horizontal="center"/>
    </xf>
    <xf numFmtId="0" fontId="14" fillId="3" borderId="39" xfId="0" applyFont="1" applyFill="1" applyBorder="1" applyAlignment="1" applyProtection="1">
      <alignment horizontal="center"/>
    </xf>
    <xf numFmtId="0" fontId="14" fillId="7" borderId="18" xfId="0" applyFont="1" applyFill="1" applyBorder="1" applyAlignment="1" applyProtection="1">
      <alignment horizontal="center"/>
    </xf>
    <xf numFmtId="0" fontId="14" fillId="7" borderId="19" xfId="0" applyFont="1" applyFill="1" applyBorder="1" applyAlignment="1" applyProtection="1">
      <alignment horizontal="center"/>
    </xf>
    <xf numFmtId="0" fontId="14" fillId="7" borderId="20" xfId="0" applyFont="1" applyFill="1" applyBorder="1" applyAlignment="1" applyProtection="1">
      <alignment horizontal="center"/>
    </xf>
    <xf numFmtId="0" fontId="14" fillId="3" borderId="80" xfId="0" applyFont="1" applyFill="1" applyBorder="1" applyAlignment="1" applyProtection="1">
      <alignment horizontal="center"/>
    </xf>
    <xf numFmtId="0" fontId="14" fillId="3" borderId="81" xfId="0" applyFont="1" applyFill="1" applyBorder="1" applyAlignment="1" applyProtection="1">
      <alignment horizontal="center"/>
    </xf>
    <xf numFmtId="0" fontId="14" fillId="3" borderId="82" xfId="0" applyFont="1" applyFill="1" applyBorder="1" applyAlignment="1" applyProtection="1">
      <alignment horizontal="center"/>
    </xf>
    <xf numFmtId="0" fontId="14" fillId="7" borderId="83" xfId="0" applyFont="1" applyFill="1" applyBorder="1" applyAlignment="1" applyProtection="1">
      <alignment horizontal="center"/>
    </xf>
    <xf numFmtId="0" fontId="14" fillId="7" borderId="84" xfId="0" applyFont="1" applyFill="1" applyBorder="1" applyAlignment="1" applyProtection="1">
      <alignment horizontal="center"/>
    </xf>
    <xf numFmtId="0" fontId="14" fillId="7" borderId="85" xfId="0" applyFont="1" applyFill="1" applyBorder="1" applyAlignment="1" applyProtection="1">
      <alignment horizontal="center"/>
    </xf>
    <xf numFmtId="0" fontId="18" fillId="11" borderId="80" xfId="0" applyFont="1" applyFill="1" applyBorder="1" applyAlignment="1">
      <alignment horizontal="center" vertical="center" wrapText="1"/>
    </xf>
    <xf numFmtId="0" fontId="18" fillId="11" borderId="82" xfId="0" applyFont="1" applyFill="1" applyBorder="1" applyAlignment="1">
      <alignment horizontal="center" vertical="center" wrapText="1"/>
    </xf>
    <xf numFmtId="0" fontId="18" fillId="11" borderId="28" xfId="0" applyFont="1" applyFill="1" applyBorder="1" applyAlignment="1">
      <alignment horizontal="center" vertical="center" wrapText="1"/>
    </xf>
    <xf numFmtId="0" fontId="18" fillId="11" borderId="35" xfId="0" applyFont="1" applyFill="1" applyBorder="1" applyAlignment="1">
      <alignment horizontal="center" vertical="center" wrapText="1"/>
    </xf>
    <xf numFmtId="0" fontId="18" fillId="11" borderId="25" xfId="0" applyFont="1" applyFill="1" applyBorder="1" applyAlignment="1">
      <alignment horizontal="center" vertical="center" wrapText="1"/>
    </xf>
    <xf numFmtId="0" fontId="18" fillId="11" borderId="27" xfId="0" applyFont="1" applyFill="1" applyBorder="1" applyAlignment="1">
      <alignment horizontal="center" vertical="center" wrapText="1"/>
    </xf>
    <xf numFmtId="0" fontId="14" fillId="13" borderId="98" xfId="0" applyFont="1" applyFill="1" applyBorder="1" applyAlignment="1" applyProtection="1">
      <alignment horizontal="center"/>
    </xf>
    <xf numFmtId="0" fontId="14" fillId="13" borderId="96" xfId="0" applyFont="1" applyFill="1" applyBorder="1" applyAlignment="1" applyProtection="1">
      <alignment horizontal="center"/>
    </xf>
    <xf numFmtId="0" fontId="14" fillId="13" borderId="99" xfId="0" applyFont="1" applyFill="1" applyBorder="1" applyAlignment="1" applyProtection="1">
      <alignment horizontal="center"/>
    </xf>
    <xf numFmtId="0" fontId="5" fillId="7" borderId="100" xfId="0" applyFont="1" applyFill="1" applyBorder="1" applyAlignment="1" applyProtection="1">
      <alignment horizontal="center" vertical="center"/>
    </xf>
    <xf numFmtId="0" fontId="5" fillId="7" borderId="101" xfId="0" applyFont="1" applyFill="1" applyBorder="1" applyAlignment="1" applyProtection="1">
      <alignment horizontal="center" vertical="center"/>
    </xf>
    <xf numFmtId="0" fontId="7" fillId="2" borderId="106" xfId="0" applyFont="1" applyFill="1" applyBorder="1" applyAlignment="1" applyProtection="1">
      <alignment horizontal="center"/>
    </xf>
    <xf numFmtId="0" fontId="7" fillId="2" borderId="107" xfId="0" applyFont="1" applyFill="1" applyBorder="1" applyAlignment="1" applyProtection="1">
      <alignment horizontal="center"/>
    </xf>
    <xf numFmtId="0" fontId="7" fillId="2" borderId="113" xfId="0" applyFont="1" applyFill="1" applyBorder="1" applyAlignment="1" applyProtection="1">
      <alignment horizontal="center"/>
    </xf>
    <xf numFmtId="0" fontId="7" fillId="2" borderId="114" xfId="0" applyFont="1" applyFill="1" applyBorder="1" applyAlignment="1" applyProtection="1">
      <alignment horizontal="center"/>
    </xf>
    <xf numFmtId="0" fontId="7" fillId="2" borderId="28" xfId="0" applyFont="1" applyFill="1" applyBorder="1" applyAlignment="1" applyProtection="1">
      <alignment horizontal="center"/>
    </xf>
    <xf numFmtId="0" fontId="7" fillId="2" borderId="119" xfId="0" applyFont="1" applyFill="1" applyBorder="1" applyAlignment="1" applyProtection="1">
      <alignment horizontal="center"/>
    </xf>
    <xf numFmtId="0" fontId="7" fillId="2" borderId="25" xfId="0" applyFont="1" applyFill="1" applyBorder="1" applyAlignment="1" applyProtection="1">
      <alignment horizontal="center"/>
    </xf>
    <xf numFmtId="0" fontId="7" fillId="2" borderId="121" xfId="0" applyFont="1" applyFill="1" applyBorder="1" applyAlignment="1" applyProtection="1">
      <alignment horizontal="center"/>
    </xf>
    <xf numFmtId="0" fontId="19" fillId="3" borderId="1" xfId="0" applyFont="1" applyFill="1" applyBorder="1" applyAlignment="1" applyProtection="1">
      <alignment horizontal="left"/>
    </xf>
    <xf numFmtId="0" fontId="19" fillId="3" borderId="2" xfId="0" applyFont="1" applyFill="1" applyBorder="1" applyAlignment="1" applyProtection="1">
      <alignment horizontal="left"/>
    </xf>
    <xf numFmtId="0" fontId="19" fillId="3" borderId="3" xfId="0" applyFont="1" applyFill="1" applyBorder="1" applyAlignment="1" applyProtection="1">
      <alignment horizontal="left"/>
    </xf>
    <xf numFmtId="0" fontId="14" fillId="7" borderId="96" xfId="0" applyFont="1" applyFill="1" applyBorder="1" applyAlignment="1" applyProtection="1">
      <alignment horizontal="center"/>
    </xf>
  </cellXfs>
  <cellStyles count="4">
    <cellStyle name="Comma 2 3" xfId="3"/>
    <cellStyle name="Normal" xfId="0" builtinId="0"/>
    <cellStyle name="Percent" xfId="1" builtinId="5"/>
    <cellStyle name="TableLvl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9"/>
  <sheetViews>
    <sheetView tabSelected="1" zoomScale="70" zoomScaleNormal="70" workbookViewId="0">
      <selection activeCell="G52" sqref="G52"/>
    </sheetView>
  </sheetViews>
  <sheetFormatPr defaultColWidth="0" defaultRowHeight="15" zeroHeight="1" x14ac:dyDescent="0.25"/>
  <cols>
    <col min="1" max="1" width="13.140625" style="1" customWidth="1"/>
    <col min="2" max="2" width="65.7109375" style="3" customWidth="1"/>
    <col min="3" max="11" width="12.28515625" style="3" customWidth="1"/>
    <col min="12" max="12" width="11.85546875" style="3" customWidth="1"/>
    <col min="13" max="17" width="12.28515625" style="3" customWidth="1"/>
    <col min="18" max="18" width="12.7109375" style="3" customWidth="1"/>
    <col min="19" max="27" width="12.28515625" style="3" customWidth="1"/>
    <col min="28" max="29" width="9.140625" style="3" customWidth="1"/>
    <col min="30" max="32" width="0" style="3" hidden="1" customWidth="1"/>
    <col min="33" max="16384" width="9.140625" style="3" hidden="1"/>
  </cols>
  <sheetData>
    <row r="1" spans="1:29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9" ht="16.5" thickBot="1" x14ac:dyDescent="0.3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29" s="12" customFormat="1" x14ac:dyDescent="0.25">
      <c r="A3" s="7"/>
      <c r="B3" s="8"/>
      <c r="C3" s="9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1" t="s">
        <v>11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5">
      <c r="B4" s="13" t="s">
        <v>12</v>
      </c>
      <c r="C4" s="14">
        <v>164.6</v>
      </c>
      <c r="D4" s="15">
        <v>167</v>
      </c>
      <c r="E4" s="15">
        <v>172.1</v>
      </c>
      <c r="F4" s="15">
        <v>178.3</v>
      </c>
      <c r="G4" s="15">
        <v>180.4</v>
      </c>
      <c r="H4" s="16"/>
      <c r="I4" s="16"/>
      <c r="J4" s="16"/>
      <c r="K4" s="16"/>
      <c r="L4" s="16"/>
      <c r="M4" s="17"/>
    </row>
    <row r="5" spans="1:29" ht="15.75" thickBot="1" x14ac:dyDescent="0.3">
      <c r="B5" s="18" t="s">
        <v>13</v>
      </c>
      <c r="C5" s="19"/>
      <c r="D5" s="20"/>
      <c r="E5" s="20"/>
      <c r="F5" s="21">
        <v>99.2</v>
      </c>
      <c r="G5" s="21">
        <v>100.4</v>
      </c>
      <c r="H5" s="21">
        <v>102.8</v>
      </c>
      <c r="I5" s="21">
        <v>105.9</v>
      </c>
      <c r="J5" s="21">
        <v>107.5</v>
      </c>
      <c r="K5" s="21">
        <v>108.6</v>
      </c>
      <c r="L5" s="21">
        <v>110.7</v>
      </c>
      <c r="M5" s="22">
        <v>113.19074999999999</v>
      </c>
      <c r="N5" s="23"/>
    </row>
    <row r="6" spans="1:29" x14ac:dyDescent="0.25">
      <c r="B6" s="24" t="s">
        <v>14</v>
      </c>
      <c r="C6" s="25"/>
      <c r="D6" s="26">
        <f t="shared" ref="D6:F6" si="0">D4/C4-1</f>
        <v>1.4580801944106936E-2</v>
      </c>
      <c r="E6" s="26">
        <f t="shared" si="0"/>
        <v>3.0538922155688653E-2</v>
      </c>
      <c r="F6" s="26">
        <f t="shared" si="0"/>
        <v>3.6025566531086683E-2</v>
      </c>
      <c r="G6" s="26">
        <f>G4/F4-1</f>
        <v>1.1777902411665764E-2</v>
      </c>
      <c r="H6" s="26">
        <f t="shared" ref="H6:M6" si="1">H5/G5-1</f>
        <v>2.3904382470119501E-2</v>
      </c>
      <c r="I6" s="26">
        <f t="shared" si="1"/>
        <v>3.0155642023346418E-2</v>
      </c>
      <c r="J6" s="26">
        <f t="shared" si="1"/>
        <v>1.5108593012275628E-2</v>
      </c>
      <c r="K6" s="26">
        <f t="shared" si="1"/>
        <v>1.0232558139534831E-2</v>
      </c>
      <c r="L6" s="26">
        <f t="shared" si="1"/>
        <v>1.9337016574585641E-2</v>
      </c>
      <c r="M6" s="27">
        <f t="shared" si="1"/>
        <v>2.2499999999999964E-2</v>
      </c>
    </row>
    <row r="7" spans="1:29" customFormat="1" ht="15.75" thickBot="1" x14ac:dyDescent="0.3">
      <c r="A7" s="1"/>
      <c r="B7" s="28" t="s">
        <v>15</v>
      </c>
      <c r="C7" s="29">
        <f t="shared" ref="C7:E7" si="2">D7/(1+D6)</f>
        <v>0.80905719099101792</v>
      </c>
      <c r="D7" s="30">
        <f t="shared" si="2"/>
        <v>0.82085389365431349</v>
      </c>
      <c r="E7" s="30">
        <f t="shared" si="2"/>
        <v>0.84592188681381653</v>
      </c>
      <c r="F7" s="30">
        <f>F5/$M$5</f>
        <v>0.87639670202733</v>
      </c>
      <c r="G7" s="30">
        <f>G5/$M$5</f>
        <v>0.88699827503572515</v>
      </c>
      <c r="H7" s="31">
        <f>H5/$M$5</f>
        <v>0.90820142105251533</v>
      </c>
      <c r="I7" s="30">
        <f t="shared" ref="I7:L7" si="3">I5/$M$5</f>
        <v>0.93558881799086946</v>
      </c>
      <c r="J7" s="30">
        <f t="shared" si="3"/>
        <v>0.94972424866872962</v>
      </c>
      <c r="K7" s="30">
        <f t="shared" si="3"/>
        <v>0.95944235725975846</v>
      </c>
      <c r="L7" s="30">
        <f t="shared" si="3"/>
        <v>0.97799511002444994</v>
      </c>
      <c r="M7" s="32">
        <v>1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5"/>
    <row r="9" spans="1:29" x14ac:dyDescent="0.25"/>
    <row r="10" spans="1:29" x14ac:dyDescent="0.25"/>
    <row r="11" spans="1:29" s="33" customFormat="1" ht="18.75" x14ac:dyDescent="0.3">
      <c r="B11" s="34" t="s">
        <v>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9" s="35" customFormat="1" ht="26.25" customHeight="1" thickBot="1" x14ac:dyDescent="0.3">
      <c r="B12" s="36" t="s">
        <v>17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8"/>
      <c r="V12" s="3"/>
      <c r="W12" s="3"/>
      <c r="X12" s="3"/>
      <c r="Y12" s="3"/>
      <c r="Z12" s="3"/>
      <c r="AA12" s="3"/>
      <c r="AB12" s="3"/>
    </row>
    <row r="13" spans="1:29" ht="16.5" thickBot="1" x14ac:dyDescent="0.3">
      <c r="B13" s="39"/>
      <c r="C13" s="198" t="s">
        <v>18</v>
      </c>
      <c r="D13" s="199"/>
      <c r="E13" s="199"/>
      <c r="F13" s="200"/>
      <c r="G13" s="201" t="s">
        <v>19</v>
      </c>
      <c r="H13" s="202"/>
      <c r="I13" s="202"/>
      <c r="J13" s="202"/>
      <c r="K13" s="203"/>
      <c r="M13" s="204" t="s">
        <v>20</v>
      </c>
      <c r="N13" s="205"/>
      <c r="O13" s="205"/>
      <c r="P13" s="205"/>
      <c r="Q13" s="205"/>
      <c r="R13" s="205"/>
      <c r="S13" s="205"/>
      <c r="T13" s="205"/>
      <c r="U13" s="206"/>
    </row>
    <row r="14" spans="1:29" ht="15.75" x14ac:dyDescent="0.25">
      <c r="B14" s="39"/>
      <c r="C14" s="207" t="s">
        <v>21</v>
      </c>
      <c r="D14" s="208"/>
      <c r="E14" s="208"/>
      <c r="F14" s="209"/>
      <c r="G14" s="210" t="s">
        <v>22</v>
      </c>
      <c r="H14" s="211"/>
      <c r="I14" s="211"/>
      <c r="J14" s="211"/>
      <c r="K14" s="212"/>
      <c r="M14" s="213" t="s">
        <v>21</v>
      </c>
      <c r="N14" s="214"/>
      <c r="O14" s="214"/>
      <c r="P14" s="215"/>
      <c r="Q14" s="216" t="s">
        <v>22</v>
      </c>
      <c r="R14" s="217"/>
      <c r="S14" s="217"/>
      <c r="T14" s="217"/>
      <c r="U14" s="218"/>
    </row>
    <row r="15" spans="1:29" ht="16.5" thickBot="1" x14ac:dyDescent="0.3">
      <c r="B15" s="36"/>
      <c r="C15" s="40" t="s">
        <v>3</v>
      </c>
      <c r="D15" s="41" t="s">
        <v>4</v>
      </c>
      <c r="E15" s="41" t="s">
        <v>5</v>
      </c>
      <c r="F15" s="42" t="s">
        <v>6</v>
      </c>
      <c r="G15" s="43" t="s">
        <v>7</v>
      </c>
      <c r="H15" s="44" t="s">
        <v>8</v>
      </c>
      <c r="I15" s="44" t="s">
        <v>9</v>
      </c>
      <c r="J15" s="44" t="s">
        <v>10</v>
      </c>
      <c r="K15" s="45" t="s">
        <v>11</v>
      </c>
      <c r="M15" s="40" t="s">
        <v>3</v>
      </c>
      <c r="N15" s="41" t="s">
        <v>4</v>
      </c>
      <c r="O15" s="41" t="s">
        <v>5</v>
      </c>
      <c r="P15" s="42" t="s">
        <v>6</v>
      </c>
      <c r="Q15" s="43" t="s">
        <v>7</v>
      </c>
      <c r="R15" s="44" t="s">
        <v>8</v>
      </c>
      <c r="S15" s="44" t="s">
        <v>9</v>
      </c>
      <c r="T15" s="44" t="s">
        <v>10</v>
      </c>
      <c r="U15" s="45" t="s">
        <v>11</v>
      </c>
    </row>
    <row r="16" spans="1:29" x14ac:dyDescent="0.25">
      <c r="B16" s="46" t="s">
        <v>23</v>
      </c>
      <c r="C16" s="47"/>
      <c r="D16" s="48">
        <v>67.911371062011028</v>
      </c>
      <c r="E16" s="48">
        <v>71.141694244156028</v>
      </c>
      <c r="F16" s="49">
        <v>73.843674235028416</v>
      </c>
      <c r="G16" s="50">
        <v>79.796690619178122</v>
      </c>
      <c r="H16" s="48">
        <v>82.827702203209554</v>
      </c>
      <c r="I16" s="48">
        <v>84.332483989649205</v>
      </c>
      <c r="J16" s="48">
        <v>88.868315186591261</v>
      </c>
      <c r="K16" s="51">
        <v>89.215412080194113</v>
      </c>
      <c r="M16" s="52"/>
      <c r="N16" s="53">
        <f>+D16/$H$7</f>
        <v>74.775671440051795</v>
      </c>
      <c r="O16" s="53">
        <f t="shared" ref="O16:P16" si="4">+E16/$H$7</f>
        <v>78.332507079442649</v>
      </c>
      <c r="P16" s="54">
        <f t="shared" si="4"/>
        <v>81.307596006016951</v>
      </c>
      <c r="Q16" s="55">
        <f>+G16/$H$7</f>
        <v>87.862327419287311</v>
      </c>
      <c r="R16" s="53">
        <f t="shared" ref="R16:U16" si="5">+H16/$H$7</f>
        <v>91.199705575466368</v>
      </c>
      <c r="S16" s="53">
        <f t="shared" si="5"/>
        <v>92.856586694079624</v>
      </c>
      <c r="T16" s="53">
        <f t="shared" si="5"/>
        <v>97.85088761874178</v>
      </c>
      <c r="U16" s="54">
        <f t="shared" si="5"/>
        <v>98.233068141208477</v>
      </c>
    </row>
    <row r="17" spans="2:28" s="3" customFormat="1" x14ac:dyDescent="0.25">
      <c r="B17" s="56" t="s">
        <v>24</v>
      </c>
      <c r="C17" s="57"/>
      <c r="D17" s="58"/>
      <c r="E17" s="58"/>
      <c r="F17" s="59"/>
      <c r="G17" s="60"/>
      <c r="H17" s="58"/>
      <c r="I17" s="58"/>
      <c r="J17" s="58"/>
      <c r="K17" s="59"/>
      <c r="M17" s="61"/>
      <c r="N17" s="62"/>
      <c r="O17" s="63"/>
      <c r="P17" s="64"/>
      <c r="Q17" s="65"/>
      <c r="R17" s="63"/>
      <c r="S17" s="63"/>
      <c r="T17" s="63"/>
      <c r="U17" s="66"/>
    </row>
    <row r="18" spans="2:28" s="3" customFormat="1" x14ac:dyDescent="0.25">
      <c r="B18" s="67" t="s">
        <v>25</v>
      </c>
      <c r="C18" s="68"/>
      <c r="D18" s="69">
        <v>-0.83817007976503333</v>
      </c>
      <c r="E18" s="69">
        <v>-0.93898225363924415</v>
      </c>
      <c r="F18" s="70">
        <v>-1.0062138657379525</v>
      </c>
      <c r="G18" s="71">
        <v>-1.1145169829638768</v>
      </c>
      <c r="H18" s="69">
        <v>-1.1886711673742183</v>
      </c>
      <c r="I18" s="69">
        <v>-1.2266278741122152</v>
      </c>
      <c r="J18" s="69">
        <v>-1.2758258243380154</v>
      </c>
      <c r="K18" s="72">
        <v>-1.291897709488357</v>
      </c>
      <c r="M18" s="73"/>
      <c r="N18" s="74">
        <f t="shared" ref="N18:U26" si="6">+D18/$H$7</f>
        <v>-0.92289007739459095</v>
      </c>
      <c r="O18" s="74">
        <f>+E18/$H$7</f>
        <v>-1.0338920771022984</v>
      </c>
      <c r="P18" s="75">
        <f t="shared" si="6"/>
        <v>-1.1079192813548457</v>
      </c>
      <c r="Q18" s="76">
        <f>+G18/$H$7</f>
        <v>-1.2271693890021249</v>
      </c>
      <c r="R18" s="74">
        <f t="shared" ref="R18:U18" si="7">+H18/$H$7</f>
        <v>-1.3088188807243513</v>
      </c>
      <c r="S18" s="74">
        <f t="shared" si="7"/>
        <v>-1.3506121502107706</v>
      </c>
      <c r="T18" s="74">
        <f t="shared" si="7"/>
        <v>-1.4047828981146713</v>
      </c>
      <c r="U18" s="75">
        <f t="shared" si="7"/>
        <v>-1.4224792865784945</v>
      </c>
    </row>
    <row r="19" spans="2:28" s="3" customFormat="1" x14ac:dyDescent="0.25">
      <c r="B19" s="67" t="s">
        <v>26</v>
      </c>
      <c r="C19" s="68"/>
      <c r="D19" s="69">
        <v>-5.779013672297018</v>
      </c>
      <c r="E19" s="69">
        <v>-6.1467515032651283</v>
      </c>
      <c r="F19" s="70">
        <v>-7.2261675085330737</v>
      </c>
      <c r="G19" s="71">
        <v>-8.2172745937058504</v>
      </c>
      <c r="H19" s="69">
        <v>-8.2843472016591999</v>
      </c>
      <c r="I19" s="69">
        <v>-8.3367622757600603</v>
      </c>
      <c r="J19" s="69">
        <v>-8.5969178597089755</v>
      </c>
      <c r="K19" s="72">
        <v>-8.6819088231110584</v>
      </c>
      <c r="M19" s="73"/>
      <c r="N19" s="74">
        <f>+D19/$H$7</f>
        <v>-6.3631409710851523</v>
      </c>
      <c r="O19" s="74">
        <f t="shared" si="6"/>
        <v>-6.7680487618502658</v>
      </c>
      <c r="P19" s="75">
        <f t="shared" si="6"/>
        <v>-7.9565692598880347</v>
      </c>
      <c r="Q19" s="76">
        <f t="shared" si="6"/>
        <v>-9.0478548075633309</v>
      </c>
      <c r="R19" s="74">
        <f t="shared" si="6"/>
        <v>-9.1217069359553129</v>
      </c>
      <c r="S19" s="74">
        <f t="shared" si="6"/>
        <v>-9.1794199860407399</v>
      </c>
      <c r="T19" s="74">
        <f t="shared" si="6"/>
        <v>-9.4658714030044138</v>
      </c>
      <c r="U19" s="75">
        <f t="shared" si="6"/>
        <v>-9.559453026454845</v>
      </c>
    </row>
    <row r="20" spans="2:28" s="3" customFormat="1" x14ac:dyDescent="0.25">
      <c r="B20" s="77" t="s">
        <v>27</v>
      </c>
      <c r="C20" s="68"/>
      <c r="D20" s="69">
        <v>-1.9602929284025674</v>
      </c>
      <c r="E20" s="69">
        <v>-1.9810091555318614</v>
      </c>
      <c r="F20" s="70">
        <v>-2.0326563723777036</v>
      </c>
      <c r="G20" s="71">
        <v>-1.3189</v>
      </c>
      <c r="H20" s="69">
        <v>-1.3492999999999999</v>
      </c>
      <c r="I20" s="69">
        <v>-1.3828</v>
      </c>
      <c r="J20" s="69">
        <v>-1.4142999999999999</v>
      </c>
      <c r="K20" s="72">
        <v>-1.4478</v>
      </c>
      <c r="M20" s="73"/>
      <c r="N20" s="74">
        <f>+D20/$H$7</f>
        <v>-2.1584341127002227</v>
      </c>
      <c r="O20" s="74">
        <f t="shared" si="6"/>
        <v>-2.181244280851343</v>
      </c>
      <c r="P20" s="75">
        <f t="shared" si="6"/>
        <v>-2.2381118607170385</v>
      </c>
      <c r="Q20" s="76">
        <f t="shared" si="6"/>
        <v>-1.4522108966439689</v>
      </c>
      <c r="R20" s="74">
        <f t="shared" si="6"/>
        <v>-1.4856836476167314</v>
      </c>
      <c r="S20" s="74">
        <f t="shared" si="6"/>
        <v>-1.5225697383268484</v>
      </c>
      <c r="T20" s="74">
        <f t="shared" si="6"/>
        <v>-1.5572536743677041</v>
      </c>
      <c r="U20" s="75">
        <f t="shared" si="6"/>
        <v>-1.5941397650778211</v>
      </c>
    </row>
    <row r="21" spans="2:28" s="3" customFormat="1" x14ac:dyDescent="0.25">
      <c r="B21" s="77" t="s">
        <v>28</v>
      </c>
      <c r="C21" s="68"/>
      <c r="D21" s="69">
        <v>-1.3483373948612862</v>
      </c>
      <c r="E21" s="69">
        <v>-1.540004620145019</v>
      </c>
      <c r="F21" s="70">
        <v>-1.6295724265132407</v>
      </c>
      <c r="G21" s="71">
        <v>-2.1305000000000001</v>
      </c>
      <c r="H21" s="69">
        <v>-2.2320000000000002</v>
      </c>
      <c r="I21" s="69">
        <v>-2.3334000000000001</v>
      </c>
      <c r="J21" s="69">
        <v>-2.5364</v>
      </c>
      <c r="K21" s="72">
        <v>-2.7393000000000001</v>
      </c>
      <c r="M21" s="73"/>
      <c r="N21" s="74">
        <f t="shared" si="6"/>
        <v>-1.4846237449162951</v>
      </c>
      <c r="O21" s="74">
        <f t="shared" si="6"/>
        <v>-1.6956641824677026</v>
      </c>
      <c r="P21" s="75">
        <f t="shared" si="6"/>
        <v>-1.7942852639723113</v>
      </c>
      <c r="Q21" s="76">
        <f t="shared" si="6"/>
        <v>-2.345845261429961</v>
      </c>
      <c r="R21" s="74">
        <f t="shared" si="6"/>
        <v>-2.4576046108949416</v>
      </c>
      <c r="S21" s="74">
        <f t="shared" si="6"/>
        <v>-2.5692538526264594</v>
      </c>
      <c r="T21" s="74">
        <f t="shared" si="6"/>
        <v>-2.7927725515564203</v>
      </c>
      <c r="U21" s="75">
        <f t="shared" si="6"/>
        <v>-3.0161811427529184</v>
      </c>
    </row>
    <row r="22" spans="2:28" s="3" customFormat="1" x14ac:dyDescent="0.25">
      <c r="B22" s="77" t="s">
        <v>29</v>
      </c>
      <c r="C22" s="68"/>
      <c r="D22" s="69"/>
      <c r="E22" s="69"/>
      <c r="F22" s="70"/>
      <c r="G22" s="71">
        <v>0</v>
      </c>
      <c r="H22" s="69">
        <v>0</v>
      </c>
      <c r="I22" s="69">
        <v>0</v>
      </c>
      <c r="J22" s="69">
        <v>-1.4634</v>
      </c>
      <c r="K22" s="72">
        <v>-1.4753000000000001</v>
      </c>
      <c r="M22" s="73"/>
      <c r="N22" s="74">
        <f t="shared" si="6"/>
        <v>0</v>
      </c>
      <c r="O22" s="74">
        <f t="shared" si="6"/>
        <v>0</v>
      </c>
      <c r="P22" s="75">
        <f t="shared" si="6"/>
        <v>0</v>
      </c>
      <c r="Q22" s="76">
        <f t="shared" si="6"/>
        <v>0</v>
      </c>
      <c r="R22" s="74">
        <f t="shared" si="6"/>
        <v>0</v>
      </c>
      <c r="S22" s="74">
        <f t="shared" si="6"/>
        <v>0</v>
      </c>
      <c r="T22" s="74">
        <f t="shared" si="6"/>
        <v>-1.6113165714980544</v>
      </c>
      <c r="U22" s="75">
        <f t="shared" si="6"/>
        <v>-1.6244193917801557</v>
      </c>
      <c r="W22" s="3" t="s">
        <v>30</v>
      </c>
    </row>
    <row r="23" spans="2:28" s="3" customFormat="1" x14ac:dyDescent="0.25">
      <c r="B23" s="77" t="s">
        <v>31</v>
      </c>
      <c r="C23" s="68"/>
      <c r="D23" s="69"/>
      <c r="E23" s="69"/>
      <c r="F23" s="70"/>
      <c r="G23" s="71"/>
      <c r="H23" s="69"/>
      <c r="I23" s="69"/>
      <c r="J23" s="69"/>
      <c r="K23" s="72"/>
      <c r="M23" s="73"/>
      <c r="N23" s="74">
        <f t="shared" si="6"/>
        <v>0</v>
      </c>
      <c r="O23" s="74">
        <f t="shared" si="6"/>
        <v>0</v>
      </c>
      <c r="P23" s="75">
        <f t="shared" si="6"/>
        <v>0</v>
      </c>
      <c r="Q23" s="76">
        <f t="shared" si="6"/>
        <v>0</v>
      </c>
      <c r="R23" s="74">
        <f t="shared" si="6"/>
        <v>0</v>
      </c>
      <c r="S23" s="74">
        <f t="shared" si="6"/>
        <v>0</v>
      </c>
      <c r="T23" s="74">
        <f t="shared" si="6"/>
        <v>0</v>
      </c>
      <c r="U23" s="75">
        <f t="shared" si="6"/>
        <v>0</v>
      </c>
    </row>
    <row r="24" spans="2:28" s="3" customFormat="1" x14ac:dyDescent="0.25">
      <c r="B24" s="77" t="s">
        <v>32</v>
      </c>
      <c r="C24" s="68"/>
      <c r="D24" s="69"/>
      <c r="E24" s="69"/>
      <c r="F24" s="70"/>
      <c r="G24" s="71">
        <v>-1.8262</v>
      </c>
      <c r="H24" s="69">
        <v>-1.6233</v>
      </c>
      <c r="I24" s="69">
        <v>-1.4204000000000001</v>
      </c>
      <c r="J24" s="69">
        <v>-1.4204000000000001</v>
      </c>
      <c r="K24" s="72">
        <v>-1.0145</v>
      </c>
      <c r="M24" s="73"/>
      <c r="N24" s="74">
        <f t="shared" si="6"/>
        <v>0</v>
      </c>
      <c r="O24" s="74">
        <f t="shared" si="6"/>
        <v>0</v>
      </c>
      <c r="P24" s="75">
        <f t="shared" si="6"/>
        <v>0</v>
      </c>
      <c r="Q24" s="76">
        <f t="shared" si="6"/>
        <v>-2.0107874285019456</v>
      </c>
      <c r="R24" s="74">
        <f t="shared" si="6"/>
        <v>-1.7873788373054473</v>
      </c>
      <c r="S24" s="74">
        <f t="shared" si="6"/>
        <v>-1.5639702461089495</v>
      </c>
      <c r="T24" s="74">
        <f t="shared" si="6"/>
        <v>-1.5639702461089495</v>
      </c>
      <c r="U24" s="75">
        <f t="shared" si="6"/>
        <v>-1.1170429559824901</v>
      </c>
    </row>
    <row r="25" spans="2:28" s="3" customFormat="1" x14ac:dyDescent="0.25">
      <c r="B25" s="77"/>
      <c r="C25" s="68"/>
      <c r="D25" s="69"/>
      <c r="E25" s="69"/>
      <c r="F25" s="70"/>
      <c r="G25" s="71"/>
      <c r="H25" s="69"/>
      <c r="I25" s="69"/>
      <c r="J25" s="69"/>
      <c r="K25" s="72"/>
      <c r="M25" s="73"/>
      <c r="N25" s="74">
        <f t="shared" si="6"/>
        <v>0</v>
      </c>
      <c r="O25" s="74">
        <f t="shared" si="6"/>
        <v>0</v>
      </c>
      <c r="P25" s="75">
        <f t="shared" si="6"/>
        <v>0</v>
      </c>
      <c r="Q25" s="76">
        <f t="shared" si="6"/>
        <v>0</v>
      </c>
      <c r="R25" s="74">
        <f t="shared" si="6"/>
        <v>0</v>
      </c>
      <c r="S25" s="74">
        <f t="shared" si="6"/>
        <v>0</v>
      </c>
      <c r="T25" s="74">
        <f t="shared" si="6"/>
        <v>0</v>
      </c>
      <c r="U25" s="75">
        <f t="shared" si="6"/>
        <v>0</v>
      </c>
    </row>
    <row r="26" spans="2:28" s="3" customFormat="1" ht="15.75" thickBot="1" x14ac:dyDescent="0.3">
      <c r="B26" s="78" t="s">
        <v>33</v>
      </c>
      <c r="C26" s="79"/>
      <c r="D26" s="80"/>
      <c r="E26" s="80"/>
      <c r="F26" s="81"/>
      <c r="G26" s="82"/>
      <c r="H26" s="80"/>
      <c r="I26" s="80"/>
      <c r="J26" s="80"/>
      <c r="K26" s="83"/>
      <c r="M26" s="79"/>
      <c r="N26" s="84">
        <f t="shared" si="6"/>
        <v>0</v>
      </c>
      <c r="O26" s="84">
        <f t="shared" si="6"/>
        <v>0</v>
      </c>
      <c r="P26" s="85">
        <f t="shared" si="6"/>
        <v>0</v>
      </c>
      <c r="Q26" s="86">
        <f t="shared" si="6"/>
        <v>0</v>
      </c>
      <c r="R26" s="84">
        <f t="shared" si="6"/>
        <v>0</v>
      </c>
      <c r="S26" s="84">
        <f t="shared" si="6"/>
        <v>0</v>
      </c>
      <c r="T26" s="84">
        <f t="shared" si="6"/>
        <v>0</v>
      </c>
      <c r="U26" s="85">
        <f t="shared" si="6"/>
        <v>0</v>
      </c>
    </row>
    <row r="27" spans="2:28" s="3" customFormat="1" ht="15.75" thickBot="1" x14ac:dyDescent="0.3">
      <c r="B27" s="87" t="s">
        <v>34</v>
      </c>
      <c r="C27" s="88">
        <f t="shared" ref="C27:K27" si="8">(C16+SUM(C18:C26))</f>
        <v>0</v>
      </c>
      <c r="D27" s="89">
        <f>(D16+SUM(D18:D26))</f>
        <v>57.985556986685125</v>
      </c>
      <c r="E27" s="89">
        <f>(E16+SUM(E18:E26))</f>
        <v>60.534946711574776</v>
      </c>
      <c r="F27" s="90">
        <f>(F16+SUM(F18:F26))</f>
        <v>61.949064061866444</v>
      </c>
      <c r="G27" s="91">
        <f t="shared" si="8"/>
        <v>65.189299042508395</v>
      </c>
      <c r="H27" s="89">
        <f t="shared" si="8"/>
        <v>68.150083834176144</v>
      </c>
      <c r="I27" s="89">
        <f t="shared" si="8"/>
        <v>69.632493839776927</v>
      </c>
      <c r="J27" s="89">
        <f t="shared" si="8"/>
        <v>72.161071502544274</v>
      </c>
      <c r="K27" s="90">
        <f t="shared" si="8"/>
        <v>72.564705547594698</v>
      </c>
      <c r="M27" s="88"/>
      <c r="N27" s="92">
        <f t="shared" ref="N27:U27" si="9">+SUM(N16:N26)</f>
        <v>63.84658253395552</v>
      </c>
      <c r="O27" s="92">
        <f t="shared" si="9"/>
        <v>66.653657777171034</v>
      </c>
      <c r="P27" s="93">
        <f t="shared" si="9"/>
        <v>68.210710340084731</v>
      </c>
      <c r="Q27" s="94">
        <f t="shared" si="9"/>
        <v>71.778459636145982</v>
      </c>
      <c r="R27" s="92">
        <f t="shared" si="9"/>
        <v>75.03851266296958</v>
      </c>
      <c r="S27" s="92">
        <f t="shared" si="9"/>
        <v>76.670760720765855</v>
      </c>
      <c r="T27" s="92">
        <f t="shared" si="9"/>
        <v>79.454920274091563</v>
      </c>
      <c r="U27" s="95">
        <f t="shared" si="9"/>
        <v>79.899352572581762</v>
      </c>
    </row>
    <row r="28" spans="2:28" s="3" customFormat="1" ht="15.75" thickBot="1" x14ac:dyDescent="0.3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</row>
    <row r="29" spans="2:28" s="35" customFormat="1" ht="23.25" customHeight="1" thickBot="1" x14ac:dyDescent="0.3">
      <c r="B29" s="4" t="s">
        <v>35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8"/>
      <c r="V29" s="3"/>
      <c r="W29" s="3"/>
      <c r="X29" s="3"/>
      <c r="Y29" s="3"/>
      <c r="Z29" s="3"/>
      <c r="AA29" s="3"/>
      <c r="AB29" s="3"/>
    </row>
    <row r="30" spans="2:28" s="3" customFormat="1" ht="24" customHeight="1" thickBot="1" x14ac:dyDescent="0.3">
      <c r="B30" s="99"/>
      <c r="C30" s="100" t="s">
        <v>36</v>
      </c>
      <c r="D30" s="101"/>
      <c r="E30" s="101"/>
      <c r="F30" s="101"/>
      <c r="G30" s="101"/>
      <c r="H30" s="101"/>
      <c r="I30" s="101"/>
      <c r="J30" s="101"/>
      <c r="K30" s="102"/>
      <c r="M30" s="204" t="s">
        <v>20</v>
      </c>
      <c r="N30" s="205"/>
      <c r="O30" s="205"/>
      <c r="P30" s="205"/>
      <c r="Q30" s="205"/>
      <c r="R30" s="205"/>
      <c r="S30" s="205"/>
      <c r="T30" s="205"/>
      <c r="U30" s="206"/>
    </row>
    <row r="31" spans="2:28" s="3" customFormat="1" x14ac:dyDescent="0.25">
      <c r="B31" s="99"/>
      <c r="C31" s="219" t="s">
        <v>21</v>
      </c>
      <c r="D31" s="220"/>
      <c r="E31" s="220"/>
      <c r="F31" s="221"/>
      <c r="G31" s="222" t="s">
        <v>22</v>
      </c>
      <c r="H31" s="223"/>
      <c r="I31" s="223"/>
      <c r="J31" s="223"/>
      <c r="K31" s="224"/>
      <c r="M31" s="219" t="s">
        <v>21</v>
      </c>
      <c r="N31" s="220"/>
      <c r="O31" s="220"/>
      <c r="P31" s="221"/>
      <c r="Q31" s="222" t="s">
        <v>22</v>
      </c>
      <c r="R31" s="223"/>
      <c r="S31" s="223"/>
      <c r="T31" s="223"/>
      <c r="U31" s="224"/>
    </row>
    <row r="32" spans="2:28" s="3" customFormat="1" ht="15.75" thickBot="1" x14ac:dyDescent="0.3">
      <c r="B32" s="103"/>
      <c r="C32" s="40" t="s">
        <v>3</v>
      </c>
      <c r="D32" s="41" t="s">
        <v>4</v>
      </c>
      <c r="E32" s="41" t="s">
        <v>5</v>
      </c>
      <c r="F32" s="42" t="s">
        <v>6</v>
      </c>
      <c r="G32" s="43" t="s">
        <v>7</v>
      </c>
      <c r="H32" s="44" t="s">
        <v>8</v>
      </c>
      <c r="I32" s="44" t="s">
        <v>9</v>
      </c>
      <c r="J32" s="44" t="s">
        <v>10</v>
      </c>
      <c r="K32" s="45" t="s">
        <v>11</v>
      </c>
      <c r="M32" s="40" t="s">
        <v>3</v>
      </c>
      <c r="N32" s="41" t="s">
        <v>4</v>
      </c>
      <c r="O32" s="41" t="s">
        <v>5</v>
      </c>
      <c r="P32" s="42" t="s">
        <v>6</v>
      </c>
      <c r="Q32" s="43" t="s">
        <v>7</v>
      </c>
      <c r="R32" s="44" t="s">
        <v>8</v>
      </c>
      <c r="S32" s="44" t="s">
        <v>9</v>
      </c>
      <c r="T32" s="44" t="s">
        <v>10</v>
      </c>
      <c r="U32" s="45" t="s">
        <v>11</v>
      </c>
    </row>
    <row r="33" spans="1:16384" x14ac:dyDescent="0.25">
      <c r="B33" s="104" t="s">
        <v>37</v>
      </c>
      <c r="C33" s="47"/>
      <c r="D33" s="105">
        <v>64.37</v>
      </c>
      <c r="E33" s="105">
        <v>72.58</v>
      </c>
      <c r="F33" s="106">
        <v>70.53</v>
      </c>
      <c r="G33" s="107">
        <v>75.5</v>
      </c>
      <c r="H33" s="108">
        <v>80.990000000000009</v>
      </c>
      <c r="I33" s="108">
        <v>84.710000000000008</v>
      </c>
      <c r="J33" s="108">
        <v>92.03</v>
      </c>
      <c r="K33" s="109"/>
      <c r="M33" s="110"/>
      <c r="N33" s="53">
        <f>+D33/F$7*(1+F$6)^0.5</f>
        <v>74.759779358262847</v>
      </c>
      <c r="O33" s="53">
        <f t="shared" ref="O33:T33" si="10">+E33/G$7*(1+G$6)^0.5</f>
        <v>82.307002124535742</v>
      </c>
      <c r="P33" s="54">
        <f t="shared" si="10"/>
        <v>78.581697786376083</v>
      </c>
      <c r="Q33" s="55">
        <f t="shared" si="10"/>
        <v>81.905553928138687</v>
      </c>
      <c r="R33" s="53">
        <f t="shared" si="10"/>
        <v>85.919180160617017</v>
      </c>
      <c r="S33" s="53">
        <f t="shared" si="10"/>
        <v>88.741440582096175</v>
      </c>
      <c r="T33" s="53">
        <f t="shared" si="10"/>
        <v>95.006131905667758</v>
      </c>
      <c r="U33" s="111"/>
    </row>
    <row r="34" spans="1:16384" x14ac:dyDescent="0.25">
      <c r="B34" s="112" t="s">
        <v>38</v>
      </c>
      <c r="C34" s="57"/>
      <c r="D34" s="113"/>
      <c r="E34" s="113"/>
      <c r="F34" s="114"/>
      <c r="G34" s="115"/>
      <c r="H34" s="113"/>
      <c r="I34" s="116"/>
      <c r="J34" s="117"/>
      <c r="K34" s="118"/>
      <c r="M34" s="61"/>
      <c r="N34" s="62"/>
      <c r="O34" s="63"/>
      <c r="P34" s="64"/>
      <c r="Q34" s="65"/>
      <c r="R34" s="63"/>
      <c r="S34" s="63"/>
      <c r="T34" s="63"/>
      <c r="U34" s="119"/>
    </row>
    <row r="35" spans="1:16384" x14ac:dyDescent="0.25">
      <c r="B35" s="67" t="s">
        <v>25</v>
      </c>
      <c r="C35" s="68"/>
      <c r="D35" s="69">
        <v>0</v>
      </c>
      <c r="E35" s="69">
        <v>0</v>
      </c>
      <c r="F35" s="120">
        <v>0</v>
      </c>
      <c r="G35" s="71">
        <v>0</v>
      </c>
      <c r="H35" s="69">
        <v>0</v>
      </c>
      <c r="I35" s="120">
        <v>0</v>
      </c>
      <c r="J35" s="69">
        <v>0</v>
      </c>
      <c r="K35" s="118"/>
      <c r="M35" s="73"/>
      <c r="N35" s="74">
        <f t="shared" ref="N35:T43" si="11">+D35/F$7*(1+F$6)^0.5</f>
        <v>0</v>
      </c>
      <c r="O35" s="74">
        <f t="shared" si="11"/>
        <v>0</v>
      </c>
      <c r="P35" s="75">
        <f t="shared" si="11"/>
        <v>0</v>
      </c>
      <c r="Q35" s="76">
        <f t="shared" si="11"/>
        <v>0</v>
      </c>
      <c r="R35" s="74">
        <f t="shared" si="11"/>
        <v>0</v>
      </c>
      <c r="S35" s="74">
        <f t="shared" si="11"/>
        <v>0</v>
      </c>
      <c r="T35" s="74">
        <f t="shared" si="11"/>
        <v>0</v>
      </c>
      <c r="U35" s="121"/>
    </row>
    <row r="36" spans="1:16384" x14ac:dyDescent="0.25">
      <c r="B36" s="67" t="str">
        <f t="shared" ref="B36:B41" si="12">B19</f>
        <v>Network support costs</v>
      </c>
      <c r="C36" s="68"/>
      <c r="D36" s="69">
        <v>-6.6184655999999995</v>
      </c>
      <c r="E36" s="69">
        <v>-6.4790000000000001</v>
      </c>
      <c r="F36" s="120">
        <v>-7.3675705610297735</v>
      </c>
      <c r="G36" s="71">
        <v>-7.37</v>
      </c>
      <c r="H36" s="69">
        <v>-8.68</v>
      </c>
      <c r="I36" s="69">
        <v>-8.09</v>
      </c>
      <c r="J36" s="69">
        <v>-9.0809999999999995</v>
      </c>
      <c r="K36" s="118"/>
      <c r="M36" s="73"/>
      <c r="N36" s="74">
        <f t="shared" si="11"/>
        <v>-7.6867333842823147</v>
      </c>
      <c r="O36" s="74">
        <f t="shared" si="11"/>
        <v>-7.3473004514310709</v>
      </c>
      <c r="P36" s="75">
        <f t="shared" si="11"/>
        <v>-8.2086516836331054</v>
      </c>
      <c r="Q36" s="76">
        <f t="shared" si="11"/>
        <v>-7.9952838735149951</v>
      </c>
      <c r="R36" s="74">
        <f t="shared" si="11"/>
        <v>-9.2082785997549763</v>
      </c>
      <c r="S36" s="74">
        <f t="shared" si="11"/>
        <v>-8.475011855851232</v>
      </c>
      <c r="T36" s="74">
        <f t="shared" si="11"/>
        <v>-9.3746678673842094</v>
      </c>
      <c r="U36" s="121"/>
    </row>
    <row r="37" spans="1:16384" x14ac:dyDescent="0.25">
      <c r="B37" s="67" t="str">
        <f>B20</f>
        <v>Self insurance</v>
      </c>
      <c r="C37" s="68"/>
      <c r="D37" s="69">
        <v>-1.8740000000000001</v>
      </c>
      <c r="E37" s="69">
        <v>-1.923</v>
      </c>
      <c r="F37" s="120">
        <v>-2.0230000000000001</v>
      </c>
      <c r="G37" s="71">
        <v>-1.34</v>
      </c>
      <c r="H37" s="69">
        <v>-1.39</v>
      </c>
      <c r="I37" s="69">
        <v>-1.44</v>
      </c>
      <c r="J37" s="69">
        <v>-1.502</v>
      </c>
      <c r="K37" s="118"/>
      <c r="M37" s="73"/>
      <c r="N37" s="74">
        <f t="shared" si="11"/>
        <v>-2.1764770314957982</v>
      </c>
      <c r="O37" s="74">
        <f t="shared" si="11"/>
        <v>-2.1807159697641532</v>
      </c>
      <c r="P37" s="75">
        <f t="shared" si="11"/>
        <v>-2.2539454788294178</v>
      </c>
      <c r="Q37" s="76">
        <f t="shared" si="11"/>
        <v>-1.4536879770027267</v>
      </c>
      <c r="R37" s="74">
        <f t="shared" si="11"/>
        <v>-1.4745976098685964</v>
      </c>
      <c r="S37" s="74">
        <f t="shared" si="11"/>
        <v>-1.5085311585198735</v>
      </c>
      <c r="T37" s="74">
        <f t="shared" si="11"/>
        <v>-1.5505727493460062</v>
      </c>
      <c r="U37" s="121"/>
    </row>
    <row r="38" spans="1:16384" x14ac:dyDescent="0.25">
      <c r="B38" s="67" t="str">
        <f t="shared" si="12"/>
        <v>Land tax</v>
      </c>
      <c r="C38" s="68"/>
      <c r="D38" s="69">
        <v>-1.0591935527490062</v>
      </c>
      <c r="E38" s="69">
        <v>-1.2129161370581714</v>
      </c>
      <c r="F38" s="120">
        <v>-1.305225965924963</v>
      </c>
      <c r="G38" s="71">
        <v>-1.3405750000000001</v>
      </c>
      <c r="H38" s="69">
        <v>-1.294554</v>
      </c>
      <c r="I38" s="69">
        <v>-1.3552729999999999</v>
      </c>
      <c r="J38" s="69">
        <v>-1.3897248</v>
      </c>
      <c r="K38" s="118"/>
      <c r="M38" s="73"/>
      <c r="N38" s="74">
        <f t="shared" si="11"/>
        <v>-1.2301549837068546</v>
      </c>
      <c r="O38" s="74">
        <f t="shared" si="11"/>
        <v>-1.3754683255680713</v>
      </c>
      <c r="P38" s="75">
        <f t="shared" si="11"/>
        <v>-1.4542304324010529</v>
      </c>
      <c r="Q38" s="76">
        <f t="shared" si="11"/>
        <v>-1.454311761022709</v>
      </c>
      <c r="R38" s="74">
        <f t="shared" si="11"/>
        <v>-1.3733426145653462</v>
      </c>
      <c r="S38" s="74">
        <f t="shared" si="11"/>
        <v>-1.4197719088893781</v>
      </c>
      <c r="T38" s="74">
        <f t="shared" si="11"/>
        <v>-1.434666713695292</v>
      </c>
      <c r="U38" s="121"/>
    </row>
    <row r="39" spans="1:16384" ht="15.75" thickBot="1" x14ac:dyDescent="0.3">
      <c r="B39" s="67" t="str">
        <f t="shared" si="12"/>
        <v>Reset Costs</v>
      </c>
      <c r="C39" s="68"/>
      <c r="D39" s="69">
        <v>0</v>
      </c>
      <c r="E39" s="69">
        <v>0</v>
      </c>
      <c r="F39" s="120">
        <v>0</v>
      </c>
      <c r="G39" s="71">
        <v>0</v>
      </c>
      <c r="H39" s="69">
        <v>0</v>
      </c>
      <c r="I39" s="69">
        <v>-0.54815499999999995</v>
      </c>
      <c r="J39" s="69">
        <v>-0.84099999999999997</v>
      </c>
      <c r="K39" s="118"/>
      <c r="M39" s="73"/>
      <c r="N39" s="74">
        <f t="shared" si="11"/>
        <v>0</v>
      </c>
      <c r="O39" s="74">
        <f t="shared" si="11"/>
        <v>0</v>
      </c>
      <c r="P39" s="75">
        <f t="shared" si="11"/>
        <v>0</v>
      </c>
      <c r="Q39" s="76">
        <f t="shared" si="11"/>
        <v>0</v>
      </c>
      <c r="R39" s="74">
        <f t="shared" si="11"/>
        <v>0</v>
      </c>
      <c r="S39" s="74">
        <f t="shared" si="11"/>
        <v>-0.57424228972115365</v>
      </c>
      <c r="T39" s="74">
        <f t="shared" si="11"/>
        <v>-0.86819685898801013</v>
      </c>
      <c r="U39" s="121"/>
    </row>
    <row r="40" spans="1:16384" x14ac:dyDescent="0.25">
      <c r="B40" s="67" t="str">
        <f t="shared" si="12"/>
        <v>Adjustment for provisions</v>
      </c>
      <c r="C40" s="68"/>
      <c r="D40" s="69">
        <v>-0.5600163423386556</v>
      </c>
      <c r="E40" s="69">
        <v>-0.53972987831678831</v>
      </c>
      <c r="F40" s="120">
        <v>-0.43083759546468969</v>
      </c>
      <c r="G40" s="71">
        <v>1.6856679935817822E-2</v>
      </c>
      <c r="H40" s="69">
        <v>-0.19009630682314058</v>
      </c>
      <c r="I40" s="69">
        <v>-9.0741308824035055E-2</v>
      </c>
      <c r="J40" s="69">
        <v>-0.66</v>
      </c>
      <c r="K40" s="118"/>
      <c r="M40" s="73"/>
      <c r="N40" s="74">
        <f t="shared" si="11"/>
        <v>-0.65040699378995304</v>
      </c>
      <c r="O40" s="74">
        <f t="shared" si="11"/>
        <v>-0.61206321633088068</v>
      </c>
      <c r="P40" s="75">
        <f t="shared" si="11"/>
        <v>-0.48002197251971079</v>
      </c>
      <c r="Q40" s="76">
        <f t="shared" si="11"/>
        <v>1.8286830563344372E-2</v>
      </c>
      <c r="R40" s="74">
        <f t="shared" si="11"/>
        <v>-0.20166587027787805</v>
      </c>
      <c r="S40" s="74">
        <f t="shared" si="11"/>
        <v>-9.5059785920785567E-2</v>
      </c>
      <c r="T40" s="74">
        <f t="shared" si="11"/>
        <v>-0.68134355164338489</v>
      </c>
      <c r="U40" s="121"/>
      <c r="W40" s="225" t="s">
        <v>39</v>
      </c>
      <c r="X40" s="226"/>
    </row>
    <row r="41" spans="1:16384" x14ac:dyDescent="0.25">
      <c r="B41" s="67" t="str">
        <f t="shared" si="12"/>
        <v>Superannuation defined benefits contributions</v>
      </c>
      <c r="C41" s="68"/>
      <c r="D41" s="69">
        <v>-0.6567889566456323</v>
      </c>
      <c r="E41" s="69">
        <v>-0.87097401906140526</v>
      </c>
      <c r="F41" s="120">
        <v>-1.1867162064342665</v>
      </c>
      <c r="G41" s="71">
        <v>-0.86078090825132536</v>
      </c>
      <c r="H41" s="69">
        <v>-0.55157100000000003</v>
      </c>
      <c r="I41" s="69">
        <v>-0.37450583065999998</v>
      </c>
      <c r="J41" s="69">
        <v>0</v>
      </c>
      <c r="K41" s="118"/>
      <c r="M41" s="73"/>
      <c r="N41" s="74">
        <f t="shared" si="11"/>
        <v>-0.76279940164317417</v>
      </c>
      <c r="O41" s="74">
        <f t="shared" si="11"/>
        <v>-0.98769992335770906</v>
      </c>
      <c r="P41" s="75">
        <f t="shared" si="11"/>
        <v>-1.3221916105517115</v>
      </c>
      <c r="Q41" s="76">
        <f t="shared" si="11"/>
        <v>-0.93381108743167063</v>
      </c>
      <c r="R41" s="74">
        <f t="shared" si="11"/>
        <v>-0.58514048796606599</v>
      </c>
      <c r="S41" s="74">
        <f t="shared" si="11"/>
        <v>-0.39232896847081761</v>
      </c>
      <c r="T41" s="74">
        <f t="shared" si="11"/>
        <v>0</v>
      </c>
      <c r="U41" s="121"/>
      <c r="W41" s="227"/>
      <c r="X41" s="228"/>
    </row>
    <row r="42" spans="1:16384" x14ac:dyDescent="0.25">
      <c r="B42" s="77"/>
      <c r="C42" s="68"/>
      <c r="D42" s="69"/>
      <c r="E42" s="69"/>
      <c r="F42" s="120"/>
      <c r="G42" s="71"/>
      <c r="H42" s="69"/>
      <c r="I42" s="122"/>
      <c r="J42" s="69"/>
      <c r="K42" s="118"/>
      <c r="M42" s="73"/>
      <c r="N42" s="74">
        <f t="shared" si="11"/>
        <v>0</v>
      </c>
      <c r="O42" s="74">
        <f t="shared" si="11"/>
        <v>0</v>
      </c>
      <c r="P42" s="75">
        <f t="shared" si="11"/>
        <v>0</v>
      </c>
      <c r="Q42" s="76">
        <f t="shared" si="11"/>
        <v>0</v>
      </c>
      <c r="R42" s="74">
        <f t="shared" si="11"/>
        <v>0</v>
      </c>
      <c r="S42" s="74">
        <f t="shared" si="11"/>
        <v>0</v>
      </c>
      <c r="T42" s="74">
        <f t="shared" si="11"/>
        <v>0</v>
      </c>
      <c r="U42" s="121"/>
      <c r="W42" s="227"/>
      <c r="X42" s="228"/>
    </row>
    <row r="43" spans="1:16384" ht="15.75" thickBot="1" x14ac:dyDescent="0.3">
      <c r="B43" s="78" t="str">
        <f>B26</f>
        <v xml:space="preserve">Other adjustments or exclusions required by the EBSS </v>
      </c>
      <c r="C43" s="123"/>
      <c r="D43" s="124"/>
      <c r="E43" s="124">
        <v>0</v>
      </c>
      <c r="F43" s="124">
        <v>0</v>
      </c>
      <c r="G43" s="125">
        <v>0</v>
      </c>
      <c r="H43" s="126">
        <v>0</v>
      </c>
      <c r="I43" s="126">
        <v>0</v>
      </c>
      <c r="J43" s="69">
        <v>0</v>
      </c>
      <c r="K43" s="118"/>
      <c r="M43" s="123"/>
      <c r="N43" s="84">
        <f t="shared" si="11"/>
        <v>0</v>
      </c>
      <c r="O43" s="84">
        <f t="shared" si="11"/>
        <v>0</v>
      </c>
      <c r="P43" s="85">
        <f t="shared" si="11"/>
        <v>0</v>
      </c>
      <c r="Q43" s="86">
        <f t="shared" si="11"/>
        <v>0</v>
      </c>
      <c r="R43" s="84">
        <f t="shared" si="11"/>
        <v>0</v>
      </c>
      <c r="S43" s="84">
        <f t="shared" si="11"/>
        <v>0</v>
      </c>
      <c r="T43" s="84">
        <f t="shared" si="11"/>
        <v>0</v>
      </c>
      <c r="U43" s="127"/>
      <c r="W43" s="227"/>
      <c r="X43" s="228"/>
    </row>
    <row r="44" spans="1:16384" s="128" customFormat="1" ht="24" customHeight="1" thickBot="1" x14ac:dyDescent="0.3">
      <c r="B44" s="129" t="s">
        <v>40</v>
      </c>
      <c r="C44" s="130">
        <f t="shared" ref="C44:K44" si="13">C33+SUM(C35:C43)</f>
        <v>0</v>
      </c>
      <c r="D44" s="131">
        <f t="shared" si="13"/>
        <v>53.60153554826671</v>
      </c>
      <c r="E44" s="89">
        <f t="shared" si="13"/>
        <v>61.554379965563633</v>
      </c>
      <c r="F44" s="89">
        <f t="shared" si="13"/>
        <v>58.216649671146307</v>
      </c>
      <c r="G44" s="132">
        <f t="shared" si="13"/>
        <v>64.60550077168449</v>
      </c>
      <c r="H44" s="89">
        <f t="shared" si="13"/>
        <v>68.883778693176865</v>
      </c>
      <c r="I44" s="89">
        <f t="shared" si="13"/>
        <v>72.811324860515981</v>
      </c>
      <c r="J44" s="89">
        <f t="shared" si="13"/>
        <v>78.556275200000002</v>
      </c>
      <c r="K44" s="133">
        <f t="shared" si="13"/>
        <v>0</v>
      </c>
      <c r="L44" s="3"/>
      <c r="M44" s="130"/>
      <c r="N44" s="134">
        <f t="shared" ref="N44:T44" si="14">N33+SUM(N35:N43)</f>
        <v>62.253207563344752</v>
      </c>
      <c r="O44" s="135">
        <f t="shared" si="14"/>
        <v>69.803754238083854</v>
      </c>
      <c r="P44" s="133">
        <f t="shared" si="14"/>
        <v>64.862656608441085</v>
      </c>
      <c r="Q44" s="88">
        <f t="shared" si="14"/>
        <v>70.086746059729933</v>
      </c>
      <c r="R44" s="136">
        <f t="shared" si="14"/>
        <v>73.07615497818415</v>
      </c>
      <c r="S44" s="136">
        <f t="shared" si="14"/>
        <v>76.276494614722935</v>
      </c>
      <c r="T44" s="136">
        <f t="shared" si="14"/>
        <v>81.096684164610849</v>
      </c>
      <c r="U44" s="137">
        <f>IF(V44="2016-17", U27-(T27-T44), U27-(S27-S44))</f>
        <v>79.505086466538842</v>
      </c>
      <c r="V44" s="138" t="s">
        <v>9</v>
      </c>
      <c r="W44" s="229"/>
      <c r="X44" s="230"/>
      <c r="Y44" s="3"/>
      <c r="Z44" s="3"/>
      <c r="AA44" s="3"/>
      <c r="AB44" s="3"/>
      <c r="AC44" s="3"/>
    </row>
    <row r="45" spans="1:16384" customFormat="1" ht="22.5" customHeight="1" thickBot="1" x14ac:dyDescent="0.3">
      <c r="A45" s="3"/>
      <c r="B45" s="3"/>
      <c r="C45" s="3"/>
      <c r="D45" s="139" t="s">
        <v>41</v>
      </c>
      <c r="E45" s="96"/>
      <c r="F45" s="96"/>
      <c r="G45" s="96"/>
      <c r="H45" s="96"/>
      <c r="I45" s="96"/>
      <c r="J45" s="139" t="s">
        <v>42</v>
      </c>
      <c r="K45" s="3"/>
      <c r="L45" s="3"/>
      <c r="M45" s="3"/>
      <c r="N45" s="139" t="s">
        <v>41</v>
      </c>
      <c r="O45" s="3"/>
      <c r="P45" s="3"/>
      <c r="Q45" s="3"/>
      <c r="R45" s="3"/>
      <c r="S45" s="139" t="s">
        <v>41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3"/>
      <c r="XFC45" s="3"/>
      <c r="XFD45" s="3"/>
    </row>
    <row r="46" spans="1:16384" s="141" customFormat="1" ht="16.5" thickBot="1" x14ac:dyDescent="0.3">
      <c r="A46" s="3"/>
      <c r="B46" s="3"/>
      <c r="C46" s="3"/>
      <c r="D46" s="140"/>
      <c r="E46" s="140"/>
      <c r="F46" s="140"/>
      <c r="G46" s="140"/>
      <c r="H46" s="140"/>
      <c r="I46" s="140"/>
      <c r="J46" s="140"/>
      <c r="K46" s="3"/>
      <c r="L46" s="3"/>
      <c r="M46" s="244" t="s">
        <v>43</v>
      </c>
      <c r="N46" s="245"/>
      <c r="O46" s="245"/>
      <c r="P46" s="245"/>
      <c r="Q46" s="245"/>
      <c r="R46" s="245"/>
      <c r="S46" s="245"/>
      <c r="T46" s="245"/>
      <c r="U46" s="246"/>
      <c r="V46" s="3"/>
      <c r="W46" s="3"/>
      <c r="X46" s="3"/>
      <c r="Y46" s="3"/>
      <c r="Z46" s="3"/>
      <c r="AA46" s="3"/>
      <c r="AB46" s="3"/>
      <c r="AC46" s="3"/>
    </row>
    <row r="47" spans="1:16384" ht="15.75" thickBot="1" x14ac:dyDescent="0.3">
      <c r="A47" s="3"/>
      <c r="D47" s="140"/>
      <c r="E47" s="140"/>
      <c r="F47" s="140"/>
      <c r="G47" s="140"/>
      <c r="H47" s="140"/>
      <c r="I47" s="140"/>
      <c r="M47" s="142"/>
      <c r="N47" s="143"/>
      <c r="O47" s="143"/>
      <c r="P47" s="143"/>
      <c r="Q47" s="144">
        <f>(Q27-Q44)-(P27-P44)+(N27-N44)</f>
        <v>-6.2965184616828651E-2</v>
      </c>
      <c r="R47" s="145">
        <f>(R27-R44)-(Q27-Q44)</f>
        <v>0.2706441083693818</v>
      </c>
      <c r="S47" s="145">
        <f>(S27-S44)-(R27-R44)</f>
        <v>-1.5680915787425107</v>
      </c>
      <c r="T47" s="145">
        <f>(T27-T44)-(S27-S44)</f>
        <v>-2.0360299965622062</v>
      </c>
      <c r="U47" s="146">
        <f>(U27-U44)-(T27-T44)</f>
        <v>2.0360299965622062</v>
      </c>
    </row>
    <row r="48" spans="1:16384" ht="15.75" thickBot="1" x14ac:dyDescent="0.3">
      <c r="A48" s="3"/>
    </row>
    <row r="49" spans="1:29" s="141" customFormat="1" ht="18.75" thickBot="1" x14ac:dyDescent="0.3">
      <c r="A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147" t="s">
        <v>44</v>
      </c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9"/>
      <c r="AB49" s="3"/>
      <c r="AC49" s="3"/>
    </row>
    <row r="50" spans="1:29" x14ac:dyDescent="0.25">
      <c r="A50" s="3"/>
      <c r="M50" s="150"/>
      <c r="N50" s="151"/>
      <c r="O50" s="152"/>
      <c r="P50" s="153"/>
      <c r="Q50" s="247" t="s">
        <v>22</v>
      </c>
      <c r="R50" s="247"/>
      <c r="S50" s="247"/>
      <c r="T50" s="247"/>
      <c r="U50" s="247"/>
      <c r="V50" s="231" t="s">
        <v>45</v>
      </c>
      <c r="W50" s="232"/>
      <c r="X50" s="232"/>
      <c r="Y50" s="232"/>
      <c r="Z50" s="232"/>
      <c r="AA50" s="233"/>
    </row>
    <row r="51" spans="1:29" x14ac:dyDescent="0.25">
      <c r="A51" s="3"/>
      <c r="M51" s="150"/>
      <c r="N51" s="151"/>
      <c r="O51" s="234" t="s">
        <v>20</v>
      </c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5"/>
    </row>
    <row r="52" spans="1:29" x14ac:dyDescent="0.25">
      <c r="A52" s="3"/>
      <c r="M52" s="154"/>
      <c r="N52" s="155"/>
      <c r="O52" s="156"/>
      <c r="P52" s="157"/>
      <c r="Q52" s="156" t="s">
        <v>7</v>
      </c>
      <c r="R52" s="157" t="s">
        <v>8</v>
      </c>
      <c r="S52" s="157" t="s">
        <v>9</v>
      </c>
      <c r="T52" s="157" t="s">
        <v>10</v>
      </c>
      <c r="U52" s="157" t="s">
        <v>11</v>
      </c>
      <c r="V52" s="158" t="s">
        <v>46</v>
      </c>
      <c r="W52" s="159" t="s">
        <v>47</v>
      </c>
      <c r="X52" s="159" t="s">
        <v>48</v>
      </c>
      <c r="Y52" s="159" t="s">
        <v>49</v>
      </c>
      <c r="Z52" s="159" t="s">
        <v>50</v>
      </c>
      <c r="AA52" s="160" t="s">
        <v>51</v>
      </c>
    </row>
    <row r="53" spans="1:29" x14ac:dyDescent="0.25">
      <c r="A53" s="3"/>
      <c r="M53" s="236" t="s">
        <v>7</v>
      </c>
      <c r="N53" s="237"/>
      <c r="O53" s="161"/>
      <c r="P53" s="161"/>
      <c r="Q53" s="162"/>
      <c r="R53" s="163">
        <f>$Q$47</f>
        <v>-6.2965184616828651E-2</v>
      </c>
      <c r="S53" s="163">
        <f>$Q$47</f>
        <v>-6.2965184616828651E-2</v>
      </c>
      <c r="T53" s="164">
        <f>$Q$47</f>
        <v>-6.2965184616828651E-2</v>
      </c>
      <c r="U53" s="165">
        <f>$Q$47</f>
        <v>-6.2965184616828651E-2</v>
      </c>
      <c r="V53" s="166">
        <f>$Q$47</f>
        <v>-6.2965184616828651E-2</v>
      </c>
      <c r="W53" s="167"/>
      <c r="X53" s="168"/>
      <c r="Y53" s="169"/>
      <c r="Z53" s="169"/>
      <c r="AA53" s="170"/>
    </row>
    <row r="54" spans="1:29" x14ac:dyDescent="0.25">
      <c r="A54" s="3"/>
      <c r="D54" s="140"/>
      <c r="E54" s="140"/>
      <c r="F54" s="140"/>
      <c r="M54" s="238" t="s">
        <v>8</v>
      </c>
      <c r="N54" s="239"/>
      <c r="O54" s="161"/>
      <c r="P54" s="161"/>
      <c r="Q54" s="171"/>
      <c r="R54" s="172"/>
      <c r="S54" s="173">
        <f>$R$47</f>
        <v>0.2706441083693818</v>
      </c>
      <c r="T54" s="174">
        <f t="shared" ref="T54:W54" si="15">$R$47</f>
        <v>0.2706441083693818</v>
      </c>
      <c r="U54" s="175">
        <f t="shared" si="15"/>
        <v>0.2706441083693818</v>
      </c>
      <c r="V54" s="176">
        <f t="shared" si="15"/>
        <v>0.2706441083693818</v>
      </c>
      <c r="W54" s="173">
        <f t="shared" si="15"/>
        <v>0.2706441083693818</v>
      </c>
      <c r="X54" s="177"/>
      <c r="Y54" s="178"/>
      <c r="Z54" s="169"/>
      <c r="AA54" s="170"/>
    </row>
    <row r="55" spans="1:29" x14ac:dyDescent="0.25">
      <c r="A55" s="3"/>
      <c r="D55" s="179"/>
      <c r="E55" s="179"/>
      <c r="F55" s="179"/>
      <c r="G55" s="179"/>
      <c r="H55" s="179"/>
      <c r="I55" s="179"/>
      <c r="J55" s="180"/>
      <c r="M55" s="238" t="s">
        <v>9</v>
      </c>
      <c r="N55" s="239"/>
      <c r="O55" s="161"/>
      <c r="P55" s="161"/>
      <c r="Q55" s="161"/>
      <c r="R55" s="172"/>
      <c r="S55" s="172"/>
      <c r="T55" s="174">
        <f>$S$47</f>
        <v>-1.5680915787425107</v>
      </c>
      <c r="U55" s="175">
        <f t="shared" ref="U55:X55" si="16">$S$47</f>
        <v>-1.5680915787425107</v>
      </c>
      <c r="V55" s="176">
        <f t="shared" si="16"/>
        <v>-1.5680915787425107</v>
      </c>
      <c r="W55" s="173">
        <f t="shared" si="16"/>
        <v>-1.5680915787425107</v>
      </c>
      <c r="X55" s="173">
        <f t="shared" si="16"/>
        <v>-1.5680915787425107</v>
      </c>
      <c r="Y55" s="178"/>
      <c r="Z55" s="169"/>
      <c r="AA55" s="170"/>
    </row>
    <row r="56" spans="1:29" x14ac:dyDescent="0.25">
      <c r="A56" s="3"/>
      <c r="D56" s="180"/>
      <c r="E56" s="180"/>
      <c r="F56" s="180"/>
      <c r="G56" s="180"/>
      <c r="H56" s="180"/>
      <c r="I56" s="180"/>
      <c r="J56" s="180"/>
      <c r="M56" s="240" t="s">
        <v>10</v>
      </c>
      <c r="N56" s="241"/>
      <c r="O56" s="161"/>
      <c r="P56" s="161"/>
      <c r="Q56" s="161"/>
      <c r="R56" s="172"/>
      <c r="S56" s="172"/>
      <c r="T56" s="181"/>
      <c r="U56" s="182">
        <f>$T$47</f>
        <v>-2.0360299965622062</v>
      </c>
      <c r="V56" s="176">
        <f t="shared" ref="V56:Y56" si="17">$T$47</f>
        <v>-2.0360299965622062</v>
      </c>
      <c r="W56" s="173">
        <f t="shared" si="17"/>
        <v>-2.0360299965622062</v>
      </c>
      <c r="X56" s="173">
        <f t="shared" si="17"/>
        <v>-2.0360299965622062</v>
      </c>
      <c r="Y56" s="173">
        <f t="shared" si="17"/>
        <v>-2.0360299965622062</v>
      </c>
      <c r="Z56" s="183"/>
      <c r="AA56" s="170"/>
    </row>
    <row r="57" spans="1:29" ht="15.75" thickBot="1" x14ac:dyDescent="0.3">
      <c r="A57" s="3"/>
      <c r="D57" s="180"/>
      <c r="E57" s="180"/>
      <c r="F57" s="180"/>
      <c r="G57" s="180"/>
      <c r="H57" s="180"/>
      <c r="I57" s="180"/>
      <c r="J57" s="180"/>
      <c r="M57" s="242" t="s">
        <v>11</v>
      </c>
      <c r="N57" s="243"/>
      <c r="O57" s="161"/>
      <c r="P57" s="161"/>
      <c r="Q57" s="161"/>
      <c r="R57" s="169"/>
      <c r="S57" s="169"/>
      <c r="T57" s="169"/>
      <c r="U57" s="184"/>
      <c r="V57" s="173">
        <f>$U$47</f>
        <v>2.0360299965622062</v>
      </c>
      <c r="W57" s="173">
        <f t="shared" ref="W57:Z57" si="18">$U$47</f>
        <v>2.0360299965622062</v>
      </c>
      <c r="X57" s="173">
        <f t="shared" si="18"/>
        <v>2.0360299965622062</v>
      </c>
      <c r="Y57" s="173">
        <f t="shared" si="18"/>
        <v>2.0360299965622062</v>
      </c>
      <c r="Z57" s="173">
        <f t="shared" si="18"/>
        <v>2.0360299965622062</v>
      </c>
      <c r="AA57" s="170"/>
    </row>
    <row r="58" spans="1:29" s="128" customFormat="1" ht="15.75" thickBot="1" x14ac:dyDescent="0.3">
      <c r="A58" s="3"/>
      <c r="B58" s="3"/>
      <c r="C58" s="3"/>
      <c r="D58" s="180"/>
      <c r="E58" s="180"/>
      <c r="F58" s="180"/>
      <c r="G58" s="180"/>
      <c r="H58" s="180"/>
      <c r="I58" s="180"/>
      <c r="J58" s="180"/>
      <c r="K58" s="3"/>
      <c r="L58" s="3"/>
      <c r="M58" s="185" t="s">
        <v>52</v>
      </c>
      <c r="N58" s="186"/>
      <c r="O58" s="187"/>
      <c r="P58" s="188"/>
      <c r="Q58" s="188"/>
      <c r="R58" s="188"/>
      <c r="S58" s="188"/>
      <c r="T58" s="188"/>
      <c r="U58" s="189"/>
      <c r="V58" s="190">
        <f>+SUM(V53:V57)</f>
        <v>-1.3604126549899576</v>
      </c>
      <c r="W58" s="191">
        <f>+SUM(W54:W57)</f>
        <v>-1.2974474703731289</v>
      </c>
      <c r="X58" s="191">
        <f>+SUM(X55:X57)</f>
        <v>-1.5680915787425107</v>
      </c>
      <c r="Y58" s="191">
        <f>+SUM(Y56:Y57)</f>
        <v>0</v>
      </c>
      <c r="Z58" s="192">
        <f>+SUM(Z57)</f>
        <v>2.0360299965622062</v>
      </c>
      <c r="AA58" s="193">
        <f>SUM(V58:Z58)</f>
        <v>-2.189921707543391</v>
      </c>
    </row>
    <row r="59" spans="1:29" ht="15.75" thickBot="1" x14ac:dyDescent="0.3">
      <c r="A59" s="3"/>
      <c r="D59" s="180"/>
      <c r="E59" s="180"/>
      <c r="F59" s="180"/>
      <c r="G59" s="180"/>
      <c r="H59" s="180"/>
      <c r="I59" s="180"/>
      <c r="J59" s="180"/>
      <c r="M59" s="194"/>
      <c r="N59" s="194"/>
      <c r="O59" s="194"/>
      <c r="P59" s="194"/>
      <c r="Q59" s="194"/>
      <c r="R59" s="194"/>
      <c r="S59" s="194"/>
      <c r="T59" s="194"/>
      <c r="U59" s="195"/>
      <c r="V59" s="195"/>
      <c r="W59" s="195"/>
      <c r="X59" s="195"/>
      <c r="Y59" s="195"/>
      <c r="Z59" s="195"/>
      <c r="AA59" s="195"/>
    </row>
    <row r="60" spans="1:29" ht="15.75" thickBot="1" x14ac:dyDescent="0.3">
      <c r="A60" s="3"/>
      <c r="D60" s="180"/>
      <c r="E60" s="180"/>
      <c r="F60" s="180"/>
      <c r="G60" s="180"/>
      <c r="H60" s="180"/>
      <c r="I60" s="180"/>
      <c r="J60" s="180"/>
      <c r="M60" s="196" t="s">
        <v>53</v>
      </c>
      <c r="N60" s="187"/>
      <c r="O60" s="188"/>
      <c r="P60" s="188"/>
      <c r="Q60" s="188"/>
      <c r="R60" s="188"/>
      <c r="S60" s="188"/>
      <c r="T60" s="188"/>
      <c r="U60" s="189"/>
      <c r="V60" s="190">
        <f>V58</f>
        <v>-1.3604126549899576</v>
      </c>
      <c r="W60" s="191">
        <f>W58</f>
        <v>-1.2974474703731289</v>
      </c>
      <c r="X60" s="191">
        <f>X58</f>
        <v>-1.5680915787425107</v>
      </c>
      <c r="Y60" s="191">
        <f>Y58</f>
        <v>0</v>
      </c>
      <c r="Z60" s="192">
        <f>Z58</f>
        <v>2.0360299965622062</v>
      </c>
      <c r="AA60" s="193">
        <f>SUM(V60:Z60)</f>
        <v>-2.189921707543391</v>
      </c>
    </row>
    <row r="61" spans="1:29" x14ac:dyDescent="0.25">
      <c r="A61" s="3"/>
      <c r="D61" s="180"/>
      <c r="E61" s="180"/>
      <c r="F61" s="180"/>
      <c r="G61" s="180"/>
      <c r="H61" s="180"/>
      <c r="I61" s="180"/>
      <c r="J61" s="180"/>
    </row>
    <row r="62" spans="1:29" hidden="1" x14ac:dyDescent="0.25">
      <c r="A62" s="3"/>
      <c r="D62" s="180"/>
      <c r="E62" s="180"/>
      <c r="F62" s="180"/>
      <c r="G62" s="180"/>
      <c r="H62" s="180"/>
      <c r="I62" s="180"/>
      <c r="J62" s="180"/>
    </row>
    <row r="63" spans="1:29" hidden="1" x14ac:dyDescent="0.25">
      <c r="A63" s="3"/>
      <c r="J63" s="180"/>
      <c r="AA63" s="197" t="e">
        <v>#REF!</v>
      </c>
    </row>
    <row r="64" spans="1:29" hidden="1" x14ac:dyDescent="0.25"/>
    <row r="65" s="3" customFormat="1" hidden="1" x14ac:dyDescent="0.25"/>
    <row r="66" s="3" customFormat="1" hidden="1" x14ac:dyDescent="0.25"/>
    <row r="67" s="3" customFormat="1" hidden="1" x14ac:dyDescent="0.25"/>
    <row r="68" s="3" customFormat="1" hidden="1" x14ac:dyDescent="0.25"/>
    <row r="69" s="3" customFormat="1" hidden="1" x14ac:dyDescent="0.25"/>
    <row r="70" s="3" customFormat="1" hidden="1" x14ac:dyDescent="0.25"/>
    <row r="71" s="3" customFormat="1" hidden="1" x14ac:dyDescent="0.25"/>
    <row r="72" s="3" customFormat="1" hidden="1" x14ac:dyDescent="0.25"/>
    <row r="73" s="3" customFormat="1" hidden="1" x14ac:dyDescent="0.25"/>
    <row r="74" s="3" customFormat="1" hidden="1" x14ac:dyDescent="0.25"/>
    <row r="75" s="3" customFormat="1" hidden="1" x14ac:dyDescent="0.25"/>
    <row r="76" s="3" customFormat="1" hidden="1" x14ac:dyDescent="0.25"/>
    <row r="77" s="3" customFormat="1" hidden="1" x14ac:dyDescent="0.25"/>
    <row r="78" s="3" customFormat="1" hidden="1" x14ac:dyDescent="0.25"/>
    <row r="79" s="3" customFormat="1" hidden="1" x14ac:dyDescent="0.25"/>
    <row r="80" s="3" customFormat="1" hidden="1" x14ac:dyDescent="0.25"/>
    <row r="81" s="3" customFormat="1" hidden="1" x14ac:dyDescent="0.25"/>
    <row r="82" s="3" customFormat="1" hidden="1" x14ac:dyDescent="0.25"/>
    <row r="83" s="3" customFormat="1" hidden="1" x14ac:dyDescent="0.25"/>
    <row r="84" s="3" customFormat="1" hidden="1" x14ac:dyDescent="0.25"/>
    <row r="85" s="3" customFormat="1" hidden="1" x14ac:dyDescent="0.25"/>
    <row r="86" s="3" customFormat="1" hidden="1" x14ac:dyDescent="0.25"/>
    <row r="87" s="3" customFormat="1" hidden="1" x14ac:dyDescent="0.25"/>
    <row r="88" s="3" customFormat="1" hidden="1" x14ac:dyDescent="0.25"/>
    <row r="89" s="3" customFormat="1" hidden="1" x14ac:dyDescent="0.25"/>
    <row r="90" s="3" customFormat="1" hidden="1" x14ac:dyDescent="0.25"/>
    <row r="91" s="3" customFormat="1" hidden="1" x14ac:dyDescent="0.25"/>
    <row r="92" s="3" customFormat="1" hidden="1" x14ac:dyDescent="0.25"/>
    <row r="93" s="3" customFormat="1" hidden="1" x14ac:dyDescent="0.25"/>
    <row r="94" s="3" customFormat="1" hidden="1" x14ac:dyDescent="0.25"/>
    <row r="95" s="3" customFormat="1" hidden="1" x14ac:dyDescent="0.25"/>
    <row r="96" s="3" customFormat="1" hidden="1" x14ac:dyDescent="0.25"/>
    <row r="97" s="3" customFormat="1" hidden="1" x14ac:dyDescent="0.25"/>
    <row r="98" s="3" customFormat="1" hidden="1" x14ac:dyDescent="0.25"/>
    <row r="99" s="3" customFormat="1" hidden="1" x14ac:dyDescent="0.25"/>
  </sheetData>
  <mergeCells count="22">
    <mergeCell ref="M55:N55"/>
    <mergeCell ref="M56:N56"/>
    <mergeCell ref="M57:N57"/>
    <mergeCell ref="M46:U46"/>
    <mergeCell ref="Q50:U50"/>
    <mergeCell ref="V50:AA50"/>
    <mergeCell ref="O51:AA51"/>
    <mergeCell ref="M53:N53"/>
    <mergeCell ref="M54:N54"/>
    <mergeCell ref="M30:U30"/>
    <mergeCell ref="C31:F31"/>
    <mergeCell ref="G31:K31"/>
    <mergeCell ref="M31:P31"/>
    <mergeCell ref="Q31:U31"/>
    <mergeCell ref="W40:X44"/>
    <mergeCell ref="C13:F13"/>
    <mergeCell ref="G13:K13"/>
    <mergeCell ref="M13:U13"/>
    <mergeCell ref="C14:F14"/>
    <mergeCell ref="G14:K14"/>
    <mergeCell ref="M14:P14"/>
    <mergeCell ref="Q14:U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EBSS draft decision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Tsafack, Esther</dc:creator>
  <cp:lastModifiedBy>Manahan, Jess</cp:lastModifiedBy>
  <dcterms:created xsi:type="dcterms:W3CDTF">2017-10-18T02:53:05Z</dcterms:created>
  <dcterms:modified xsi:type="dcterms:W3CDTF">2017-10-23T01:15:58Z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