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0FD97B15-C555-4C83-BD01-EF888A4C8E9D}" xr6:coauthVersionLast="47" xr6:coauthVersionMax="47" xr10:uidLastSave="{00000000-0000-0000-0000-000000000000}"/>
  <bookViews>
    <workbookView xWindow="-120" yWindow="-120" windowWidth="29040" windowHeight="15840" xr2:uid="{BC9C5C07-C0A9-4F25-9BAD-3C3701FF0579}"/>
  </bookViews>
  <sheets>
    <sheet name="AusNet 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5" i="1"/>
  <c r="B34" i="1"/>
  <c r="G39" i="1"/>
  <c r="F39" i="1"/>
  <c r="G24" i="1"/>
  <c r="D24" i="1"/>
  <c r="C24" i="1"/>
  <c r="M6" i="1"/>
  <c r="L6" i="1"/>
  <c r="K6" i="1"/>
  <c r="J6" i="1"/>
  <c r="J7" i="1" s="1"/>
  <c r="K7" i="1" s="1"/>
  <c r="I6" i="1"/>
  <c r="H7" i="1" s="1"/>
  <c r="H6" i="1"/>
  <c r="G6" i="1"/>
  <c r="I35" i="1" s="1"/>
  <c r="Q35" i="1" s="1"/>
  <c r="F6" i="1"/>
  <c r="E6" i="1"/>
  <c r="D6" i="1"/>
  <c r="N5" i="1"/>
  <c r="N6" i="1" s="1"/>
  <c r="L7" i="1" l="1"/>
  <c r="M7" i="1" s="1"/>
  <c r="N7" i="1" s="1"/>
  <c r="F24" i="1"/>
  <c r="Q34" i="1"/>
  <c r="I36" i="1"/>
  <c r="Q36" i="1" s="1"/>
  <c r="H24" i="1"/>
  <c r="I24" i="1"/>
  <c r="P37" i="1"/>
  <c r="G7" i="1"/>
  <c r="P36" i="1"/>
  <c r="P30" i="1"/>
  <c r="P33" i="1"/>
  <c r="P38" i="1"/>
  <c r="P32" i="1"/>
  <c r="P35" i="1"/>
  <c r="P34" i="1"/>
  <c r="I39" i="1"/>
  <c r="Q33" i="1"/>
  <c r="H39" i="1"/>
  <c r="E24" i="1"/>
  <c r="Q32" i="1"/>
  <c r="Q37" i="1"/>
  <c r="Q38" i="1"/>
  <c r="Q30" i="1"/>
  <c r="C39" i="1"/>
  <c r="D39" i="1"/>
  <c r="E39" i="1"/>
  <c r="O33" i="1" l="1"/>
  <c r="O37" i="1"/>
  <c r="O32" i="1"/>
  <c r="F7" i="1"/>
  <c r="O35" i="1"/>
  <c r="O38" i="1"/>
  <c r="O36" i="1"/>
  <c r="O34" i="1"/>
  <c r="Q40" i="1"/>
  <c r="P39" i="1"/>
  <c r="O30" i="1"/>
  <c r="O39" i="1" l="1"/>
  <c r="N38" i="1"/>
  <c r="N32" i="1"/>
  <c r="N33" i="1"/>
  <c r="N30" i="1"/>
  <c r="E7" i="1"/>
  <c r="N35" i="1"/>
  <c r="N36" i="1"/>
  <c r="N34" i="1"/>
  <c r="N37" i="1"/>
  <c r="M38" i="1" l="1"/>
  <c r="M32" i="1"/>
  <c r="M36" i="1"/>
  <c r="M33" i="1"/>
  <c r="D7" i="1"/>
  <c r="M35" i="1"/>
  <c r="M37" i="1"/>
  <c r="M30" i="1"/>
  <c r="M34" i="1"/>
  <c r="N39" i="1"/>
  <c r="M39" i="1" l="1"/>
  <c r="Q23" i="1"/>
  <c r="L21" i="1"/>
  <c r="K20" i="1"/>
  <c r="O19" i="1"/>
  <c r="N18" i="1"/>
  <c r="L20" i="1"/>
  <c r="P23" i="1"/>
  <c r="O22" i="1"/>
  <c r="K21" i="1"/>
  <c r="N19" i="1"/>
  <c r="M18" i="1"/>
  <c r="L16" i="1"/>
  <c r="Q22" i="1"/>
  <c r="O18" i="1"/>
  <c r="L38" i="1"/>
  <c r="L32" i="1"/>
  <c r="O23" i="1"/>
  <c r="M19" i="1"/>
  <c r="L18" i="1"/>
  <c r="M21" i="1"/>
  <c r="L33" i="1"/>
  <c r="N23" i="1"/>
  <c r="M22" i="1"/>
  <c r="Q21" i="1"/>
  <c r="P20" i="1"/>
  <c r="L19" i="1"/>
  <c r="K18" i="1"/>
  <c r="L34" i="1"/>
  <c r="M23" i="1"/>
  <c r="L22" i="1"/>
  <c r="P21" i="1"/>
  <c r="O20" i="1"/>
  <c r="K19" i="1"/>
  <c r="Q16" i="1"/>
  <c r="C7" i="1"/>
  <c r="L35" i="1"/>
  <c r="N16" i="1"/>
  <c r="L23" i="1"/>
  <c r="K22" i="1"/>
  <c r="O21" i="1"/>
  <c r="N20" i="1"/>
  <c r="Q18" i="1"/>
  <c r="P16" i="1"/>
  <c r="K23" i="1"/>
  <c r="N21" i="1"/>
  <c r="Q19" i="1"/>
  <c r="P18" i="1"/>
  <c r="P19" i="1"/>
  <c r="M16" i="1"/>
  <c r="L30" i="1"/>
  <c r="L37" i="1"/>
  <c r="Q20" i="1"/>
  <c r="O16" i="1"/>
  <c r="K16" i="1"/>
  <c r="N22" i="1"/>
  <c r="L36" i="1"/>
  <c r="M20" i="1"/>
  <c r="P22" i="1"/>
  <c r="L24" i="1" l="1"/>
  <c r="K24" i="1"/>
  <c r="O24" i="1"/>
  <c r="K35" i="1"/>
  <c r="K38" i="1"/>
  <c r="K32" i="1"/>
  <c r="K33" i="1"/>
  <c r="K34" i="1"/>
  <c r="K36" i="1"/>
  <c r="K37" i="1"/>
  <c r="K30" i="1"/>
  <c r="L39" i="1"/>
  <c r="Q24" i="1"/>
  <c r="N24" i="1"/>
  <c r="P24" i="1"/>
  <c r="P42" i="1" s="1"/>
  <c r="M24" i="1"/>
  <c r="M42" i="1" s="1"/>
  <c r="K39" i="1" l="1"/>
  <c r="Q43" i="1"/>
  <c r="Q45" i="1" s="1"/>
  <c r="Q39" i="1"/>
  <c r="Q42" i="1" s="1"/>
  <c r="N42" i="1"/>
  <c r="O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39" authorId="0" shapeId="0" xr:uid="{ED4F249B-6ACD-4D34-9504-E66E4B3E0D3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estimated actual from our 2018-22 final decision</t>
        </r>
      </text>
    </comment>
    <comment ref="Q40" authorId="0" shapeId="0" xr:uid="{408836B6-EB25-43C9-B2CA-71A86D51232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actual value for the HY extension period</t>
        </r>
      </text>
    </comment>
    <comment ref="Q42" authorId="0" shapeId="0" xr:uid="{B2510678-0C2C-4C38-8C6E-1C35CCA6A97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estimated incrementalgain from our 2018-22 final decision</t>
        </r>
      </text>
    </comment>
    <comment ref="Q43" authorId="0" shapeId="0" xr:uid="{7B90EE0C-5394-46A0-B6D2-32C326914B2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actual 2017 incremental gain to be used for the HY extension period.</t>
        </r>
      </text>
    </comment>
  </commentList>
</comments>
</file>

<file path=xl/sharedStrings.xml><?xml version="1.0" encoding="utf-8"?>
<sst xmlns="http://schemas.openxmlformats.org/spreadsheetml/2006/main" count="43" uniqueCount="33">
  <si>
    <t>Actual and estimated inflation</t>
  </si>
  <si>
    <t>Actual</t>
  </si>
  <si>
    <t>Estimate</t>
  </si>
  <si>
    <t>ABS CPI index - December (old base)</t>
  </si>
  <si>
    <t>ABS CPI index - December (rebased index in March 2012)</t>
  </si>
  <si>
    <t>Inflation rate (per cent)</t>
  </si>
  <si>
    <t>Table 23.4.1.1 - Opex allowance applicable to Incentive Mechanism (Incentive Mechanism target)</t>
  </si>
  <si>
    <t>Previous period</t>
  </si>
  <si>
    <t>Current regulatory control period</t>
  </si>
  <si>
    <t>Total opex allowance</t>
  </si>
  <si>
    <t xml:space="preserve">Less approved excludable costs - allowance </t>
  </si>
  <si>
    <t>unaccounted for gas expenses (clause 6.4(j)(3))</t>
  </si>
  <si>
    <t>licence fees (clause 6.4(j)(4))</t>
  </si>
  <si>
    <t>debt raising costs (clause 6.4(j)(5))</t>
  </si>
  <si>
    <t>any other activity that Multinet and the Regulator agree to exclude from the operation of the efficiency carryover mechanism (clause 6.4(j)(7))</t>
  </si>
  <si>
    <t>Change in scale adjustment (clause 6.4(k)(2))</t>
  </si>
  <si>
    <t>Change in capitalisation policy (clause 6.4(l))</t>
  </si>
  <si>
    <t>Forecast opex for Incentive Mechanism purposes</t>
  </si>
  <si>
    <t>Table 23.4.1.2 - Actual and estimated opex applicable to Incentive Mechanism</t>
  </si>
  <si>
    <t>$m, Actual</t>
  </si>
  <si>
    <t>Total opex (actual)</t>
  </si>
  <si>
    <t>Less approved excludable costs</t>
  </si>
  <si>
    <t>costs associated with complying with any retailer of last resort requirements (clause 6.4(j)(1))</t>
  </si>
  <si>
    <t>amounts for approved Cost Pass Through Events (clause 6.4(j)(2))</t>
  </si>
  <si>
    <t>movements in provisions (clause 6.4(j)(6))</t>
  </si>
  <si>
    <t>Actual opex for Incentive Mechanism purposes</t>
  </si>
  <si>
    <t>HY2023 PTRM input ($m, 2022)</t>
  </si>
  <si>
    <t>TABLE 23.4.1 - The carryover amounts that arise from applying the Incentive Mechanism during the 2018 to 2022 regulatory control period</t>
  </si>
  <si>
    <t>$m, real 2017</t>
  </si>
  <si>
    <t>$m, real December 2017</t>
  </si>
  <si>
    <t>Incremental gain ($m, 2017)</t>
  </si>
  <si>
    <t>Cumulative index (2017=1)</t>
  </si>
  <si>
    <t>$m, real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</si>
</sst>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_(* #,##0.00_);_(* \(#,##0.00\);_(* &quot;-&quot;??_);_(@_)"/>
    <numFmt numFmtId="167" formatCode="0.000000"/>
    <numFmt numFmtId="168" formatCode="0.00;\-0.00;_(&quot;-&quot;_)"/>
    <numFmt numFmtId="169" formatCode="#,##0.0_ ;\-#,##0.0\ "/>
    <numFmt numFmtId="170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name val="Arial"/>
      <family val="2"/>
    </font>
    <font>
      <b/>
      <sz val="10"/>
      <color rgb="FFFFFFFF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404040"/>
        <bgColor rgb="FF000000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 style="thin">
        <color rgb="FFA6A6A6"/>
      </left>
      <right/>
      <top/>
      <bottom/>
      <diagonal/>
    </border>
    <border>
      <left style="medium">
        <color indexed="64"/>
      </left>
      <right style="thin">
        <color rgb="FFA6A6A6"/>
      </right>
      <top style="medium">
        <color auto="1"/>
      </top>
      <bottom/>
      <diagonal/>
    </border>
    <border>
      <left style="thin">
        <color rgb="FFA6A6A6"/>
      </left>
      <right style="thin">
        <color rgb="FFA6A6A6"/>
      </right>
      <top style="medium">
        <color auto="1"/>
      </top>
      <bottom/>
      <diagonal/>
    </border>
    <border>
      <left style="thin">
        <color rgb="FFA6A6A6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/>
      <top/>
      <bottom style="medium">
        <color auto="1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auto="1"/>
      </bottom>
      <diagonal/>
    </border>
    <border>
      <left style="medium">
        <color auto="1"/>
      </left>
      <right/>
      <top style="thin">
        <color rgb="FFBFBFBF"/>
      </top>
      <bottom style="medium">
        <color auto="1"/>
      </bottom>
      <diagonal/>
    </border>
    <border>
      <left/>
      <right/>
      <top style="thin">
        <color rgb="FFBFBFBF"/>
      </top>
      <bottom style="medium">
        <color indexed="64"/>
      </bottom>
      <diagonal/>
    </border>
    <border>
      <left/>
      <right/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auto="1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auto="1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A6A6A6"/>
      </left>
      <right style="thin">
        <color rgb="FFA6A6A6"/>
      </right>
      <top/>
      <bottom style="medium">
        <color indexed="64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/>
      <top style="medium">
        <color indexed="64"/>
      </top>
      <bottom style="thin">
        <color rgb="FFA6A6A6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/>
      <diagonal/>
    </border>
    <border>
      <left style="medium">
        <color indexed="64"/>
      </left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87">
    <xf numFmtId="0" fontId="0" fillId="0" borderId="0" xfId="0"/>
    <xf numFmtId="0" fontId="3" fillId="0" borderId="0" xfId="0" applyFont="1"/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5" fillId="2" borderId="5" xfId="2" applyFont="1" applyFill="1" applyBorder="1" applyAlignment="1" applyProtection="1">
      <alignment vertical="center" wrapText="1"/>
      <protection locked="0"/>
    </xf>
    <xf numFmtId="0" fontId="6" fillId="4" borderId="1" xfId="2" applyFont="1" applyFill="1" applyBorder="1" applyAlignment="1" applyProtection="1">
      <alignment horizontal="center" vertical="center"/>
      <protection locked="0"/>
    </xf>
    <xf numFmtId="0" fontId="6" fillId="4" borderId="3" xfId="2" applyFont="1" applyFill="1" applyBorder="1" applyAlignment="1" applyProtection="1">
      <alignment horizontal="center" vertical="center"/>
      <protection locked="0"/>
    </xf>
    <xf numFmtId="0" fontId="6" fillId="4" borderId="4" xfId="2" applyFont="1" applyFill="1" applyBorder="1" applyAlignment="1" applyProtection="1">
      <alignment horizontal="center" vertical="center"/>
      <protection locked="0"/>
    </xf>
    <xf numFmtId="0" fontId="6" fillId="4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right" vertical="center"/>
    </xf>
    <xf numFmtId="0" fontId="7" fillId="3" borderId="8" xfId="2" applyFont="1" applyFill="1" applyBorder="1" applyAlignment="1">
      <alignment horizontal="right" vertical="center"/>
    </xf>
    <xf numFmtId="0" fontId="7" fillId="4" borderId="9" xfId="2" applyFont="1" applyFill="1" applyBorder="1" applyAlignment="1">
      <alignment horizontal="right" vertical="center"/>
    </xf>
    <xf numFmtId="0" fontId="7" fillId="4" borderId="10" xfId="2" applyFont="1" applyFill="1" applyBorder="1" applyAlignment="1">
      <alignment horizontal="right" vertical="center"/>
    </xf>
    <xf numFmtId="0" fontId="7" fillId="4" borderId="11" xfId="2" applyFont="1" applyFill="1" applyBorder="1" applyAlignment="1">
      <alignment horizontal="right" vertical="center"/>
    </xf>
    <xf numFmtId="0" fontId="7" fillId="4" borderId="12" xfId="2" applyFont="1" applyFill="1" applyBorder="1" applyAlignment="1">
      <alignment horizontal="right" vertical="center"/>
    </xf>
    <xf numFmtId="0" fontId="2" fillId="0" borderId="13" xfId="2" applyBorder="1" applyAlignment="1">
      <alignment horizontal="left" vertical="center" wrapText="1" indent="1"/>
    </xf>
    <xf numFmtId="164" fontId="2" fillId="0" borderId="14" xfId="2" applyNumberFormat="1" applyBorder="1" applyAlignment="1">
      <alignment vertical="center" wrapText="1"/>
    </xf>
    <xf numFmtId="164" fontId="2" fillId="3" borderId="15" xfId="2" applyNumberFormat="1" applyFill="1" applyBorder="1"/>
    <xf numFmtId="164" fontId="7" fillId="3" borderId="15" xfId="2" applyNumberFormat="1" applyFont="1" applyFill="1" applyBorder="1"/>
    <xf numFmtId="164" fontId="7" fillId="3" borderId="16" xfId="2" applyNumberFormat="1" applyFont="1" applyFill="1" applyBorder="1"/>
    <xf numFmtId="164" fontId="7" fillId="3" borderId="17" xfId="2" applyNumberFormat="1" applyFont="1" applyFill="1" applyBorder="1"/>
    <xf numFmtId="0" fontId="2" fillId="0" borderId="18" xfId="2" applyBorder="1" applyAlignment="1">
      <alignment horizontal="left" vertical="center" wrapText="1" indent="1"/>
    </xf>
    <xf numFmtId="164" fontId="2" fillId="5" borderId="19" xfId="2" applyNumberFormat="1" applyFill="1" applyBorder="1" applyAlignment="1" applyProtection="1">
      <alignment vertical="center" wrapText="1"/>
      <protection locked="0"/>
    </xf>
    <xf numFmtId="164" fontId="2" fillId="5" borderId="20" xfId="2" applyNumberFormat="1" applyFill="1" applyBorder="1" applyAlignment="1" applyProtection="1">
      <alignment vertical="center" wrapText="1"/>
      <protection locked="0"/>
    </xf>
    <xf numFmtId="164" fontId="2" fillId="5" borderId="21" xfId="2" applyNumberFormat="1" applyFill="1" applyBorder="1" applyAlignment="1" applyProtection="1">
      <alignment vertical="center" wrapText="1"/>
      <protection locked="0"/>
    </xf>
    <xf numFmtId="164" fontId="2" fillId="5" borderId="22" xfId="2" applyNumberFormat="1" applyFill="1" applyBorder="1" applyAlignment="1" applyProtection="1">
      <alignment vertical="center" wrapText="1"/>
      <protection locked="0"/>
    </xf>
    <xf numFmtId="164" fontId="2" fillId="5" borderId="23" xfId="2" applyNumberFormat="1" applyFill="1" applyBorder="1" applyAlignment="1" applyProtection="1">
      <alignment vertical="center" wrapText="1"/>
      <protection locked="0"/>
    </xf>
    <xf numFmtId="164" fontId="2" fillId="5" borderId="24" xfId="2" applyNumberFormat="1" applyFill="1" applyBorder="1" applyAlignment="1" applyProtection="1">
      <alignment vertical="center" wrapText="1"/>
      <protection locked="0"/>
    </xf>
    <xf numFmtId="0" fontId="8" fillId="2" borderId="13" xfId="2" applyFont="1" applyFill="1" applyBorder="1" applyAlignment="1">
      <alignment vertical="center" wrapText="1"/>
    </xf>
    <xf numFmtId="10" fontId="8" fillId="2" borderId="25" xfId="1" applyNumberFormat="1" applyFont="1" applyFill="1" applyBorder="1" applyAlignment="1" applyProtection="1">
      <alignment vertical="center" wrapText="1"/>
    </xf>
    <xf numFmtId="10" fontId="2" fillId="2" borderId="26" xfId="2" applyNumberFormat="1" applyFill="1" applyBorder="1" applyAlignment="1">
      <alignment horizontal="right" vertical="center" wrapText="1"/>
    </xf>
    <xf numFmtId="10" fontId="2" fillId="2" borderId="27" xfId="2" applyNumberFormat="1" applyFill="1" applyBorder="1" applyAlignment="1">
      <alignment horizontal="right" vertical="center" wrapText="1"/>
    </xf>
    <xf numFmtId="0" fontId="8" fillId="2" borderId="18" xfId="2" applyFont="1" applyFill="1" applyBorder="1" applyAlignment="1">
      <alignment vertical="center" wrapText="1"/>
    </xf>
    <xf numFmtId="165" fontId="2" fillId="2" borderId="19" xfId="2" applyNumberFormat="1" applyFill="1" applyBorder="1" applyAlignment="1">
      <alignment horizontal="right" vertical="center" wrapText="1"/>
    </xf>
    <xf numFmtId="165" fontId="2" fillId="2" borderId="28" xfId="2" applyNumberFormat="1" applyFill="1" applyBorder="1" applyAlignment="1">
      <alignment horizontal="right" vertical="center" wrapText="1"/>
    </xf>
    <xf numFmtId="165" fontId="2" fillId="2" borderId="20" xfId="2" applyNumberFormat="1" applyFill="1" applyBorder="1" applyAlignment="1">
      <alignment horizontal="right" vertical="center" wrapText="1"/>
    </xf>
    <xf numFmtId="165" fontId="2" fillId="2" borderId="29" xfId="2" applyNumberFormat="1" applyFill="1" applyBorder="1" applyAlignment="1">
      <alignment horizontal="right" vertical="center" wrapText="1"/>
    </xf>
    <xf numFmtId="0" fontId="2" fillId="0" borderId="0" xfId="2"/>
    <xf numFmtId="0" fontId="9" fillId="6" borderId="0" xfId="2" applyFont="1" applyFill="1" applyAlignment="1">
      <alignment vertical="center"/>
    </xf>
    <xf numFmtId="0" fontId="10" fillId="7" borderId="1" xfId="2" applyFont="1" applyFill="1" applyBorder="1" applyAlignment="1" applyProtection="1">
      <alignment horizontal="left" vertical="center"/>
      <protection locked="0"/>
    </xf>
    <xf numFmtId="0" fontId="10" fillId="7" borderId="3" xfId="2" applyFont="1" applyFill="1" applyBorder="1" applyAlignment="1" applyProtection="1">
      <alignment horizontal="left" vertical="center"/>
      <protection locked="0"/>
    </xf>
    <xf numFmtId="0" fontId="11" fillId="2" borderId="30" xfId="2" applyFont="1" applyFill="1" applyBorder="1"/>
    <xf numFmtId="0" fontId="12" fillId="3" borderId="31" xfId="2" applyFont="1" applyFill="1" applyBorder="1" applyAlignment="1">
      <alignment horizontal="center"/>
    </xf>
    <xf numFmtId="0" fontId="12" fillId="3" borderId="32" xfId="2" applyFont="1" applyFill="1" applyBorder="1" applyAlignment="1">
      <alignment horizontal="center"/>
    </xf>
    <xf numFmtId="0" fontId="12" fillId="8" borderId="33" xfId="2" applyFont="1" applyFill="1" applyBorder="1" applyAlignment="1">
      <alignment horizontal="center"/>
    </xf>
    <xf numFmtId="0" fontId="12" fillId="8" borderId="34" xfId="2" applyFont="1" applyFill="1" applyBorder="1" applyAlignment="1">
      <alignment horizontal="center"/>
    </xf>
    <xf numFmtId="0" fontId="12" fillId="8" borderId="35" xfId="2" applyFont="1" applyFill="1" applyBorder="1" applyAlignment="1">
      <alignment horizontal="center"/>
    </xf>
    <xf numFmtId="0" fontId="2" fillId="2" borderId="5" xfId="2" applyFill="1" applyBorder="1"/>
    <xf numFmtId="0" fontId="7" fillId="3" borderId="36" xfId="2" applyFont="1" applyFill="1" applyBorder="1" applyAlignment="1">
      <alignment horizontal="center" vertical="center"/>
    </xf>
    <xf numFmtId="0" fontId="7" fillId="3" borderId="37" xfId="2" applyFont="1" applyFill="1" applyBorder="1" applyAlignment="1">
      <alignment horizontal="center" vertical="center"/>
    </xf>
    <xf numFmtId="0" fontId="7" fillId="8" borderId="38" xfId="2" applyFont="1" applyFill="1" applyBorder="1" applyAlignment="1">
      <alignment horizontal="center" vertical="center"/>
    </xf>
    <xf numFmtId="0" fontId="7" fillId="8" borderId="39" xfId="2" applyFont="1" applyFill="1" applyBorder="1" applyAlignment="1">
      <alignment horizontal="center" vertical="center"/>
    </xf>
    <xf numFmtId="0" fontId="7" fillId="8" borderId="40" xfId="2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right" vertical="center"/>
    </xf>
    <xf numFmtId="0" fontId="7" fillId="3" borderId="43" xfId="2" applyFont="1" applyFill="1" applyBorder="1" applyAlignment="1">
      <alignment horizontal="right" vertical="center"/>
    </xf>
    <xf numFmtId="0" fontId="7" fillId="8" borderId="44" xfId="2" applyFont="1" applyFill="1" applyBorder="1" applyAlignment="1">
      <alignment horizontal="right" vertical="center"/>
    </xf>
    <xf numFmtId="0" fontId="7" fillId="8" borderId="45" xfId="2" applyFont="1" applyFill="1" applyBorder="1" applyAlignment="1">
      <alignment horizontal="right" vertical="center"/>
    </xf>
    <xf numFmtId="0" fontId="7" fillId="8" borderId="46" xfId="2" applyFont="1" applyFill="1" applyBorder="1" applyAlignment="1">
      <alignment horizontal="right" vertical="center"/>
    </xf>
    <xf numFmtId="0" fontId="7" fillId="3" borderId="1" xfId="2" applyFont="1" applyFill="1" applyBorder="1" applyAlignment="1" applyProtection="1">
      <alignment horizontal="right" vertical="center"/>
      <protection locked="0"/>
    </xf>
    <xf numFmtId="0" fontId="7" fillId="3" borderId="3" xfId="2" applyFont="1" applyFill="1" applyBorder="1" applyAlignment="1" applyProtection="1">
      <alignment horizontal="right" vertical="center"/>
      <protection locked="0"/>
    </xf>
    <xf numFmtId="164" fontId="7" fillId="5" borderId="33" xfId="2" applyNumberFormat="1" applyFont="1" applyFill="1" applyBorder="1" applyAlignment="1" applyProtection="1">
      <alignment vertical="center" wrapText="1"/>
      <protection locked="0"/>
    </xf>
    <xf numFmtId="164" fontId="7" fillId="5" borderId="34" xfId="2" applyNumberFormat="1" applyFont="1" applyFill="1" applyBorder="1" applyAlignment="1" applyProtection="1">
      <alignment vertical="center" wrapText="1"/>
      <protection locked="0"/>
    </xf>
    <xf numFmtId="165" fontId="7" fillId="5" borderId="33" xfId="2" applyNumberFormat="1" applyFont="1" applyFill="1" applyBorder="1" applyAlignment="1" applyProtection="1">
      <alignment vertical="center" wrapText="1"/>
      <protection locked="0"/>
    </xf>
    <xf numFmtId="165" fontId="7" fillId="5" borderId="34" xfId="2" applyNumberFormat="1" applyFont="1" applyFill="1" applyBorder="1" applyAlignment="1" applyProtection="1">
      <alignment vertical="center" wrapText="1"/>
      <protection locked="0"/>
    </xf>
    <xf numFmtId="165" fontId="7" fillId="5" borderId="35" xfId="2" applyNumberFormat="1" applyFont="1" applyFill="1" applyBorder="1" applyAlignment="1" applyProtection="1">
      <alignment vertical="center" wrapText="1"/>
      <protection locked="0"/>
    </xf>
    <xf numFmtId="164" fontId="2" fillId="0" borderId="33" xfId="2" applyNumberFormat="1" applyBorder="1" applyAlignment="1">
      <alignment horizontal="right" vertical="center" wrapText="1"/>
    </xf>
    <xf numFmtId="164" fontId="2" fillId="0" borderId="34" xfId="2" applyNumberFormat="1" applyBorder="1" applyAlignment="1">
      <alignment horizontal="right" vertical="center" wrapText="1"/>
    </xf>
    <xf numFmtId="2" fontId="2" fillId="0" borderId="33" xfId="2" applyNumberFormat="1" applyBorder="1" applyAlignment="1">
      <alignment horizontal="right" vertical="center" wrapText="1"/>
    </xf>
    <xf numFmtId="2" fontId="2" fillId="0" borderId="34" xfId="2" applyNumberFormat="1" applyBorder="1" applyAlignment="1">
      <alignment horizontal="right" vertical="center" wrapText="1"/>
    </xf>
    <xf numFmtId="2" fontId="2" fillId="0" borderId="35" xfId="2" applyNumberFormat="1" applyBorder="1" applyAlignment="1">
      <alignment horizontal="right" vertical="center" wrapText="1"/>
    </xf>
    <xf numFmtId="0" fontId="13" fillId="3" borderId="47" xfId="2" applyFont="1" applyFill="1" applyBorder="1" applyAlignment="1">
      <alignment horizontal="left" vertical="center" wrapText="1" indent="1"/>
    </xf>
    <xf numFmtId="0" fontId="7" fillId="3" borderId="48" xfId="2" applyFont="1" applyFill="1" applyBorder="1" applyAlignment="1">
      <alignment vertical="center"/>
    </xf>
    <xf numFmtId="0" fontId="7" fillId="3" borderId="49" xfId="2" applyFont="1" applyFill="1" applyBorder="1" applyAlignment="1">
      <alignment vertical="center"/>
    </xf>
    <xf numFmtId="0" fontId="7" fillId="3" borderId="50" xfId="2" applyFont="1" applyFill="1" applyBorder="1" applyAlignment="1">
      <alignment vertical="center"/>
    </xf>
    <xf numFmtId="166" fontId="7" fillId="7" borderId="48" xfId="2" applyNumberFormat="1" applyFont="1" applyFill="1" applyBorder="1" applyAlignment="1" applyProtection="1">
      <alignment horizontal="left"/>
      <protection locked="0"/>
    </xf>
    <xf numFmtId="166" fontId="7" fillId="7" borderId="49" xfId="2" applyNumberFormat="1" applyFont="1" applyFill="1" applyBorder="1" applyAlignment="1" applyProtection="1">
      <alignment horizontal="left"/>
      <protection locked="0"/>
    </xf>
    <xf numFmtId="166" fontId="7" fillId="7" borderId="50" xfId="2" applyNumberFormat="1" applyFont="1" applyFill="1" applyBorder="1" applyAlignment="1" applyProtection="1">
      <alignment horizontal="left"/>
      <protection locked="0"/>
    </xf>
    <xf numFmtId="0" fontId="2" fillId="0" borderId="47" xfId="2" applyBorder="1" applyAlignment="1">
      <alignment horizontal="left" vertical="center" indent="3"/>
    </xf>
    <xf numFmtId="164" fontId="2" fillId="5" borderId="48" xfId="2" applyNumberFormat="1" applyFill="1" applyBorder="1" applyAlignment="1" applyProtection="1">
      <alignment vertical="center" wrapText="1"/>
      <protection locked="0"/>
    </xf>
    <xf numFmtId="164" fontId="2" fillId="5" borderId="49" xfId="2" applyNumberFormat="1" applyFill="1" applyBorder="1" applyAlignment="1" applyProtection="1">
      <alignment vertical="center" wrapText="1"/>
      <protection locked="0"/>
    </xf>
    <xf numFmtId="164" fontId="2" fillId="5" borderId="50" xfId="2" applyNumberFormat="1" applyFill="1" applyBorder="1" applyAlignment="1" applyProtection="1">
      <alignment vertical="center" wrapText="1"/>
      <protection locked="0"/>
    </xf>
    <xf numFmtId="164" fontId="2" fillId="0" borderId="48" xfId="2" applyNumberFormat="1" applyBorder="1" applyAlignment="1">
      <alignment horizontal="right" wrapText="1"/>
    </xf>
    <xf numFmtId="164" fontId="2" fillId="0" borderId="49" xfId="2" applyNumberFormat="1" applyBorder="1" applyAlignment="1">
      <alignment horizontal="right" wrapText="1"/>
    </xf>
    <xf numFmtId="164" fontId="2" fillId="0" borderId="50" xfId="2" applyNumberFormat="1" applyBorder="1" applyAlignment="1">
      <alignment horizontal="right" wrapText="1"/>
    </xf>
    <xf numFmtId="0" fontId="2" fillId="0" borderId="47" xfId="2" applyBorder="1" applyAlignment="1">
      <alignment horizontal="left" vertical="center" wrapText="1" indent="3"/>
    </xf>
    <xf numFmtId="0" fontId="2" fillId="0" borderId="47" xfId="2" applyBorder="1" applyAlignment="1">
      <alignment horizontal="left" vertical="center" wrapText="1" indent="1"/>
    </xf>
    <xf numFmtId="164" fontId="2" fillId="5" borderId="38" xfId="2" applyNumberFormat="1" applyFill="1" applyBorder="1" applyAlignment="1" applyProtection="1">
      <alignment vertical="center" wrapText="1"/>
      <protection locked="0"/>
    </xf>
    <xf numFmtId="164" fontId="2" fillId="5" borderId="39" xfId="2" applyNumberFormat="1" applyFill="1" applyBorder="1" applyAlignment="1" applyProtection="1">
      <alignment vertical="center" wrapText="1"/>
      <protection locked="0"/>
    </xf>
    <xf numFmtId="164" fontId="2" fillId="5" borderId="40" xfId="2" applyNumberFormat="1" applyFill="1" applyBorder="1" applyAlignment="1" applyProtection="1">
      <alignment vertical="center" wrapText="1"/>
      <protection locked="0"/>
    </xf>
    <xf numFmtId="164" fontId="2" fillId="0" borderId="38" xfId="2" applyNumberFormat="1" applyBorder="1" applyAlignment="1">
      <alignment horizontal="right" wrapText="1"/>
    </xf>
    <xf numFmtId="164" fontId="2" fillId="0" borderId="39" xfId="2" applyNumberFormat="1" applyBorder="1" applyAlignment="1">
      <alignment horizontal="right" wrapText="1"/>
    </xf>
    <xf numFmtId="164" fontId="2" fillId="0" borderId="40" xfId="2" applyNumberFormat="1" applyBorder="1" applyAlignment="1">
      <alignment horizontal="right" wrapText="1"/>
    </xf>
    <xf numFmtId="0" fontId="2" fillId="3" borderId="51" xfId="2" applyFill="1" applyBorder="1" applyAlignment="1">
      <alignment horizontal="left" vertical="center" wrapText="1" indent="1"/>
    </xf>
    <xf numFmtId="164" fontId="14" fillId="9" borderId="36" xfId="2" applyNumberFormat="1" applyFont="1" applyFill="1" applyBorder="1" applyAlignment="1">
      <alignment horizontal="right" wrapText="1"/>
    </xf>
    <xf numFmtId="164" fontId="14" fillId="9" borderId="52" xfId="2" applyNumberFormat="1" applyFont="1" applyFill="1" applyBorder="1" applyAlignment="1">
      <alignment horizontal="right" wrapText="1"/>
    </xf>
    <xf numFmtId="2" fontId="14" fillId="9" borderId="52" xfId="2" applyNumberFormat="1" applyFont="1" applyFill="1" applyBorder="1" applyAlignment="1">
      <alignment horizontal="right" wrapText="1"/>
    </xf>
    <xf numFmtId="2" fontId="14" fillId="9" borderId="53" xfId="2" applyNumberFormat="1" applyFont="1" applyFill="1" applyBorder="1" applyAlignment="1">
      <alignment horizontal="right" wrapText="1"/>
    </xf>
    <xf numFmtId="164" fontId="14" fillId="9" borderId="53" xfId="2" applyNumberFormat="1" applyFont="1" applyFill="1" applyBorder="1" applyAlignment="1">
      <alignment horizontal="right" wrapText="1"/>
    </xf>
    <xf numFmtId="0" fontId="13" fillId="0" borderId="3" xfId="2" applyFont="1" applyBorder="1" applyAlignment="1">
      <alignment vertical="center"/>
    </xf>
    <xf numFmtId="0" fontId="13" fillId="0" borderId="0" xfId="2" applyFont="1" applyAlignment="1">
      <alignment vertical="center"/>
    </xf>
    <xf numFmtId="167" fontId="15" fillId="0" borderId="0" xfId="2" applyNumberFormat="1" applyFont="1"/>
    <xf numFmtId="0" fontId="2" fillId="0" borderId="54" xfId="2" applyBorder="1"/>
    <xf numFmtId="0" fontId="10" fillId="7" borderId="4" xfId="2" applyFont="1" applyFill="1" applyBorder="1" applyAlignment="1" applyProtection="1">
      <alignment horizontal="left" vertical="center"/>
      <protection locked="0"/>
    </xf>
    <xf numFmtId="0" fontId="2" fillId="0" borderId="55" xfId="2" applyBorder="1"/>
    <xf numFmtId="0" fontId="12" fillId="3" borderId="56" xfId="2" applyFont="1" applyFill="1" applyBorder="1" applyAlignment="1">
      <alignment horizontal="center"/>
    </xf>
    <xf numFmtId="0" fontId="12" fillId="3" borderId="57" xfId="2" applyFont="1" applyFill="1" applyBorder="1" applyAlignment="1">
      <alignment horizontal="center"/>
    </xf>
    <xf numFmtId="0" fontId="10" fillId="2" borderId="0" xfId="2" applyFont="1" applyFill="1" applyAlignment="1" applyProtection="1">
      <alignment horizontal="left" vertical="center"/>
      <protection locked="0"/>
    </xf>
    <xf numFmtId="0" fontId="12" fillId="8" borderId="30" xfId="2" applyFont="1" applyFill="1" applyBorder="1" applyAlignment="1">
      <alignment horizontal="center"/>
    </xf>
    <xf numFmtId="0" fontId="12" fillId="8" borderId="2" xfId="2" applyFont="1" applyFill="1" applyBorder="1" applyAlignment="1">
      <alignment horizontal="center"/>
    </xf>
    <xf numFmtId="0" fontId="12" fillId="8" borderId="12" xfId="2" applyFont="1" applyFill="1" applyBorder="1" applyAlignment="1">
      <alignment horizontal="center"/>
    </xf>
    <xf numFmtId="0" fontId="16" fillId="2" borderId="0" xfId="2" applyFont="1" applyFill="1" applyAlignment="1" applyProtection="1">
      <alignment horizontal="right"/>
      <protection locked="0"/>
    </xf>
    <xf numFmtId="0" fontId="2" fillId="0" borderId="5" xfId="2" applyBorder="1"/>
    <xf numFmtId="0" fontId="7" fillId="8" borderId="58" xfId="2" applyFont="1" applyFill="1" applyBorder="1" applyAlignment="1">
      <alignment horizontal="right" vertical="center"/>
    </xf>
    <xf numFmtId="168" fontId="7" fillId="5" borderId="33" xfId="2" applyNumberFormat="1" applyFont="1" applyFill="1" applyBorder="1" applyAlignment="1" applyProtection="1">
      <alignment vertical="center" wrapText="1"/>
      <protection locked="0"/>
    </xf>
    <xf numFmtId="168" fontId="7" fillId="5" borderId="34" xfId="2" applyNumberFormat="1" applyFont="1" applyFill="1" applyBorder="1" applyAlignment="1" applyProtection="1">
      <alignment vertical="center" wrapText="1"/>
      <protection locked="0"/>
    </xf>
    <xf numFmtId="168" fontId="7" fillId="5" borderId="59" xfId="2" applyNumberFormat="1" applyFont="1" applyFill="1" applyBorder="1" applyAlignment="1" applyProtection="1">
      <alignment vertical="center" wrapText="1"/>
      <protection locked="0"/>
    </xf>
    <xf numFmtId="168" fontId="7" fillId="5" borderId="60" xfId="2" applyNumberFormat="1" applyFont="1" applyFill="1" applyBorder="1" applyAlignment="1" applyProtection="1">
      <alignment vertical="center" wrapText="1"/>
      <protection locked="0"/>
    </xf>
    <xf numFmtId="169" fontId="2" fillId="0" borderId="48" xfId="2" applyNumberFormat="1" applyBorder="1" applyAlignment="1">
      <alignment horizontal="right" vertical="center"/>
    </xf>
    <xf numFmtId="169" fontId="2" fillId="0" borderId="34" xfId="2" applyNumberFormat="1" applyBorder="1" applyAlignment="1">
      <alignment horizontal="right" vertical="center"/>
    </xf>
    <xf numFmtId="169" fontId="2" fillId="0" borderId="33" xfId="2" applyNumberFormat="1" applyBorder="1" applyAlignment="1">
      <alignment horizontal="right" vertical="center"/>
    </xf>
    <xf numFmtId="169" fontId="2" fillId="0" borderId="59" xfId="2" applyNumberFormat="1" applyBorder="1" applyAlignment="1">
      <alignment horizontal="right" vertical="center"/>
    </xf>
    <xf numFmtId="169" fontId="2" fillId="2" borderId="60" xfId="2" applyNumberFormat="1" applyFill="1" applyBorder="1" applyAlignment="1">
      <alignment horizontal="right" vertical="center"/>
    </xf>
    <xf numFmtId="0" fontId="13" fillId="7" borderId="47" xfId="2" applyFont="1" applyFill="1" applyBorder="1" applyAlignment="1">
      <alignment horizontal="left" vertical="center" wrapText="1" indent="1"/>
    </xf>
    <xf numFmtId="168" fontId="7" fillId="3" borderId="48" xfId="2" applyNumberFormat="1" applyFont="1" applyFill="1" applyBorder="1"/>
    <xf numFmtId="168" fontId="7" fillId="3" borderId="49" xfId="2" applyNumberFormat="1" applyFont="1" applyFill="1" applyBorder="1"/>
    <xf numFmtId="168" fontId="7" fillId="3" borderId="61" xfId="2" applyNumberFormat="1" applyFont="1" applyFill="1" applyBorder="1"/>
    <xf numFmtId="168" fontId="7" fillId="3" borderId="62" xfId="2" applyNumberFormat="1" applyFont="1" applyFill="1" applyBorder="1"/>
    <xf numFmtId="166" fontId="7" fillId="3" borderId="48" xfId="2" applyNumberFormat="1" applyFont="1" applyFill="1" applyBorder="1" applyAlignment="1">
      <alignment horizontal="left"/>
    </xf>
    <xf numFmtId="166" fontId="7" fillId="3" borderId="49" xfId="2" applyNumberFormat="1" applyFont="1" applyFill="1" applyBorder="1" applyAlignment="1">
      <alignment horizontal="left"/>
    </xf>
    <xf numFmtId="166" fontId="7" fillId="3" borderId="61" xfId="2" applyNumberFormat="1" applyFont="1" applyFill="1" applyBorder="1" applyAlignment="1">
      <alignment horizontal="left"/>
    </xf>
    <xf numFmtId="166" fontId="7" fillId="3" borderId="62" xfId="2" applyNumberFormat="1" applyFont="1" applyFill="1" applyBorder="1" applyAlignment="1">
      <alignment horizontal="left"/>
    </xf>
    <xf numFmtId="168" fontId="2" fillId="5" borderId="48" xfId="2" applyNumberFormat="1" applyFill="1" applyBorder="1" applyAlignment="1" applyProtection="1">
      <alignment vertical="center" wrapText="1"/>
      <protection locked="0"/>
    </xf>
    <xf numFmtId="168" fontId="2" fillId="5" borderId="49" xfId="2" applyNumberFormat="1" applyFill="1" applyBorder="1" applyAlignment="1" applyProtection="1">
      <alignment vertical="center" wrapText="1"/>
      <protection locked="0"/>
    </xf>
    <xf numFmtId="168" fontId="2" fillId="5" borderId="61" xfId="2" applyNumberFormat="1" applyFill="1" applyBorder="1" applyAlignment="1" applyProtection="1">
      <alignment vertical="center" wrapText="1"/>
      <protection locked="0"/>
    </xf>
    <xf numFmtId="168" fontId="2" fillId="5" borderId="62" xfId="2" applyNumberFormat="1" applyFill="1" applyBorder="1" applyAlignment="1" applyProtection="1">
      <alignment vertical="center" wrapText="1"/>
      <protection locked="0"/>
    </xf>
    <xf numFmtId="169" fontId="2" fillId="0" borderId="49" xfId="2" applyNumberFormat="1" applyBorder="1" applyAlignment="1">
      <alignment horizontal="right" vertical="center"/>
    </xf>
    <xf numFmtId="169" fontId="2" fillId="0" borderId="61" xfId="2" applyNumberFormat="1" applyBorder="1" applyAlignment="1">
      <alignment horizontal="right" vertical="center"/>
    </xf>
    <xf numFmtId="169" fontId="2" fillId="2" borderId="62" xfId="2" applyNumberFormat="1" applyFill="1" applyBorder="1" applyAlignment="1">
      <alignment horizontal="right" vertical="center"/>
    </xf>
    <xf numFmtId="168" fontId="2" fillId="5" borderId="63" xfId="2" applyNumberFormat="1" applyFill="1" applyBorder="1" applyAlignment="1" applyProtection="1">
      <alignment vertical="center" wrapText="1"/>
      <protection locked="0"/>
    </xf>
    <xf numFmtId="168" fontId="2" fillId="5" borderId="64" xfId="2" applyNumberFormat="1" applyFill="1" applyBorder="1" applyAlignment="1" applyProtection="1">
      <alignment vertical="center" wrapText="1"/>
      <protection locked="0"/>
    </xf>
    <xf numFmtId="169" fontId="2" fillId="0" borderId="63" xfId="2" applyNumberFormat="1" applyBorder="1" applyAlignment="1">
      <alignment horizontal="right" vertical="center"/>
    </xf>
    <xf numFmtId="169" fontId="2" fillId="0" borderId="64" xfId="2" applyNumberFormat="1" applyBorder="1" applyAlignment="1">
      <alignment horizontal="right" vertical="center"/>
    </xf>
    <xf numFmtId="169" fontId="2" fillId="0" borderId="65" xfId="2" applyNumberFormat="1" applyBorder="1" applyAlignment="1">
      <alignment horizontal="right" vertical="center"/>
    </xf>
    <xf numFmtId="169" fontId="2" fillId="2" borderId="66" xfId="2" applyNumberFormat="1" applyFill="1" applyBorder="1" applyAlignment="1">
      <alignment horizontal="right" vertical="center"/>
    </xf>
    <xf numFmtId="0" fontId="2" fillId="0" borderId="67" xfId="2" applyBorder="1" applyAlignment="1">
      <alignment horizontal="left" vertical="center" wrapText="1" indent="3"/>
    </xf>
    <xf numFmtId="168" fontId="2" fillId="5" borderId="38" xfId="2" applyNumberFormat="1" applyFill="1" applyBorder="1" applyAlignment="1" applyProtection="1">
      <alignment vertical="center" wrapText="1"/>
      <protection locked="0"/>
    </xf>
    <xf numFmtId="168" fontId="2" fillId="5" borderId="39" xfId="2" applyNumberFormat="1" applyFill="1" applyBorder="1" applyAlignment="1" applyProtection="1">
      <alignment vertical="center" wrapText="1"/>
      <protection locked="0"/>
    </xf>
    <xf numFmtId="168" fontId="2" fillId="5" borderId="68" xfId="2" applyNumberFormat="1" applyFill="1" applyBorder="1" applyAlignment="1" applyProtection="1">
      <alignment vertical="center" wrapText="1"/>
      <protection locked="0"/>
    </xf>
    <xf numFmtId="168" fontId="2" fillId="5" borderId="69" xfId="2" applyNumberFormat="1" applyFill="1" applyBorder="1" applyAlignment="1" applyProtection="1">
      <alignment vertical="center" wrapText="1"/>
      <protection locked="0"/>
    </xf>
    <xf numFmtId="169" fontId="2" fillId="2" borderId="70" xfId="2" applyNumberFormat="1" applyFill="1" applyBorder="1" applyAlignment="1">
      <alignment horizontal="right" vertical="center"/>
    </xf>
    <xf numFmtId="0" fontId="2" fillId="3" borderId="6" xfId="2" applyFill="1" applyBorder="1" applyAlignment="1">
      <alignment horizontal="left" vertical="center" wrapText="1" indent="1"/>
    </xf>
    <xf numFmtId="168" fontId="14" fillId="9" borderId="71" xfId="2" applyNumberFormat="1" applyFont="1" applyFill="1" applyBorder="1" applyAlignment="1">
      <alignment vertical="center"/>
    </xf>
    <xf numFmtId="168" fontId="14" fillId="9" borderId="72" xfId="2" applyNumberFormat="1" applyFont="1" applyFill="1" applyBorder="1" applyAlignment="1">
      <alignment vertical="center"/>
    </xf>
    <xf numFmtId="168" fontId="14" fillId="9" borderId="73" xfId="2" applyNumberFormat="1" applyFont="1" applyFill="1" applyBorder="1" applyAlignment="1">
      <alignment horizontal="right" wrapText="1"/>
    </xf>
    <xf numFmtId="168" fontId="14" fillId="9" borderId="54" xfId="2" applyNumberFormat="1" applyFont="1" applyFill="1" applyBorder="1" applyAlignment="1">
      <alignment vertical="center"/>
    </xf>
    <xf numFmtId="168" fontId="14" fillId="9" borderId="74" xfId="2" applyNumberFormat="1" applyFont="1" applyFill="1" applyBorder="1" applyAlignment="1">
      <alignment vertical="center"/>
    </xf>
    <xf numFmtId="164" fontId="14" fillId="9" borderId="75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left" vertical="center"/>
    </xf>
    <xf numFmtId="2" fontId="3" fillId="0" borderId="0" xfId="0" applyNumberFormat="1" applyFont="1"/>
    <xf numFmtId="0" fontId="7" fillId="7" borderId="51" xfId="2" applyFont="1" applyFill="1" applyBorder="1" applyAlignment="1">
      <alignment horizontal="left"/>
    </xf>
    <xf numFmtId="0" fontId="7" fillId="7" borderId="54" xfId="2" applyFont="1" applyFill="1" applyBorder="1" applyAlignment="1">
      <alignment horizontal="left"/>
    </xf>
    <xf numFmtId="169" fontId="2" fillId="2" borderId="44" xfId="2" applyNumberFormat="1" applyFill="1" applyBorder="1" applyAlignment="1">
      <alignment horizontal="right" vertical="center"/>
    </xf>
    <xf numFmtId="169" fontId="2" fillId="2" borderId="45" xfId="2" applyNumberFormat="1" applyFill="1" applyBorder="1" applyAlignment="1">
      <alignment horizontal="right" vertical="center"/>
    </xf>
    <xf numFmtId="169" fontId="2" fillId="2" borderId="58" xfId="2" applyNumberForma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70" fontId="3" fillId="0" borderId="0" xfId="0" applyNumberFormat="1" applyFont="1"/>
    <xf numFmtId="169" fontId="2" fillId="2" borderId="76" xfId="2" applyNumberFormat="1" applyFill="1" applyBorder="1" applyAlignment="1">
      <alignment horizontal="right" vertical="center"/>
    </xf>
    <xf numFmtId="2" fontId="17" fillId="0" borderId="0" xfId="0" applyNumberFormat="1" applyFont="1"/>
    <xf numFmtId="0" fontId="14" fillId="9" borderId="1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/>
    </xf>
    <xf numFmtId="2" fontId="7" fillId="9" borderId="3" xfId="0" applyNumberFormat="1" applyFont="1" applyFill="1" applyBorder="1" applyAlignment="1">
      <alignment horizontal="right"/>
    </xf>
    <xf numFmtId="164" fontId="14" fillId="9" borderId="3" xfId="0" applyNumberFormat="1" applyFont="1" applyFill="1" applyBorder="1" applyAlignment="1">
      <alignment horizontal="right"/>
    </xf>
    <xf numFmtId="167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14" fillId="9" borderId="77" xfId="2" applyNumberFormat="1" applyFont="1" applyFill="1" applyBorder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0" fontId="12" fillId="8" borderId="78" xfId="2" applyFont="1" applyFill="1" applyBorder="1" applyAlignment="1">
      <alignment horizontal="center"/>
    </xf>
    <xf numFmtId="0" fontId="12" fillId="8" borderId="79" xfId="2" applyFont="1" applyFill="1" applyBorder="1" applyAlignment="1">
      <alignment horizontal="center"/>
    </xf>
    <xf numFmtId="0" fontId="12" fillId="8" borderId="80" xfId="2" applyFont="1" applyFill="1" applyBorder="1" applyAlignment="1">
      <alignment horizontal="center"/>
    </xf>
    <xf numFmtId="0" fontId="2" fillId="0" borderId="81" xfId="2" applyBorder="1"/>
    <xf numFmtId="0" fontId="2" fillId="0" borderId="82" xfId="2" applyBorder="1"/>
  </cellXfs>
  <cellStyles count="3">
    <cellStyle name="Normal" xfId="0" builtinId="0"/>
    <cellStyle name="Normal 13" xfId="2" xr:uid="{063C9672-5642-4929-8F32-FEBAFD3B133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2E0F-267F-4B81-B864-D18438591025}">
  <dimension ref="B1:Q51"/>
  <sheetViews>
    <sheetView tabSelected="1" topLeftCell="D19" zoomScaleNormal="100" workbookViewId="0">
      <selection activeCell="B28" sqref="B28"/>
    </sheetView>
  </sheetViews>
  <sheetFormatPr defaultColWidth="9.140625" defaultRowHeight="15" x14ac:dyDescent="0.25"/>
  <cols>
    <col min="1" max="1" width="3.5703125" style="1" customWidth="1"/>
    <col min="2" max="2" width="85.85546875" style="1" customWidth="1"/>
    <col min="3" max="17" width="15.28515625" style="1" customWidth="1"/>
    <col min="18" max="18" width="15.85546875" style="1" customWidth="1"/>
    <col min="19" max="19" width="11" style="1" bestFit="1" customWidth="1"/>
    <col min="20" max="20" width="10.5703125" style="1" bestFit="1" customWidth="1"/>
    <col min="21" max="21" width="10.7109375" style="1" bestFit="1" customWidth="1"/>
    <col min="22" max="22" width="11" style="1" bestFit="1" customWidth="1"/>
    <col min="23" max="23" width="9.28515625" style="1" customWidth="1"/>
    <col min="24" max="24" width="11" style="1" bestFit="1" customWidth="1"/>
    <col min="25" max="26" width="10.5703125" style="1" bestFit="1" customWidth="1"/>
    <col min="27" max="27" width="9.85546875" style="1" customWidth="1"/>
    <col min="28" max="16384" width="9.140625" style="1"/>
  </cols>
  <sheetData>
    <row r="1" spans="2:17" ht="24.75" customHeight="1" thickBot="1" x14ac:dyDescent="0.3">
      <c r="B1" s="2" t="s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5"/>
    </row>
    <row r="2" spans="2:17" ht="18.75" thickBot="1" x14ac:dyDescent="0.3">
      <c r="B2" s="6"/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9"/>
      <c r="N2" s="10" t="s">
        <v>2</v>
      </c>
    </row>
    <row r="3" spans="2:17" ht="18.75" thickBot="1" x14ac:dyDescent="0.3">
      <c r="B3" s="6"/>
      <c r="C3" s="11">
        <v>2011</v>
      </c>
      <c r="D3" s="12">
        <v>2012</v>
      </c>
      <c r="E3" s="13">
        <v>2013</v>
      </c>
      <c r="F3" s="14">
        <v>2014</v>
      </c>
      <c r="G3" s="14">
        <v>2015</v>
      </c>
      <c r="H3" s="14">
        <v>2016</v>
      </c>
      <c r="I3" s="14">
        <v>2017</v>
      </c>
      <c r="J3" s="14">
        <v>2018</v>
      </c>
      <c r="K3" s="14">
        <v>2019</v>
      </c>
      <c r="L3" s="14">
        <v>2020</v>
      </c>
      <c r="M3" s="15">
        <v>2021</v>
      </c>
      <c r="N3" s="16">
        <v>2022</v>
      </c>
    </row>
    <row r="4" spans="2:17" ht="15" customHeight="1" thickBot="1" x14ac:dyDescent="0.3">
      <c r="B4" s="17" t="s">
        <v>3</v>
      </c>
      <c r="C4" s="18">
        <v>179.4</v>
      </c>
      <c r="D4" s="19"/>
      <c r="E4" s="19"/>
      <c r="F4" s="19"/>
      <c r="G4" s="20"/>
      <c r="H4" s="20"/>
      <c r="I4" s="21"/>
      <c r="J4" s="21"/>
      <c r="K4" s="21"/>
      <c r="L4" s="21"/>
      <c r="M4" s="21"/>
      <c r="N4" s="22"/>
    </row>
    <row r="5" spans="2:17" ht="15.75" customHeight="1" thickBot="1" x14ac:dyDescent="0.3">
      <c r="B5" s="23" t="s">
        <v>4</v>
      </c>
      <c r="C5" s="24">
        <v>99.8</v>
      </c>
      <c r="D5" s="25">
        <v>102</v>
      </c>
      <c r="E5" s="25">
        <v>104.8</v>
      </c>
      <c r="F5" s="25">
        <v>106.6</v>
      </c>
      <c r="G5" s="25">
        <v>108.4</v>
      </c>
      <c r="H5" s="26">
        <v>110</v>
      </c>
      <c r="I5" s="27">
        <v>112.1</v>
      </c>
      <c r="J5" s="28">
        <v>114.1</v>
      </c>
      <c r="K5" s="28">
        <v>116.2</v>
      </c>
      <c r="L5" s="28">
        <v>117.2</v>
      </c>
      <c r="M5" s="28">
        <v>121.3</v>
      </c>
      <c r="N5" s="29">
        <f>M5*(1+5.9%)</f>
        <v>128.45669999999998</v>
      </c>
    </row>
    <row r="6" spans="2:17" x14ac:dyDescent="0.25">
      <c r="B6" s="30" t="s">
        <v>5</v>
      </c>
      <c r="C6" s="31">
        <v>3.5199076745527913E-2</v>
      </c>
      <c r="D6" s="32">
        <f t="shared" ref="D6:N6" si="0">D5/C5-1</f>
        <v>2.2044088176352838E-2</v>
      </c>
      <c r="E6" s="32">
        <f t="shared" si="0"/>
        <v>2.7450980392156765E-2</v>
      </c>
      <c r="F6" s="32">
        <f t="shared" si="0"/>
        <v>1.7175572519083859E-2</v>
      </c>
      <c r="G6" s="32">
        <f t="shared" si="0"/>
        <v>1.6885553470919357E-2</v>
      </c>
      <c r="H6" s="32">
        <f t="shared" si="0"/>
        <v>1.4760147601476037E-2</v>
      </c>
      <c r="I6" s="32">
        <f t="shared" si="0"/>
        <v>1.9090909090909047E-2</v>
      </c>
      <c r="J6" s="32">
        <f t="shared" si="0"/>
        <v>1.7841213202497874E-2</v>
      </c>
      <c r="K6" s="32">
        <f t="shared" si="0"/>
        <v>1.8404907975460238E-2</v>
      </c>
      <c r="L6" s="32">
        <f t="shared" si="0"/>
        <v>8.6058519793459354E-3</v>
      </c>
      <c r="M6" s="32">
        <f t="shared" si="0"/>
        <v>3.4982935153583528E-2</v>
      </c>
      <c r="N6" s="33">
        <f t="shared" si="0"/>
        <v>5.8999999999999941E-2</v>
      </c>
    </row>
    <row r="7" spans="2:17" ht="15.75" thickBot="1" x14ac:dyDescent="0.3">
      <c r="B7" s="34" t="s">
        <v>31</v>
      </c>
      <c r="C7" s="35">
        <f t="shared" ref="C7:H7" si="1">D7/(1+D6)</f>
        <v>0.89027653880463875</v>
      </c>
      <c r="D7" s="36">
        <f t="shared" si="1"/>
        <v>0.90990187332738637</v>
      </c>
      <c r="E7" s="37">
        <f t="shared" si="1"/>
        <v>0.93487957181088321</v>
      </c>
      <c r="F7" s="37">
        <f t="shared" si="1"/>
        <v>0.95093666369313112</v>
      </c>
      <c r="G7" s="37">
        <f t="shared" si="1"/>
        <v>0.96699375557537914</v>
      </c>
      <c r="H7" s="37">
        <f t="shared" si="1"/>
        <v>0.98126672613737742</v>
      </c>
      <c r="I7" s="37">
        <v>1</v>
      </c>
      <c r="J7" s="37">
        <f>I7*(1+J6)</f>
        <v>1.0178412132024979</v>
      </c>
      <c r="K7" s="37">
        <f t="shared" ref="K7:N7" si="2">J7*(1+K6)</f>
        <v>1.0365744870651206</v>
      </c>
      <c r="L7" s="37">
        <f t="shared" si="2"/>
        <v>1.0454950936663694</v>
      </c>
      <c r="M7" s="37">
        <f t="shared" si="2"/>
        <v>1.0820695807314897</v>
      </c>
      <c r="N7" s="38">
        <f t="shared" si="2"/>
        <v>1.1459116859946477</v>
      </c>
    </row>
    <row r="8" spans="2:17" x14ac:dyDescent="0.2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2:17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2:17" ht="17.25" customHeight="1" x14ac:dyDescent="0.25">
      <c r="B10" s="40" t="s">
        <v>27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2:17" ht="15.75" thickBot="1" x14ac:dyDescent="0.3"/>
    <row r="12" spans="2:17" ht="24.75" customHeight="1" thickBot="1" x14ac:dyDescent="0.3">
      <c r="B12" s="41" t="s">
        <v>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106"/>
    </row>
    <row r="13" spans="2:17" ht="15.75" x14ac:dyDescent="0.25">
      <c r="B13" s="43"/>
      <c r="C13" s="108" t="s">
        <v>7</v>
      </c>
      <c r="D13" s="109"/>
      <c r="E13" s="182" t="s">
        <v>8</v>
      </c>
      <c r="F13" s="183"/>
      <c r="G13" s="183"/>
      <c r="H13" s="183"/>
      <c r="I13" s="184"/>
      <c r="J13" s="185"/>
      <c r="K13" s="108" t="s">
        <v>7</v>
      </c>
      <c r="L13" s="109"/>
      <c r="M13" s="182" t="s">
        <v>8</v>
      </c>
      <c r="N13" s="183"/>
      <c r="O13" s="183"/>
      <c r="P13" s="183"/>
      <c r="Q13" s="184"/>
    </row>
    <row r="14" spans="2:17" ht="15.75" thickBot="1" x14ac:dyDescent="0.3">
      <c r="B14" s="49"/>
      <c r="C14" s="50" t="s">
        <v>32</v>
      </c>
      <c r="D14" s="51"/>
      <c r="E14" s="52" t="s">
        <v>32</v>
      </c>
      <c r="F14" s="53"/>
      <c r="G14" s="53"/>
      <c r="H14" s="53"/>
      <c r="I14" s="54"/>
      <c r="J14" s="186"/>
      <c r="K14" s="55" t="s">
        <v>28</v>
      </c>
      <c r="L14" s="56"/>
      <c r="M14" s="52" t="s">
        <v>29</v>
      </c>
      <c r="N14" s="53"/>
      <c r="O14" s="53"/>
      <c r="P14" s="53"/>
      <c r="Q14" s="54"/>
    </row>
    <row r="15" spans="2:17" ht="15.75" thickBot="1" x14ac:dyDescent="0.3">
      <c r="B15" s="49"/>
      <c r="C15" s="57">
        <v>2011</v>
      </c>
      <c r="D15" s="58">
        <v>2012</v>
      </c>
      <c r="E15" s="59">
        <v>2013</v>
      </c>
      <c r="F15" s="60">
        <v>2014</v>
      </c>
      <c r="G15" s="60">
        <v>2015</v>
      </c>
      <c r="H15" s="60">
        <v>2016</v>
      </c>
      <c r="I15" s="61">
        <v>2017</v>
      </c>
      <c r="J15" s="186"/>
      <c r="K15" s="62">
        <v>2013</v>
      </c>
      <c r="L15" s="63">
        <v>2013</v>
      </c>
      <c r="M15" s="59">
        <v>2013</v>
      </c>
      <c r="N15" s="60">
        <v>2014</v>
      </c>
      <c r="O15" s="60">
        <v>2015</v>
      </c>
      <c r="P15" s="60">
        <v>2016</v>
      </c>
      <c r="Q15" s="61">
        <v>2017</v>
      </c>
    </row>
    <row r="16" spans="2:17" x14ac:dyDescent="0.25">
      <c r="B16" s="17" t="s">
        <v>9</v>
      </c>
      <c r="C16" s="64">
        <v>43.023562362781462</v>
      </c>
      <c r="D16" s="65">
        <v>44.51562996814674</v>
      </c>
      <c r="E16" s="66">
        <v>48.433238064720101</v>
      </c>
      <c r="F16" s="67">
        <v>50.582579451495768</v>
      </c>
      <c r="G16" s="67">
        <v>51.398163500713082</v>
      </c>
      <c r="H16" s="67">
        <v>52.427509070674532</v>
      </c>
      <c r="I16" s="68">
        <v>53.504721468541071</v>
      </c>
      <c r="J16" s="39"/>
      <c r="K16" s="69">
        <f t="shared" ref="K16:Q16" si="3">C16/$D$7</f>
        <v>47.283738635958834</v>
      </c>
      <c r="L16" s="70">
        <f t="shared" si="3"/>
        <v>48.923550190482835</v>
      </c>
      <c r="M16" s="71">
        <f t="shared" si="3"/>
        <v>53.229078304461986</v>
      </c>
      <c r="N16" s="72">
        <f t="shared" si="3"/>
        <v>55.591246632477208</v>
      </c>
      <c r="O16" s="72">
        <f t="shared" si="3"/>
        <v>56.487589494411132</v>
      </c>
      <c r="P16" s="72">
        <f t="shared" si="3"/>
        <v>57.618860459045237</v>
      </c>
      <c r="Q16" s="73">
        <f t="shared" si="3"/>
        <v>58.802738006112286</v>
      </c>
    </row>
    <row r="17" spans="2:17" x14ac:dyDescent="0.25">
      <c r="B17" s="74" t="s">
        <v>10</v>
      </c>
      <c r="C17" s="75"/>
      <c r="D17" s="76"/>
      <c r="E17" s="75"/>
      <c r="F17" s="76"/>
      <c r="G17" s="76"/>
      <c r="H17" s="76"/>
      <c r="I17" s="77"/>
      <c r="J17" s="39"/>
      <c r="K17" s="78"/>
      <c r="L17" s="79"/>
      <c r="M17" s="78"/>
      <c r="N17" s="79"/>
      <c r="O17" s="79"/>
      <c r="P17" s="79"/>
      <c r="Q17" s="80"/>
    </row>
    <row r="18" spans="2:17" x14ac:dyDescent="0.25">
      <c r="B18" s="81" t="s">
        <v>11</v>
      </c>
      <c r="C18" s="82"/>
      <c r="D18" s="83"/>
      <c r="E18" s="82"/>
      <c r="F18" s="83"/>
      <c r="G18" s="83"/>
      <c r="H18" s="83"/>
      <c r="I18" s="84"/>
      <c r="J18" s="39"/>
      <c r="K18" s="85">
        <f t="shared" ref="K18:Q21" si="4">-C18/$D$7</f>
        <v>0</v>
      </c>
      <c r="L18" s="86">
        <f t="shared" si="4"/>
        <v>0</v>
      </c>
      <c r="M18" s="85">
        <f t="shared" si="4"/>
        <v>0</v>
      </c>
      <c r="N18" s="86">
        <f t="shared" si="4"/>
        <v>0</v>
      </c>
      <c r="O18" s="86">
        <f t="shared" si="4"/>
        <v>0</v>
      </c>
      <c r="P18" s="86">
        <f t="shared" si="4"/>
        <v>0</v>
      </c>
      <c r="Q18" s="87">
        <f t="shared" si="4"/>
        <v>0</v>
      </c>
    </row>
    <row r="19" spans="2:17" x14ac:dyDescent="0.25">
      <c r="B19" s="81" t="s">
        <v>12</v>
      </c>
      <c r="C19" s="82"/>
      <c r="D19" s="83"/>
      <c r="E19" s="82"/>
      <c r="F19" s="83"/>
      <c r="G19" s="83"/>
      <c r="H19" s="83"/>
      <c r="I19" s="84"/>
      <c r="J19" s="39"/>
      <c r="K19" s="85">
        <f t="shared" si="4"/>
        <v>0</v>
      </c>
      <c r="L19" s="86">
        <f t="shared" si="4"/>
        <v>0</v>
      </c>
      <c r="M19" s="85">
        <f t="shared" si="4"/>
        <v>0</v>
      </c>
      <c r="N19" s="86">
        <f t="shared" si="4"/>
        <v>0</v>
      </c>
      <c r="O19" s="86">
        <f t="shared" si="4"/>
        <v>0</v>
      </c>
      <c r="P19" s="86">
        <f t="shared" si="4"/>
        <v>0</v>
      </c>
      <c r="Q19" s="87">
        <f t="shared" si="4"/>
        <v>0</v>
      </c>
    </row>
    <row r="20" spans="2:17" x14ac:dyDescent="0.25">
      <c r="B20" s="81" t="s">
        <v>13</v>
      </c>
      <c r="C20" s="82"/>
      <c r="D20" s="83"/>
      <c r="E20" s="82">
        <v>0.67932965997650696</v>
      </c>
      <c r="F20" s="83">
        <v>0.70851741751218422</v>
      </c>
      <c r="G20" s="83">
        <v>0.73510452091159273</v>
      </c>
      <c r="H20" s="83">
        <v>0.75815064638988039</v>
      </c>
      <c r="I20" s="84">
        <v>0.77343286728468286</v>
      </c>
      <c r="J20" s="39"/>
      <c r="K20" s="85">
        <f t="shared" si="4"/>
        <v>0</v>
      </c>
      <c r="L20" s="86">
        <f t="shared" si="4"/>
        <v>0</v>
      </c>
      <c r="M20" s="85">
        <f t="shared" si="4"/>
        <v>-0.74659661650359233</v>
      </c>
      <c r="N20" s="86">
        <f t="shared" si="4"/>
        <v>-0.77867453434427292</v>
      </c>
      <c r="O20" s="86">
        <f t="shared" si="4"/>
        <v>-0.80789428229597582</v>
      </c>
      <c r="P20" s="86">
        <f t="shared" si="4"/>
        <v>-0.83322242608142727</v>
      </c>
      <c r="Q20" s="87">
        <f t="shared" si="4"/>
        <v>-0.85001788649620524</v>
      </c>
    </row>
    <row r="21" spans="2:17" ht="25.5" x14ac:dyDescent="0.25">
      <c r="B21" s="88" t="s">
        <v>14</v>
      </c>
      <c r="C21" s="82"/>
      <c r="D21" s="83"/>
      <c r="E21" s="82"/>
      <c r="F21" s="83"/>
      <c r="G21" s="83"/>
      <c r="H21" s="83"/>
      <c r="I21" s="84"/>
      <c r="J21" s="39"/>
      <c r="K21" s="85">
        <f t="shared" si="4"/>
        <v>0</v>
      </c>
      <c r="L21" s="86">
        <f t="shared" si="4"/>
        <v>0</v>
      </c>
      <c r="M21" s="85">
        <f t="shared" si="4"/>
        <v>0</v>
      </c>
      <c r="N21" s="86">
        <f t="shared" si="4"/>
        <v>0</v>
      </c>
      <c r="O21" s="86">
        <f t="shared" si="4"/>
        <v>0</v>
      </c>
      <c r="P21" s="86">
        <f t="shared" si="4"/>
        <v>0</v>
      </c>
      <c r="Q21" s="87">
        <f t="shared" si="4"/>
        <v>0</v>
      </c>
    </row>
    <row r="22" spans="2:17" x14ac:dyDescent="0.25">
      <c r="B22" s="89" t="s">
        <v>15</v>
      </c>
      <c r="C22" s="82"/>
      <c r="D22" s="83"/>
      <c r="E22" s="82">
        <v>-2.0401687859220701</v>
      </c>
      <c r="F22" s="83">
        <v>-3.6387930983017327</v>
      </c>
      <c r="G22" s="83">
        <v>-2.8812121456582247</v>
      </c>
      <c r="H22" s="83">
        <v>-3.7163344867958443</v>
      </c>
      <c r="I22" s="84">
        <v>-3.7509222253067307</v>
      </c>
      <c r="J22" s="39"/>
      <c r="K22" s="85">
        <f t="shared" ref="K22:Q23" si="5">C22/$D$7</f>
        <v>0</v>
      </c>
      <c r="L22" s="86">
        <f t="shared" si="5"/>
        <v>0</v>
      </c>
      <c r="M22" s="85">
        <f t="shared" si="5"/>
        <v>-2.2421854990378827</v>
      </c>
      <c r="N22" s="86">
        <f t="shared" si="5"/>
        <v>-3.9991049639178842</v>
      </c>
      <c r="O22" s="86">
        <f t="shared" si="5"/>
        <v>-3.1665086424341857</v>
      </c>
      <c r="P22" s="86">
        <f t="shared" si="5"/>
        <v>-4.0843244702922954</v>
      </c>
      <c r="Q22" s="87">
        <f t="shared" si="5"/>
        <v>-4.1223370731067108</v>
      </c>
    </row>
    <row r="23" spans="2:17" ht="15.75" thickBot="1" x14ac:dyDescent="0.3">
      <c r="B23" s="23" t="s">
        <v>16</v>
      </c>
      <c r="C23" s="90"/>
      <c r="D23" s="91"/>
      <c r="E23" s="90"/>
      <c r="F23" s="91"/>
      <c r="G23" s="91"/>
      <c r="H23" s="91"/>
      <c r="I23" s="92"/>
      <c r="J23" s="39"/>
      <c r="K23" s="93">
        <f t="shared" si="5"/>
        <v>0</v>
      </c>
      <c r="L23" s="94">
        <f t="shared" si="5"/>
        <v>0</v>
      </c>
      <c r="M23" s="93">
        <f t="shared" si="5"/>
        <v>0</v>
      </c>
      <c r="N23" s="94">
        <f t="shared" si="5"/>
        <v>0</v>
      </c>
      <c r="O23" s="94">
        <f t="shared" si="5"/>
        <v>0</v>
      </c>
      <c r="P23" s="94">
        <f t="shared" si="5"/>
        <v>0</v>
      </c>
      <c r="Q23" s="95">
        <f t="shared" si="5"/>
        <v>0</v>
      </c>
    </row>
    <row r="24" spans="2:17" ht="15.75" thickBot="1" x14ac:dyDescent="0.3">
      <c r="B24" s="96" t="s">
        <v>17</v>
      </c>
      <c r="C24" s="97">
        <f t="shared" ref="C24:I24" si="6">C16-SUM(C18:C21)+C22+C23</f>
        <v>43.023562362781462</v>
      </c>
      <c r="D24" s="98">
        <f t="shared" si="6"/>
        <v>44.51562996814674</v>
      </c>
      <c r="E24" s="97">
        <f t="shared" si="6"/>
        <v>45.713739618821521</v>
      </c>
      <c r="F24" s="98">
        <f t="shared" si="6"/>
        <v>46.235268935681852</v>
      </c>
      <c r="G24" s="99">
        <f t="shared" si="6"/>
        <v>47.781846834143266</v>
      </c>
      <c r="H24" s="98">
        <f t="shared" si="6"/>
        <v>47.953023937488808</v>
      </c>
      <c r="I24" s="100">
        <f t="shared" si="6"/>
        <v>48.980366375949657</v>
      </c>
      <c r="J24" s="39"/>
      <c r="K24" s="97">
        <f t="shared" ref="K24:Q24" si="7">+SUM(K16:K23)</f>
        <v>47.283738635958834</v>
      </c>
      <c r="L24" s="98">
        <f t="shared" si="7"/>
        <v>48.923550190482835</v>
      </c>
      <c r="M24" s="97">
        <f t="shared" si="7"/>
        <v>50.24029618892051</v>
      </c>
      <c r="N24" s="98">
        <f t="shared" si="7"/>
        <v>50.813467134215045</v>
      </c>
      <c r="O24" s="98">
        <f t="shared" si="7"/>
        <v>52.513186569680968</v>
      </c>
      <c r="P24" s="98">
        <f t="shared" si="7"/>
        <v>52.701313562671515</v>
      </c>
      <c r="Q24" s="101">
        <f t="shared" si="7"/>
        <v>53.830383046509368</v>
      </c>
    </row>
    <row r="25" spans="2:17" ht="15.75" thickBot="1" x14ac:dyDescent="0.3">
      <c r="B25" s="102"/>
      <c r="C25" s="103"/>
      <c r="D25" s="103"/>
      <c r="E25" s="104"/>
      <c r="F25" s="104"/>
      <c r="G25" s="104"/>
      <c r="H25" s="104"/>
      <c r="I25" s="104"/>
      <c r="J25" s="105"/>
      <c r="K25" s="39"/>
      <c r="L25" s="39"/>
      <c r="M25" s="39"/>
      <c r="N25" s="39"/>
      <c r="O25" s="39"/>
      <c r="P25" s="39"/>
      <c r="Q25" s="39"/>
    </row>
    <row r="26" spans="2:17" ht="25.5" customHeight="1" thickBot="1" x14ac:dyDescent="0.3">
      <c r="B26" s="41" t="s">
        <v>18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106"/>
    </row>
    <row r="27" spans="2:17" ht="25.5" customHeight="1" x14ac:dyDescent="0.25">
      <c r="B27" s="107"/>
      <c r="C27" s="108" t="s">
        <v>7</v>
      </c>
      <c r="D27" s="109"/>
      <c r="E27" s="46" t="s">
        <v>8</v>
      </c>
      <c r="F27" s="47"/>
      <c r="G27" s="47"/>
      <c r="H27" s="47"/>
      <c r="I27" s="48"/>
      <c r="J27" s="110"/>
      <c r="K27" s="44" t="s">
        <v>7</v>
      </c>
      <c r="L27" s="45"/>
      <c r="M27" s="111" t="s">
        <v>8</v>
      </c>
      <c r="N27" s="112"/>
      <c r="O27" s="112"/>
      <c r="P27" s="112"/>
      <c r="Q27" s="113"/>
    </row>
    <row r="28" spans="2:17" ht="15.75" thickBot="1" x14ac:dyDescent="0.3">
      <c r="B28" s="107"/>
      <c r="C28" s="50" t="s">
        <v>19</v>
      </c>
      <c r="D28" s="51"/>
      <c r="E28" s="52" t="s">
        <v>19</v>
      </c>
      <c r="F28" s="53"/>
      <c r="G28" s="53"/>
      <c r="H28" s="53"/>
      <c r="I28" s="54"/>
      <c r="J28" s="114"/>
      <c r="K28" s="55" t="s">
        <v>28</v>
      </c>
      <c r="L28" s="56"/>
      <c r="M28" s="52" t="s">
        <v>29</v>
      </c>
      <c r="N28" s="53"/>
      <c r="O28" s="53"/>
      <c r="P28" s="53"/>
      <c r="Q28" s="54"/>
    </row>
    <row r="29" spans="2:17" ht="15.75" thickBot="1" x14ac:dyDescent="0.3">
      <c r="B29" s="115"/>
      <c r="C29" s="57">
        <v>2011</v>
      </c>
      <c r="D29" s="58">
        <v>2012</v>
      </c>
      <c r="E29" s="59">
        <v>2013</v>
      </c>
      <c r="F29" s="60">
        <v>2014</v>
      </c>
      <c r="G29" s="60">
        <v>2015</v>
      </c>
      <c r="H29" s="60">
        <v>2016</v>
      </c>
      <c r="I29" s="116">
        <v>2017</v>
      </c>
      <c r="J29" s="114"/>
      <c r="K29" s="62">
        <v>2011</v>
      </c>
      <c r="L29" s="63">
        <v>2012</v>
      </c>
      <c r="M29" s="59">
        <v>2013</v>
      </c>
      <c r="N29" s="60">
        <v>2014</v>
      </c>
      <c r="O29" s="60">
        <v>2015</v>
      </c>
      <c r="P29" s="60">
        <v>2016</v>
      </c>
      <c r="Q29" s="116">
        <v>2017</v>
      </c>
    </row>
    <row r="30" spans="2:17" x14ac:dyDescent="0.25">
      <c r="B30" s="17" t="s">
        <v>20</v>
      </c>
      <c r="C30" s="117">
        <v>41.079311580712421</v>
      </c>
      <c r="D30" s="118">
        <v>49.946609948516901</v>
      </c>
      <c r="E30" s="117">
        <v>53.554437627696998</v>
      </c>
      <c r="F30" s="118">
        <v>49.234865087814278</v>
      </c>
      <c r="G30" s="118">
        <v>50.815488991227632</v>
      </c>
      <c r="H30" s="119">
        <v>50.612610003422702</v>
      </c>
      <c r="I30" s="120">
        <v>56.214798607055911</v>
      </c>
      <c r="J30" s="39"/>
      <c r="K30" s="121">
        <f t="shared" ref="K30:Q30" si="8">C30/C$7*(1+C$6)^0.5</f>
        <v>46.947250897987153</v>
      </c>
      <c r="L30" s="122">
        <f t="shared" si="8"/>
        <v>55.494031013934652</v>
      </c>
      <c r="M30" s="123">
        <f t="shared" si="8"/>
        <v>58.065791264094727</v>
      </c>
      <c r="N30" s="122">
        <f t="shared" si="8"/>
        <v>52.217866205178503</v>
      </c>
      <c r="O30" s="122">
        <f t="shared" si="8"/>
        <v>52.991776398620964</v>
      </c>
      <c r="P30" s="124">
        <f t="shared" si="8"/>
        <v>51.958112102844709</v>
      </c>
      <c r="Q30" s="125">
        <f t="shared" si="8"/>
        <v>56.748857544816865</v>
      </c>
    </row>
    <row r="31" spans="2:17" x14ac:dyDescent="0.25">
      <c r="B31" s="126" t="s">
        <v>21</v>
      </c>
      <c r="C31" s="127"/>
      <c r="D31" s="128"/>
      <c r="E31" s="127"/>
      <c r="F31" s="128"/>
      <c r="G31" s="128"/>
      <c r="H31" s="129"/>
      <c r="I31" s="130"/>
      <c r="J31" s="39"/>
      <c r="K31" s="131"/>
      <c r="L31" s="132"/>
      <c r="M31" s="131"/>
      <c r="N31" s="132"/>
      <c r="O31" s="132"/>
      <c r="P31" s="133"/>
      <c r="Q31" s="134"/>
    </row>
    <row r="32" spans="2:17" x14ac:dyDescent="0.25">
      <c r="B32" s="81" t="s">
        <v>22</v>
      </c>
      <c r="C32" s="135">
        <v>0</v>
      </c>
      <c r="D32" s="136">
        <v>0</v>
      </c>
      <c r="E32" s="135">
        <v>0</v>
      </c>
      <c r="F32" s="136">
        <v>0</v>
      </c>
      <c r="G32" s="136">
        <v>0</v>
      </c>
      <c r="H32" s="137">
        <v>0</v>
      </c>
      <c r="I32" s="138">
        <v>0</v>
      </c>
      <c r="J32" s="39"/>
      <c r="K32" s="121">
        <f t="shared" ref="K32:Q38" si="9">-C32/C$7*(1+C$6)^0.5</f>
        <v>0</v>
      </c>
      <c r="L32" s="139">
        <f t="shared" si="9"/>
        <v>0</v>
      </c>
      <c r="M32" s="121">
        <f t="shared" si="9"/>
        <v>0</v>
      </c>
      <c r="N32" s="139">
        <f t="shared" si="9"/>
        <v>0</v>
      </c>
      <c r="O32" s="139">
        <f t="shared" si="9"/>
        <v>0</v>
      </c>
      <c r="P32" s="140">
        <f t="shared" si="9"/>
        <v>0</v>
      </c>
      <c r="Q32" s="141">
        <f t="shared" si="9"/>
        <v>0</v>
      </c>
    </row>
    <row r="33" spans="2:17" x14ac:dyDescent="0.25">
      <c r="B33" s="81" t="s">
        <v>23</v>
      </c>
      <c r="C33" s="135">
        <v>0</v>
      </c>
      <c r="D33" s="136">
        <v>0</v>
      </c>
      <c r="E33" s="135">
        <v>0</v>
      </c>
      <c r="F33" s="136">
        <v>0</v>
      </c>
      <c r="G33" s="136">
        <v>0</v>
      </c>
      <c r="H33" s="137">
        <v>0</v>
      </c>
      <c r="I33" s="138">
        <v>0</v>
      </c>
      <c r="J33" s="39"/>
      <c r="K33" s="121">
        <f t="shared" si="9"/>
        <v>0</v>
      </c>
      <c r="L33" s="139">
        <f t="shared" si="9"/>
        <v>0</v>
      </c>
      <c r="M33" s="121">
        <f t="shared" si="9"/>
        <v>0</v>
      </c>
      <c r="N33" s="139">
        <f t="shared" si="9"/>
        <v>0</v>
      </c>
      <c r="O33" s="139">
        <f t="shared" si="9"/>
        <v>0</v>
      </c>
      <c r="P33" s="140">
        <f t="shared" si="9"/>
        <v>0</v>
      </c>
      <c r="Q33" s="141">
        <f t="shared" si="9"/>
        <v>0</v>
      </c>
    </row>
    <row r="34" spans="2:17" x14ac:dyDescent="0.25">
      <c r="B34" s="81" t="str">
        <f>B18</f>
        <v>unaccounted for gas expenses (clause 6.4(j)(3))</v>
      </c>
      <c r="C34" s="135">
        <v>0.82803601000000004</v>
      </c>
      <c r="D34" s="136">
        <v>0.43219142000000005</v>
      </c>
      <c r="E34" s="135">
        <v>-1.6180571500000001</v>
      </c>
      <c r="F34" s="136">
        <v>-0.81437599999999977</v>
      </c>
      <c r="G34" s="136">
        <v>-1.6508369899999997</v>
      </c>
      <c r="H34" s="137">
        <v>-1.7991469999999998</v>
      </c>
      <c r="I34" s="138">
        <v>0.20868500000000001</v>
      </c>
      <c r="J34" s="39"/>
      <c r="K34" s="121">
        <f t="shared" si="9"/>
        <v>-0.94631610945229061</v>
      </c>
      <c r="L34" s="139">
        <f t="shared" si="9"/>
        <v>-0.48019363256401815</v>
      </c>
      <c r="M34" s="121">
        <f t="shared" si="9"/>
        <v>1.7543601032360669</v>
      </c>
      <c r="N34" s="139">
        <f t="shared" si="9"/>
        <v>0.86371673676492822</v>
      </c>
      <c r="O34" s="139">
        <f t="shared" si="9"/>
        <v>1.7215377905692186</v>
      </c>
      <c r="P34" s="140">
        <f t="shared" si="9"/>
        <v>1.8469761094947503</v>
      </c>
      <c r="Q34" s="141">
        <f t="shared" si="9"/>
        <v>-0.21066757562400404</v>
      </c>
    </row>
    <row r="35" spans="2:17" x14ac:dyDescent="0.25">
      <c r="B35" s="81" t="str">
        <f>B19</f>
        <v>licence fees (clause 6.4(j)(4))</v>
      </c>
      <c r="C35" s="135">
        <v>0</v>
      </c>
      <c r="D35" s="136">
        <v>0</v>
      </c>
      <c r="E35" s="135">
        <v>2.2551999999999999E-2</v>
      </c>
      <c r="F35" s="136">
        <v>2.1377E-2</v>
      </c>
      <c r="G35" s="136">
        <v>2.503E-2</v>
      </c>
      <c r="H35" s="137">
        <v>2.7799000000000001E-2</v>
      </c>
      <c r="I35" s="138">
        <f>G35*(1+G6)^0.5*(1+H6)*(1+I6)^0.5</f>
        <v>2.5856322443695907E-2</v>
      </c>
      <c r="J35" s="39"/>
      <c r="K35" s="121">
        <f t="shared" si="9"/>
        <v>0</v>
      </c>
      <c r="L35" s="139">
        <f t="shared" si="9"/>
        <v>0</v>
      </c>
      <c r="M35" s="121">
        <f t="shared" si="9"/>
        <v>-2.4451750080755664E-2</v>
      </c>
      <c r="N35" s="139">
        <f t="shared" si="9"/>
        <v>-2.2672171922826653E-2</v>
      </c>
      <c r="O35" s="139">
        <f t="shared" si="9"/>
        <v>-2.6101965947557034E-2</v>
      </c>
      <c r="P35" s="140">
        <f t="shared" si="9"/>
        <v>-2.8538017664951544E-2</v>
      </c>
      <c r="Q35" s="141">
        <f t="shared" si="9"/>
        <v>-2.6101965947557038E-2</v>
      </c>
    </row>
    <row r="36" spans="2:17" x14ac:dyDescent="0.25">
      <c r="B36" s="81" t="str">
        <f>B20</f>
        <v>debt raising costs (clause 6.4(j)(5))</v>
      </c>
      <c r="C36" s="142">
        <v>0</v>
      </c>
      <c r="D36" s="143">
        <v>0</v>
      </c>
      <c r="E36" s="135">
        <v>1.8240000000000001</v>
      </c>
      <c r="F36" s="136">
        <v>1.712</v>
      </c>
      <c r="G36" s="136">
        <v>1.1249965179034231</v>
      </c>
      <c r="H36" s="137">
        <v>1.141913758774151</v>
      </c>
      <c r="I36" s="138">
        <f>G36*(1+G6)^0.5*(1+H6)*(1+I6)^0.5</f>
        <v>1.1621363449838604</v>
      </c>
      <c r="J36" s="39"/>
      <c r="K36" s="144">
        <f t="shared" si="9"/>
        <v>0</v>
      </c>
      <c r="L36" s="145">
        <f t="shared" si="9"/>
        <v>0</v>
      </c>
      <c r="M36" s="144">
        <f t="shared" si="9"/>
        <v>-1.9776513013168826</v>
      </c>
      <c r="N36" s="145">
        <f t="shared" si="9"/>
        <v>-1.8157252342180485</v>
      </c>
      <c r="O36" s="145">
        <f t="shared" si="9"/>
        <v>-1.1731770196338547</v>
      </c>
      <c r="P36" s="146">
        <f t="shared" si="9"/>
        <v>-1.1722707658458196</v>
      </c>
      <c r="Q36" s="147">
        <f t="shared" si="9"/>
        <v>-1.1731770196338551</v>
      </c>
    </row>
    <row r="37" spans="2:17" x14ac:dyDescent="0.25">
      <c r="B37" s="81" t="s">
        <v>24</v>
      </c>
      <c r="C37" s="142">
        <v>0.50080701713661757</v>
      </c>
      <c r="D37" s="143">
        <v>7.110979663081876</v>
      </c>
      <c r="E37" s="135">
        <v>8.3686137187341121</v>
      </c>
      <c r="F37" s="136">
        <v>0.51824384543132196</v>
      </c>
      <c r="G37" s="136">
        <v>3.9730558453201112</v>
      </c>
      <c r="H37" s="137">
        <v>2.3493403600000002</v>
      </c>
      <c r="I37" s="138">
        <v>-0.41031194122693238</v>
      </c>
      <c r="J37" s="39"/>
      <c r="K37" s="144">
        <f t="shared" si="9"/>
        <v>-0.57234436947148049</v>
      </c>
      <c r="L37" s="145">
        <f t="shared" si="9"/>
        <v>-7.9007749749038148</v>
      </c>
      <c r="M37" s="144">
        <f t="shared" si="9"/>
        <v>-9.0735744578250177</v>
      </c>
      <c r="N37" s="145">
        <f t="shared" si="9"/>
        <v>-0.54964277314710819</v>
      </c>
      <c r="O37" s="145">
        <f t="shared" si="9"/>
        <v>-4.1432108822328395</v>
      </c>
      <c r="P37" s="146">
        <f t="shared" si="9"/>
        <v>-2.4117959888723917</v>
      </c>
      <c r="Q37" s="147">
        <f t="shared" si="9"/>
        <v>0.41421003861253408</v>
      </c>
    </row>
    <row r="38" spans="2:17" ht="26.25" thickBot="1" x14ac:dyDescent="0.3">
      <c r="B38" s="148" t="str">
        <f>B21</f>
        <v>any other activity that Multinet and the Regulator agree to exclude from the operation of the efficiency carryover mechanism (clause 6.4(j)(7))</v>
      </c>
      <c r="C38" s="149">
        <v>0</v>
      </c>
      <c r="D38" s="150">
        <v>0</v>
      </c>
      <c r="E38" s="149">
        <v>0</v>
      </c>
      <c r="F38" s="150">
        <v>0</v>
      </c>
      <c r="G38" s="150">
        <v>0</v>
      </c>
      <c r="H38" s="151">
        <v>0</v>
      </c>
      <c r="I38" s="152">
        <v>0</v>
      </c>
      <c r="J38" s="39"/>
      <c r="K38" s="144">
        <f t="shared" si="9"/>
        <v>0</v>
      </c>
      <c r="L38" s="145">
        <f t="shared" si="9"/>
        <v>0</v>
      </c>
      <c r="M38" s="144">
        <f t="shared" si="9"/>
        <v>0</v>
      </c>
      <c r="N38" s="145">
        <f t="shared" si="9"/>
        <v>0</v>
      </c>
      <c r="O38" s="145">
        <f t="shared" si="9"/>
        <v>0</v>
      </c>
      <c r="P38" s="146">
        <f t="shared" si="9"/>
        <v>0</v>
      </c>
      <c r="Q38" s="153">
        <f t="shared" si="9"/>
        <v>0</v>
      </c>
    </row>
    <row r="39" spans="2:17" ht="15.75" thickBot="1" x14ac:dyDescent="0.3">
      <c r="B39" s="154" t="s">
        <v>25</v>
      </c>
      <c r="C39" s="155">
        <f t="shared" ref="C39:I39" si="10">+C30-SUM(C32:C38)</f>
        <v>39.7504685535758</v>
      </c>
      <c r="D39" s="156">
        <f t="shared" si="10"/>
        <v>42.403438865435028</v>
      </c>
      <c r="E39" s="157">
        <f t="shared" si="10"/>
        <v>44.957329058962884</v>
      </c>
      <c r="F39" s="156">
        <f t="shared" si="10"/>
        <v>47.797620242382955</v>
      </c>
      <c r="G39" s="156">
        <f t="shared" si="10"/>
        <v>47.343243618004095</v>
      </c>
      <c r="H39" s="158">
        <f t="shared" si="10"/>
        <v>48.892703884648554</v>
      </c>
      <c r="I39" s="159">
        <f t="shared" si="10"/>
        <v>55.228432880855287</v>
      </c>
      <c r="J39" s="39"/>
      <c r="K39" s="97">
        <f t="shared" ref="K39:P39" si="11">K30+SUM(K32:K38)</f>
        <v>45.428590419063383</v>
      </c>
      <c r="L39" s="98">
        <f t="shared" si="11"/>
        <v>47.113062406466817</v>
      </c>
      <c r="M39" s="97">
        <f t="shared" si="11"/>
        <v>48.744473858108137</v>
      </c>
      <c r="N39" s="98">
        <f t="shared" si="11"/>
        <v>50.693542762655447</v>
      </c>
      <c r="O39" s="98">
        <f t="shared" si="11"/>
        <v>49.370824321375935</v>
      </c>
      <c r="P39" s="98">
        <f t="shared" si="11"/>
        <v>50.192483439956298</v>
      </c>
      <c r="Q39" s="160">
        <f>+O39+Q24-O24</f>
        <v>50.688020798204334</v>
      </c>
    </row>
    <row r="40" spans="2:17" ht="15.75" thickBot="1" x14ac:dyDescent="0.3">
      <c r="Q40" s="180">
        <f>SUM(Q30,Q32:Q38)</f>
        <v>55.753121022223986</v>
      </c>
    </row>
    <row r="41" spans="2:17" ht="18.75" thickBot="1" x14ac:dyDescent="0.3">
      <c r="K41" s="161" t="s">
        <v>30</v>
      </c>
      <c r="L41" s="162"/>
      <c r="M41" s="162"/>
      <c r="N41" s="162"/>
      <c r="O41" s="162"/>
      <c r="P41" s="162"/>
      <c r="Q41" s="181"/>
    </row>
    <row r="42" spans="2:17" ht="15.75" thickBot="1" x14ac:dyDescent="0.3">
      <c r="E42" s="163"/>
      <c r="F42" s="163"/>
      <c r="G42" s="163"/>
      <c r="H42" s="163"/>
      <c r="I42" s="163"/>
      <c r="K42" s="164"/>
      <c r="L42" s="165"/>
      <c r="M42" s="166">
        <f>(M24-M39)</f>
        <v>1.4958223308123735</v>
      </c>
      <c r="N42" s="167">
        <f>(N24-N39)-(M24-M39)</f>
        <v>-1.3758979592527751</v>
      </c>
      <c r="O42" s="167">
        <f>(O24-O39)-(N24-N39)</f>
        <v>3.0224378767454354</v>
      </c>
      <c r="P42" s="167">
        <f>(P24-P39)-(O24-O39)</f>
        <v>-0.63353212558981653</v>
      </c>
      <c r="Q42" s="168">
        <f>(Q24-Q39)-(P24-P39)</f>
        <v>0.63353212558981653</v>
      </c>
    </row>
    <row r="43" spans="2:17" ht="15.75" thickBot="1" x14ac:dyDescent="0.3">
      <c r="D43" s="169"/>
      <c r="E43" s="163"/>
      <c r="F43" s="163"/>
      <c r="G43" s="170"/>
      <c r="H43" s="163"/>
      <c r="I43" s="163"/>
      <c r="Q43" s="171">
        <f>(Q24-Q40)-(O24-O39)</f>
        <v>-5.0651002240196519</v>
      </c>
    </row>
    <row r="44" spans="2:17" ht="15.75" thickBot="1" x14ac:dyDescent="0.3">
      <c r="D44" s="169"/>
      <c r="E44" s="163"/>
      <c r="F44" s="163"/>
      <c r="G44" s="163"/>
      <c r="H44" s="163"/>
      <c r="I44" s="163"/>
    </row>
    <row r="45" spans="2:17" ht="15.75" thickBot="1" x14ac:dyDescent="0.3">
      <c r="E45" s="172"/>
      <c r="F45" s="172"/>
      <c r="G45" s="172"/>
      <c r="H45" s="172"/>
      <c r="I45" s="172"/>
      <c r="K45" s="173" t="s">
        <v>26</v>
      </c>
      <c r="L45" s="174"/>
      <c r="M45" s="175"/>
      <c r="N45" s="175"/>
      <c r="O45" s="175"/>
      <c r="P45" s="175"/>
      <c r="Q45" s="176">
        <f>-Q43*N7/2</f>
        <v>2.9020787687191132</v>
      </c>
    </row>
    <row r="46" spans="2:17" x14ac:dyDescent="0.25">
      <c r="D46" s="169"/>
      <c r="E46" s="177"/>
      <c r="F46" s="177"/>
      <c r="G46" s="177"/>
      <c r="H46" s="177"/>
      <c r="I46" s="177"/>
    </row>
    <row r="49" spans="3:7" x14ac:dyDescent="0.25">
      <c r="G49" s="178"/>
    </row>
    <row r="50" spans="3:7" x14ac:dyDescent="0.25">
      <c r="C50" s="179"/>
      <c r="G50" s="178"/>
    </row>
    <row r="51" spans="3:7" x14ac:dyDescent="0.25">
      <c r="G51" s="178"/>
    </row>
  </sheetData>
  <mergeCells count="17">
    <mergeCell ref="C27:D27"/>
    <mergeCell ref="E27:I27"/>
    <mergeCell ref="K27:L27"/>
    <mergeCell ref="M27:Q27"/>
    <mergeCell ref="C28:D28"/>
    <mergeCell ref="E28:I28"/>
    <mergeCell ref="K28:L28"/>
    <mergeCell ref="M28:Q28"/>
    <mergeCell ref="C2:M2"/>
    <mergeCell ref="C13:D13"/>
    <mergeCell ref="E13:I13"/>
    <mergeCell ref="K13:L13"/>
    <mergeCell ref="M13:Q13"/>
    <mergeCell ref="C14:D14"/>
    <mergeCell ref="E14:I14"/>
    <mergeCell ref="K14:L14"/>
    <mergeCell ref="M14:Q14"/>
  </mergeCells>
  <dataValidations count="3">
    <dataValidation type="custom" allowBlank="1" showInputMessage="1" showErrorMessage="1" error="Must be a number" promptTitle="Actual opex" prompt="Enter value._x000a_As set out in the regulatory accounts for the current regulatory control period." sqref="E30:H30" xr:uid="{DFEB471C-E232-499B-8D95-FDD7A3D0D98A}">
      <formula1>ISNUMBER(E30)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E16:J16" xr:uid="{5116860E-DB89-4621-9561-F7BE6648FA99}">
      <formula1>ISNUMBER(E16)</formula1>
    </dataValidation>
    <dataValidation type="custom" allowBlank="1" showInputMessage="1" showErrorMessage="1" error="Must be a number" prompt="Enter value" sqref="E18:J23" xr:uid="{C96C1218-7552-4C4B-A775-5AE38317BB66}">
      <formula1>ISNUMBER(E18)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AusNet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2022-07-06T06:01:32Z</dcterms:created>
  <dcterms:modified xsi:type="dcterms:W3CDTF">2022-07-06T06:05:38Z</dcterms:modified>
</cp:coreProperties>
</file>