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N:\Revenue Strategy\REVENUE RESET\2023-28 Reset\0.01_HumeLink_Stage 1 (Early Works) CPA\Resubmitted to AER 19 April 2022\"/>
    </mc:Choice>
  </mc:AlternateContent>
  <bookViews>
    <workbookView xWindow="-120" yWindow="-120" windowWidth="51840" windowHeight="21120" tabRatio="712"/>
  </bookViews>
  <sheets>
    <sheet name="Summary" sheetId="76" r:id="rId1"/>
    <sheet name="Procurement Split" sheetId="89" r:id="rId2"/>
    <sheet name="Inflation" sheetId="90" r:id="rId3"/>
    <sheet name="Procurement-&gt;" sheetId="17" r:id="rId4"/>
    <sheet name="Tower Tests" sheetId="75" r:id="rId5"/>
    <sheet name="Long Lead" sheetId="79" r:id="rId6"/>
    <sheet name="Substation" sheetId="80" r:id="rId7"/>
    <sheet name="Lines" sheetId="81" r:id="rId8"/>
    <sheet name="Land-&gt;" sheetId="82" r:id="rId9"/>
    <sheet name="Heritage" sheetId="83" r:id="rId10"/>
    <sheet name="Landholder Costs" sheetId="84" r:id="rId11"/>
    <sheet name="Land Valuation" sheetId="85" r:id="rId12"/>
    <sheet name="Option Fees" sheetId="86" r:id="rId13"/>
    <sheet name="Valuer General" sheetId="87" r:id="rId14"/>
    <sheet name="Gugaa Substation" sheetId="88" r:id="rId15"/>
  </sheets>
  <externalReferences>
    <externalReference r:id="rId16"/>
    <externalReference r:id="rId17"/>
    <externalReference r:id="rId18"/>
  </externalReferences>
  <definedNames>
    <definedName name="__123Graph_A" hidden="1">[1]A!#REF!</definedName>
    <definedName name="__123Graph_B" hidden="1">[1]A!#REF!</definedName>
    <definedName name="__123Graph_X" hidden="1">[1]A!#REF!</definedName>
    <definedName name="_1__123Graph_ACHART_2" hidden="1">[1]A!#REF!</definedName>
    <definedName name="_2__123Graph_ACHART_3" hidden="1">[1]A!#REF!</definedName>
    <definedName name="_3__123Graph_BCHART_3" hidden="1">[1]A!#REF!</definedName>
    <definedName name="_4__123Graph_XCHART_3" hidden="1">[1]A!#REF!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nscount" hidden="1">4</definedName>
    <definedName name="CIQWBGuid" hidden="1">"SWC 2011-12 Q4 quarterly treasury analyst report v7.xlsx"</definedName>
    <definedName name="DME_BeforeCloseCompleted" hidden="1">"False"</definedName>
    <definedName name="DME_Dirty" hidden="1">"False"</definedName>
    <definedName name="DME_LocalFile" hidden="1">"True"</definedName>
    <definedName name="EBITYTDBud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23:07:59"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2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al_Workbook_GUID" hidden="1">"HITI8TUK7ERA8Q8CVU9JSAHE"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APBEXdnldView" hidden="1">"4UE30CY001JBAS5CVJYIXHEDX"</definedName>
    <definedName name="SAPBEXsysID" hidden="1">"BWP"</definedName>
    <definedName name="sencount" hidden="1">1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TRUE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wrn.Main_Stats." localSheetId="2" hidden="1">{"JVSumm_Report",#N/A,FALSE,"JV Summ";"Newman_Report",#N/A,FALSE,"Output - 7";"Yandi_Report",#N/A,FALSE,"Output - 8"}</definedName>
    <definedName name="wrn.Main_Stats." localSheetId="1" hidden="1">{"JVSumm_Report",#N/A,FALSE,"JV Summ";"Newman_Report",#N/A,FALSE,"Output - 7";"Yandi_Report",#N/A,FALSE,"Output - 8"}</definedName>
    <definedName name="wrn.Main_Stats." localSheetId="0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ining._.Perfromance._.Report.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rint_full." localSheetId="2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localSheetId="1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89" l="1"/>
  <c r="B18" i="89"/>
  <c r="B17" i="89"/>
  <c r="B8" i="89"/>
  <c r="B7" i="89"/>
  <c r="B6" i="89"/>
  <c r="B5" i="89"/>
  <c r="C12" i="90" l="1"/>
  <c r="C11" i="90"/>
  <c r="C10" i="90"/>
  <c r="C9" i="90"/>
  <c r="C8" i="90"/>
  <c r="E6" i="90"/>
  <c r="C6" i="90"/>
  <c r="B6" i="90"/>
  <c r="A6" i="90"/>
  <c r="K5" i="90"/>
  <c r="J5" i="90"/>
  <c r="I5" i="90"/>
  <c r="H5" i="90"/>
  <c r="G5" i="90"/>
  <c r="F5" i="90"/>
  <c r="C5" i="90"/>
  <c r="B5" i="90"/>
  <c r="A5" i="90"/>
  <c r="K4" i="90"/>
  <c r="J4" i="90"/>
  <c r="I4" i="90"/>
  <c r="H4" i="90"/>
  <c r="G4" i="90"/>
  <c r="F4" i="90"/>
  <c r="E4" i="90"/>
  <c r="C4" i="90"/>
  <c r="B4" i="90"/>
  <c r="A4" i="90"/>
  <c r="F12" i="90" l="1"/>
  <c r="G12" i="90" s="1"/>
  <c r="H12" i="90" s="1"/>
  <c r="I12" i="90" s="1"/>
  <c r="J12" i="90" s="1"/>
  <c r="K12" i="90" s="1"/>
  <c r="F6" i="90"/>
  <c r="G6" i="90" s="1"/>
  <c r="F8" i="90" l="1"/>
  <c r="K8" i="90"/>
  <c r="H6" i="90"/>
  <c r="J8" i="90"/>
  <c r="I8" i="90"/>
  <c r="H8" i="90"/>
  <c r="G8" i="90"/>
  <c r="I6" i="90" l="1"/>
  <c r="J9" i="90"/>
  <c r="I9" i="90"/>
  <c r="H9" i="90"/>
  <c r="G9" i="90"/>
  <c r="F9" i="90"/>
  <c r="K9" i="90"/>
  <c r="J6" i="90" l="1"/>
  <c r="F10" i="90"/>
  <c r="H10" i="90"/>
  <c r="G10" i="90"/>
  <c r="K10" i="90"/>
  <c r="J10" i="90"/>
  <c r="I10" i="90"/>
  <c r="K6" i="90" l="1"/>
  <c r="K11" i="90"/>
  <c r="J11" i="90"/>
  <c r="I11" i="90"/>
  <c r="H11" i="90"/>
  <c r="G11" i="90"/>
  <c r="F11" i="90"/>
</calcChain>
</file>

<file path=xl/sharedStrings.xml><?xml version="1.0" encoding="utf-8"?>
<sst xmlns="http://schemas.openxmlformats.org/spreadsheetml/2006/main" count="86" uniqueCount="40">
  <si>
    <t>$30 June 2022</t>
  </si>
  <si>
    <t>Item Number</t>
  </si>
  <si>
    <t>Item Description</t>
  </si>
  <si>
    <t>Base Estimate</t>
  </si>
  <si>
    <t>Total excluding Transgrid direct labour and overheads and capitalised equity raising costs</t>
  </si>
  <si>
    <t>Procurement - Long Lead Equipment (Transformers And Reactors)</t>
  </si>
  <si>
    <t>Procurement - Substation Pre-Construction Development</t>
  </si>
  <si>
    <t>Procurement - Transmission Lines Pre-Construction Development</t>
  </si>
  <si>
    <t>Land Acquisition - Cultural Heritage</t>
  </si>
  <si>
    <t>Land Acquisition - Land Valuation</t>
  </si>
  <si>
    <t>Land Acquisition - Establish Options Fees</t>
  </si>
  <si>
    <t>Land Acquisition - Valuer General Fees</t>
  </si>
  <si>
    <t>Land Acquisition - Property Acquisition Costs For The Gugaa Substation</t>
  </si>
  <si>
    <t>Procurement - Tower Tests</t>
  </si>
  <si>
    <t>Land Acquisition - Landholder Costs</t>
  </si>
  <si>
    <t>$30 June 2020</t>
  </si>
  <si>
    <t>Total</t>
  </si>
  <si>
    <t>Output Allocation</t>
  </si>
  <si>
    <t>% Cost</t>
  </si>
  <si>
    <t>Steel &amp; Tower | Production Slot For Steel</t>
  </si>
  <si>
    <t>Erection and testing of prototype towers</t>
  </si>
  <si>
    <t>Tower assembly design and drawings</t>
  </si>
  <si>
    <t>Substation | Long Lead Equipment (Transformers And Reactors)</t>
  </si>
  <si>
    <t>Substation transformers</t>
  </si>
  <si>
    <t>Reactors</t>
  </si>
  <si>
    <t>$30 June 2021</t>
  </si>
  <si>
    <t>Substations and Transmission Lines | Pre-Construction Development</t>
  </si>
  <si>
    <t xml:space="preserve">Transmission Lines </t>
  </si>
  <si>
    <t xml:space="preserve">Substation </t>
  </si>
  <si>
    <t>Humelink - CPA1 - Project Cost Summary</t>
  </si>
  <si>
    <t>Humelink - CPA1 - Procurement Cost Split</t>
  </si>
  <si>
    <t>Inflation Indexation</t>
  </si>
  <si>
    <t>Real 2018 End Period to Real 2023 End Period</t>
  </si>
  <si>
    <t>Real 2018 End Period to Nominal Mid Period</t>
  </si>
  <si>
    <t>Real 2018 End Period to Real 2020 End Period</t>
  </si>
  <si>
    <t>Real 2018 End Period to Real 2021 End Period</t>
  </si>
  <si>
    <t>Real 2018 End Period to Real 2022 End Period</t>
  </si>
  <si>
    <t>Notional sum with various dollar basis for cross check only</t>
  </si>
  <si>
    <t>c-i-c</t>
  </si>
  <si>
    <t>[CONFIDENTIAL INFORMATION REMOVED]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</si>
</sst>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#,##0.00%_);\(#,##0.00%\);_(&quot;-&quot;_)"/>
    <numFmt numFmtId="165" formatCode="_(&quot;$&quot;#,##0.0_);\(&quot;$&quot;#,##0.0\);_(&quot;-&quot;_)"/>
    <numFmt numFmtId="166" formatCode="_)d\-mmm\-yy_)"/>
    <numFmt numFmtId="167" formatCode="_(#,##0.0_);\(#,##0.0\);_(&quot;-&quot;_)"/>
    <numFmt numFmtId="168" formatCode="[Red]\●;[Red]\●;[Color10]\●"/>
    <numFmt numFmtId="169" formatCode="_-&quot;$&quot;* #,##0_-;\-&quot;$&quot;* #,##0_-;_-&quot;$&quot;* &quot;-&quot;??_-;_-@_-"/>
    <numFmt numFmtId="170" formatCode="_(#,##0.0%_);\(#,##0.0%\);_(&quot;-&quot;_)"/>
    <numFmt numFmtId="171" formatCode="_-* #,##0_-;\-* #,##0_-;_-* &quot;-&quot;??_-;_-@_-"/>
    <numFmt numFmtId="172" formatCode="_-* #,##0.000_-;\-* #,##0.000_-;_-* &quot;-&quot;??_-;_-@_-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5" tint="-0.4999847407452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5">
    <xf numFmtId="0" fontId="0" fillId="0" borderId="0"/>
    <xf numFmtId="165" fontId="4" fillId="0" borderId="0" applyFill="0" applyBorder="0">
      <alignment vertical="center"/>
    </xf>
    <xf numFmtId="164" fontId="4" fillId="0" borderId="0" applyFill="0" applyBorder="0">
      <alignment vertical="center"/>
    </xf>
    <xf numFmtId="0" fontId="5" fillId="0" borderId="0" applyNumberFormat="0" applyFill="0" applyBorder="0" applyAlignment="0" applyProtection="0"/>
    <xf numFmtId="0" fontId="8" fillId="2" borderId="0" applyNumberFormat="0" applyBorder="0">
      <alignment vertical="center"/>
    </xf>
    <xf numFmtId="0" fontId="7" fillId="3" borderId="0" applyNumberFormat="0" applyBorder="0">
      <alignment vertical="center"/>
    </xf>
    <xf numFmtId="0" fontId="12" fillId="4" borderId="0" applyNumberFormat="0" applyBorder="0">
      <alignment vertical="center"/>
    </xf>
    <xf numFmtId="0" fontId="6" fillId="0" borderId="0" applyNumberFormat="0" applyFill="0" applyBorder="0">
      <alignment vertical="center"/>
    </xf>
    <xf numFmtId="0" fontId="9" fillId="0" borderId="0" applyFill="0" applyBorder="0">
      <alignment vertical="center"/>
    </xf>
    <xf numFmtId="0" fontId="9" fillId="5" borderId="1">
      <alignment vertical="center"/>
      <protection locked="0"/>
    </xf>
    <xf numFmtId="164" fontId="9" fillId="5" borderId="1">
      <alignment vertical="center"/>
      <protection locked="0"/>
    </xf>
    <xf numFmtId="165" fontId="4" fillId="5" borderId="1">
      <alignment vertical="center"/>
      <protection locked="0"/>
    </xf>
    <xf numFmtId="0" fontId="10" fillId="0" borderId="0" applyFill="0" applyBorder="0">
      <alignment vertical="center"/>
    </xf>
    <xf numFmtId="164" fontId="10" fillId="0" borderId="0" applyFill="0" applyBorder="0">
      <alignment vertical="center"/>
    </xf>
    <xf numFmtId="165" fontId="10" fillId="0" borderId="0" applyFill="0" applyBorder="0">
      <alignment vertical="center"/>
    </xf>
    <xf numFmtId="167" fontId="4" fillId="0" borderId="0" applyFill="0" applyBorder="0">
      <alignment vertical="center"/>
    </xf>
    <xf numFmtId="167" fontId="10" fillId="0" borderId="0" applyFill="0" applyBorder="0">
      <alignment vertical="center"/>
    </xf>
    <xf numFmtId="167" fontId="4" fillId="5" borderId="1">
      <alignment vertical="center"/>
      <protection locked="0"/>
    </xf>
    <xf numFmtId="166" fontId="4" fillId="0" borderId="0" applyFill="0" applyBorder="0">
      <alignment vertical="center"/>
    </xf>
    <xf numFmtId="166" fontId="10" fillId="0" borderId="0" applyFill="0" applyBorder="0">
      <alignment vertical="center"/>
    </xf>
    <xf numFmtId="166" fontId="4" fillId="5" borderId="1">
      <alignment vertical="center"/>
      <protection locked="0"/>
    </xf>
    <xf numFmtId="168" fontId="11" fillId="0" borderId="0" applyBorder="0">
      <alignment vertic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2" fillId="4" borderId="0" applyNumberFormat="0" applyBorder="0">
      <alignment vertical="center"/>
    </xf>
    <xf numFmtId="0" fontId="4" fillId="0" borderId="0"/>
    <xf numFmtId="167" fontId="4" fillId="5" borderId="1">
      <alignment vertical="center"/>
      <protection locked="0"/>
    </xf>
    <xf numFmtId="167" fontId="4" fillId="0" borderId="0" applyFill="0" applyBorder="0">
      <alignment vertical="center"/>
    </xf>
    <xf numFmtId="0" fontId="1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8" borderId="4" applyNumberFormat="0">
      <alignment horizontal="center" vertical="top"/>
      <protection locked="0"/>
    </xf>
  </cellStyleXfs>
  <cellXfs count="53">
    <xf numFmtId="0" fontId="0" fillId="0" borderId="0" xfId="0"/>
    <xf numFmtId="0" fontId="1" fillId="0" borderId="0" xfId="31"/>
    <xf numFmtId="0" fontId="14" fillId="0" borderId="3" xfId="31" applyFont="1" applyBorder="1" applyAlignment="1">
      <alignment wrapText="1"/>
    </xf>
    <xf numFmtId="0" fontId="1" fillId="0" borderId="3" xfId="31" applyBorder="1"/>
    <xf numFmtId="0" fontId="1" fillId="0" borderId="3" xfId="31" applyBorder="1" applyAlignment="1">
      <alignment wrapText="1"/>
    </xf>
    <xf numFmtId="169" fontId="1" fillId="0" borderId="3" xfId="31" applyNumberFormat="1" applyBorder="1"/>
    <xf numFmtId="0" fontId="13" fillId="0" borderId="0" xfId="31" applyFont="1"/>
    <xf numFmtId="44" fontId="1" fillId="0" borderId="0" xfId="31" applyNumberFormat="1"/>
    <xf numFmtId="0" fontId="1" fillId="7" borderId="3" xfId="31" applyFill="1" applyBorder="1"/>
    <xf numFmtId="0" fontId="14" fillId="7" borderId="3" xfId="31" applyFont="1" applyFill="1" applyBorder="1" applyAlignment="1">
      <alignment wrapText="1"/>
    </xf>
    <xf numFmtId="169" fontId="14" fillId="7" borderId="3" xfId="31" applyNumberFormat="1" applyFont="1" applyFill="1" applyBorder="1"/>
    <xf numFmtId="0" fontId="19" fillId="0" borderId="0" xfId="0" applyFont="1"/>
    <xf numFmtId="0" fontId="19" fillId="0" borderId="0" xfId="0" applyFont="1" applyProtection="1">
      <protection locked="0"/>
    </xf>
    <xf numFmtId="171" fontId="18" fillId="0" borderId="0" xfId="33" applyNumberFormat="1" applyFont="1" applyFill="1" applyBorder="1" applyAlignment="1" applyProtection="1">
      <alignment horizontal="center" vertical="top"/>
    </xf>
    <xf numFmtId="0" fontId="1" fillId="0" borderId="5" xfId="31" applyBorder="1" applyAlignment="1">
      <alignment wrapText="1"/>
    </xf>
    <xf numFmtId="0" fontId="15" fillId="0" borderId="2" xfId="31" applyFont="1" applyBorder="1" applyAlignment="1">
      <alignment wrapText="1"/>
    </xf>
    <xf numFmtId="0" fontId="15" fillId="0" borderId="2" xfId="31" applyFont="1" applyBorder="1" applyAlignment="1">
      <alignment horizontal="center" wrapText="1"/>
    </xf>
    <xf numFmtId="170" fontId="20" fillId="9" borderId="6" xfId="0" applyNumberFormat="1" applyFont="1" applyFill="1" applyBorder="1" applyAlignment="1">
      <alignment horizontal="center" vertical="center"/>
    </xf>
    <xf numFmtId="170" fontId="21" fillId="7" borderId="6" xfId="0" applyNumberFormat="1" applyFont="1" applyFill="1" applyBorder="1" applyAlignment="1">
      <alignment horizontal="center" vertical="center"/>
    </xf>
    <xf numFmtId="0" fontId="1" fillId="0" borderId="3" xfId="31" applyBorder="1" applyAlignment="1">
      <alignment vertical="center" wrapText="1"/>
    </xf>
    <xf numFmtId="0" fontId="1" fillId="0" borderId="3" xfId="3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left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172" fontId="20" fillId="0" borderId="16" xfId="2" applyNumberFormat="1" applyFont="1" applyFill="1" applyBorder="1" applyAlignment="1" applyProtection="1">
      <alignment horizontal="center" vertical="top"/>
    </xf>
    <xf numFmtId="172" fontId="20" fillId="0" borderId="17" xfId="2" applyNumberFormat="1" applyFont="1" applyFill="1" applyBorder="1" applyAlignment="1" applyProtection="1">
      <alignment horizontal="center" vertical="top"/>
    </xf>
    <xf numFmtId="172" fontId="20" fillId="0" borderId="18" xfId="2" applyNumberFormat="1" applyFont="1" applyFill="1" applyBorder="1" applyAlignment="1" applyProtection="1">
      <alignment horizontal="center" vertical="top"/>
    </xf>
    <xf numFmtId="172" fontId="20" fillId="0" borderId="19" xfId="2" applyNumberFormat="1" applyFont="1" applyFill="1" applyBorder="1" applyAlignment="1" applyProtection="1">
      <alignment horizontal="center" vertical="top"/>
    </xf>
    <xf numFmtId="0" fontId="21" fillId="0" borderId="9" xfId="0" applyFont="1" applyBorder="1" applyAlignment="1" applyProtection="1">
      <alignment horizontal="right"/>
    </xf>
    <xf numFmtId="0" fontId="21" fillId="0" borderId="11" xfId="0" applyFont="1" applyBorder="1" applyAlignment="1" applyProtection="1">
      <alignment horizontal="right"/>
    </xf>
    <xf numFmtId="0" fontId="21" fillId="0" borderId="15" xfId="0" applyFont="1" applyBorder="1" applyAlignment="1" applyProtection="1">
      <alignment horizontal="right"/>
    </xf>
    <xf numFmtId="10" fontId="20" fillId="0" borderId="23" xfId="2" applyNumberFormat="1" applyFont="1" applyFill="1" applyBorder="1" applyAlignment="1" applyProtection="1">
      <alignment horizontal="right" vertical="center"/>
    </xf>
    <xf numFmtId="10" fontId="20" fillId="0" borderId="24" xfId="2" applyNumberFormat="1" applyFont="1" applyFill="1" applyBorder="1" applyAlignment="1" applyProtection="1">
      <alignment horizontal="right" vertical="center"/>
    </xf>
    <xf numFmtId="10" fontId="20" fillId="0" borderId="25" xfId="2" applyNumberFormat="1" applyFont="1" applyFill="1" applyBorder="1" applyAlignment="1" applyProtection="1">
      <alignment horizontal="right" vertical="center"/>
    </xf>
    <xf numFmtId="172" fontId="16" fillId="0" borderId="26" xfId="32" applyNumberFormat="1" applyFont="1" applyFill="1" applyBorder="1" applyAlignment="1">
      <alignment horizontal="center" vertical="center"/>
    </xf>
    <xf numFmtId="172" fontId="16" fillId="0" borderId="27" xfId="32" applyNumberFormat="1" applyFont="1" applyFill="1" applyBorder="1" applyAlignment="1">
      <alignment horizontal="center" vertical="center"/>
    </xf>
    <xf numFmtId="172" fontId="16" fillId="0" borderId="28" xfId="32" applyNumberFormat="1" applyFont="1" applyFill="1" applyBorder="1" applyAlignment="1">
      <alignment horizontal="center" vertical="center"/>
    </xf>
    <xf numFmtId="172" fontId="20" fillId="0" borderId="20" xfId="2" applyNumberFormat="1" applyFont="1" applyFill="1" applyBorder="1" applyAlignment="1" applyProtection="1">
      <alignment horizontal="center" vertical="top"/>
    </xf>
    <xf numFmtId="172" fontId="20" fillId="0" borderId="10" xfId="2" applyNumberFormat="1" applyFont="1" applyFill="1" applyBorder="1" applyAlignment="1" applyProtection="1">
      <alignment horizontal="center" vertical="top"/>
    </xf>
    <xf numFmtId="172" fontId="20" fillId="0" borderId="21" xfId="2" applyNumberFormat="1" applyFont="1" applyFill="1" applyBorder="1" applyAlignment="1" applyProtection="1">
      <alignment horizontal="center" vertical="top"/>
    </xf>
    <xf numFmtId="172" fontId="20" fillId="0" borderId="22" xfId="2" applyNumberFormat="1" applyFont="1" applyFill="1" applyBorder="1" applyAlignment="1" applyProtection="1">
      <alignment horizontal="center" vertical="top"/>
    </xf>
    <xf numFmtId="172" fontId="20" fillId="0" borderId="12" xfId="2" applyNumberFormat="1" applyFont="1" applyFill="1" applyBorder="1" applyAlignment="1" applyProtection="1">
      <alignment horizontal="center" vertical="top"/>
    </xf>
    <xf numFmtId="172" fontId="20" fillId="0" borderId="4" xfId="2" applyNumberFormat="1" applyFont="1" applyFill="1" applyBorder="1" applyAlignment="1" applyProtection="1">
      <alignment horizontal="center" vertical="top"/>
    </xf>
    <xf numFmtId="172" fontId="20" fillId="0" borderId="13" xfId="2" applyNumberFormat="1" applyFont="1" applyFill="1" applyBorder="1" applyAlignment="1" applyProtection="1">
      <alignment horizontal="center" vertical="top"/>
    </xf>
    <xf numFmtId="172" fontId="20" fillId="0" borderId="14" xfId="2" applyNumberFormat="1" applyFont="1" applyFill="1" applyBorder="1" applyAlignment="1" applyProtection="1">
      <alignment horizontal="center" vertical="top"/>
    </xf>
    <xf numFmtId="0" fontId="22" fillId="0" borderId="0" xfId="31" applyFont="1"/>
    <xf numFmtId="169" fontId="13" fillId="6" borderId="3" xfId="31" applyNumberFormat="1" applyFont="1" applyFill="1" applyBorder="1" applyAlignment="1">
      <alignment horizontal="center"/>
    </xf>
    <xf numFmtId="0" fontId="23" fillId="0" borderId="0" xfId="12" applyFont="1">
      <alignment vertical="center"/>
    </xf>
    <xf numFmtId="0" fontId="18" fillId="0" borderId="0" xfId="0" applyFont="1"/>
    <xf numFmtId="170" fontId="18" fillId="0" borderId="0" xfId="0" applyNumberFormat="1" applyFont="1" applyAlignment="1">
      <alignment horizontal="center" vertical="center"/>
    </xf>
    <xf numFmtId="169" fontId="24" fillId="6" borderId="3" xfId="31" applyNumberFormat="1" applyFont="1" applyFill="1" applyBorder="1" applyAlignment="1">
      <alignment horizontal="center"/>
    </xf>
    <xf numFmtId="0" fontId="14" fillId="0" borderId="3" xfId="31" applyFont="1" applyBorder="1" applyAlignment="1">
      <alignment horizontal="center"/>
    </xf>
    <xf numFmtId="0" fontId="15" fillId="0" borderId="3" xfId="31" applyFont="1" applyBorder="1" applyAlignment="1">
      <alignment horizontal="left"/>
    </xf>
  </cellXfs>
  <cellStyles count="35">
    <cellStyle name="Check" xfId="21"/>
    <cellStyle name="Comma" xfId="33" builtinId="3"/>
    <cellStyle name="Comma 2" xfId="24"/>
    <cellStyle name="Currency" xfId="1" builtinId="4" customBuiltin="1"/>
    <cellStyle name="Currency 2" xfId="25"/>
    <cellStyle name="Currency 3" xfId="32"/>
    <cellStyle name="Currency Assumptions" xfId="11"/>
    <cellStyle name="Currency Input" xfId="14"/>
    <cellStyle name="Date" xfId="18"/>
    <cellStyle name="Date Assumptions" xfId="20"/>
    <cellStyle name="Date Input" xfId="19"/>
    <cellStyle name="Heading 1" xfId="4" builtinId="16" customBuiltin="1"/>
    <cellStyle name="Heading 2" xfId="5" builtinId="17" customBuiltin="1"/>
    <cellStyle name="Heading 3" xfId="6" builtinId="18" customBuiltin="1"/>
    <cellStyle name="Heading 3 2" xfId="27"/>
    <cellStyle name="Heading 4" xfId="7" builtinId="19" customBuiltin="1"/>
    <cellStyle name="Heading 5" xfId="8"/>
    <cellStyle name="Heading 5 Assumptions" xfId="9"/>
    <cellStyle name="Heading 5 Input" xfId="12"/>
    <cellStyle name="Normal" xfId="0" builtinId="0" customBuiltin="1"/>
    <cellStyle name="Normal 2" xfId="22"/>
    <cellStyle name="Normal 3" xfId="26"/>
    <cellStyle name="Normal 3 2" xfId="28"/>
    <cellStyle name="Normal 4" xfId="31"/>
    <cellStyle name="Number" xfId="15"/>
    <cellStyle name="Number 2" xfId="30"/>
    <cellStyle name="Number Assumptions" xfId="17"/>
    <cellStyle name="Number Assumptions 2" xfId="29"/>
    <cellStyle name="Number Input" xfId="16"/>
    <cellStyle name="Percent" xfId="2" builtinId="5" customBuiltin="1"/>
    <cellStyle name="Percent 2" xfId="23"/>
    <cellStyle name="Percent Assumptions" xfId="10"/>
    <cellStyle name="Percent Input" xfId="13"/>
    <cellStyle name="Title" xfId="3" builtinId="15" customBuiltin="1"/>
    <cellStyle name="User_Input" xfId="34"/>
  </cellStyles>
  <dxfs count="0"/>
  <tableStyles count="0" defaultTableStyle="TableStyleMedium2" defaultPivotStyle="PivotStyleLight16"/>
  <colors>
    <mruColors>
      <color rgb="FFFDE9D9"/>
      <color rgb="FF808080"/>
      <color rgb="FF244062"/>
      <color rgb="FF4472C4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r\finance\cashflow\CashFlow02-03\Accounting%20Depreciation%2002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projects/644_Transgrid_Humelink_CPA/02.%20Working/Models/Submission/A.6%20-%20Direct%20Non-Labour%20Model%20-%20CONFIDENT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projects/644_Transgrid_Humelink_CPA/02.%20Working/Models/Submission/A.5%20-%20Capex%20Forecast%20Model%20-%20CONFIDENTI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BREVEN"/>
      <sheetName val="DepSch"/>
      <sheetName val="Cashflow Dep"/>
      <sheetName val="LIS Dep"/>
      <sheetName val="A"/>
      <sheetName val="B"/>
      <sheetName val="DEBT TO ASSETS"/>
      <sheetName val="INT COVER"/>
      <sheetName val="MARGIN"/>
      <sheetName val="LAB_PROD"/>
      <sheetName val="P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curement Split"/>
      <sheetName val="Inflation"/>
      <sheetName val="Procurement-&gt;"/>
      <sheetName val="Tower Tests"/>
      <sheetName val="Long Lead"/>
      <sheetName val="Substation"/>
      <sheetName val="Lines"/>
      <sheetName val="Land-&gt;"/>
      <sheetName val="Heritage"/>
      <sheetName val="Landholder Costs"/>
      <sheetName val="Land Valuation"/>
      <sheetName val="Option Fees"/>
      <sheetName val="Valuer General"/>
      <sheetName val="Gugaa Substation"/>
    </sheetNames>
    <sheetDataSet>
      <sheetData sheetId="0"/>
      <sheetData sheetId="1"/>
      <sheetData sheetId="2"/>
      <sheetData sheetId="3"/>
      <sheetData sheetId="4">
        <row r="5">
          <cell r="C5" t="str">
            <v>Tower Design &amp; Detailing Drawings</v>
          </cell>
        </row>
        <row r="11">
          <cell r="C11" t="str">
            <v xml:space="preserve">Prototype Erection for Towers </v>
          </cell>
        </row>
        <row r="16">
          <cell r="C16" t="str">
            <v xml:space="preserve">Tower Load Testing </v>
          </cell>
        </row>
        <row r="21">
          <cell r="C21" t="str">
            <v>Contractor margin</v>
          </cell>
        </row>
      </sheetData>
      <sheetData sheetId="5">
        <row r="5">
          <cell r="C5" t="str">
            <v>3 phase transformers</v>
          </cell>
        </row>
        <row r="10">
          <cell r="C10" t="str">
            <v>181 MVar reactors</v>
          </cell>
        </row>
        <row r="15">
          <cell r="C15" t="str">
            <v>Deposit required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otes &amp; Assumptions"/>
      <sheetName val="Inputs"/>
      <sheetName val="Calculations"/>
      <sheetName val="Outputs|Models"/>
      <sheetName val="Outputs|Tables"/>
      <sheetName val="Outputs|Tables and Charts"/>
      <sheetName val="A"/>
    </sheetNames>
    <sheetDataSet>
      <sheetData sheetId="0" refreshError="1"/>
      <sheetData sheetId="1" refreshError="1"/>
      <sheetData sheetId="2">
        <row r="14">
          <cell r="A14" t="str">
            <v>Item</v>
          </cell>
          <cell r="B14" t="str">
            <v>Source</v>
          </cell>
          <cell r="C14" t="str">
            <v>Units</v>
          </cell>
        </row>
        <row r="15">
          <cell r="A15" t="str">
            <v xml:space="preserve">Actual / Forecast Inflation </v>
          </cell>
          <cell r="B15" t="str">
            <v>ABS June to June / RBA Forecast</v>
          </cell>
          <cell r="C15" t="str">
            <v>%</v>
          </cell>
          <cell r="L15">
            <v>1.5929203539823078E-2</v>
          </cell>
          <cell r="M15">
            <v>-3.4843205574912606E-3</v>
          </cell>
          <cell r="N15">
            <v>3.8461538461538325E-2</v>
          </cell>
          <cell r="O15">
            <v>2.75E-2</v>
          </cell>
          <cell r="P15">
            <v>2.2499999999999999E-2</v>
          </cell>
          <cell r="Q15">
            <v>2.349953872603594E-2</v>
          </cell>
        </row>
        <row r="20">
          <cell r="K20">
            <v>2018</v>
          </cell>
          <cell r="L20">
            <v>2019</v>
          </cell>
          <cell r="M20">
            <v>2020</v>
          </cell>
          <cell r="N20">
            <v>2021</v>
          </cell>
          <cell r="O20">
            <v>2022</v>
          </cell>
          <cell r="P20">
            <v>2023</v>
          </cell>
          <cell r="Q20">
            <v>2024</v>
          </cell>
        </row>
        <row r="21">
          <cell r="A21" t="str">
            <v>Inflation based to 2018</v>
          </cell>
          <cell r="B21" t="str">
            <v>Calculated</v>
          </cell>
          <cell r="C21" t="str">
            <v>Factor</v>
          </cell>
          <cell r="K21">
            <v>1</v>
          </cell>
        </row>
      </sheetData>
      <sheetData sheetId="3" refreshError="1"/>
      <sheetData sheetId="4">
        <row r="79">
          <cell r="F79">
            <v>0.33183151109599929</v>
          </cell>
        </row>
      </sheetData>
      <sheetData sheetId="5">
        <row r="4">
          <cell r="B4" t="str">
            <v>Table 2.1: Forecast capex for the Stage 1 CPA over the current regulatory period ($M, Real 2017-18, including overheads, excluding equity raising costs)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50"/>
  <sheetViews>
    <sheetView showGridLines="0" tabSelected="1" workbookViewId="0"/>
  </sheetViews>
  <sheetFormatPr defaultColWidth="9" defaultRowHeight="15" x14ac:dyDescent="0.25"/>
  <cols>
    <col min="1" max="1" width="9" style="1"/>
    <col min="2" max="2" width="81.5703125" style="1" customWidth="1"/>
    <col min="3" max="3" width="16" style="1" customWidth="1"/>
    <col min="4" max="4" width="9" style="1"/>
    <col min="5" max="6" width="16" style="1" customWidth="1"/>
    <col min="7" max="16384" width="9" style="1"/>
  </cols>
  <sheetData>
    <row r="2" spans="1:6" x14ac:dyDescent="0.25">
      <c r="A2" s="51" t="s">
        <v>29</v>
      </c>
      <c r="B2" s="51"/>
      <c r="C2" s="51"/>
    </row>
    <row r="3" spans="1:6" ht="30" x14ac:dyDescent="0.25">
      <c r="A3" s="2" t="s">
        <v>1</v>
      </c>
      <c r="B3" s="2" t="s">
        <v>2</v>
      </c>
      <c r="C3" s="2" t="s">
        <v>3</v>
      </c>
    </row>
    <row r="4" spans="1:6" x14ac:dyDescent="0.25">
      <c r="A4" s="3">
        <v>1</v>
      </c>
      <c r="B4" s="4" t="s">
        <v>13</v>
      </c>
      <c r="C4" s="46" t="s">
        <v>38</v>
      </c>
      <c r="D4" s="1" t="s">
        <v>0</v>
      </c>
    </row>
    <row r="5" spans="1:6" x14ac:dyDescent="0.25">
      <c r="A5" s="3">
        <v>2</v>
      </c>
      <c r="B5" s="4" t="s">
        <v>5</v>
      </c>
      <c r="C5" s="46" t="s">
        <v>38</v>
      </c>
      <c r="D5" s="1" t="s">
        <v>0</v>
      </c>
    </row>
    <row r="6" spans="1:6" x14ac:dyDescent="0.25">
      <c r="A6" s="3">
        <v>3</v>
      </c>
      <c r="B6" s="4" t="s">
        <v>6</v>
      </c>
      <c r="C6" s="46" t="s">
        <v>38</v>
      </c>
      <c r="D6" s="1" t="s">
        <v>15</v>
      </c>
    </row>
    <row r="7" spans="1:6" x14ac:dyDescent="0.25">
      <c r="A7" s="3">
        <v>4</v>
      </c>
      <c r="B7" s="4" t="s">
        <v>7</v>
      </c>
      <c r="C7" s="46" t="s">
        <v>38</v>
      </c>
      <c r="D7" s="1" t="s">
        <v>15</v>
      </c>
    </row>
    <row r="8" spans="1:6" x14ac:dyDescent="0.25">
      <c r="A8" s="3">
        <v>5</v>
      </c>
      <c r="B8" s="4" t="s">
        <v>8</v>
      </c>
      <c r="C8" s="5">
        <v>562272</v>
      </c>
      <c r="D8" s="1" t="s">
        <v>0</v>
      </c>
      <c r="E8" s="7"/>
    </row>
    <row r="9" spans="1:6" x14ac:dyDescent="0.25">
      <c r="A9" s="3">
        <v>6</v>
      </c>
      <c r="B9" s="4" t="s">
        <v>14</v>
      </c>
      <c r="C9" s="5">
        <v>7240000</v>
      </c>
      <c r="D9" s="1" t="s">
        <v>0</v>
      </c>
    </row>
    <row r="10" spans="1:6" x14ac:dyDescent="0.25">
      <c r="A10" s="3">
        <v>7</v>
      </c>
      <c r="B10" s="4" t="s">
        <v>9</v>
      </c>
      <c r="C10" s="5">
        <v>2322000</v>
      </c>
      <c r="D10" s="1" t="s">
        <v>0</v>
      </c>
    </row>
    <row r="11" spans="1:6" x14ac:dyDescent="0.25">
      <c r="A11" s="3">
        <v>8</v>
      </c>
      <c r="B11" s="4" t="s">
        <v>10</v>
      </c>
      <c r="C11" s="46" t="s">
        <v>38</v>
      </c>
      <c r="D11" s="1" t="s">
        <v>0</v>
      </c>
    </row>
    <row r="12" spans="1:6" x14ac:dyDescent="0.25">
      <c r="A12" s="3">
        <v>9</v>
      </c>
      <c r="B12" s="4" t="s">
        <v>11</v>
      </c>
      <c r="C12" s="5">
        <v>950000</v>
      </c>
      <c r="D12" s="1" t="s">
        <v>0</v>
      </c>
    </row>
    <row r="13" spans="1:6" x14ac:dyDescent="0.25">
      <c r="A13" s="3">
        <v>10</v>
      </c>
      <c r="B13" s="4" t="s">
        <v>12</v>
      </c>
      <c r="C13" s="46" t="s">
        <v>38</v>
      </c>
      <c r="D13" s="1" t="s">
        <v>25</v>
      </c>
    </row>
    <row r="14" spans="1:6" ht="15" customHeight="1" x14ac:dyDescent="0.25">
      <c r="A14" s="8"/>
      <c r="B14" s="9" t="s">
        <v>4</v>
      </c>
      <c r="C14" s="10">
        <v>131138863.21180001</v>
      </c>
      <c r="D14" s="6"/>
      <c r="F14" s="45" t="s">
        <v>37</v>
      </c>
    </row>
    <row r="46" spans="1:3" x14ac:dyDescent="0.25">
      <c r="A46" s="11"/>
      <c r="B46" s="11"/>
      <c r="C46" s="12"/>
    </row>
    <row r="47" spans="1:3" x14ac:dyDescent="0.25">
      <c r="A47" s="11"/>
      <c r="B47" s="11"/>
      <c r="C47" s="12"/>
    </row>
    <row r="48" spans="1:3" x14ac:dyDescent="0.25">
      <c r="A48" s="11"/>
      <c r="B48" s="11"/>
      <c r="C48" s="12"/>
    </row>
    <row r="49" spans="1:3" x14ac:dyDescent="0.25">
      <c r="A49" s="11"/>
      <c r="B49" s="11"/>
      <c r="C49" s="12"/>
    </row>
    <row r="50" spans="1:3" x14ac:dyDescent="0.25">
      <c r="B50" s="11"/>
      <c r="C50" s="12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36"/>
  <sheetViews>
    <sheetView showGridLines="0" workbookViewId="0">
      <selection activeCell="F16" sqref="F16"/>
    </sheetView>
  </sheetViews>
  <sheetFormatPr defaultColWidth="9" defaultRowHeight="15" x14ac:dyDescent="0.25"/>
  <cols>
    <col min="1" max="1" width="9" style="1"/>
    <col min="2" max="2" width="81.5703125" style="1" customWidth="1"/>
    <col min="3" max="3" width="16" style="1" customWidth="1"/>
    <col min="4" max="4" width="9" style="1"/>
    <col min="5" max="6" width="16" style="1" customWidth="1"/>
    <col min="7" max="16384" width="9" style="1"/>
  </cols>
  <sheetData>
    <row r="2" spans="1:7" x14ac:dyDescent="0.25">
      <c r="A2" s="51" t="s">
        <v>30</v>
      </c>
      <c r="B2" s="51"/>
      <c r="C2" s="51"/>
    </row>
    <row r="4" spans="1:7" x14ac:dyDescent="0.25">
      <c r="A4" s="52" t="s">
        <v>19</v>
      </c>
      <c r="B4" s="52"/>
      <c r="C4" s="52"/>
    </row>
    <row r="5" spans="1:7" x14ac:dyDescent="0.25">
      <c r="B5" s="4" t="str">
        <f>'[2]Tower Tests'!$C$5</f>
        <v>Tower Design &amp; Detailing Drawings</v>
      </c>
      <c r="C5" s="46" t="s">
        <v>38</v>
      </c>
      <c r="G5" s="12"/>
    </row>
    <row r="6" spans="1:7" x14ac:dyDescent="0.25">
      <c r="B6" s="4" t="str">
        <f>'[2]Tower Tests'!$C$11</f>
        <v xml:space="preserve">Prototype Erection for Towers </v>
      </c>
      <c r="C6" s="46" t="s">
        <v>38</v>
      </c>
      <c r="G6" s="12"/>
    </row>
    <row r="7" spans="1:7" x14ac:dyDescent="0.25">
      <c r="B7" s="4" t="str">
        <f>'[2]Tower Tests'!$C$16</f>
        <v xml:space="preserve">Tower Load Testing </v>
      </c>
      <c r="C7" s="46" t="s">
        <v>38</v>
      </c>
      <c r="G7" s="12"/>
    </row>
    <row r="8" spans="1:7" x14ac:dyDescent="0.25">
      <c r="B8" s="4" t="str">
        <f>'[2]Tower Tests'!$C$21</f>
        <v>Contractor margin</v>
      </c>
      <c r="C8" s="46" t="s">
        <v>38</v>
      </c>
      <c r="G8" s="12"/>
    </row>
    <row r="9" spans="1:7" x14ac:dyDescent="0.25">
      <c r="B9" s="2" t="s">
        <v>16</v>
      </c>
      <c r="C9" s="46" t="s">
        <v>38</v>
      </c>
      <c r="D9" s="12"/>
      <c r="G9" s="12"/>
    </row>
    <row r="10" spans="1:7" x14ac:dyDescent="0.25">
      <c r="B10" s="11"/>
    </row>
    <row r="11" spans="1:7" x14ac:dyDescent="0.25">
      <c r="B11" s="15" t="s">
        <v>17</v>
      </c>
      <c r="C11" s="12"/>
      <c r="D11" s="16" t="s">
        <v>18</v>
      </c>
    </row>
    <row r="12" spans="1:7" x14ac:dyDescent="0.25">
      <c r="B12" s="14" t="s">
        <v>21</v>
      </c>
      <c r="C12" s="46" t="s">
        <v>38</v>
      </c>
      <c r="D12" s="17">
        <v>0.96088623813464158</v>
      </c>
    </row>
    <row r="13" spans="1:7" x14ac:dyDescent="0.25">
      <c r="B13" s="4" t="s">
        <v>20</v>
      </c>
      <c r="C13" s="46" t="s">
        <v>38</v>
      </c>
      <c r="D13" s="17">
        <v>3.9113761865358469E-2</v>
      </c>
    </row>
    <row r="14" spans="1:7" x14ac:dyDescent="0.25">
      <c r="B14" s="9" t="s">
        <v>16</v>
      </c>
      <c r="C14" s="50" t="s">
        <v>38</v>
      </c>
      <c r="D14" s="18">
        <v>1</v>
      </c>
    </row>
    <row r="16" spans="1:7" x14ac:dyDescent="0.25">
      <c r="A16" s="52" t="s">
        <v>22</v>
      </c>
      <c r="B16" s="52"/>
      <c r="C16" s="52"/>
    </row>
    <row r="17" spans="1:7" x14ac:dyDescent="0.25">
      <c r="B17" s="4" t="str">
        <f>'[2]Long Lead'!$C$5</f>
        <v>3 phase transformers</v>
      </c>
      <c r="C17" s="46" t="s">
        <v>38</v>
      </c>
      <c r="G17" s="12"/>
    </row>
    <row r="18" spans="1:7" x14ac:dyDescent="0.25">
      <c r="B18" s="4" t="str">
        <f>'[2]Long Lead'!$C$10</f>
        <v>181 MVar reactors</v>
      </c>
      <c r="C18" s="46" t="s">
        <v>38</v>
      </c>
      <c r="G18" s="12"/>
    </row>
    <row r="19" spans="1:7" x14ac:dyDescent="0.25">
      <c r="B19" s="4" t="str">
        <f>'[2]Long Lead'!$C$15</f>
        <v>Deposit required</v>
      </c>
      <c r="C19" s="46" t="s">
        <v>38</v>
      </c>
      <c r="G19" s="12"/>
    </row>
    <row r="20" spans="1:7" x14ac:dyDescent="0.25">
      <c r="B20" s="2" t="s">
        <v>16</v>
      </c>
      <c r="C20" s="50" t="s">
        <v>38</v>
      </c>
      <c r="D20" s="12"/>
      <c r="G20" s="12"/>
    </row>
    <row r="21" spans="1:7" x14ac:dyDescent="0.25">
      <c r="B21" s="11"/>
      <c r="C21" s="12"/>
      <c r="D21" s="12"/>
    </row>
    <row r="22" spans="1:7" x14ac:dyDescent="0.25">
      <c r="B22" s="15" t="s">
        <v>17</v>
      </c>
      <c r="C22" s="12"/>
      <c r="D22" s="16" t="s">
        <v>18</v>
      </c>
    </row>
    <row r="23" spans="1:7" x14ac:dyDescent="0.25">
      <c r="B23" s="14" t="s">
        <v>23</v>
      </c>
      <c r="C23" s="46" t="s">
        <v>38</v>
      </c>
      <c r="D23" s="17">
        <v>0.73969849246231156</v>
      </c>
    </row>
    <row r="24" spans="1:7" x14ac:dyDescent="0.25">
      <c r="B24" s="4" t="s">
        <v>24</v>
      </c>
      <c r="C24" s="46" t="s">
        <v>38</v>
      </c>
      <c r="D24" s="17">
        <v>0.26030150753768844</v>
      </c>
    </row>
    <row r="25" spans="1:7" x14ac:dyDescent="0.25">
      <c r="B25" s="9" t="s">
        <v>16</v>
      </c>
      <c r="C25" s="50" t="s">
        <v>38</v>
      </c>
      <c r="D25" s="18">
        <v>1</v>
      </c>
    </row>
    <row r="26" spans="1:7" x14ac:dyDescent="0.25">
      <c r="B26" s="48"/>
      <c r="C26" s="13"/>
      <c r="D26" s="49"/>
    </row>
    <row r="27" spans="1:7" x14ac:dyDescent="0.25">
      <c r="A27" s="52" t="s">
        <v>26</v>
      </c>
      <c r="B27" s="52"/>
      <c r="C27" s="52"/>
      <c r="D27" s="16" t="s">
        <v>18</v>
      </c>
    </row>
    <row r="28" spans="1:7" x14ac:dyDescent="0.25">
      <c r="B28" s="14" t="s">
        <v>27</v>
      </c>
      <c r="C28" s="46" t="s">
        <v>38</v>
      </c>
      <c r="D28" s="17">
        <v>0.74534472196894674</v>
      </c>
    </row>
    <row r="29" spans="1:7" x14ac:dyDescent="0.25">
      <c r="B29" s="14" t="s">
        <v>28</v>
      </c>
      <c r="C29" s="46" t="s">
        <v>38</v>
      </c>
      <c r="D29" s="17">
        <v>0.25465527803105314</v>
      </c>
    </row>
    <row r="30" spans="1:7" x14ac:dyDescent="0.25">
      <c r="A30" s="11"/>
      <c r="B30" s="9" t="s">
        <v>16</v>
      </c>
      <c r="C30" s="50" t="s">
        <v>38</v>
      </c>
      <c r="D30" s="18">
        <v>0.99999999999999989</v>
      </c>
    </row>
    <row r="31" spans="1:7" x14ac:dyDescent="0.25">
      <c r="A31" s="11"/>
      <c r="B31" s="11"/>
      <c r="C31" s="12"/>
      <c r="D31" s="12"/>
    </row>
    <row r="32" spans="1:7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11"/>
      <c r="B34" s="11"/>
      <c r="C34" s="12"/>
    </row>
    <row r="35" spans="1:3" x14ac:dyDescent="0.25">
      <c r="A35" s="11"/>
      <c r="B35" s="11"/>
      <c r="C35" s="12"/>
    </row>
    <row r="36" spans="1:3" x14ac:dyDescent="0.25">
      <c r="B36" s="11"/>
      <c r="C36" s="12"/>
    </row>
  </sheetData>
  <mergeCells count="4">
    <mergeCell ref="A2:C2"/>
    <mergeCell ref="A4:C4"/>
    <mergeCell ref="A16:C16"/>
    <mergeCell ref="A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K18"/>
  <sheetViews>
    <sheetView showGridLines="0" workbookViewId="0"/>
  </sheetViews>
  <sheetFormatPr defaultColWidth="9" defaultRowHeight="15" x14ac:dyDescent="0.25"/>
  <cols>
    <col min="1" max="1" width="9" style="1"/>
    <col min="2" max="2" width="45.7109375" style="1" customWidth="1"/>
    <col min="3" max="3" width="16" style="1" customWidth="1"/>
    <col min="4" max="16384" width="9" style="1"/>
  </cols>
  <sheetData>
    <row r="2" spans="1:11" x14ac:dyDescent="0.25">
      <c r="A2" s="51" t="s">
        <v>31</v>
      </c>
      <c r="B2" s="51"/>
      <c r="C2" s="51"/>
    </row>
    <row r="3" spans="1:11" ht="15.75" thickBot="1" x14ac:dyDescent="0.3"/>
    <row r="4" spans="1:11" ht="15.75" thickBot="1" x14ac:dyDescent="0.3">
      <c r="A4" s="21" t="str">
        <f>[3]Inputs!A$14</f>
        <v>Item</v>
      </c>
      <c r="B4" s="22" t="str">
        <f>[3]Inputs!B$14</f>
        <v>Source</v>
      </c>
      <c r="C4" s="23" t="str">
        <f>[3]Inputs!C$14</f>
        <v>Units</v>
      </c>
      <c r="E4" s="30">
        <f>[3]Inputs!K20</f>
        <v>2018</v>
      </c>
      <c r="F4" s="28">
        <f>[3]Inputs!L20</f>
        <v>2019</v>
      </c>
      <c r="G4" s="28">
        <f>[3]Inputs!M20</f>
        <v>2020</v>
      </c>
      <c r="H4" s="28">
        <f>[3]Inputs!N20</f>
        <v>2021</v>
      </c>
      <c r="I4" s="28">
        <f>[3]Inputs!O20</f>
        <v>2022</v>
      </c>
      <c r="J4" s="28">
        <f>[3]Inputs!P20</f>
        <v>2023</v>
      </c>
      <c r="K4" s="29">
        <f>[3]Inputs!Q20</f>
        <v>2024</v>
      </c>
    </row>
    <row r="5" spans="1:11" ht="45" x14ac:dyDescent="0.25">
      <c r="A5" s="4" t="str">
        <f>[3]Inputs!A$15</f>
        <v xml:space="preserve">Actual / Forecast Inflation </v>
      </c>
      <c r="B5" s="19" t="str">
        <f>[3]Inputs!B$15</f>
        <v>ABS June to June / RBA Forecast</v>
      </c>
      <c r="C5" s="20" t="str">
        <f>[3]Inputs!C$15</f>
        <v>%</v>
      </c>
      <c r="F5" s="31">
        <f>[3]Inputs!L$15</f>
        <v>1.5929203539823078E-2</v>
      </c>
      <c r="G5" s="32">
        <f>[3]Inputs!M$15</f>
        <v>-3.4843205574912606E-3</v>
      </c>
      <c r="H5" s="32">
        <f>[3]Inputs!N$15</f>
        <v>3.8461538461538325E-2</v>
      </c>
      <c r="I5" s="32">
        <f>[3]Inputs!O$15</f>
        <v>2.75E-2</v>
      </c>
      <c r="J5" s="32">
        <f>[3]Inputs!P$15</f>
        <v>2.2499999999999999E-2</v>
      </c>
      <c r="K5" s="33">
        <f>[3]Inputs!Q$15</f>
        <v>2.349953872603594E-2</v>
      </c>
    </row>
    <row r="6" spans="1:11" ht="45.75" thickBot="1" x14ac:dyDescent="0.3">
      <c r="A6" s="4" t="str">
        <f>[3]Inputs!A$21</f>
        <v>Inflation based to 2018</v>
      </c>
      <c r="B6" s="19" t="str">
        <f>[3]Inputs!B$21</f>
        <v>Calculated</v>
      </c>
      <c r="C6" s="20" t="str">
        <f>[3]Inputs!C$21</f>
        <v>Factor</v>
      </c>
      <c r="E6" s="34">
        <f>[3]Inputs!K$21</f>
        <v>1</v>
      </c>
      <c r="F6" s="34">
        <f>E6*(1+F5)</f>
        <v>1.0159292035398231</v>
      </c>
      <c r="G6" s="35">
        <f t="shared" ref="G6:K6" si="0">F6*(1+G5)</f>
        <v>1.0123893805309736</v>
      </c>
      <c r="H6" s="35">
        <f t="shared" si="0"/>
        <v>1.0513274336283187</v>
      </c>
      <c r="I6" s="35">
        <f t="shared" si="0"/>
        <v>1.0802389380530975</v>
      </c>
      <c r="J6" s="35">
        <f t="shared" si="0"/>
        <v>1.1045443141592921</v>
      </c>
      <c r="K6" s="36">
        <f t="shared" si="0"/>
        <v>1.1305005960445011</v>
      </c>
    </row>
    <row r="7" spans="1:11" ht="15.75" thickBot="1" x14ac:dyDescent="0.3"/>
    <row r="8" spans="1:11" x14ac:dyDescent="0.25">
      <c r="B8" s="19" t="s">
        <v>34</v>
      </c>
      <c r="C8" s="20" t="str">
        <f>[3]Inputs!C$15</f>
        <v>%</v>
      </c>
      <c r="F8" s="37">
        <f>$G$6/$E$6</f>
        <v>1.0123893805309736</v>
      </c>
      <c r="G8" s="38">
        <f t="shared" ref="G8:K8" si="1">$G$6/$E$6</f>
        <v>1.0123893805309736</v>
      </c>
      <c r="H8" s="38">
        <f t="shared" si="1"/>
        <v>1.0123893805309736</v>
      </c>
      <c r="I8" s="39">
        <f t="shared" si="1"/>
        <v>1.0123893805309736</v>
      </c>
      <c r="J8" s="39">
        <f t="shared" si="1"/>
        <v>1.0123893805309736</v>
      </c>
      <c r="K8" s="40">
        <f t="shared" si="1"/>
        <v>1.0123893805309736</v>
      </c>
    </row>
    <row r="9" spans="1:11" x14ac:dyDescent="0.25">
      <c r="B9" s="19" t="s">
        <v>35</v>
      </c>
      <c r="C9" s="20" t="str">
        <f>[3]Inputs!C$15</f>
        <v>%</v>
      </c>
      <c r="F9" s="41">
        <f>$H$6/$E$6</f>
        <v>1.0513274336283187</v>
      </c>
      <c r="G9" s="42">
        <f t="shared" ref="G9:K9" si="2">$H$6/$E$6</f>
        <v>1.0513274336283187</v>
      </c>
      <c r="H9" s="42">
        <f t="shared" si="2"/>
        <v>1.0513274336283187</v>
      </c>
      <c r="I9" s="43">
        <f t="shared" si="2"/>
        <v>1.0513274336283187</v>
      </c>
      <c r="J9" s="43">
        <f t="shared" si="2"/>
        <v>1.0513274336283187</v>
      </c>
      <c r="K9" s="44">
        <f t="shared" si="2"/>
        <v>1.0513274336283187</v>
      </c>
    </row>
    <row r="10" spans="1:11" x14ac:dyDescent="0.25">
      <c r="B10" s="19" t="s">
        <v>36</v>
      </c>
      <c r="C10" s="20" t="str">
        <f>[3]Inputs!C$15</f>
        <v>%</v>
      </c>
      <c r="F10" s="41">
        <f>$I$6/$E$6</f>
        <v>1.0802389380530975</v>
      </c>
      <c r="G10" s="42">
        <f t="shared" ref="G10:K10" si="3">$I$6/$E$6</f>
        <v>1.0802389380530975</v>
      </c>
      <c r="H10" s="42">
        <f t="shared" si="3"/>
        <v>1.0802389380530975</v>
      </c>
      <c r="I10" s="43">
        <f t="shared" si="3"/>
        <v>1.0802389380530975</v>
      </c>
      <c r="J10" s="43">
        <f t="shared" si="3"/>
        <v>1.0802389380530975</v>
      </c>
      <c r="K10" s="44">
        <f t="shared" si="3"/>
        <v>1.0802389380530975</v>
      </c>
    </row>
    <row r="11" spans="1:11" x14ac:dyDescent="0.25">
      <c r="B11" s="19" t="s">
        <v>32</v>
      </c>
      <c r="C11" s="20" t="str">
        <f>[3]Inputs!C$15</f>
        <v>%</v>
      </c>
      <c r="F11" s="41">
        <f>$J$6/$E$6</f>
        <v>1.1045443141592921</v>
      </c>
      <c r="G11" s="42">
        <f t="shared" ref="G11:K11" si="4">$J$6/$E$6</f>
        <v>1.1045443141592921</v>
      </c>
      <c r="H11" s="42">
        <f t="shared" si="4"/>
        <v>1.1045443141592921</v>
      </c>
      <c r="I11" s="43">
        <f t="shared" si="4"/>
        <v>1.1045443141592921</v>
      </c>
      <c r="J11" s="43">
        <f t="shared" si="4"/>
        <v>1.1045443141592921</v>
      </c>
      <c r="K11" s="44">
        <f t="shared" si="4"/>
        <v>1.1045443141592921</v>
      </c>
    </row>
    <row r="12" spans="1:11" ht="15.75" thickBot="1" x14ac:dyDescent="0.3">
      <c r="B12" s="19" t="s">
        <v>33</v>
      </c>
      <c r="C12" s="20" t="str">
        <f>[3]Inputs!C$15</f>
        <v>%</v>
      </c>
      <c r="F12" s="24">
        <f>E6*(1+F$5)^0.5</f>
        <v>1.0079331344587412</v>
      </c>
      <c r="G12" s="25">
        <f>F12
*(1+F$5)^0.5
*(1+G$5)^0.5</f>
        <v>1.0141577476088255</v>
      </c>
      <c r="H12" s="25">
        <f t="shared" ref="H12:K12" si="5">G12
*(1+G$5)^0.5
*(1+H$5)^0.5</f>
        <v>1.0316747206683852</v>
      </c>
      <c r="I12" s="26">
        <f t="shared" si="5"/>
        <v>1.0656851460205037</v>
      </c>
      <c r="J12" s="26">
        <f t="shared" si="5"/>
        <v>1.0923240256261049</v>
      </c>
      <c r="K12" s="27">
        <f t="shared" si="5"/>
        <v>1.1174470929375777</v>
      </c>
    </row>
    <row r="16" spans="1:11" x14ac:dyDescent="0.25">
      <c r="G16" s="12"/>
    </row>
    <row r="17" spans="7:7" x14ac:dyDescent="0.25">
      <c r="G17" s="12"/>
    </row>
    <row r="18" spans="7:7" x14ac:dyDescent="0.25">
      <c r="G18" s="12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"/>
  <sheetViews>
    <sheetView showGridLines="0" topLeftCell="XFD1048576" workbookViewId="0"/>
  </sheetViews>
  <sheetFormatPr defaultColWidth="0" defaultRowHeight="12.75" zeroHeight="1" x14ac:dyDescent="0.2"/>
  <cols>
    <col min="1" max="1" width="1.7109375" hidden="1" customWidth="1"/>
    <col min="2" max="2" width="2.7109375" hidden="1" customWidth="1"/>
    <col min="3" max="3" width="5.7109375" hidden="1" customWidth="1"/>
    <col min="4" max="4" width="25.7109375" hidden="1" customWidth="1"/>
    <col min="5" max="5" width="5.7109375" hidden="1" customWidth="1"/>
    <col min="6" max="8" width="14.7109375" hidden="1" customWidth="1"/>
    <col min="9" max="9" width="5.7109375" hidden="1" customWidth="1"/>
    <col min="10" max="10" width="9.140625" hidden="1" customWidth="1"/>
    <col min="11" max="16384" width="9.140625" hidden="1"/>
  </cols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activeCell="C2" sqref="C2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7" width="9" style="1"/>
    <col min="8" max="11" width="8.7109375" style="1" customWidth="1"/>
    <col min="12" max="12" width="15.85546875" style="1" customWidth="1"/>
    <col min="13" max="15" width="8.7109375" style="1" customWidth="1"/>
    <col min="16" max="16" width="15.85546875" style="1" customWidth="1"/>
    <col min="17" max="21" width="8.7109375" style="1" customWidth="1"/>
    <col min="22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activeCell="C12" sqref="C12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9" width="9" style="1"/>
    <col min="10" max="11" width="8.7109375" style="1" customWidth="1"/>
    <col min="12" max="12" width="15.85546875" style="1" customWidth="1"/>
    <col min="13" max="15" width="8.7109375" style="1" customWidth="1"/>
    <col min="16" max="16" width="15.85546875" style="1" customWidth="1"/>
    <col min="17" max="21" width="8.7109375" style="1" customWidth="1"/>
    <col min="22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sqref="A1:XFD2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8.7109375" style="1" customWidth="1"/>
    <col min="5" max="11" width="9" style="1"/>
    <col min="12" max="12" width="17.7109375" style="1" customWidth="1"/>
    <col min="13" max="15" width="8.7109375" style="1" customWidth="1"/>
    <col min="16" max="16" width="15.85546875" style="1" customWidth="1"/>
    <col min="17" max="20" width="8.7109375" style="1" customWidth="1"/>
    <col min="21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sqref="A1:XFD2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8.85546875" style="1" customWidth="1"/>
    <col min="5" max="11" width="9" style="1"/>
    <col min="12" max="12" width="19.28515625" style="1" customWidth="1"/>
    <col min="13" max="15" width="8.7109375" style="1" customWidth="1"/>
    <col min="16" max="16" width="15.85546875" style="1" customWidth="1"/>
    <col min="17" max="19" width="8.7109375" style="1" customWidth="1"/>
    <col min="20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"/>
  <sheetViews>
    <sheetView showGridLines="0" topLeftCell="XFD1048576" workbookViewId="0"/>
  </sheetViews>
  <sheetFormatPr defaultColWidth="0" defaultRowHeight="12.75" customHeight="1" zeroHeight="1" x14ac:dyDescent="0.2"/>
  <cols>
    <col min="1" max="1" width="1.7109375" hidden="1" customWidth="1"/>
    <col min="2" max="2" width="2.7109375" hidden="1" customWidth="1"/>
    <col min="3" max="3" width="5.7109375" hidden="1" customWidth="1"/>
    <col min="4" max="4" width="25.7109375" hidden="1" customWidth="1"/>
    <col min="5" max="5" width="5.7109375" hidden="1" customWidth="1"/>
    <col min="6" max="8" width="14.7109375" hidden="1" customWidth="1"/>
    <col min="9" max="9" width="5.7109375" hidden="1" customWidth="1"/>
    <col min="10" max="10" width="9.140625" hidden="1" customWidth="1"/>
    <col min="11" max="16384" width="9.140625" hidden="1"/>
  </cols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sqref="A1:XFD2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10" width="9" style="1"/>
    <col min="11" max="11" width="200.7109375" style="1" customWidth="1"/>
    <col min="12" max="12" width="15.85546875" style="1" customWidth="1"/>
    <col min="13" max="14" width="9" style="1"/>
    <col min="15" max="15" width="15.85546875" style="1" customWidth="1"/>
    <col min="16" max="16" width="12.28515625" style="1" bestFit="1" customWidth="1"/>
    <col min="17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activeCell="B11" sqref="B11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11" width="9" style="1"/>
    <col min="12" max="12" width="15.85546875" style="1" customWidth="1"/>
    <col min="13" max="14" width="9" style="1"/>
    <col min="15" max="16" width="15.85546875" style="1" customWidth="1"/>
    <col min="17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activeCell="D12" sqref="C12:D12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11" width="9" style="1"/>
    <col min="12" max="12" width="15.85546875" style="1" customWidth="1"/>
    <col min="13" max="14" width="9" style="1"/>
    <col min="15" max="15" width="15.85546875" style="1" customWidth="1"/>
    <col min="16" max="16" width="14" style="1" bestFit="1" customWidth="1"/>
    <col min="17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activeCell="H17" sqref="H17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11" width="9" style="1"/>
    <col min="12" max="12" width="15.85546875" style="1" customWidth="1"/>
    <col min="13" max="15" width="9" style="1"/>
    <col min="16" max="16" width="14" style="1" bestFit="1" customWidth="1"/>
    <col min="17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workbookViewId="0">
      <selection activeCell="C2" sqref="C2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11" width="9" style="1"/>
    <col min="12" max="12" width="15.85546875" style="1" customWidth="1"/>
    <col min="13" max="13" width="9" style="1"/>
    <col min="14" max="14" width="15.85546875" style="1" customWidth="1"/>
    <col min="15" max="15" width="9" style="1"/>
    <col min="16" max="16" width="12.28515625" style="1" bestFit="1" customWidth="1"/>
    <col min="17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"/>
  <sheetViews>
    <sheetView showGridLines="0" zoomScaleNormal="100" workbookViewId="0">
      <selection activeCell="B10" sqref="B10"/>
    </sheetView>
  </sheetViews>
  <sheetFormatPr defaultColWidth="9" defaultRowHeight="15" x14ac:dyDescent="0.25"/>
  <cols>
    <col min="1" max="1" width="9" style="1"/>
    <col min="2" max="2" width="23.42578125" style="1" customWidth="1"/>
    <col min="3" max="3" width="9" style="1"/>
    <col min="4" max="4" width="15.85546875" style="1" customWidth="1"/>
    <col min="5" max="11" width="9" style="1"/>
    <col min="12" max="12" width="15.85546875" style="1" customWidth="1"/>
    <col min="13" max="15" width="9" style="1"/>
    <col min="16" max="16" width="14" style="1" bestFit="1" customWidth="1"/>
    <col min="17" max="27" width="9" style="1"/>
    <col min="28" max="28" width="15.85546875" style="1" customWidth="1"/>
    <col min="29" max="16384" width="9" style="1"/>
  </cols>
  <sheetData>
    <row r="2" spans="3:3" x14ac:dyDescent="0.25">
      <c r="C2" s="47" t="s">
        <v>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5A53B94EDB634FADC1647DA693999A" ma:contentTypeVersion="6" ma:contentTypeDescription="Create a new document." ma:contentTypeScope="" ma:versionID="ca6f6f0b8130d62253a172974047e591">
  <xsd:schema xmlns:xsd="http://www.w3.org/2001/XMLSchema" xmlns:xs="http://www.w3.org/2001/XMLSchema" xmlns:p="http://schemas.microsoft.com/office/2006/metadata/properties" xmlns:ns2="d1aeb979-cc8d-4638-adf9-ded1c692ccbf" xmlns:ns3="4eb6023d-658b-4527-be73-24b0518f0bf9" targetNamespace="http://schemas.microsoft.com/office/2006/metadata/properties" ma:root="true" ma:fieldsID="a9458b811c16bdb0d69e1a4e9fea413d" ns2:_="" ns3:_="">
    <xsd:import namespace="d1aeb979-cc8d-4638-adf9-ded1c692ccbf"/>
    <xsd:import namespace="4eb6023d-658b-4527-be73-24b0518f0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eb979-cc8d-4638-adf9-ded1c692c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EE772-5189-4EDF-9AFD-F633B2DCAC6F}">
  <ds:schemaRefs>
    <ds:schemaRef ds:uri="http://purl.org/dc/elements/1.1/"/>
    <ds:schemaRef ds:uri="http://purl.org/dc/dcmitype/"/>
    <ds:schemaRef ds:uri="http://schemas.microsoft.com/office/2006/documentManagement/types"/>
    <ds:schemaRef ds:uri="d1aeb979-cc8d-4638-adf9-ded1c692ccb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eb6023d-658b-4527-be73-24b0518f0bf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8F3F9F-CEC9-42AC-815D-4711625AD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eb979-cc8d-4638-adf9-ded1c692ccbf"/>
    <ds:schemaRef ds:uri="4eb6023d-658b-4527-be73-24b0518f0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7288C3-7F85-426B-9B0E-37CCDEE5A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Procurement Split</vt:lpstr>
      <vt:lpstr>Inflation</vt:lpstr>
      <vt:lpstr>Procurement-&gt;</vt:lpstr>
      <vt:lpstr>Tower Tests</vt:lpstr>
      <vt:lpstr>Long Lead</vt:lpstr>
      <vt:lpstr>Substation</vt:lpstr>
      <vt:lpstr>Lines</vt:lpstr>
      <vt:lpstr>Land-&gt;</vt:lpstr>
      <vt:lpstr>Heritage</vt:lpstr>
      <vt:lpstr>Landholder Costs</vt:lpstr>
      <vt:lpstr>Land Valuation</vt:lpstr>
      <vt:lpstr>Option Fees</vt:lpstr>
      <vt:lpstr>Valuer General</vt:lpstr>
      <vt:lpstr>Gugaa Substation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Wu</dc:creator>
  <cp:keywords/>
  <dc:description/>
  <cp:lastModifiedBy>Sarah Lim</cp:lastModifiedBy>
  <cp:revision/>
  <cp:lastPrinted>2022-02-02T06:17:55Z</cp:lastPrinted>
  <dcterms:created xsi:type="dcterms:W3CDTF">2020-11-30T04:55:42Z</dcterms:created>
  <dcterms:modified xsi:type="dcterms:W3CDTF">2022-04-19T03:18:59Z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0x010100B25A53B94EDB634FADC1647DA693999A</vt:lpwstr>
  </property>
</Properties>
</file>