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updateLinks="never" codeName="ThisWorkbook"/>
  <xr:revisionPtr revIDLastSave="0" documentId="8_{1B243952-AFE8-43AF-BE3B-14C831767548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11" i="5"/>
  <c r="L15" i="5"/>
  <c r="L30" i="5"/>
  <c r="L35" i="5"/>
  <c r="L39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U13" i="3" s="1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L20" i="3" l="1"/>
  <c r="N20" i="3"/>
  <c r="U153" i="9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U277" i="5"/>
  <c r="U219" i="9"/>
  <c r="AA219" i="9" s="1"/>
  <c r="U189" i="9"/>
  <c r="AA189" i="9" s="1"/>
  <c r="V35" i="10"/>
  <c r="P35" i="10" s="1"/>
  <c r="U181" i="5"/>
  <c r="T9" i="8"/>
  <c r="N9" i="8" s="1"/>
  <c r="U283" i="9"/>
  <c r="AA283" i="9" s="1"/>
  <c r="U156" i="9"/>
  <c r="AA156" i="9" s="1"/>
  <c r="V22" i="10"/>
  <c r="U158" i="9"/>
  <c r="AA158" i="9" s="1"/>
  <c r="U61" i="9"/>
  <c r="AA61" i="9" s="1"/>
  <c r="U170" i="9"/>
  <c r="AA170" i="9" s="1"/>
  <c r="U242" i="9"/>
  <c r="AA242" i="9" s="1"/>
  <c r="V13" i="10"/>
  <c r="W13" i="10" s="1"/>
  <c r="U142" i="9"/>
  <c r="AA142" i="9" s="1"/>
  <c r="U143" i="9"/>
  <c r="AA143" i="9" s="1"/>
  <c r="U80" i="5"/>
  <c r="V24" i="10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U292" i="9"/>
  <c r="AA292" i="9" s="1"/>
  <c r="U182" i="9"/>
  <c r="AA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U230" i="5"/>
  <c r="U10" i="9"/>
  <c r="U259" i="5"/>
  <c r="O259" i="5" s="1"/>
  <c r="U156" i="5"/>
  <c r="V156" i="5" s="1"/>
  <c r="U52" i="5"/>
  <c r="V52" i="5" s="1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P14" i="10" s="1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U253" i="5"/>
  <c r="U148" i="5"/>
  <c r="U48" i="5"/>
  <c r="U113" i="5"/>
  <c r="V113" i="5" s="1"/>
  <c r="U13" i="5"/>
  <c r="V13" i="5" s="1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N31" i="8" s="1"/>
  <c r="U264" i="9"/>
  <c r="AA264" i="9" s="1"/>
  <c r="U305" i="9"/>
  <c r="AA305" i="9" s="1"/>
  <c r="U217" i="9"/>
  <c r="AA217" i="9" s="1"/>
  <c r="U48" i="9"/>
  <c r="AA48" i="9" s="1"/>
  <c r="T33" i="8"/>
  <c r="V10" i="10"/>
  <c r="P10" i="10" s="1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V278" i="5" s="1"/>
  <c r="U231" i="5"/>
  <c r="O231" i="5" s="1"/>
  <c r="U28" i="5"/>
  <c r="V28" i="5" s="1"/>
  <c r="T14" i="8"/>
  <c r="N14" i="8" s="1"/>
  <c r="U7" i="9"/>
  <c r="V8" i="10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AA32" i="9" s="1"/>
  <c r="U125" i="9"/>
  <c r="AA125" i="9" s="1"/>
  <c r="U28" i="9"/>
  <c r="U210" i="5"/>
  <c r="V210" i="5" s="1"/>
  <c r="U307" i="5"/>
  <c r="O307" i="5" s="1"/>
  <c r="U124" i="5"/>
  <c r="V124" i="5" s="1"/>
  <c r="U20" i="5"/>
  <c r="O20" i="5" s="1"/>
  <c r="U91" i="5"/>
  <c r="V91" i="5" s="1"/>
  <c r="T11" i="8"/>
  <c r="V30" i="10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AA30" i="9" s="1"/>
  <c r="U159" i="9"/>
  <c r="AA159" i="9" s="1"/>
  <c r="U121" i="9"/>
  <c r="AA121" i="9" s="1"/>
  <c r="U77" i="9"/>
  <c r="AA77" i="9" s="1"/>
  <c r="U11" i="9"/>
  <c r="U262" i="5"/>
  <c r="V262" i="5" s="1"/>
  <c r="U198" i="5"/>
  <c r="O198" i="5" s="1"/>
  <c r="U295" i="5"/>
  <c r="O295" i="5" s="1"/>
  <c r="U209" i="5"/>
  <c r="V209" i="5" s="1"/>
  <c r="U102" i="5"/>
  <c r="V102" i="5" s="1"/>
  <c r="U173" i="5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U269" i="9"/>
  <c r="AA269" i="9" s="1"/>
  <c r="U205" i="9"/>
  <c r="AA205" i="9" s="1"/>
  <c r="U80" i="9"/>
  <c r="AA80" i="9" s="1"/>
  <c r="U173" i="9"/>
  <c r="AA173" i="9" s="1"/>
  <c r="U25" i="9"/>
  <c r="U214" i="5"/>
  <c r="U311" i="5"/>
  <c r="O311" i="5" s="1"/>
  <c r="U130" i="5"/>
  <c r="U95" i="5"/>
  <c r="O95" i="5" s="1"/>
  <c r="T19" i="8"/>
  <c r="N19" i="8" s="1"/>
  <c r="V36" i="10"/>
  <c r="W36" i="10" s="1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U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V24" i="9" s="1"/>
  <c r="U157" i="9"/>
  <c r="AA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O199" i="5" s="1"/>
  <c r="U98" i="5"/>
  <c r="V98" i="5" s="1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O119" i="5" s="1"/>
  <c r="U143" i="5"/>
  <c r="O143" i="5" s="1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V150" i="5" s="1"/>
  <c r="U179" i="5"/>
  <c r="V179" i="5" s="1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O8" i="9" s="1"/>
  <c r="U180" i="5"/>
  <c r="V180" i="5" s="1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O276" i="5" s="1"/>
  <c r="U292" i="5"/>
  <c r="V292" i="5" s="1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U47" i="5"/>
  <c r="V47" i="5" s="1"/>
  <c r="U75" i="5"/>
  <c r="V75" i="5" s="1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V108" i="5" s="1"/>
  <c r="U132" i="5"/>
  <c r="V132" i="5" s="1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V297" i="5" s="1"/>
  <c r="U313" i="5"/>
  <c r="O313" i="5" s="1"/>
  <c r="U12" i="9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O264" i="5" s="1"/>
  <c r="U280" i="5"/>
  <c r="V280" i="5" s="1"/>
  <c r="U296" i="5"/>
  <c r="V296" i="5" s="1"/>
  <c r="U312" i="5"/>
  <c r="V312" i="5" s="1"/>
  <c r="U13" i="9"/>
  <c r="U31" i="9"/>
  <c r="AA31" i="9" s="1"/>
  <c r="U47" i="9"/>
  <c r="AA47" i="9" s="1"/>
  <c r="U63" i="9"/>
  <c r="AA63" i="9" s="1"/>
  <c r="U27" i="5"/>
  <c r="V27" i="5" s="1"/>
  <c r="U49" i="5"/>
  <c r="O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O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V241" i="5" s="1"/>
  <c r="U263" i="5"/>
  <c r="V263" i="5" s="1"/>
  <c r="U281" i="5"/>
  <c r="V281" i="5" s="1"/>
  <c r="U299" i="5"/>
  <c r="V299" i="5" s="1"/>
  <c r="U315" i="5"/>
  <c r="V315" i="5" s="1"/>
  <c r="U14" i="9"/>
  <c r="U186" i="5"/>
  <c r="V186" i="5" s="1"/>
  <c r="U202" i="5"/>
  <c r="V202" i="5" s="1"/>
  <c r="U218" i="5"/>
  <c r="O218" i="5" s="1"/>
  <c r="U234" i="5"/>
  <c r="V234" i="5" s="1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U33" i="9"/>
  <c r="AA33" i="9" s="1"/>
  <c r="U49" i="9"/>
  <c r="AA49" i="9" s="1"/>
  <c r="V49" i="9" s="1"/>
  <c r="AB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U28" i="8" s="1"/>
  <c r="T7" i="8"/>
  <c r="U7" i="8" s="1"/>
  <c r="U67" i="9"/>
  <c r="AA67" i="9" s="1"/>
  <c r="U163" i="9"/>
  <c r="AA163" i="9" s="1"/>
  <c r="U26" i="9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O107" i="5" s="1"/>
  <c r="U129" i="5"/>
  <c r="O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V140" i="5" s="1"/>
  <c r="U164" i="5"/>
  <c r="O164" i="5" s="1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V317" i="5" s="1"/>
  <c r="U16" i="9"/>
  <c r="O16" i="9" s="1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O284" i="5" s="1"/>
  <c r="U300" i="5"/>
  <c r="V300" i="5" s="1"/>
  <c r="U316" i="5"/>
  <c r="O316" i="5" s="1"/>
  <c r="U17" i="9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V131" i="9" s="1"/>
  <c r="AB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V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O38" i="5" s="1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V245" i="5" s="1"/>
  <c r="U269" i="5"/>
  <c r="O269" i="5" s="1"/>
  <c r="U287" i="5"/>
  <c r="V287" i="5" s="1"/>
  <c r="U303" i="5"/>
  <c r="O303" i="5" s="1"/>
  <c r="U319" i="5"/>
  <c r="V319" i="5" s="1"/>
  <c r="U18" i="9"/>
  <c r="U190" i="5"/>
  <c r="V190" i="5" s="1"/>
  <c r="U206" i="5"/>
  <c r="V206" i="5" s="1"/>
  <c r="U222" i="5"/>
  <c r="O222" i="5" s="1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AA29" i="9" s="1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V134" i="9" s="1"/>
  <c r="AB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W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N18" i="8" s="1"/>
  <c r="T35" i="8"/>
  <c r="N35" i="8" s="1"/>
  <c r="T22" i="8"/>
  <c r="U22" i="8" s="1"/>
  <c r="U11" i="5"/>
  <c r="O11" i="5" s="1"/>
  <c r="U33" i="5"/>
  <c r="V33" i="5" s="1"/>
  <c r="U61" i="5"/>
  <c r="V61" i="5" s="1"/>
  <c r="U87" i="5"/>
  <c r="O87" i="5" s="1"/>
  <c r="U111" i="5"/>
  <c r="U139" i="5"/>
  <c r="V139" i="5" s="1"/>
  <c r="U161" i="5"/>
  <c r="V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V197" i="5" s="1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V20" i="9" s="1"/>
  <c r="U192" i="5"/>
  <c r="O192" i="5" s="1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O304" i="5" s="1"/>
  <c r="U320" i="5"/>
  <c r="V320" i="5" s="1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W34" i="10" s="1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V306" i="5" s="1"/>
  <c r="U242" i="5"/>
  <c r="O242" i="5" s="1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V255" i="5" s="1"/>
  <c r="U239" i="5"/>
  <c r="V239" i="5" s="1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V126" i="5" s="1"/>
  <c r="U110" i="5"/>
  <c r="V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V169" i="5" s="1"/>
  <c r="U153" i="5"/>
  <c r="V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V41" i="5" s="1"/>
  <c r="U25" i="5"/>
  <c r="V25" i="5" s="1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O203" i="5" s="1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V74" i="5" s="1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O233" i="5" s="1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V104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U163" i="5"/>
  <c r="U147" i="5"/>
  <c r="V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O254" i="9"/>
  <c r="V116" i="9"/>
  <c r="AB116" i="9" s="1"/>
  <c r="O131" i="9"/>
  <c r="U25" i="8"/>
  <c r="O246" i="9"/>
  <c r="O303" i="9"/>
  <c r="V114" i="9"/>
  <c r="AB114" i="9" s="1"/>
  <c r="O114" i="9"/>
  <c r="O33" i="9"/>
  <c r="O15" i="9"/>
  <c r="U20" i="8"/>
  <c r="N17" i="8"/>
  <c r="U17" i="8"/>
  <c r="O184" i="9"/>
  <c r="W10" i="10"/>
  <c r="V228" i="9"/>
  <c r="AB228" i="9" s="1"/>
  <c r="O228" i="9"/>
  <c r="O212" i="9"/>
  <c r="W35" i="10"/>
  <c r="O285" i="9"/>
  <c r="V269" i="9"/>
  <c r="AB269" i="9" s="1"/>
  <c r="O269" i="9"/>
  <c r="V158" i="9"/>
  <c r="AB158" i="9" s="1"/>
  <c r="O158" i="9"/>
  <c r="V96" i="9"/>
  <c r="AB96" i="9" s="1"/>
  <c r="O96" i="9"/>
  <c r="O280" i="5"/>
  <c r="V264" i="5"/>
  <c r="O168" i="9"/>
  <c r="O251" i="9"/>
  <c r="V219" i="9"/>
  <c r="AB219" i="9" s="1"/>
  <c r="O219" i="9"/>
  <c r="O126" i="9"/>
  <c r="O78" i="9"/>
  <c r="O46" i="9"/>
  <c r="V189" i="9"/>
  <c r="AB189" i="9" s="1"/>
  <c r="V93" i="9"/>
  <c r="AB93" i="9" s="1"/>
  <c r="O262" i="5"/>
  <c r="V198" i="5"/>
  <c r="O10" i="9"/>
  <c r="V256" i="9"/>
  <c r="AB256" i="9" s="1"/>
  <c r="V240" i="9"/>
  <c r="AB240" i="9" s="1"/>
  <c r="O240" i="9"/>
  <c r="V182" i="9"/>
  <c r="AB182" i="9" s="1"/>
  <c r="O182" i="9"/>
  <c r="O265" i="9"/>
  <c r="V249" i="9"/>
  <c r="AB249" i="9" s="1"/>
  <c r="O249" i="9"/>
  <c r="V233" i="9"/>
  <c r="AB233" i="9" s="1"/>
  <c r="O21" i="9"/>
  <c r="O44" i="9"/>
  <c r="O91" i="9"/>
  <c r="O75" i="9"/>
  <c r="V276" i="5"/>
  <c r="V309" i="5"/>
  <c r="O309" i="5"/>
  <c r="O261" i="5"/>
  <c r="V111" i="5"/>
  <c r="O111" i="5"/>
  <c r="V95" i="5"/>
  <c r="V63" i="5"/>
  <c r="O63" i="5"/>
  <c r="V270" i="9"/>
  <c r="AB270" i="9" s="1"/>
  <c r="O270" i="9"/>
  <c r="V138" i="9"/>
  <c r="AB138" i="9" s="1"/>
  <c r="O58" i="9"/>
  <c r="V42" i="9"/>
  <c r="AB42" i="9" s="1"/>
  <c r="V153" i="9"/>
  <c r="AB153" i="9" s="1"/>
  <c r="O153" i="9"/>
  <c r="O194" i="5"/>
  <c r="V291" i="5"/>
  <c r="V275" i="5"/>
  <c r="V259" i="5"/>
  <c r="V82" i="5"/>
  <c r="O82" i="5"/>
  <c r="O150" i="9"/>
  <c r="V261" i="9"/>
  <c r="AB261" i="9" s="1"/>
  <c r="O261" i="9"/>
  <c r="V256" i="5"/>
  <c r="V321" i="5"/>
  <c r="V273" i="5"/>
  <c r="V64" i="5"/>
  <c r="V48" i="5"/>
  <c r="O48" i="5"/>
  <c r="V43" i="5"/>
  <c r="O186" i="9"/>
  <c r="O266" i="9"/>
  <c r="O118" i="9"/>
  <c r="O153" i="5"/>
  <c r="V242" i="5" l="1"/>
  <c r="O172" i="9"/>
  <c r="O238" i="5"/>
  <c r="O140" i="9"/>
  <c r="O306" i="5"/>
  <c r="V146" i="9"/>
  <c r="AB146" i="9" s="1"/>
  <c r="V84" i="5"/>
  <c r="V129" i="5"/>
  <c r="W129" i="5" s="1"/>
  <c r="V242" i="9"/>
  <c r="AB242" i="9" s="1"/>
  <c r="O250" i="5"/>
  <c r="N10" i="8"/>
  <c r="V308" i="5"/>
  <c r="V288" i="9"/>
  <c r="AB288" i="9" s="1"/>
  <c r="O216" i="9"/>
  <c r="O20" i="9"/>
  <c r="O37" i="9"/>
  <c r="O139" i="5"/>
  <c r="O119" i="9"/>
  <c r="O132" i="5"/>
  <c r="O161" i="5"/>
  <c r="O258" i="9"/>
  <c r="O124" i="5"/>
  <c r="U31" i="8"/>
  <c r="V266" i="9"/>
  <c r="AB266" i="9" s="1"/>
  <c r="V80" i="9"/>
  <c r="AB80" i="9" s="1"/>
  <c r="V222" i="5"/>
  <c r="V295" i="5"/>
  <c r="V258" i="9"/>
  <c r="AB258" i="9" s="1"/>
  <c r="P34" i="10"/>
  <c r="O247" i="9"/>
  <c r="O109" i="9"/>
  <c r="V251" i="9"/>
  <c r="AB251" i="9" s="1"/>
  <c r="V216" i="9"/>
  <c r="AB216" i="9" s="1"/>
  <c r="O181" i="9"/>
  <c r="V135" i="9"/>
  <c r="AB135" i="9" s="1"/>
  <c r="O60" i="9"/>
  <c r="V181" i="9"/>
  <c r="AB181" i="9" s="1"/>
  <c r="V56" i="9"/>
  <c r="AB56" i="9" s="1"/>
  <c r="O169" i="9"/>
  <c r="V60" i="9"/>
  <c r="AB60" i="9" s="1"/>
  <c r="V205" i="9"/>
  <c r="AB205" i="9" s="1"/>
  <c r="V193" i="9"/>
  <c r="AB193" i="9" s="1"/>
  <c r="O156" i="5"/>
  <c r="O110" i="5"/>
  <c r="V140" i="9"/>
  <c r="AB140" i="9" s="1"/>
  <c r="O41" i="9"/>
  <c r="O278" i="9"/>
  <c r="O232" i="9"/>
  <c r="O134" i="9"/>
  <c r="V192" i="5"/>
  <c r="P192" i="5" s="1"/>
  <c r="O13" i="5"/>
  <c r="V169" i="9"/>
  <c r="AB169" i="9" s="1"/>
  <c r="V199" i="5"/>
  <c r="V232" i="9"/>
  <c r="AB232" i="9" s="1"/>
  <c r="V72" i="9"/>
  <c r="AB72" i="9" s="1"/>
  <c r="V168" i="9"/>
  <c r="AB168" i="9" s="1"/>
  <c r="O291" i="9"/>
  <c r="O27" i="5"/>
  <c r="O241" i="5"/>
  <c r="V304" i="5"/>
  <c r="O88" i="9"/>
  <c r="O220" i="9"/>
  <c r="O93" i="5"/>
  <c r="O179" i="5"/>
  <c r="O210" i="5"/>
  <c r="V89" i="9"/>
  <c r="AB89" i="9" s="1"/>
  <c r="V185" i="9"/>
  <c r="AB185" i="9" s="1"/>
  <c r="O106" i="9"/>
  <c r="P13" i="10"/>
  <c r="O47" i="5"/>
  <c r="V143" i="5"/>
  <c r="W143" i="5" s="1"/>
  <c r="O197" i="5"/>
  <c r="O180" i="5"/>
  <c r="O107" i="9"/>
  <c r="V281" i="9"/>
  <c r="AB281" i="9" s="1"/>
  <c r="O272" i="9"/>
  <c r="V49" i="5"/>
  <c r="V231" i="5"/>
  <c r="W231" i="5" s="1"/>
  <c r="O61" i="9"/>
  <c r="O157" i="9"/>
  <c r="O226" i="9"/>
  <c r="O281" i="5"/>
  <c r="O64" i="9"/>
  <c r="O301" i="9"/>
  <c r="V244" i="9"/>
  <c r="AB244" i="9" s="1"/>
  <c r="O58" i="5"/>
  <c r="O161" i="9"/>
  <c r="V174" i="9"/>
  <c r="AB174" i="9" s="1"/>
  <c r="U16" i="8"/>
  <c r="V16" i="8" s="1"/>
  <c r="O160" i="9"/>
  <c r="W14" i="10"/>
  <c r="X14" i="10" s="1"/>
  <c r="P36" i="10"/>
  <c r="O98" i="5"/>
  <c r="V58" i="9"/>
  <c r="AB58" i="9" s="1"/>
  <c r="W17" i="10"/>
  <c r="X17" i="10" s="1"/>
  <c r="O72" i="9"/>
  <c r="V307" i="5"/>
  <c r="P307" i="5" s="1"/>
  <c r="V41" i="9"/>
  <c r="AB41" i="9" s="1"/>
  <c r="O74" i="9"/>
  <c r="O31" i="5"/>
  <c r="O94" i="9"/>
  <c r="O178" i="9"/>
  <c r="O79" i="9"/>
  <c r="V190" i="9"/>
  <c r="AB190" i="9" s="1"/>
  <c r="O275" i="9"/>
  <c r="V204" i="9"/>
  <c r="AB204" i="9" s="1"/>
  <c r="V114" i="5"/>
  <c r="W114" i="5" s="1"/>
  <c r="O89" i="9"/>
  <c r="O185" i="9"/>
  <c r="V279" i="9"/>
  <c r="AB279" i="9" s="1"/>
  <c r="V164" i="5"/>
  <c r="P164" i="5" s="1"/>
  <c r="V8" i="9"/>
  <c r="P8" i="9" s="1"/>
  <c r="V91" i="9"/>
  <c r="AB91" i="9" s="1"/>
  <c r="V76" i="9"/>
  <c r="AB76" i="9" s="1"/>
  <c r="O281" i="9"/>
  <c r="V94" i="9"/>
  <c r="AB94" i="9" s="1"/>
  <c r="V178" i="9"/>
  <c r="AB178" i="9" s="1"/>
  <c r="V112" i="9"/>
  <c r="AB112" i="9" s="1"/>
  <c r="V285" i="9"/>
  <c r="AB285" i="9" s="1"/>
  <c r="O244" i="9"/>
  <c r="V65" i="9"/>
  <c r="AB65" i="9" s="1"/>
  <c r="O174" i="9"/>
  <c r="V269" i="5"/>
  <c r="W269" i="5" s="1"/>
  <c r="V254" i="9"/>
  <c r="AB254" i="9" s="1"/>
  <c r="V53" i="9"/>
  <c r="AB53" i="9" s="1"/>
  <c r="O320" i="5"/>
  <c r="V88" i="9"/>
  <c r="AB88" i="9" s="1"/>
  <c r="V220" i="9"/>
  <c r="AB220" i="9" s="1"/>
  <c r="V34" i="5"/>
  <c r="P34" i="5" s="1"/>
  <c r="O137" i="9"/>
  <c r="O24" i="9"/>
  <c r="V106" i="9"/>
  <c r="AB106" i="9" s="1"/>
  <c r="O52" i="5"/>
  <c r="V107" i="9"/>
  <c r="AB107" i="9" s="1"/>
  <c r="O201" i="9"/>
  <c r="O297" i="9"/>
  <c r="V272" i="9"/>
  <c r="AB272" i="9" s="1"/>
  <c r="V97" i="5"/>
  <c r="W97" i="5" s="1"/>
  <c r="O279" i="5"/>
  <c r="V61" i="9"/>
  <c r="AB61" i="9" s="1"/>
  <c r="V157" i="9"/>
  <c r="AB157" i="9" s="1"/>
  <c r="V226" i="9"/>
  <c r="AB226" i="9" s="1"/>
  <c r="V64" i="9"/>
  <c r="AB64" i="9" s="1"/>
  <c r="V301" i="9"/>
  <c r="AB301" i="9" s="1"/>
  <c r="O276" i="9"/>
  <c r="O187" i="5"/>
  <c r="V161" i="9"/>
  <c r="AB161" i="9" s="1"/>
  <c r="O287" i="9"/>
  <c r="V119" i="5"/>
  <c r="O300" i="5"/>
  <c r="V160" i="9"/>
  <c r="AB160" i="9" s="1"/>
  <c r="O170" i="9"/>
  <c r="V247" i="9"/>
  <c r="AB247" i="9" s="1"/>
  <c r="V172" i="9"/>
  <c r="AB172" i="9" s="1"/>
  <c r="V109" i="9"/>
  <c r="AB109" i="9" s="1"/>
  <c r="O190" i="9"/>
  <c r="V37" i="9"/>
  <c r="AB37" i="9" s="1"/>
  <c r="U35" i="8"/>
  <c r="O35" i="8" s="1"/>
  <c r="O204" i="9"/>
  <c r="O279" i="9"/>
  <c r="O76" i="9"/>
  <c r="U19" i="8"/>
  <c r="O141" i="9"/>
  <c r="O112" i="9"/>
  <c r="O65" i="9"/>
  <c r="O130" i="9"/>
  <c r="O126" i="5"/>
  <c r="O53" i="9"/>
  <c r="O128" i="5"/>
  <c r="V74" i="9"/>
  <c r="AB74" i="9" s="1"/>
  <c r="V141" i="9"/>
  <c r="AB141" i="9" s="1"/>
  <c r="V79" i="9"/>
  <c r="AB79" i="9" s="1"/>
  <c r="N7" i="8"/>
  <c r="V209" i="9"/>
  <c r="AB209" i="9" s="1"/>
  <c r="O25" i="5"/>
  <c r="O239" i="5"/>
  <c r="O133" i="9"/>
  <c r="V291" i="9"/>
  <c r="AB291" i="9" s="1"/>
  <c r="O41" i="5"/>
  <c r="O206" i="5"/>
  <c r="V149" i="9"/>
  <c r="AB149" i="9" s="1"/>
  <c r="O250" i="9"/>
  <c r="V107" i="5"/>
  <c r="W107" i="5" s="1"/>
  <c r="O245" i="9"/>
  <c r="P18" i="10"/>
  <c r="O66" i="5"/>
  <c r="V137" i="9"/>
  <c r="AB137" i="9" s="1"/>
  <c r="O138" i="9"/>
  <c r="O146" i="9"/>
  <c r="O245" i="5"/>
  <c r="O123" i="9"/>
  <c r="V201" i="9"/>
  <c r="AB201" i="9" s="1"/>
  <c r="V297" i="9"/>
  <c r="AB297" i="9" s="1"/>
  <c r="O288" i="9"/>
  <c r="O93" i="9"/>
  <c r="O189" i="9"/>
  <c r="O242" i="9"/>
  <c r="V313" i="5"/>
  <c r="W313" i="5" s="1"/>
  <c r="O80" i="9"/>
  <c r="O205" i="9"/>
  <c r="V218" i="5"/>
  <c r="P218" i="5" s="1"/>
  <c r="O193" i="9"/>
  <c r="V287" i="9"/>
  <c r="AB287" i="9" s="1"/>
  <c r="V60" i="5"/>
  <c r="O99" i="9"/>
  <c r="V200" i="9"/>
  <c r="AB200" i="9" s="1"/>
  <c r="V170" i="9"/>
  <c r="AB170" i="9" s="1"/>
  <c r="V181" i="5"/>
  <c r="W181" i="5" s="1"/>
  <c r="V130" i="5"/>
  <c r="W130" i="5" s="1"/>
  <c r="W29" i="10"/>
  <c r="U33" i="8"/>
  <c r="V33" i="8" s="1"/>
  <c r="V148" i="5"/>
  <c r="W31" i="10"/>
  <c r="W30" i="10"/>
  <c r="X30" i="10" s="1"/>
  <c r="W8" i="10"/>
  <c r="X8" i="10" s="1"/>
  <c r="V230" i="5"/>
  <c r="P230" i="5" s="1"/>
  <c r="V310" i="5"/>
  <c r="W24" i="10"/>
  <c r="X24" i="10" s="1"/>
  <c r="V214" i="5"/>
  <c r="W214" i="5" s="1"/>
  <c r="V173" i="5"/>
  <c r="U11" i="8"/>
  <c r="V323" i="5"/>
  <c r="W323" i="5" s="1"/>
  <c r="V294" i="5"/>
  <c r="P294" i="5" s="1"/>
  <c r="V182" i="5"/>
  <c r="W182" i="5" s="1"/>
  <c r="V80" i="5"/>
  <c r="W80" i="5" s="1"/>
  <c r="W22" i="10"/>
  <c r="X22" i="10" s="1"/>
  <c r="W21" i="10"/>
  <c r="X21" i="10" s="1"/>
  <c r="V118" i="9"/>
  <c r="AB118" i="9" s="1"/>
  <c r="V250" i="9"/>
  <c r="AB250" i="9" s="1"/>
  <c r="V303" i="9"/>
  <c r="AB303" i="9" s="1"/>
  <c r="V130" i="9"/>
  <c r="AB130" i="9" s="1"/>
  <c r="V119" i="9"/>
  <c r="AB119" i="9" s="1"/>
  <c r="O165" i="9"/>
  <c r="V195" i="9"/>
  <c r="AB195" i="9" s="1"/>
  <c r="V215" i="9"/>
  <c r="AB215" i="9" s="1"/>
  <c r="O177" i="9"/>
  <c r="O262" i="9"/>
  <c r="O115" i="9"/>
  <c r="V257" i="9"/>
  <c r="AB257" i="9" s="1"/>
  <c r="V165" i="9"/>
  <c r="AB165" i="9" s="1"/>
  <c r="V177" i="9"/>
  <c r="AB177" i="9" s="1"/>
  <c r="V262" i="9"/>
  <c r="AB262" i="9" s="1"/>
  <c r="V115" i="9"/>
  <c r="AB115" i="9" s="1"/>
  <c r="V8" i="5"/>
  <c r="O8" i="5"/>
  <c r="V277" i="5"/>
  <c r="W277" i="5" s="1"/>
  <c r="P9" i="10"/>
  <c r="O19" i="9"/>
  <c r="U9" i="8"/>
  <c r="V9" i="8" s="1"/>
  <c r="V131" i="5"/>
  <c r="P131" i="5" s="1"/>
  <c r="O88" i="5"/>
  <c r="O101" i="5"/>
  <c r="V123" i="5"/>
  <c r="O74" i="5"/>
  <c r="O263" i="5"/>
  <c r="V233" i="5"/>
  <c r="W233" i="5" s="1"/>
  <c r="V203" i="5"/>
  <c r="W203" i="5" s="1"/>
  <c r="N28" i="8"/>
  <c r="O108" i="5"/>
  <c r="V38" i="5"/>
  <c r="O317" i="5"/>
  <c r="O75" i="5"/>
  <c r="O292" i="5"/>
  <c r="O150" i="5"/>
  <c r="O278" i="5"/>
  <c r="O234" i="5"/>
  <c r="U21" i="8"/>
  <c r="O21" i="8" s="1"/>
  <c r="O169" i="5"/>
  <c r="U18" i="8"/>
  <c r="O181" i="5"/>
  <c r="O113" i="5"/>
  <c r="O297" i="5"/>
  <c r="V284" i="5"/>
  <c r="P284" i="5" s="1"/>
  <c r="O255" i="5"/>
  <c r="O140" i="5"/>
  <c r="O147" i="5"/>
  <c r="V245" i="9"/>
  <c r="AB245" i="9" s="1"/>
  <c r="O49" i="9"/>
  <c r="O104" i="5"/>
  <c r="O117" i="5"/>
  <c r="O116" i="9"/>
  <c r="O172" i="5"/>
  <c r="V225" i="9"/>
  <c r="AB225" i="9" s="1"/>
  <c r="O92" i="9"/>
  <c r="U12" i="8"/>
  <c r="O148" i="9"/>
  <c r="O69" i="9"/>
  <c r="O151" i="9"/>
  <c r="O30" i="9"/>
  <c r="V155" i="9"/>
  <c r="AB155" i="9" s="1"/>
  <c r="V217" i="5"/>
  <c r="W217" i="5" s="1"/>
  <c r="O204" i="5"/>
  <c r="V46" i="5"/>
  <c r="V303" i="5"/>
  <c r="W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P22" i="5" s="1"/>
  <c r="V25" i="9"/>
  <c r="V223" i="9"/>
  <c r="AB223" i="9" s="1"/>
  <c r="V151" i="5"/>
  <c r="P151" i="5" s="1"/>
  <c r="V224" i="5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AB123" i="9" s="1"/>
  <c r="O177" i="5"/>
  <c r="O185" i="5"/>
  <c r="O26" i="5"/>
  <c r="V33" i="9"/>
  <c r="AB33" i="9" s="1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W207" i="5" s="1"/>
  <c r="V19" i="9"/>
  <c r="V38" i="9"/>
  <c r="AB38" i="9" s="1"/>
  <c r="O211" i="9"/>
  <c r="W25" i="10"/>
  <c r="X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P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V30" i="8" s="1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AB30" i="9" s="1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W12" i="9" s="1"/>
  <c r="O95" i="9"/>
  <c r="O221" i="9"/>
  <c r="V260" i="9"/>
  <c r="AB260" i="9" s="1"/>
  <c r="O266" i="5"/>
  <c r="O280" i="9"/>
  <c r="O282" i="9"/>
  <c r="O223" i="5"/>
  <c r="V137" i="5"/>
  <c r="W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P9" i="5" s="1"/>
  <c r="V29" i="9"/>
  <c r="AB29" i="9" s="1"/>
  <c r="U8" i="8"/>
  <c r="V59" i="5"/>
  <c r="O112" i="5"/>
  <c r="O277" i="9"/>
  <c r="V157" i="5"/>
  <c r="V274" i="5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V24" i="8" s="1"/>
  <c r="V62" i="9"/>
  <c r="AB62" i="9" s="1"/>
  <c r="O194" i="9"/>
  <c r="O290" i="9"/>
  <c r="O165" i="5"/>
  <c r="V180" i="9"/>
  <c r="AB180" i="9" s="1"/>
  <c r="P30" i="10"/>
  <c r="V174" i="5"/>
  <c r="W174" i="5" s="1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O51" i="9"/>
  <c r="V26" i="9"/>
  <c r="P26" i="9" s="1"/>
  <c r="O197" i="9"/>
  <c r="V59" i="9"/>
  <c r="AB59" i="9" s="1"/>
  <c r="V21" i="9"/>
  <c r="V96" i="5"/>
  <c r="V89" i="5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O31" i="9"/>
  <c r="V32" i="9"/>
  <c r="AB32" i="9" s="1"/>
  <c r="O82" i="9"/>
  <c r="O253" i="5"/>
  <c r="V51" i="9"/>
  <c r="AB51" i="9" s="1"/>
  <c r="V84" i="9"/>
  <c r="AB84" i="9" s="1"/>
  <c r="V18" i="9"/>
  <c r="V311" i="5"/>
  <c r="V77" i="9"/>
  <c r="AB77" i="9" s="1"/>
  <c r="V31" i="9"/>
  <c r="AB31" i="9" s="1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V276" i="9"/>
  <c r="AB276" i="9" s="1"/>
  <c r="V87" i="5"/>
  <c r="P87" i="5" s="1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302" i="5"/>
  <c r="P302" i="5"/>
  <c r="X9" i="10"/>
  <c r="Q9" i="10"/>
  <c r="W64" i="5"/>
  <c r="P64" i="5"/>
  <c r="W193" i="5"/>
  <c r="P193" i="5"/>
  <c r="W321" i="5"/>
  <c r="P321" i="5"/>
  <c r="W288" i="5"/>
  <c r="P288" i="5"/>
  <c r="W93" i="5"/>
  <c r="P93" i="5"/>
  <c r="W50" i="5"/>
  <c r="P50" i="5"/>
  <c r="W179" i="5"/>
  <c r="P179" i="5"/>
  <c r="W210" i="5"/>
  <c r="P210" i="5"/>
  <c r="W153" i="9"/>
  <c r="AC153" i="9" s="1"/>
  <c r="P153" i="9"/>
  <c r="W106" i="9"/>
  <c r="AC106" i="9" s="1"/>
  <c r="P106" i="9"/>
  <c r="W111" i="5"/>
  <c r="P111" i="5"/>
  <c r="W68" i="5"/>
  <c r="P68" i="5"/>
  <c r="W197" i="5"/>
  <c r="P197" i="5"/>
  <c r="W292" i="5"/>
  <c r="P292" i="5"/>
  <c r="O19" i="8"/>
  <c r="V19" i="8"/>
  <c r="V20" i="8"/>
  <c r="O20" i="8"/>
  <c r="O31" i="8"/>
  <c r="V31" i="8"/>
  <c r="W190" i="5"/>
  <c r="P190" i="5"/>
  <c r="O22" i="8"/>
  <c r="V22" i="8"/>
  <c r="W16" i="5"/>
  <c r="P16" i="5"/>
  <c r="W144" i="5"/>
  <c r="P144" i="5"/>
  <c r="W273" i="5"/>
  <c r="P273" i="5"/>
  <c r="W240" i="5"/>
  <c r="P240" i="5"/>
  <c r="P245" i="9"/>
  <c r="X34" i="10"/>
  <c r="Q34" i="10"/>
  <c r="W45" i="5"/>
  <c r="P45" i="5"/>
  <c r="W173" i="5"/>
  <c r="P173" i="5"/>
  <c r="W259" i="5"/>
  <c r="P259" i="5"/>
  <c r="W226" i="5"/>
  <c r="P226" i="5"/>
  <c r="W41" i="9"/>
  <c r="AC41" i="9" s="1"/>
  <c r="W169" i="9"/>
  <c r="AC169" i="9" s="1"/>
  <c r="P169" i="9"/>
  <c r="W63" i="5"/>
  <c r="P63" i="5"/>
  <c r="W148" i="5"/>
  <c r="P148" i="5"/>
  <c r="W244" i="5"/>
  <c r="P244" i="5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95" i="5"/>
  <c r="P295" i="5"/>
  <c r="W198" i="5"/>
  <c r="P198" i="5"/>
  <c r="W262" i="5"/>
  <c r="P262" i="5"/>
  <c r="W94" i="9"/>
  <c r="AC94" i="9" s="1"/>
  <c r="P94" i="9"/>
  <c r="W51" i="5"/>
  <c r="P51" i="5"/>
  <c r="W115" i="5"/>
  <c r="P115" i="5"/>
  <c r="W8" i="5"/>
  <c r="P8" i="5"/>
  <c r="W72" i="5"/>
  <c r="P72" i="5"/>
  <c r="W201" i="5"/>
  <c r="P201" i="5"/>
  <c r="W265" i="5"/>
  <c r="P265" i="5"/>
  <c r="W232" i="5"/>
  <c r="P232" i="5"/>
  <c r="W296" i="5"/>
  <c r="P296" i="5"/>
  <c r="P175" i="9"/>
  <c r="W64" i="9"/>
  <c r="AC64" i="9" s="1"/>
  <c r="W237" i="9"/>
  <c r="AC237" i="9" s="1"/>
  <c r="X26" i="10"/>
  <c r="Q26" i="10"/>
  <c r="W85" i="5"/>
  <c r="P85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55" i="5"/>
  <c r="P55" i="5"/>
  <c r="W119" i="5"/>
  <c r="P119" i="5"/>
  <c r="W12" i="5"/>
  <c r="P12" i="5"/>
  <c r="W76" i="5"/>
  <c r="P76" i="5"/>
  <c r="W140" i="5"/>
  <c r="P140" i="5"/>
  <c r="W205" i="5"/>
  <c r="P205" i="5"/>
  <c r="W236" i="5"/>
  <c r="P236" i="5"/>
  <c r="W300" i="5"/>
  <c r="P300" i="5"/>
  <c r="Q30" i="10"/>
  <c r="W30" i="5"/>
  <c r="P30" i="5"/>
  <c r="O11" i="8"/>
  <c r="V11" i="8"/>
  <c r="W123" i="5"/>
  <c r="P123" i="5"/>
  <c r="W209" i="5"/>
  <c r="P209" i="5"/>
  <c r="W20" i="9"/>
  <c r="P20" i="9"/>
  <c r="W304" i="5"/>
  <c r="P304" i="5"/>
  <c r="X11" i="10"/>
  <c r="Q11" i="10"/>
  <c r="W109" i="5"/>
  <c r="P109" i="5"/>
  <c r="W66" i="5"/>
  <c r="P66" i="5"/>
  <c r="W195" i="5"/>
  <c r="P195" i="5"/>
  <c r="P323" i="5"/>
  <c r="W290" i="5"/>
  <c r="P290" i="5"/>
  <c r="W270" i="9"/>
  <c r="AC270" i="9" s="1"/>
  <c r="P270" i="9"/>
  <c r="W127" i="5"/>
  <c r="P127" i="5"/>
  <c r="W84" i="5"/>
  <c r="P84" i="5"/>
  <c r="W180" i="5"/>
  <c r="P180" i="5"/>
  <c r="W308" i="5"/>
  <c r="P308" i="5"/>
  <c r="P123" i="9"/>
  <c r="W76" i="9"/>
  <c r="AC76" i="9" s="1"/>
  <c r="P76" i="9"/>
  <c r="W249" i="9"/>
  <c r="AC249" i="9" s="1"/>
  <c r="P249" i="9"/>
  <c r="W17" i="5"/>
  <c r="P17" i="5"/>
  <c r="W38" i="5"/>
  <c r="P38" i="5"/>
  <c r="O29" i="8"/>
  <c r="V29" i="8"/>
  <c r="V25" i="8"/>
  <c r="O25" i="8"/>
  <c r="O16" i="8"/>
  <c r="W94" i="5"/>
  <c r="P94" i="5"/>
  <c r="W46" i="5"/>
  <c r="P46" i="5"/>
  <c r="W270" i="5"/>
  <c r="P270" i="5"/>
  <c r="W139" i="5"/>
  <c r="P139" i="5"/>
  <c r="W225" i="5"/>
  <c r="P225" i="5"/>
  <c r="W192" i="5"/>
  <c r="W320" i="5"/>
  <c r="P320" i="5"/>
  <c r="W135" i="9"/>
  <c r="AC135" i="9" s="1"/>
  <c r="P135" i="9"/>
  <c r="P88" i="9"/>
  <c r="W261" i="9"/>
  <c r="AC261" i="9" s="1"/>
  <c r="P261" i="9"/>
  <c r="W140" i="9"/>
  <c r="AC140" i="9" s="1"/>
  <c r="P140" i="9"/>
  <c r="W61" i="5"/>
  <c r="P61" i="5"/>
  <c r="W146" i="5"/>
  <c r="P146" i="5"/>
  <c r="W275" i="5"/>
  <c r="P275" i="5"/>
  <c r="W242" i="5"/>
  <c r="P242" i="5"/>
  <c r="W138" i="9"/>
  <c r="AC138" i="9" s="1"/>
  <c r="P138" i="9"/>
  <c r="X13" i="10"/>
  <c r="Q13" i="10"/>
  <c r="W79" i="5"/>
  <c r="P79" i="5"/>
  <c r="W36" i="5"/>
  <c r="P36" i="5"/>
  <c r="W293" i="5"/>
  <c r="P293" i="5"/>
  <c r="W260" i="5"/>
  <c r="P260" i="5"/>
  <c r="W172" i="9"/>
  <c r="AC172" i="9" s="1"/>
  <c r="W33" i="5"/>
  <c r="P33" i="5"/>
  <c r="W161" i="5"/>
  <c r="P161" i="5"/>
  <c r="W54" i="5"/>
  <c r="P54" i="5"/>
  <c r="W118" i="5"/>
  <c r="P118" i="5"/>
  <c r="W183" i="5"/>
  <c r="P183" i="5"/>
  <c r="W278" i="5"/>
  <c r="P278" i="5"/>
  <c r="W93" i="9"/>
  <c r="AC93" i="9" s="1"/>
  <c r="P93" i="9"/>
  <c r="W157" i="9"/>
  <c r="AC157" i="9" s="1"/>
  <c r="P157" i="9"/>
  <c r="W219" i="9"/>
  <c r="AC219" i="9" s="1"/>
  <c r="P219" i="9"/>
  <c r="W178" i="9"/>
  <c r="AC178" i="9" s="1"/>
  <c r="P178" i="9"/>
  <c r="W242" i="9"/>
  <c r="AC242" i="9" s="1"/>
  <c r="P242" i="9"/>
  <c r="W67" i="5"/>
  <c r="P67" i="5"/>
  <c r="W131" i="5"/>
  <c r="W88" i="5"/>
  <c r="P88" i="5"/>
  <c r="W152" i="5"/>
  <c r="P152" i="5"/>
  <c r="W281" i="5"/>
  <c r="P281" i="5"/>
  <c r="W184" i="5"/>
  <c r="P184" i="5"/>
  <c r="W248" i="5"/>
  <c r="P248" i="5"/>
  <c r="W312" i="5"/>
  <c r="P312" i="5"/>
  <c r="W80" i="9"/>
  <c r="AC80" i="9" s="1"/>
  <c r="P80" i="9"/>
  <c r="W158" i="9"/>
  <c r="AC158" i="9" s="1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W282" i="5"/>
  <c r="P282" i="5"/>
  <c r="W97" i="9"/>
  <c r="AC97" i="9" s="1"/>
  <c r="W50" i="9"/>
  <c r="AC50" i="9" s="1"/>
  <c r="P50" i="9"/>
  <c r="W114" i="9"/>
  <c r="AC114" i="9" s="1"/>
  <c r="P114" i="9"/>
  <c r="Q12" i="10"/>
  <c r="X12" i="10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131" i="9"/>
  <c r="AC131" i="9" s="1"/>
  <c r="P131" i="9"/>
  <c r="W26" i="9"/>
  <c r="W216" i="9"/>
  <c r="AC216" i="9" s="1"/>
  <c r="P216" i="9"/>
  <c r="W170" i="9"/>
  <c r="AC170" i="9" s="1"/>
  <c r="W73" i="5"/>
  <c r="P73" i="5"/>
  <c r="W287" i="5"/>
  <c r="P287" i="5"/>
  <c r="W25" i="5"/>
  <c r="P25" i="5"/>
  <c r="W110" i="5"/>
  <c r="P110" i="5"/>
  <c r="W239" i="5"/>
  <c r="P239" i="5"/>
  <c r="W206" i="5"/>
  <c r="P206" i="5"/>
  <c r="P19" i="9"/>
  <c r="W149" i="9"/>
  <c r="AC149" i="9" s="1"/>
  <c r="P149" i="9"/>
  <c r="W75" i="5"/>
  <c r="P75" i="5"/>
  <c r="W289" i="5"/>
  <c r="P289" i="5"/>
  <c r="W256" i="5"/>
  <c r="P256" i="5"/>
  <c r="X27" i="10"/>
  <c r="Q27" i="10"/>
  <c r="Q20" i="10"/>
  <c r="X20" i="10"/>
  <c r="W125" i="5"/>
  <c r="P125" i="5"/>
  <c r="W82" i="5"/>
  <c r="P82" i="5"/>
  <c r="W211" i="5"/>
  <c r="P211" i="5"/>
  <c r="W178" i="5"/>
  <c r="P178" i="5"/>
  <c r="W306" i="5"/>
  <c r="P306" i="5"/>
  <c r="P74" i="9"/>
  <c r="W247" i="9"/>
  <c r="AC247" i="9" s="1"/>
  <c r="W15" i="5"/>
  <c r="P15" i="5"/>
  <c r="W100" i="5"/>
  <c r="P100" i="5"/>
  <c r="W229" i="5"/>
  <c r="P229" i="5"/>
  <c r="W196" i="5"/>
  <c r="P196" i="5"/>
  <c r="X31" i="10"/>
  <c r="Q31" i="10"/>
  <c r="W288" i="9"/>
  <c r="AC288" i="9" s="1"/>
  <c r="P288" i="9"/>
  <c r="W247" i="5"/>
  <c r="P247" i="5"/>
  <c r="O18" i="8"/>
  <c r="V18" i="8"/>
  <c r="V12" i="8"/>
  <c r="O12" i="8"/>
  <c r="V28" i="8"/>
  <c r="O28" i="8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O26" i="8"/>
  <c r="V26" i="8"/>
  <c r="W162" i="5"/>
  <c r="P162" i="5"/>
  <c r="W291" i="5"/>
  <c r="P291" i="5"/>
  <c r="W258" i="5"/>
  <c r="P258" i="5"/>
  <c r="P73" i="9"/>
  <c r="W24" i="9"/>
  <c r="P24" i="9"/>
  <c r="X29" i="10"/>
  <c r="Q29" i="10"/>
  <c r="W95" i="5"/>
  <c r="P95" i="5"/>
  <c r="W52" i="5"/>
  <c r="P52" i="5"/>
  <c r="P181" i="5"/>
  <c r="W309" i="5"/>
  <c r="P309" i="5"/>
  <c r="W276" i="5"/>
  <c r="P276" i="5"/>
  <c r="W240" i="9"/>
  <c r="AC240" i="9" s="1"/>
  <c r="P240" i="9"/>
  <c r="W286" i="9"/>
  <c r="AC286" i="9" s="1"/>
  <c r="W113" i="5"/>
  <c r="P113" i="5"/>
  <c r="W177" i="5"/>
  <c r="P177" i="5"/>
  <c r="W199" i="5"/>
  <c r="P199" i="5"/>
  <c r="W263" i="5"/>
  <c r="P263" i="5"/>
  <c r="W294" i="5"/>
  <c r="P109" i="9"/>
  <c r="W258" i="9"/>
  <c r="AC258" i="9" s="1"/>
  <c r="P258" i="9"/>
  <c r="W19" i="5"/>
  <c r="P19" i="5"/>
  <c r="W83" i="5"/>
  <c r="P83" i="5"/>
  <c r="W147" i="5"/>
  <c r="P147" i="5"/>
  <c r="W40" i="5"/>
  <c r="P40" i="5"/>
  <c r="W104" i="5"/>
  <c r="P104" i="5"/>
  <c r="W168" i="5"/>
  <c r="P168" i="5"/>
  <c r="W297" i="5"/>
  <c r="P297" i="5"/>
  <c r="W264" i="5"/>
  <c r="P264" i="5"/>
  <c r="W79" i="9"/>
  <c r="AC79" i="9" s="1"/>
  <c r="P79" i="9"/>
  <c r="W143" i="9"/>
  <c r="AC143" i="9" s="1"/>
  <c r="W96" i="9"/>
  <c r="AC96" i="9" s="1"/>
  <c r="P96" i="9"/>
  <c r="W205" i="9"/>
  <c r="AC205" i="9" s="1"/>
  <c r="P205" i="9"/>
  <c r="W269" i="9"/>
  <c r="AC269" i="9" s="1"/>
  <c r="P269" i="9"/>
  <c r="X35" i="10"/>
  <c r="Q35" i="10"/>
  <c r="W228" i="9"/>
  <c r="AC228" i="9" s="1"/>
  <c r="P228" i="9"/>
  <c r="W117" i="5"/>
  <c r="P117" i="5"/>
  <c r="W10" i="5"/>
  <c r="P10" i="5"/>
  <c r="W74" i="5"/>
  <c r="P74" i="5"/>
  <c r="W138" i="5"/>
  <c r="P138" i="5"/>
  <c r="W267" i="5"/>
  <c r="P267" i="5"/>
  <c r="W234" i="5"/>
  <c r="P234" i="5"/>
  <c r="W298" i="5"/>
  <c r="P298" i="5"/>
  <c r="W49" i="9"/>
  <c r="AC49" i="9" s="1"/>
  <c r="P49" i="9"/>
  <c r="W113" i="9"/>
  <c r="AC113" i="9" s="1"/>
  <c r="P113" i="9"/>
  <c r="W303" i="9"/>
  <c r="AC303" i="9" s="1"/>
  <c r="P303" i="9"/>
  <c r="X28" i="10"/>
  <c r="Q28" i="10"/>
  <c r="W23" i="5"/>
  <c r="P23" i="5"/>
  <c r="W151" i="5"/>
  <c r="W44" i="5"/>
  <c r="P44" i="5"/>
  <c r="W108" i="5"/>
  <c r="P108" i="5"/>
  <c r="W172" i="5"/>
  <c r="P172" i="5"/>
  <c r="W301" i="5"/>
  <c r="P301" i="5"/>
  <c r="W204" i="5"/>
  <c r="P204" i="5"/>
  <c r="W209" i="9"/>
  <c r="AC209" i="9" s="1"/>
  <c r="W254" i="9"/>
  <c r="AC254" i="9" s="1"/>
  <c r="P254" i="9"/>
  <c r="W169" i="5"/>
  <c r="P169" i="5"/>
  <c r="W126" i="5"/>
  <c r="P126" i="5"/>
  <c r="W255" i="5"/>
  <c r="P255" i="5"/>
  <c r="W222" i="5"/>
  <c r="P222" i="5"/>
  <c r="W37" i="9"/>
  <c r="AC37" i="9" s="1"/>
  <c r="P37" i="9"/>
  <c r="W118" i="9"/>
  <c r="AC118" i="9" s="1"/>
  <c r="P118" i="9"/>
  <c r="W250" i="9"/>
  <c r="AC250" i="9" s="1"/>
  <c r="P250" i="9"/>
  <c r="W27" i="5"/>
  <c r="P27" i="5"/>
  <c r="W155" i="5"/>
  <c r="P155" i="5"/>
  <c r="W112" i="5"/>
  <c r="P112" i="5"/>
  <c r="W241" i="5"/>
  <c r="P241" i="5"/>
  <c r="W208" i="5"/>
  <c r="P208" i="5"/>
  <c r="W7" i="5"/>
  <c r="X7" i="5" s="1"/>
  <c r="P7" i="5"/>
  <c r="W13" i="5"/>
  <c r="P13" i="5"/>
  <c r="W141" i="5"/>
  <c r="P141" i="5"/>
  <c r="W98" i="5"/>
  <c r="P98" i="5"/>
  <c r="W194" i="5"/>
  <c r="P194" i="5"/>
  <c r="W322" i="5"/>
  <c r="P322" i="5"/>
  <c r="W31" i="5"/>
  <c r="P31" i="5"/>
  <c r="W159" i="5"/>
  <c r="P159" i="5"/>
  <c r="W116" i="5"/>
  <c r="P116" i="5"/>
  <c r="W245" i="5"/>
  <c r="P245" i="5"/>
  <c r="W212" i="5"/>
  <c r="P212" i="5"/>
  <c r="W49" i="5"/>
  <c r="P49" i="5"/>
  <c r="V17" i="8"/>
  <c r="O17" i="8"/>
  <c r="O7" i="8"/>
  <c r="V7" i="8"/>
  <c r="O10" i="8"/>
  <c r="V10" i="8"/>
  <c r="W9" i="5"/>
  <c r="W153" i="5"/>
  <c r="P153" i="5"/>
  <c r="W271" i="5"/>
  <c r="P271" i="5"/>
  <c r="W238" i="5"/>
  <c r="P238" i="5"/>
  <c r="W53" i="9"/>
  <c r="AC53" i="9" s="1"/>
  <c r="P53" i="9"/>
  <c r="W181" i="9"/>
  <c r="AC181" i="9" s="1"/>
  <c r="P181" i="9"/>
  <c r="W134" i="9"/>
  <c r="AC134" i="9" s="1"/>
  <c r="P134" i="9"/>
  <c r="W43" i="5"/>
  <c r="P43" i="5"/>
  <c r="W171" i="5"/>
  <c r="P171" i="5"/>
  <c r="W128" i="5"/>
  <c r="P128" i="5"/>
  <c r="W257" i="5"/>
  <c r="P257" i="5"/>
  <c r="W224" i="5"/>
  <c r="X18" i="10"/>
  <c r="Q18" i="10"/>
  <c r="W29" i="5"/>
  <c r="P29" i="5"/>
  <c r="W243" i="5"/>
  <c r="P243" i="5"/>
  <c r="W42" i="9"/>
  <c r="AC42" i="9" s="1"/>
  <c r="P42" i="9"/>
  <c r="P146" i="9"/>
  <c r="W47" i="5"/>
  <c r="P47" i="5"/>
  <c r="W175" i="5"/>
  <c r="P175" i="5"/>
  <c r="W132" i="5"/>
  <c r="P132" i="5"/>
  <c r="W261" i="5"/>
  <c r="P261" i="5"/>
  <c r="W228" i="5"/>
  <c r="P228" i="5"/>
  <c r="W233" i="9"/>
  <c r="AC233" i="9" s="1"/>
  <c r="P233" i="9"/>
  <c r="W297" i="9"/>
  <c r="AC297" i="9" s="1"/>
  <c r="P297" i="9"/>
  <c r="W182" i="9"/>
  <c r="AC182" i="9" s="1"/>
  <c r="P182" i="9"/>
  <c r="W256" i="9"/>
  <c r="AC256" i="9" s="1"/>
  <c r="P256" i="9"/>
  <c r="W65" i="5"/>
  <c r="P65" i="5"/>
  <c r="P129" i="5"/>
  <c r="W86" i="5"/>
  <c r="P86" i="5"/>
  <c r="W150" i="5"/>
  <c r="P150" i="5"/>
  <c r="W279" i="5"/>
  <c r="P279" i="5"/>
  <c r="W246" i="5"/>
  <c r="P246" i="5"/>
  <c r="W310" i="5"/>
  <c r="P310" i="5"/>
  <c r="W61" i="9"/>
  <c r="AC61" i="9" s="1"/>
  <c r="P61" i="9"/>
  <c r="P125" i="9"/>
  <c r="W189" i="9"/>
  <c r="AC189" i="9" s="1"/>
  <c r="P189" i="9"/>
  <c r="W99" i="5"/>
  <c r="P99" i="5"/>
  <c r="W56" i="5"/>
  <c r="P56" i="5"/>
  <c r="W185" i="5"/>
  <c r="P185" i="5"/>
  <c r="W216" i="5"/>
  <c r="P216" i="5"/>
  <c r="W280" i="5"/>
  <c r="P280" i="5"/>
  <c r="W244" i="9"/>
  <c r="AC244" i="9" s="1"/>
  <c r="P244" i="9"/>
  <c r="X10" i="10"/>
  <c r="Q10" i="10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65" i="9"/>
  <c r="AC65" i="9" s="1"/>
  <c r="P65" i="9"/>
  <c r="W193" i="9"/>
  <c r="AC193" i="9" s="1"/>
  <c r="P193" i="9"/>
  <c r="W214" i="9"/>
  <c r="AC214" i="9" s="1"/>
  <c r="P214" i="9"/>
  <c r="W103" i="5"/>
  <c r="P103" i="5"/>
  <c r="W167" i="5"/>
  <c r="P167" i="5"/>
  <c r="W60" i="5"/>
  <c r="P60" i="5"/>
  <c r="W124" i="5"/>
  <c r="P124" i="5"/>
  <c r="W189" i="5"/>
  <c r="P189" i="5"/>
  <c r="W253" i="5"/>
  <c r="W317" i="5"/>
  <c r="P317" i="5"/>
  <c r="W116" i="9"/>
  <c r="AC116" i="9" s="1"/>
  <c r="P116" i="9"/>
  <c r="Q14" i="10"/>
  <c r="X36" i="10"/>
  <c r="Q36" i="10"/>
  <c r="W88" i="9" l="1"/>
  <c r="AC88" i="9" s="1"/>
  <c r="W146" i="9"/>
  <c r="AC146" i="9" s="1"/>
  <c r="P190" i="9"/>
  <c r="P71" i="5"/>
  <c r="W123" i="9"/>
  <c r="AC123" i="9" s="1"/>
  <c r="W175" i="9"/>
  <c r="AC175" i="9" s="1"/>
  <c r="P143" i="5"/>
  <c r="Q17" i="10"/>
  <c r="P60" i="9"/>
  <c r="V35" i="8"/>
  <c r="W232" i="9"/>
  <c r="AC232" i="9" s="1"/>
  <c r="P236" i="9"/>
  <c r="W139" i="9"/>
  <c r="AC139" i="9" s="1"/>
  <c r="W190" i="9"/>
  <c r="AC190" i="9" s="1"/>
  <c r="W164" i="5"/>
  <c r="P72" i="9"/>
  <c r="P200" i="9"/>
  <c r="P226" i="9"/>
  <c r="P122" i="9"/>
  <c r="P56" i="9"/>
  <c r="P130" i="9"/>
  <c r="O30" i="8"/>
  <c r="W130" i="9"/>
  <c r="AC130" i="9" s="1"/>
  <c r="W73" i="9"/>
  <c r="AC73" i="9" s="1"/>
  <c r="P139" i="9"/>
  <c r="P313" i="5"/>
  <c r="P165" i="9"/>
  <c r="P160" i="9"/>
  <c r="P235" i="9"/>
  <c r="W236" i="9"/>
  <c r="AC236" i="9" s="1"/>
  <c r="W211" i="9"/>
  <c r="AC211" i="9" s="1"/>
  <c r="P84" i="9"/>
  <c r="W63" i="9"/>
  <c r="AC63" i="9" s="1"/>
  <c r="Q8" i="10"/>
  <c r="P152" i="9"/>
  <c r="W200" i="9"/>
  <c r="AC200" i="9" s="1"/>
  <c r="W226" i="9"/>
  <c r="AC226" i="9" s="1"/>
  <c r="W122" i="9"/>
  <c r="AC122" i="9" s="1"/>
  <c r="W56" i="9"/>
  <c r="AC56" i="9" s="1"/>
  <c r="W125" i="9"/>
  <c r="AC125" i="9" s="1"/>
  <c r="P232" i="9"/>
  <c r="W60" i="9"/>
  <c r="AC60" i="9" s="1"/>
  <c r="P243" i="9"/>
  <c r="P112" i="9"/>
  <c r="P251" i="9"/>
  <c r="P107" i="9"/>
  <c r="W243" i="9"/>
  <c r="AC243" i="9" s="1"/>
  <c r="W227" i="5"/>
  <c r="X227" i="5" s="1"/>
  <c r="W165" i="9"/>
  <c r="AC165" i="9" s="1"/>
  <c r="W160" i="9"/>
  <c r="AC160" i="9" s="1"/>
  <c r="P137" i="5"/>
  <c r="P102" i="9"/>
  <c r="W84" i="9"/>
  <c r="AC84" i="9" s="1"/>
  <c r="P201" i="9"/>
  <c r="P303" i="5"/>
  <c r="P58" i="9"/>
  <c r="P231" i="5"/>
  <c r="P277" i="5"/>
  <c r="P279" i="9"/>
  <c r="P266" i="9"/>
  <c r="W112" i="9"/>
  <c r="AC112" i="9" s="1"/>
  <c r="W251" i="9"/>
  <c r="AC251" i="9" s="1"/>
  <c r="W107" i="9"/>
  <c r="AC107" i="9" s="1"/>
  <c r="P209" i="9"/>
  <c r="W102" i="9"/>
  <c r="AC102" i="9" s="1"/>
  <c r="P170" i="9"/>
  <c r="W201" i="9"/>
  <c r="AC201" i="9" s="1"/>
  <c r="W58" i="9"/>
  <c r="AC58" i="9" s="1"/>
  <c r="Q25" i="10"/>
  <c r="W279" i="9"/>
  <c r="AC279" i="9" s="1"/>
  <c r="W266" i="9"/>
  <c r="AC266" i="9" s="1"/>
  <c r="P217" i="5"/>
  <c r="P214" i="5"/>
  <c r="W74" i="9"/>
  <c r="AC74" i="9" s="1"/>
  <c r="P161" i="9"/>
  <c r="P155" i="9"/>
  <c r="P137" i="9"/>
  <c r="W109" i="9"/>
  <c r="AC109" i="9" s="1"/>
  <c r="P281" i="9"/>
  <c r="Q22" i="10"/>
  <c r="P114" i="5"/>
  <c r="Q21" i="10"/>
  <c r="Q24" i="10"/>
  <c r="V21" i="8"/>
  <c r="W161" i="9"/>
  <c r="AC161" i="9" s="1"/>
  <c r="P97" i="5"/>
  <c r="O9" i="8"/>
  <c r="P287" i="9"/>
  <c r="P269" i="5"/>
  <c r="P174" i="9"/>
  <c r="P285" i="9"/>
  <c r="P168" i="9"/>
  <c r="P182" i="5"/>
  <c r="O33" i="8"/>
  <c r="P291" i="9"/>
  <c r="P262" i="9"/>
  <c r="W230" i="5"/>
  <c r="W91" i="9"/>
  <c r="AC91" i="9" s="1"/>
  <c r="W34" i="5"/>
  <c r="X34" i="5" s="1"/>
  <c r="W287" i="9"/>
  <c r="AC287" i="9" s="1"/>
  <c r="P220" i="9"/>
  <c r="P85" i="9"/>
  <c r="W152" i="9"/>
  <c r="AC152" i="9" s="1"/>
  <c r="W72" i="9"/>
  <c r="AC72" i="9" s="1"/>
  <c r="W301" i="9"/>
  <c r="AC301" i="9" s="1"/>
  <c r="P130" i="5"/>
  <c r="P204" i="9"/>
  <c r="W8" i="9"/>
  <c r="W307" i="5"/>
  <c r="X307" i="5" s="1"/>
  <c r="W174" i="9"/>
  <c r="AC174" i="9" s="1"/>
  <c r="W285" i="9"/>
  <c r="AC285" i="9" s="1"/>
  <c r="W168" i="9"/>
  <c r="AC168" i="9" s="1"/>
  <c r="P89" i="9"/>
  <c r="W291" i="9"/>
  <c r="AC291" i="9" s="1"/>
  <c r="W262" i="9"/>
  <c r="AC262" i="9" s="1"/>
  <c r="P257" i="9"/>
  <c r="W220" i="9"/>
  <c r="AC220" i="9" s="1"/>
  <c r="W85" i="9"/>
  <c r="AC85" i="9" s="1"/>
  <c r="P141" i="9"/>
  <c r="P119" i="9"/>
  <c r="P80" i="5"/>
  <c r="P195" i="9"/>
  <c r="P241" i="9"/>
  <c r="W204" i="9"/>
  <c r="AC204" i="9" s="1"/>
  <c r="P107" i="5"/>
  <c r="O24" i="8"/>
  <c r="P185" i="9"/>
  <c r="W137" i="9"/>
  <c r="AC137" i="9" s="1"/>
  <c r="W281" i="9"/>
  <c r="AC281" i="9" s="1"/>
  <c r="W185" i="9"/>
  <c r="AC185" i="9" s="1"/>
  <c r="P91" i="9"/>
  <c r="P301" i="9"/>
  <c r="W89" i="9"/>
  <c r="AC89" i="9" s="1"/>
  <c r="P143" i="9"/>
  <c r="P247" i="9"/>
  <c r="P211" i="9"/>
  <c r="W257" i="9"/>
  <c r="AC257" i="9" s="1"/>
  <c r="P63" i="9"/>
  <c r="P172" i="9"/>
  <c r="W141" i="9"/>
  <c r="AC141" i="9" s="1"/>
  <c r="W119" i="9"/>
  <c r="AC119" i="9" s="1"/>
  <c r="W195" i="9"/>
  <c r="AC195" i="9" s="1"/>
  <c r="W241" i="9"/>
  <c r="AC241" i="9" s="1"/>
  <c r="P64" i="9"/>
  <c r="P41" i="9"/>
  <c r="O15" i="8"/>
  <c r="P177" i="9"/>
  <c r="W177" i="9"/>
  <c r="AC177" i="9" s="1"/>
  <c r="P86" i="9"/>
  <c r="P237" i="9"/>
  <c r="W86" i="9"/>
  <c r="AC86" i="9" s="1"/>
  <c r="W245" i="9"/>
  <c r="AC245" i="9" s="1"/>
  <c r="P286" i="9"/>
  <c r="W55" i="9"/>
  <c r="AC55" i="9" s="1"/>
  <c r="P215" i="9"/>
  <c r="W215" i="9"/>
  <c r="AC215" i="9" s="1"/>
  <c r="P206" i="9"/>
  <c r="W206" i="9"/>
  <c r="AC206" i="9" s="1"/>
  <c r="W294" i="9"/>
  <c r="AC294" i="9" s="1"/>
  <c r="P225" i="9"/>
  <c r="P159" i="9"/>
  <c r="W225" i="9"/>
  <c r="AC225" i="9" s="1"/>
  <c r="P115" i="9"/>
  <c r="W57" i="9"/>
  <c r="AC57" i="9" s="1"/>
  <c r="W115" i="9"/>
  <c r="AC115" i="9" s="1"/>
  <c r="W218" i="9"/>
  <c r="AC218" i="9" s="1"/>
  <c r="P12" i="9"/>
  <c r="P233" i="5"/>
  <c r="W284" i="5"/>
  <c r="P174" i="5"/>
  <c r="P203" i="5"/>
  <c r="R7" i="5"/>
  <c r="J7" i="5"/>
  <c r="W155" i="9"/>
  <c r="AC155" i="9" s="1"/>
  <c r="W167" i="9"/>
  <c r="AC167" i="9" s="1"/>
  <c r="W289" i="9"/>
  <c r="AC289" i="9" s="1"/>
  <c r="P234" i="9"/>
  <c r="W108" i="9"/>
  <c r="AC108" i="9" s="1"/>
  <c r="W7" i="9"/>
  <c r="Q7" i="9" s="1"/>
  <c r="P282" i="9"/>
  <c r="P298" i="9"/>
  <c r="P12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AC33" i="9" s="1"/>
  <c r="W160" i="5"/>
  <c r="X160" i="5" s="1"/>
  <c r="Q15" i="10"/>
  <c r="P289" i="9"/>
  <c r="W274" i="5"/>
  <c r="X274" i="5" s="1"/>
  <c r="R274" i="5" s="1"/>
  <c r="P246" i="9"/>
  <c r="X15" i="10"/>
  <c r="R15" i="10" s="1"/>
  <c r="W221" i="9"/>
  <c r="AC221" i="9" s="1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253" i="9"/>
  <c r="P47" i="9"/>
  <c r="W157" i="5"/>
  <c r="Q157" i="5" s="1"/>
  <c r="P7" i="9"/>
  <c r="W126" i="9"/>
  <c r="AC126" i="9" s="1"/>
  <c r="W10" i="9"/>
  <c r="O14" i="8"/>
  <c r="W253" i="9"/>
  <c r="AC253" i="9" s="1"/>
  <c r="P34" i="9"/>
  <c r="W47" i="9"/>
  <c r="AC47" i="9" s="1"/>
  <c r="W25" i="9"/>
  <c r="P121" i="9"/>
  <c r="W298" i="9"/>
  <c r="AC298" i="9" s="1"/>
  <c r="P46" i="9"/>
  <c r="W11" i="5"/>
  <c r="Q11" i="5" s="1"/>
  <c r="W44" i="9"/>
  <c r="AC44" i="9" s="1"/>
  <c r="W22" i="5"/>
  <c r="X22" i="5" s="1"/>
  <c r="R22" i="5" s="1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AC35" i="9" s="1"/>
  <c r="P263" i="9"/>
  <c r="P147" i="9"/>
  <c r="W239" i="9"/>
  <c r="AC239" i="9" s="1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AC159" i="9" s="1"/>
  <c r="P54" i="9"/>
  <c r="W278" i="9"/>
  <c r="AC278" i="9" s="1"/>
  <c r="P164" i="9"/>
  <c r="W150" i="9"/>
  <c r="AC150" i="9" s="1"/>
  <c r="W31" i="9"/>
  <c r="AC31" i="9" s="1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X39" i="5" s="1"/>
  <c r="R39" i="5" s="1"/>
  <c r="P18" i="5"/>
  <c r="W296" i="9"/>
  <c r="AC296" i="9" s="1"/>
  <c r="P17" i="9"/>
  <c r="P38" i="9"/>
  <c r="P230" i="9"/>
  <c r="W17" i="9"/>
  <c r="W305" i="5"/>
  <c r="X305" i="5" s="1"/>
  <c r="R305" i="5" s="1"/>
  <c r="W38" i="9"/>
  <c r="AC38" i="9" s="1"/>
  <c r="W11" i="9"/>
  <c r="P48" i="9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W8" i="8" s="1"/>
  <c r="P294" i="9"/>
  <c r="W238" i="9"/>
  <c r="AC238" i="9" s="1"/>
  <c r="P150" i="9"/>
  <c r="P207" i="5"/>
  <c r="W48" i="9"/>
  <c r="AC48" i="9" s="1"/>
  <c r="W162" i="9"/>
  <c r="AC162" i="9" s="1"/>
  <c r="P77" i="5"/>
  <c r="W9" i="9"/>
  <c r="W19" i="9"/>
  <c r="P265" i="9"/>
  <c r="W28" i="9"/>
  <c r="P142" i="5"/>
  <c r="V23" i="8"/>
  <c r="W23" i="8" s="1"/>
  <c r="P277" i="9"/>
  <c r="W77" i="5"/>
  <c r="X77" i="5" s="1"/>
  <c r="R77" i="5" s="1"/>
  <c r="W265" i="9"/>
  <c r="AC265" i="9" s="1"/>
  <c r="P29" i="9"/>
  <c r="P293" i="9"/>
  <c r="W142" i="5"/>
  <c r="X142" i="5" s="1"/>
  <c r="R142" i="5" s="1"/>
  <c r="V32" i="8"/>
  <c r="W32" i="8" s="1"/>
  <c r="Q32" i="8" s="1"/>
  <c r="P22" i="9"/>
  <c r="W277" i="9"/>
  <c r="AC277" i="9" s="1"/>
  <c r="W29" i="9"/>
  <c r="AC29" i="9" s="1"/>
  <c r="P207" i="9"/>
  <c r="P78" i="9"/>
  <c r="W78" i="9"/>
  <c r="AC78" i="9" s="1"/>
  <c r="W293" i="9"/>
  <c r="AC293" i="9" s="1"/>
  <c r="W22" i="9"/>
  <c r="P318" i="5"/>
  <c r="W207" i="9"/>
  <c r="AC207" i="9" s="1"/>
  <c r="P267" i="9"/>
  <c r="P89" i="5"/>
  <c r="P16" i="9"/>
  <c r="W267" i="9"/>
  <c r="AC267" i="9" s="1"/>
  <c r="W89" i="5"/>
  <c r="X89" i="5" s="1"/>
  <c r="P62" i="9"/>
  <c r="P134" i="5"/>
  <c r="W101" i="9"/>
  <c r="AC101" i="9" s="1"/>
  <c r="P316" i="5"/>
  <c r="W16" i="9"/>
  <c r="P296" i="9"/>
  <c r="W62" i="9"/>
  <c r="AC62" i="9" s="1"/>
  <c r="W134" i="5"/>
  <c r="Q134" i="5" s="1"/>
  <c r="W316" i="5"/>
  <c r="X316" i="5" s="1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X215" i="5" s="1"/>
  <c r="P39" i="5"/>
  <c r="P90" i="9"/>
  <c r="P100" i="9"/>
  <c r="W53" i="5"/>
  <c r="Q53" i="5" s="1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Q149" i="5" s="1"/>
  <c r="W20" i="5"/>
  <c r="X20" i="5" s="1"/>
  <c r="W252" i="9"/>
  <c r="AC252" i="9" s="1"/>
  <c r="X252" i="9" s="1"/>
  <c r="R252" i="9" s="1"/>
  <c r="P14" i="5"/>
  <c r="P237" i="5"/>
  <c r="P194" i="9"/>
  <c r="P173" i="9"/>
  <c r="P199" i="9"/>
  <c r="W18" i="5"/>
  <c r="W234" i="9"/>
  <c r="AC234" i="9" s="1"/>
  <c r="O8" i="8"/>
  <c r="P179" i="9"/>
  <c r="P271" i="9"/>
  <c r="Q33" i="10"/>
  <c r="W100" i="9"/>
  <c r="AC100" i="9" s="1"/>
  <c r="W237" i="5"/>
  <c r="Q237" i="5" s="1"/>
  <c r="P299" i="9"/>
  <c r="W199" i="9"/>
  <c r="AC199" i="9" s="1"/>
  <c r="W179" i="9"/>
  <c r="AC179" i="9" s="1"/>
  <c r="W271" i="9"/>
  <c r="AC271" i="9" s="1"/>
  <c r="X33" i="10"/>
  <c r="Y33" i="10" s="1"/>
  <c r="P166" i="9"/>
  <c r="W68" i="9"/>
  <c r="AC68" i="9" s="1"/>
  <c r="W173" i="9"/>
  <c r="AC173" i="9" s="1"/>
  <c r="W197" i="9"/>
  <c r="AC197" i="9" s="1"/>
  <c r="P274" i="5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P55" i="9"/>
  <c r="P133" i="5"/>
  <c r="W255" i="9"/>
  <c r="AC255" i="9" s="1"/>
  <c r="P57" i="5"/>
  <c r="W268" i="5"/>
  <c r="X268" i="5" s="1"/>
  <c r="P304" i="9"/>
  <c r="P217" i="9"/>
  <c r="P213" i="9"/>
  <c r="P110" i="9"/>
  <c r="O36" i="8"/>
  <c r="W69" i="9"/>
  <c r="AC69" i="9" s="1"/>
  <c r="W35" i="5"/>
  <c r="X35" i="5" s="1"/>
  <c r="P253" i="5"/>
  <c r="W57" i="5"/>
  <c r="X57" i="5" s="1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P81" i="9"/>
  <c r="P83" i="9"/>
  <c r="W235" i="9"/>
  <c r="AC235" i="9" s="1"/>
  <c r="P92" i="9"/>
  <c r="W133" i="5"/>
  <c r="X133" i="5" s="1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X136" i="5" s="1"/>
  <c r="P59" i="5"/>
  <c r="P14" i="9"/>
  <c r="W132" i="9"/>
  <c r="AC132" i="9" s="1"/>
  <c r="W51" i="9"/>
  <c r="AC51" i="9" s="1"/>
  <c r="P111" i="9"/>
  <c r="W59" i="5"/>
  <c r="X59" i="5" s="1"/>
  <c r="P117" i="9"/>
  <c r="P268" i="5"/>
  <c r="W14" i="9"/>
  <c r="Q14" i="9" s="1"/>
  <c r="V36" i="8"/>
  <c r="W36" i="8" s="1"/>
  <c r="P69" i="9"/>
  <c r="W111" i="9"/>
  <c r="AC111" i="9" s="1"/>
  <c r="W117" i="9"/>
  <c r="AC117" i="9" s="1"/>
  <c r="W30" i="9"/>
  <c r="AC30" i="9" s="1"/>
  <c r="P248" i="9"/>
  <c r="P151" i="9"/>
  <c r="P66" i="9"/>
  <c r="P197" i="9"/>
  <c r="W280" i="9"/>
  <c r="AC280" i="9" s="1"/>
  <c r="P77" i="9"/>
  <c r="P21" i="9"/>
  <c r="P23" i="9"/>
  <c r="W283" i="9"/>
  <c r="AC283" i="9" s="1"/>
  <c r="W180" i="9"/>
  <c r="AC180" i="9" s="1"/>
  <c r="W95" i="9"/>
  <c r="AC95" i="9" s="1"/>
  <c r="P67" i="9"/>
  <c r="W13" i="9"/>
  <c r="X13" i="9" s="1"/>
  <c r="R13" i="9" s="1"/>
  <c r="W194" i="9"/>
  <c r="AC194" i="9" s="1"/>
  <c r="W67" i="9"/>
  <c r="AC67" i="9" s="1"/>
  <c r="P260" i="9"/>
  <c r="P30" i="9"/>
  <c r="W21" i="9"/>
  <c r="P311" i="5"/>
  <c r="P24" i="5"/>
  <c r="P200" i="5"/>
  <c r="P70" i="5"/>
  <c r="W70" i="5"/>
  <c r="X70" i="5" s="1"/>
  <c r="W200" i="5"/>
  <c r="X200" i="5" s="1"/>
  <c r="W24" i="5"/>
  <c r="X24" i="5" s="1"/>
  <c r="W311" i="5"/>
  <c r="X311" i="5" s="1"/>
  <c r="W220" i="5"/>
  <c r="X220" i="5" s="1"/>
  <c r="V13" i="8"/>
  <c r="P13" i="8" s="1"/>
  <c r="P180" i="9"/>
  <c r="P220" i="5"/>
  <c r="P13" i="9"/>
  <c r="P18" i="9"/>
  <c r="W18" i="9"/>
  <c r="Q18" i="9" s="1"/>
  <c r="W66" i="9"/>
  <c r="AC66" i="9" s="1"/>
  <c r="W23" i="9"/>
  <c r="P186" i="9"/>
  <c r="P70" i="9"/>
  <c r="P184" i="9"/>
  <c r="W186" i="9"/>
  <c r="AC186" i="9" s="1"/>
  <c r="W70" i="9"/>
  <c r="AC70" i="9" s="1"/>
  <c r="W184" i="9"/>
  <c r="AC184" i="9" s="1"/>
  <c r="P163" i="5"/>
  <c r="W163" i="5"/>
  <c r="X163" i="5" s="1"/>
  <c r="P183" i="9"/>
  <c r="P127" i="9"/>
  <c r="W183" i="9"/>
  <c r="AC183" i="9" s="1"/>
  <c r="P90" i="5"/>
  <c r="W127" i="9"/>
  <c r="AC127" i="9" s="1"/>
  <c r="W90" i="5"/>
  <c r="X90" i="5" s="1"/>
  <c r="P124" i="9"/>
  <c r="W87" i="5"/>
  <c r="X87" i="5" s="1"/>
  <c r="W32" i="9"/>
  <c r="AC32" i="9" s="1"/>
  <c r="W124" i="9"/>
  <c r="AC124" i="9" s="1"/>
  <c r="P96" i="5"/>
  <c r="P213" i="5"/>
  <c r="P231" i="9"/>
  <c r="P188" i="9"/>
  <c r="P300" i="9"/>
  <c r="P71" i="9"/>
  <c r="W96" i="5"/>
  <c r="X96" i="5" s="1"/>
  <c r="W213" i="5"/>
  <c r="Q213" i="5" s="1"/>
  <c r="W231" i="9"/>
  <c r="AC231" i="9" s="1"/>
  <c r="W188" i="9"/>
  <c r="AC188" i="9" s="1"/>
  <c r="W300" i="9"/>
  <c r="AC300" i="9" s="1"/>
  <c r="P273" i="9"/>
  <c r="W71" i="9"/>
  <c r="AC71" i="9" s="1"/>
  <c r="P75" i="9"/>
  <c r="P98" i="9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X21" i="5" s="1"/>
  <c r="P11" i="9"/>
  <c r="W129" i="9"/>
  <c r="AC129" i="9" s="1"/>
  <c r="W27" i="9"/>
  <c r="W77" i="9"/>
  <c r="AC77" i="9" s="1"/>
  <c r="O13" i="8"/>
  <c r="P15" i="9"/>
  <c r="W120" i="5"/>
  <c r="X120" i="5" s="1"/>
  <c r="P292" i="9"/>
  <c r="W15" i="9"/>
  <c r="P36" i="9"/>
  <c r="P198" i="9"/>
  <c r="W292" i="9"/>
  <c r="AC292" i="9" s="1"/>
  <c r="P32" i="5"/>
  <c r="P276" i="9"/>
  <c r="P290" i="9"/>
  <c r="P187" i="9"/>
  <c r="W36" i="9"/>
  <c r="AC36" i="9" s="1"/>
  <c r="P87" i="9"/>
  <c r="W32" i="5"/>
  <c r="Q32" i="5" s="1"/>
  <c r="W276" i="9"/>
  <c r="AC276" i="9" s="1"/>
  <c r="W290" i="9"/>
  <c r="AC290" i="9" s="1"/>
  <c r="W187" i="9"/>
  <c r="AC187" i="9" s="1"/>
  <c r="W87" i="9"/>
  <c r="AC87" i="9" s="1"/>
  <c r="W249" i="5"/>
  <c r="X249" i="5" s="1"/>
  <c r="W210" i="9"/>
  <c r="AC210" i="9" s="1"/>
  <c r="W212" i="9"/>
  <c r="AC212" i="9" s="1"/>
  <c r="P101" i="9"/>
  <c r="P28" i="9"/>
  <c r="W82" i="9"/>
  <c r="AC82" i="9" s="1"/>
  <c r="W318" i="5"/>
  <c r="X318" i="5" s="1"/>
  <c r="P40" i="9"/>
  <c r="V34" i="8"/>
  <c r="P34" i="8" s="1"/>
  <c r="P203" i="9"/>
  <c r="P295" i="9"/>
  <c r="P158" i="5"/>
  <c r="W40" i="9"/>
  <c r="AC40" i="9" s="1"/>
  <c r="W203" i="9"/>
  <c r="AC203" i="9" s="1"/>
  <c r="W295" i="9"/>
  <c r="AC295" i="9" s="1"/>
  <c r="W158" i="5"/>
  <c r="X158" i="5" s="1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X219" i="5" s="1"/>
  <c r="P268" i="9"/>
  <c r="W52" i="9"/>
  <c r="AC52" i="9" s="1"/>
  <c r="P120" i="5"/>
  <c r="W268" i="9"/>
  <c r="AC268" i="9" s="1"/>
  <c r="W14" i="5"/>
  <c r="Q14" i="5" s="1"/>
  <c r="Y14" i="10"/>
  <c r="R14" i="10"/>
  <c r="W10" i="8"/>
  <c r="P10" i="8"/>
  <c r="W30" i="8"/>
  <c r="P30" i="8"/>
  <c r="P29" i="8"/>
  <c r="W29" i="8"/>
  <c r="W27" i="8"/>
  <c r="P27" i="8"/>
  <c r="X186" i="5"/>
  <c r="Q186" i="5"/>
  <c r="Y36" i="10"/>
  <c r="R36" i="10"/>
  <c r="X124" i="5"/>
  <c r="Q124" i="5"/>
  <c r="Y21" i="10"/>
  <c r="R21" i="10"/>
  <c r="X193" i="9"/>
  <c r="Q193" i="9"/>
  <c r="X250" i="5"/>
  <c r="Q250" i="5"/>
  <c r="X154" i="5"/>
  <c r="Q154" i="5"/>
  <c r="X69" i="5"/>
  <c r="Q69" i="5"/>
  <c r="X216" i="5"/>
  <c r="Q216" i="5"/>
  <c r="Y17" i="10"/>
  <c r="R17" i="10"/>
  <c r="X189" i="9"/>
  <c r="Q189" i="9"/>
  <c r="X246" i="5"/>
  <c r="Q246" i="5"/>
  <c r="X150" i="5"/>
  <c r="Q150" i="5"/>
  <c r="X65" i="5"/>
  <c r="Q65" i="5"/>
  <c r="X297" i="9"/>
  <c r="Q297" i="9"/>
  <c r="X107" i="9"/>
  <c r="Q107" i="9"/>
  <c r="X132" i="5"/>
  <c r="Q132" i="5"/>
  <c r="X215" i="9"/>
  <c r="Q215" i="9"/>
  <c r="X243" i="5"/>
  <c r="Q243" i="5"/>
  <c r="Y18" i="10"/>
  <c r="R18" i="10"/>
  <c r="X171" i="5"/>
  <c r="Q171" i="5"/>
  <c r="X243" i="9"/>
  <c r="R243" i="9" s="1"/>
  <c r="H243" i="9" s="1"/>
  <c r="Q243" i="9"/>
  <c r="X238" i="5"/>
  <c r="Q238" i="5"/>
  <c r="X49" i="5"/>
  <c r="Q49" i="5"/>
  <c r="X245" i="5"/>
  <c r="Q245" i="5"/>
  <c r="X194" i="5"/>
  <c r="Q194" i="5"/>
  <c r="X13" i="5"/>
  <c r="Q13" i="5"/>
  <c r="Q104" i="9"/>
  <c r="X241" i="5"/>
  <c r="Q241" i="5"/>
  <c r="X250" i="9"/>
  <c r="Q250" i="9"/>
  <c r="X37" i="9"/>
  <c r="Q37" i="9"/>
  <c r="X169" i="5"/>
  <c r="Q169" i="5"/>
  <c r="X232" i="9"/>
  <c r="Q232" i="9"/>
  <c r="X151" i="5"/>
  <c r="Q151" i="5"/>
  <c r="X262" i="9"/>
  <c r="X130" i="9"/>
  <c r="Q130" i="9"/>
  <c r="X49" i="9"/>
  <c r="Q49" i="9"/>
  <c r="X267" i="5"/>
  <c r="Q267" i="5"/>
  <c r="X10" i="5"/>
  <c r="Q10" i="5"/>
  <c r="X269" i="9"/>
  <c r="Q269" i="9"/>
  <c r="X143" i="9"/>
  <c r="Q143" i="9"/>
  <c r="X104" i="5"/>
  <c r="Q104" i="5"/>
  <c r="X19" i="5"/>
  <c r="Q19" i="5"/>
  <c r="X230" i="5"/>
  <c r="Q230" i="5"/>
  <c r="X286" i="9"/>
  <c r="R286" i="9" s="1"/>
  <c r="Q286" i="9"/>
  <c r="X281" i="9"/>
  <c r="Q281" i="9"/>
  <c r="X91" i="9"/>
  <c r="Q91" i="9"/>
  <c r="X52" i="5"/>
  <c r="Q52" i="5"/>
  <c r="X24" i="9"/>
  <c r="Q24" i="9"/>
  <c r="X162" i="5"/>
  <c r="Q162" i="5"/>
  <c r="X272" i="5"/>
  <c r="Q272" i="5"/>
  <c r="X91" i="5"/>
  <c r="Q91" i="5"/>
  <c r="X191" i="5"/>
  <c r="Q191" i="5"/>
  <c r="X137" i="5"/>
  <c r="Q137" i="5"/>
  <c r="P24" i="8"/>
  <c r="W24" i="8"/>
  <c r="X288" i="9"/>
  <c r="Q288" i="9"/>
  <c r="X143" i="5"/>
  <c r="Q143" i="5"/>
  <c r="X82" i="5"/>
  <c r="Q82" i="5"/>
  <c r="Y27" i="10"/>
  <c r="R27" i="10"/>
  <c r="X256" i="5"/>
  <c r="Q256" i="5"/>
  <c r="X75" i="5"/>
  <c r="Q75" i="5"/>
  <c r="X102" i="9"/>
  <c r="Q102" i="9"/>
  <c r="X239" i="5"/>
  <c r="Q239" i="5"/>
  <c r="X73" i="5"/>
  <c r="Q73" i="5"/>
  <c r="X216" i="9"/>
  <c r="Q216" i="9"/>
  <c r="X221" i="5"/>
  <c r="Q221" i="5"/>
  <c r="X135" i="5"/>
  <c r="Q135" i="5"/>
  <c r="X164" i="9"/>
  <c r="Q164" i="9"/>
  <c r="X50" i="9"/>
  <c r="Q50" i="9"/>
  <c r="X282" i="5"/>
  <c r="Q282" i="5"/>
  <c r="X187" i="5"/>
  <c r="Q187" i="5"/>
  <c r="X101" i="5"/>
  <c r="Q101" i="5"/>
  <c r="X80" i="9"/>
  <c r="Q80" i="9"/>
  <c r="X312" i="5"/>
  <c r="Q312" i="5"/>
  <c r="X217" i="5"/>
  <c r="Q217" i="5"/>
  <c r="X131" i="5"/>
  <c r="Q131" i="5"/>
  <c r="X242" i="9"/>
  <c r="Q242" i="9"/>
  <c r="X25" i="9"/>
  <c r="X183" i="5"/>
  <c r="Q183" i="5"/>
  <c r="X97" i="5"/>
  <c r="Q97" i="5"/>
  <c r="X260" i="5"/>
  <c r="Q260" i="5"/>
  <c r="X79" i="5"/>
  <c r="Q79" i="5"/>
  <c r="X57" i="9"/>
  <c r="Q57" i="9"/>
  <c r="X18" i="5"/>
  <c r="Q18" i="5"/>
  <c r="X261" i="9"/>
  <c r="Q261" i="9"/>
  <c r="X192" i="5"/>
  <c r="Q192" i="5"/>
  <c r="X46" i="5"/>
  <c r="Q46" i="5"/>
  <c r="X123" i="9"/>
  <c r="X84" i="5"/>
  <c r="Q84" i="5"/>
  <c r="X58" i="9"/>
  <c r="Q58" i="9"/>
  <c r="X195" i="5"/>
  <c r="Q195" i="5"/>
  <c r="X304" i="5"/>
  <c r="Q304" i="5"/>
  <c r="X123" i="5"/>
  <c r="Q123" i="5"/>
  <c r="Y30" i="10"/>
  <c r="R30" i="10"/>
  <c r="Q115" i="9"/>
  <c r="X76" i="5"/>
  <c r="Q76" i="5"/>
  <c r="X271" i="9"/>
  <c r="R271" i="9" s="1"/>
  <c r="X202" i="5"/>
  <c r="Q202" i="5"/>
  <c r="X106" i="5"/>
  <c r="Q106" i="5"/>
  <c r="X301" i="9"/>
  <c r="Q301" i="9"/>
  <c r="X232" i="5"/>
  <c r="Q232" i="5"/>
  <c r="X51" i="5"/>
  <c r="Q51" i="5"/>
  <c r="X226" i="9"/>
  <c r="X94" i="9"/>
  <c r="Q94" i="9"/>
  <c r="X262" i="5"/>
  <c r="Q262" i="5"/>
  <c r="X166" i="5"/>
  <c r="Q166" i="5"/>
  <c r="X148" i="5"/>
  <c r="Q148" i="5"/>
  <c r="X259" i="5"/>
  <c r="Q259" i="5"/>
  <c r="Y34" i="10"/>
  <c r="R34" i="10"/>
  <c r="X144" i="5"/>
  <c r="Q144" i="5"/>
  <c r="P20" i="8"/>
  <c r="W20" i="8"/>
  <c r="X8" i="9"/>
  <c r="Q8" i="9"/>
  <c r="X279" i="9"/>
  <c r="X210" i="5"/>
  <c r="Q210" i="5"/>
  <c r="X93" i="5"/>
  <c r="Q93" i="5"/>
  <c r="X56" i="9"/>
  <c r="Q56" i="9"/>
  <c r="X193" i="5"/>
  <c r="Q193" i="5"/>
  <c r="X266" i="9"/>
  <c r="Q266" i="9"/>
  <c r="X302" i="5"/>
  <c r="Q302" i="5"/>
  <c r="X121" i="5"/>
  <c r="Q121" i="5"/>
  <c r="P7" i="8"/>
  <c r="W7" i="8"/>
  <c r="P21" i="8"/>
  <c r="W21" i="8"/>
  <c r="W15" i="8"/>
  <c r="Q15" i="8" s="1"/>
  <c r="P15" i="8"/>
  <c r="P14" i="8"/>
  <c r="W14" i="8"/>
  <c r="P11" i="8"/>
  <c r="W11" i="8"/>
  <c r="P19" i="8"/>
  <c r="W19" i="8"/>
  <c r="Q225" i="9"/>
  <c r="Y10" i="10"/>
  <c r="R10" i="10"/>
  <c r="Q221" i="9"/>
  <c r="X313" i="5"/>
  <c r="Q313" i="5"/>
  <c r="X182" i="5"/>
  <c r="Q182" i="5"/>
  <c r="X86" i="5"/>
  <c r="Q86" i="5"/>
  <c r="Y22" i="10"/>
  <c r="R22" i="10"/>
  <c r="X233" i="9"/>
  <c r="Q233" i="9"/>
  <c r="X175" i="5"/>
  <c r="Q175" i="5"/>
  <c r="X42" i="9"/>
  <c r="Q42" i="9"/>
  <c r="X114" i="5"/>
  <c r="Q114" i="5"/>
  <c r="X224" i="5"/>
  <c r="Q224" i="5"/>
  <c r="X43" i="5"/>
  <c r="Q43" i="5"/>
  <c r="X134" i="9"/>
  <c r="Q134" i="9"/>
  <c r="X271" i="5"/>
  <c r="Q271" i="5"/>
  <c r="X153" i="5"/>
  <c r="Q153" i="5"/>
  <c r="X116" i="5"/>
  <c r="Q116" i="5"/>
  <c r="X112" i="5"/>
  <c r="Q112" i="5"/>
  <c r="X291" i="9"/>
  <c r="Q291" i="9"/>
  <c r="X222" i="5"/>
  <c r="Q222" i="5"/>
  <c r="X160" i="9"/>
  <c r="Q160" i="9"/>
  <c r="X172" i="5"/>
  <c r="Q172" i="5"/>
  <c r="X298" i="5"/>
  <c r="Q298" i="5"/>
  <c r="X203" i="5"/>
  <c r="Q203" i="5"/>
  <c r="X117" i="5"/>
  <c r="Q117" i="5"/>
  <c r="X205" i="9"/>
  <c r="Q205" i="9"/>
  <c r="X79" i="9"/>
  <c r="Q79" i="9"/>
  <c r="X297" i="5"/>
  <c r="Q297" i="5"/>
  <c r="X40" i="5"/>
  <c r="Q40" i="5"/>
  <c r="Y24" i="10"/>
  <c r="R24" i="10"/>
  <c r="X276" i="5"/>
  <c r="Q276" i="5"/>
  <c r="X95" i="5"/>
  <c r="Q95" i="5"/>
  <c r="Y16" i="10"/>
  <c r="R16" i="10"/>
  <c r="X62" i="5"/>
  <c r="Q62" i="5"/>
  <c r="Y31" i="10"/>
  <c r="R31" i="10"/>
  <c r="X196" i="5"/>
  <c r="Q196" i="5"/>
  <c r="X15" i="5"/>
  <c r="Q15" i="5"/>
  <c r="X306" i="5"/>
  <c r="Q306" i="5"/>
  <c r="X125" i="5"/>
  <c r="Q125" i="5"/>
  <c r="X289" i="5"/>
  <c r="Q289" i="5"/>
  <c r="X149" i="9"/>
  <c r="Q149" i="9"/>
  <c r="X110" i="5"/>
  <c r="Q110" i="5"/>
  <c r="R23" i="10"/>
  <c r="Y23" i="10"/>
  <c r="S23" i="10" s="1"/>
  <c r="X26" i="9"/>
  <c r="R26" i="9" s="1"/>
  <c r="Q26" i="9"/>
  <c r="X252" i="5"/>
  <c r="Q252" i="5"/>
  <c r="X156" i="5"/>
  <c r="Q156" i="5"/>
  <c r="X71" i="5"/>
  <c r="Q71" i="5"/>
  <c r="X287" i="9"/>
  <c r="Q287" i="9"/>
  <c r="X218" i="5"/>
  <c r="Q218" i="5"/>
  <c r="X122" i="5"/>
  <c r="Q122" i="5"/>
  <c r="X37" i="5"/>
  <c r="Q37" i="5"/>
  <c r="Y19" i="10"/>
  <c r="R19" i="10"/>
  <c r="X248" i="5"/>
  <c r="Q248" i="5"/>
  <c r="X152" i="5"/>
  <c r="Q152" i="5"/>
  <c r="X67" i="5"/>
  <c r="Q67" i="5"/>
  <c r="X178" i="9"/>
  <c r="Q178" i="9"/>
  <c r="X278" i="5"/>
  <c r="Q278" i="5"/>
  <c r="X118" i="5"/>
  <c r="Q118" i="5"/>
  <c r="X33" i="5"/>
  <c r="Q33" i="5"/>
  <c r="X201" i="9"/>
  <c r="Q201" i="9"/>
  <c r="X293" i="5"/>
  <c r="Q293" i="5"/>
  <c r="Y13" i="10"/>
  <c r="R13" i="10"/>
  <c r="X242" i="5"/>
  <c r="Q242" i="5"/>
  <c r="X61" i="5"/>
  <c r="Q61" i="5"/>
  <c r="X88" i="9"/>
  <c r="Q88" i="9"/>
  <c r="X225" i="5"/>
  <c r="Q225" i="5"/>
  <c r="X234" i="9"/>
  <c r="R234" i="9" s="1"/>
  <c r="X270" i="5"/>
  <c r="Q270" i="5"/>
  <c r="X94" i="5"/>
  <c r="Q94" i="5"/>
  <c r="W9" i="8"/>
  <c r="P9" i="8"/>
  <c r="X141" i="9"/>
  <c r="Q141" i="9"/>
  <c r="X308" i="5"/>
  <c r="Q308" i="5"/>
  <c r="X127" i="5"/>
  <c r="Q127" i="5"/>
  <c r="X105" i="9"/>
  <c r="R105" i="9" s="1"/>
  <c r="X66" i="5"/>
  <c r="Q66" i="5"/>
  <c r="Y11" i="10"/>
  <c r="R11" i="10"/>
  <c r="X20" i="9"/>
  <c r="Q20" i="9"/>
  <c r="X269" i="5"/>
  <c r="Q269" i="5"/>
  <c r="X12" i="5"/>
  <c r="Q12" i="5"/>
  <c r="X299" i="5"/>
  <c r="Q299" i="5"/>
  <c r="X42" i="5"/>
  <c r="Q42" i="5"/>
  <c r="Y26" i="10"/>
  <c r="R26" i="10"/>
  <c r="X237" i="9"/>
  <c r="R237" i="9" s="1"/>
  <c r="Q237" i="9"/>
  <c r="X12" i="9"/>
  <c r="Q12" i="9"/>
  <c r="X72" i="5"/>
  <c r="Q72" i="5"/>
  <c r="X198" i="5"/>
  <c r="Q198" i="5"/>
  <c r="X102" i="5"/>
  <c r="Q102" i="5"/>
  <c r="X272" i="9"/>
  <c r="Q272" i="9"/>
  <c r="X169" i="9"/>
  <c r="Q169" i="9"/>
  <c r="X130" i="5"/>
  <c r="Q130" i="5"/>
  <c r="X204" i="9"/>
  <c r="Q204" i="9"/>
  <c r="X55" i="9"/>
  <c r="R55" i="9" s="1"/>
  <c r="X16" i="5"/>
  <c r="Q16" i="5"/>
  <c r="X190" i="5"/>
  <c r="Q190" i="5"/>
  <c r="X197" i="5"/>
  <c r="Q197" i="5"/>
  <c r="X106" i="9"/>
  <c r="Q106" i="9"/>
  <c r="Q307" i="5"/>
  <c r="Q252" i="9"/>
  <c r="X64" i="5"/>
  <c r="Q64" i="5"/>
  <c r="Y9" i="10"/>
  <c r="R9" i="10"/>
  <c r="X105" i="5"/>
  <c r="Q105" i="5"/>
  <c r="X125" i="9"/>
  <c r="R125" i="9" s="1"/>
  <c r="Q125" i="9"/>
  <c r="W18" i="8"/>
  <c r="P18" i="8"/>
  <c r="Y20" i="10"/>
  <c r="R20" i="10"/>
  <c r="Y12" i="10"/>
  <c r="R12" i="10"/>
  <c r="P16" i="8"/>
  <c r="W16" i="8"/>
  <c r="W31" i="8"/>
  <c r="P31" i="8"/>
  <c r="X317" i="5"/>
  <c r="Q317" i="5"/>
  <c r="X116" i="9"/>
  <c r="Q116" i="9"/>
  <c r="X253" i="5"/>
  <c r="Q253" i="5"/>
  <c r="X167" i="5"/>
  <c r="Q167" i="5"/>
  <c r="X65" i="9"/>
  <c r="Q65" i="9"/>
  <c r="X283" i="5"/>
  <c r="Q283" i="5"/>
  <c r="X26" i="5"/>
  <c r="Q26" i="5"/>
  <c r="X244" i="9"/>
  <c r="Q244" i="9"/>
  <c r="X112" i="9"/>
  <c r="Q112" i="9"/>
  <c r="X61" i="9"/>
  <c r="Q61" i="9"/>
  <c r="X279" i="5"/>
  <c r="Q279" i="5"/>
  <c r="X256" i="9"/>
  <c r="Q256" i="9"/>
  <c r="X228" i="5"/>
  <c r="Q228" i="5"/>
  <c r="X47" i="5"/>
  <c r="Q47" i="5"/>
  <c r="X257" i="5"/>
  <c r="Q257" i="5"/>
  <c r="Y32" i="10"/>
  <c r="S32" i="10" s="1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118" i="9"/>
  <c r="Q118" i="9"/>
  <c r="X255" i="5"/>
  <c r="Q255" i="5"/>
  <c r="X254" i="9"/>
  <c r="Q254" i="9"/>
  <c r="X204" i="5"/>
  <c r="Q204" i="5"/>
  <c r="X108" i="5"/>
  <c r="Q108" i="5"/>
  <c r="X23" i="5"/>
  <c r="Q23" i="5"/>
  <c r="X303" i="9"/>
  <c r="Q303" i="9"/>
  <c r="X177" i="9"/>
  <c r="Q177" i="9"/>
  <c r="X234" i="5"/>
  <c r="Q234" i="5"/>
  <c r="X138" i="5"/>
  <c r="Q138" i="5"/>
  <c r="X228" i="9"/>
  <c r="Q228" i="9"/>
  <c r="X96" i="9"/>
  <c r="Q96" i="9"/>
  <c r="X233" i="5"/>
  <c r="Q233" i="5"/>
  <c r="X147" i="5"/>
  <c r="Q147" i="5"/>
  <c r="X258" i="9"/>
  <c r="Q258" i="9"/>
  <c r="X263" i="5"/>
  <c r="Q263" i="5"/>
  <c r="X177" i="5"/>
  <c r="Q177" i="5"/>
  <c r="X240" i="9"/>
  <c r="Q240" i="9"/>
  <c r="X108" i="9"/>
  <c r="Q108" i="9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P28" i="8"/>
  <c r="W28" i="8"/>
  <c r="X229" i="5"/>
  <c r="Q229" i="5"/>
  <c r="X247" i="9"/>
  <c r="Q247" i="9"/>
  <c r="X178" i="5"/>
  <c r="Q178" i="5"/>
  <c r="X25" i="5"/>
  <c r="Q25" i="5"/>
  <c r="X170" i="9"/>
  <c r="Q170" i="9"/>
  <c r="X257" i="9"/>
  <c r="Q257" i="9"/>
  <c r="X131" i="9"/>
  <c r="Q131" i="9"/>
  <c r="X188" i="5"/>
  <c r="Q188" i="5"/>
  <c r="X92" i="5"/>
  <c r="Q92" i="5"/>
  <c r="X97" i="9"/>
  <c r="Q97" i="9"/>
  <c r="X315" i="5"/>
  <c r="Q315" i="5"/>
  <c r="X58" i="5"/>
  <c r="Q58" i="5"/>
  <c r="X184" i="5"/>
  <c r="Q184" i="5"/>
  <c r="X88" i="5"/>
  <c r="Q88" i="5"/>
  <c r="Q156" i="9"/>
  <c r="X157" i="9"/>
  <c r="Q157" i="9"/>
  <c r="X214" i="5"/>
  <c r="Q214" i="5"/>
  <c r="X54" i="5"/>
  <c r="Q54" i="5"/>
  <c r="X172" i="9"/>
  <c r="Q172" i="9"/>
  <c r="X164" i="5"/>
  <c r="Q164" i="5"/>
  <c r="X138" i="9"/>
  <c r="Q138" i="9"/>
  <c r="X275" i="5"/>
  <c r="Q275" i="5"/>
  <c r="X140" i="9"/>
  <c r="Q140" i="9"/>
  <c r="X135" i="9"/>
  <c r="Q135" i="9"/>
  <c r="X303" i="5"/>
  <c r="Q303" i="5"/>
  <c r="X38" i="5"/>
  <c r="Q38" i="5"/>
  <c r="X249" i="9"/>
  <c r="Q249" i="9"/>
  <c r="X180" i="5"/>
  <c r="Q180" i="5"/>
  <c r="X270" i="9"/>
  <c r="Q270" i="9"/>
  <c r="X290" i="5"/>
  <c r="Q290" i="5"/>
  <c r="X109" i="5"/>
  <c r="Q109" i="5"/>
  <c r="X209" i="5"/>
  <c r="Q209" i="5"/>
  <c r="X282" i="9"/>
  <c r="X200" i="9"/>
  <c r="Q200" i="9"/>
  <c r="X300" i="5"/>
  <c r="Q300" i="5"/>
  <c r="X205" i="5"/>
  <c r="Q205" i="5"/>
  <c r="X119" i="5"/>
  <c r="Q119" i="5"/>
  <c r="X235" i="5"/>
  <c r="Q235" i="5"/>
  <c r="X149" i="5"/>
  <c r="X265" i="5"/>
  <c r="Q265" i="5"/>
  <c r="X8" i="5"/>
  <c r="Q8" i="5"/>
  <c r="X295" i="5"/>
  <c r="Q295" i="5"/>
  <c r="X145" i="5"/>
  <c r="Q145" i="5"/>
  <c r="X244" i="5"/>
  <c r="Q244" i="5"/>
  <c r="X63" i="5"/>
  <c r="Q63" i="5"/>
  <c r="X41" i="9"/>
  <c r="Q41" i="9"/>
  <c r="X173" i="5"/>
  <c r="Q173" i="5"/>
  <c r="X240" i="5"/>
  <c r="Q240" i="5"/>
  <c r="X68" i="5"/>
  <c r="Q68" i="5"/>
  <c r="X153" i="9"/>
  <c r="Q153" i="9"/>
  <c r="X179" i="5"/>
  <c r="Q179" i="5"/>
  <c r="Q150" i="9"/>
  <c r="X288" i="5"/>
  <c r="Q288" i="5"/>
  <c r="X107" i="5"/>
  <c r="Q107" i="5"/>
  <c r="X207" i="5"/>
  <c r="Q207" i="5"/>
  <c r="X60" i="5"/>
  <c r="Q60" i="5"/>
  <c r="Q168" i="9"/>
  <c r="P35" i="8"/>
  <c r="W35" i="8"/>
  <c r="P26" i="8"/>
  <c r="W26" i="8"/>
  <c r="P22" i="8"/>
  <c r="W22" i="8"/>
  <c r="X56" i="5"/>
  <c r="Q56" i="5"/>
  <c r="X284" i="5"/>
  <c r="Q284" i="5"/>
  <c r="X189" i="5"/>
  <c r="Q189" i="5"/>
  <c r="X103" i="5"/>
  <c r="Q103" i="5"/>
  <c r="X214" i="9"/>
  <c r="R214" i="9" s="1"/>
  <c r="Q214" i="9"/>
  <c r="X314" i="5"/>
  <c r="Q314" i="5"/>
  <c r="X48" i="9"/>
  <c r="X280" i="5"/>
  <c r="Q280" i="5"/>
  <c r="X185" i="5"/>
  <c r="Q185" i="5"/>
  <c r="X99" i="5"/>
  <c r="Q99" i="5"/>
  <c r="Q78" i="9"/>
  <c r="X310" i="5"/>
  <c r="Q310" i="5"/>
  <c r="X129" i="5"/>
  <c r="Q129" i="5"/>
  <c r="X182" i="9"/>
  <c r="Q182" i="9"/>
  <c r="X60" i="9"/>
  <c r="Q60" i="9"/>
  <c r="X261" i="5"/>
  <c r="Q261" i="5"/>
  <c r="X146" i="9"/>
  <c r="Q146" i="9"/>
  <c r="X29" i="5"/>
  <c r="Q29" i="5"/>
  <c r="X128" i="5"/>
  <c r="Q128" i="5"/>
  <c r="X53" i="9"/>
  <c r="Q53" i="9"/>
  <c r="X9" i="5"/>
  <c r="Q9" i="5"/>
  <c r="W17" i="8"/>
  <c r="P17" i="8"/>
  <c r="X212" i="5"/>
  <c r="Q212" i="5"/>
  <c r="X31" i="5"/>
  <c r="Q31" i="5"/>
  <c r="X322" i="5"/>
  <c r="Q322" i="5"/>
  <c r="X141" i="5"/>
  <c r="Q141" i="5"/>
  <c r="X208" i="5"/>
  <c r="Q208" i="5"/>
  <c r="X27" i="5"/>
  <c r="Q27" i="5"/>
  <c r="X165" i="9"/>
  <c r="Q165" i="9"/>
  <c r="X126" i="5"/>
  <c r="Q126" i="5"/>
  <c r="X209" i="9"/>
  <c r="Q209" i="9"/>
  <c r="X301" i="5"/>
  <c r="Q301" i="5"/>
  <c r="X44" i="5"/>
  <c r="Q44" i="5"/>
  <c r="Y28" i="10"/>
  <c r="R28" i="10"/>
  <c r="X113" i="9"/>
  <c r="R113" i="9" s="1"/>
  <c r="Q113" i="9"/>
  <c r="X74" i="5"/>
  <c r="Q74" i="5"/>
  <c r="Y35" i="10"/>
  <c r="R35" i="10"/>
  <c r="X264" i="5"/>
  <c r="Q264" i="5"/>
  <c r="X168" i="5"/>
  <c r="Q168" i="5"/>
  <c r="X83" i="5"/>
  <c r="Q83" i="5"/>
  <c r="X294" i="5"/>
  <c r="Q294" i="5"/>
  <c r="X199" i="5"/>
  <c r="Q199" i="5"/>
  <c r="X113" i="5"/>
  <c r="Q113" i="5"/>
  <c r="X181" i="5"/>
  <c r="Q181" i="5"/>
  <c r="X291" i="5"/>
  <c r="Q291" i="5"/>
  <c r="X48" i="5"/>
  <c r="Q48" i="5"/>
  <c r="Q227" i="9"/>
  <c r="X319" i="5"/>
  <c r="Q319" i="5"/>
  <c r="X254" i="5"/>
  <c r="Q254" i="5"/>
  <c r="P12" i="8"/>
  <c r="W12" i="8"/>
  <c r="X247" i="5"/>
  <c r="Q247" i="5"/>
  <c r="X100" i="5"/>
  <c r="Q100" i="5"/>
  <c r="X74" i="9"/>
  <c r="Q74" i="9"/>
  <c r="X211" i="5"/>
  <c r="Q211" i="5"/>
  <c r="X211" i="9"/>
  <c r="Q211" i="9"/>
  <c r="X206" i="5"/>
  <c r="Q206" i="5"/>
  <c r="X287" i="5"/>
  <c r="Q287" i="5"/>
  <c r="Q190" i="9"/>
  <c r="X285" i="5"/>
  <c r="Q285" i="5"/>
  <c r="X28" i="5"/>
  <c r="Q28" i="5"/>
  <c r="X114" i="9"/>
  <c r="Q114" i="9"/>
  <c r="X251" i="5"/>
  <c r="Q251" i="5"/>
  <c r="X165" i="5"/>
  <c r="Q165" i="5"/>
  <c r="X158" i="9"/>
  <c r="Q158" i="9"/>
  <c r="X63" i="9"/>
  <c r="Q63" i="9"/>
  <c r="X281" i="5"/>
  <c r="Q281" i="5"/>
  <c r="R8" i="10"/>
  <c r="Y8" i="10"/>
  <c r="X219" i="9"/>
  <c r="Q219" i="9"/>
  <c r="X93" i="9"/>
  <c r="Q93" i="9"/>
  <c r="X161" i="5"/>
  <c r="Q161" i="5"/>
  <c r="X36" i="5"/>
  <c r="Q36" i="5"/>
  <c r="X185" i="9"/>
  <c r="Q185" i="9"/>
  <c r="X146" i="5"/>
  <c r="Q146" i="5"/>
  <c r="X320" i="5"/>
  <c r="Q320" i="5"/>
  <c r="X139" i="5"/>
  <c r="Q139" i="5"/>
  <c r="X38" i="9"/>
  <c r="R38" i="9" s="1"/>
  <c r="X174" i="5"/>
  <c r="Q174" i="5"/>
  <c r="P25" i="8"/>
  <c r="W25" i="8"/>
  <c r="X17" i="5"/>
  <c r="Q17" i="5"/>
  <c r="X76" i="9"/>
  <c r="Q76" i="9"/>
  <c r="X231" i="9"/>
  <c r="R231" i="9" s="1"/>
  <c r="X323" i="5"/>
  <c r="Q323" i="5"/>
  <c r="X80" i="5"/>
  <c r="Q80" i="5"/>
  <c r="Y25" i="10"/>
  <c r="R25" i="10"/>
  <c r="X30" i="5"/>
  <c r="Q30" i="5"/>
  <c r="X305" i="9"/>
  <c r="Q305" i="9"/>
  <c r="X236" i="5"/>
  <c r="Q236" i="5"/>
  <c r="X140" i="5"/>
  <c r="Q140" i="5"/>
  <c r="X55" i="5"/>
  <c r="Q55" i="5"/>
  <c r="X266" i="5"/>
  <c r="Q266" i="5"/>
  <c r="X170" i="5"/>
  <c r="Q170" i="5"/>
  <c r="X85" i="5"/>
  <c r="Q85" i="5"/>
  <c r="X64" i="9"/>
  <c r="Q64" i="9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273" i="5"/>
  <c r="Q273" i="5"/>
  <c r="Q86" i="9"/>
  <c r="X292" i="5"/>
  <c r="Q292" i="5"/>
  <c r="X111" i="5"/>
  <c r="Q111" i="5"/>
  <c r="X28" i="9"/>
  <c r="R28" i="9" s="1"/>
  <c r="Q28" i="9"/>
  <c r="X50" i="5"/>
  <c r="Q50" i="5"/>
  <c r="X321" i="5"/>
  <c r="Q321" i="5"/>
  <c r="X78" i="5"/>
  <c r="Q78" i="5"/>
  <c r="X223" i="5"/>
  <c r="Q223" i="5"/>
  <c r="X265" i="9" l="1"/>
  <c r="R265" i="9" s="1"/>
  <c r="Q119" i="9"/>
  <c r="X190" i="9"/>
  <c r="X239" i="9"/>
  <c r="R239" i="9" s="1"/>
  <c r="Q279" i="9"/>
  <c r="X115" i="9"/>
  <c r="R115" i="9" s="1"/>
  <c r="H115" i="9" s="1"/>
  <c r="X218" i="9"/>
  <c r="R218" i="9" s="1"/>
  <c r="X168" i="9"/>
  <c r="R168" i="9" s="1"/>
  <c r="H168" i="9" s="1"/>
  <c r="Q174" i="9"/>
  <c r="Q251" i="9"/>
  <c r="Q161" i="9"/>
  <c r="X195" i="9"/>
  <c r="X126" i="9"/>
  <c r="X174" i="9"/>
  <c r="R174" i="9" s="1"/>
  <c r="H174" i="9" s="1"/>
  <c r="X251" i="9"/>
  <c r="Q73" i="9"/>
  <c r="Q227" i="5"/>
  <c r="Q122" i="9"/>
  <c r="Q175" i="9"/>
  <c r="Q139" i="9"/>
  <c r="P8" i="8"/>
  <c r="X128" i="9"/>
  <c r="R128" i="9" s="1"/>
  <c r="H128" i="9" s="1"/>
  <c r="Q72" i="9"/>
  <c r="Q120" i="9"/>
  <c r="X73" i="9"/>
  <c r="X122" i="9"/>
  <c r="X175" i="9"/>
  <c r="R175" i="9" s="1"/>
  <c r="H175" i="9" s="1"/>
  <c r="Q84" i="9"/>
  <c r="Q236" i="9"/>
  <c r="Q132" i="9"/>
  <c r="Q85" i="9"/>
  <c r="X139" i="9"/>
  <c r="R139" i="9" s="1"/>
  <c r="H139" i="9" s="1"/>
  <c r="Q260" i="9"/>
  <c r="X72" i="9"/>
  <c r="Q89" i="9"/>
  <c r="Q226" i="9"/>
  <c r="Q123" i="9"/>
  <c r="X84" i="9"/>
  <c r="R84" i="9" s="1"/>
  <c r="H84" i="9" s="1"/>
  <c r="X236" i="9"/>
  <c r="R236" i="9" s="1"/>
  <c r="Q167" i="9"/>
  <c r="X151" i="9"/>
  <c r="R151" i="9" s="1"/>
  <c r="X263" i="9"/>
  <c r="X180" i="9"/>
  <c r="R180" i="9" s="1"/>
  <c r="X89" i="9"/>
  <c r="Q241" i="9"/>
  <c r="X241" i="9"/>
  <c r="R241" i="9" s="1"/>
  <c r="H241" i="9" s="1"/>
  <c r="X223" i="9"/>
  <c r="R223" i="9" s="1"/>
  <c r="H223" i="9" s="1"/>
  <c r="Q294" i="9"/>
  <c r="X161" i="9"/>
  <c r="Q206" i="9"/>
  <c r="Q152" i="9"/>
  <c r="X159" i="9"/>
  <c r="X167" i="9"/>
  <c r="R167" i="9" s="1"/>
  <c r="H167" i="9" s="1"/>
  <c r="X136" i="9"/>
  <c r="R136" i="9" s="1"/>
  <c r="H136" i="9" s="1"/>
  <c r="X119" i="9"/>
  <c r="R119" i="9" s="1"/>
  <c r="H119" i="9" s="1"/>
  <c r="Q220" i="9"/>
  <c r="X35" i="9"/>
  <c r="X294" i="9"/>
  <c r="Q34" i="5"/>
  <c r="Q109" i="9"/>
  <c r="X206" i="9"/>
  <c r="X152" i="9"/>
  <c r="R152" i="9" s="1"/>
  <c r="H152" i="9" s="1"/>
  <c r="Q285" i="9"/>
  <c r="J156" i="9"/>
  <c r="X86" i="9"/>
  <c r="R86" i="9" s="1"/>
  <c r="X85" i="9"/>
  <c r="Q196" i="9"/>
  <c r="X220" i="9"/>
  <c r="X109" i="9"/>
  <c r="R109" i="9" s="1"/>
  <c r="H109" i="9" s="1"/>
  <c r="P23" i="8"/>
  <c r="Q195" i="9"/>
  <c r="Q265" i="9"/>
  <c r="Q262" i="9"/>
  <c r="X285" i="9"/>
  <c r="H125" i="9"/>
  <c r="J252" i="9"/>
  <c r="H113" i="9"/>
  <c r="H86" i="9"/>
  <c r="J166" i="9"/>
  <c r="H286" i="9"/>
  <c r="H252" i="9"/>
  <c r="H156" i="9"/>
  <c r="H214" i="9"/>
  <c r="G15" i="8"/>
  <c r="H274" i="5"/>
  <c r="H7" i="5"/>
  <c r="L7" i="5" s="1"/>
  <c r="H26" i="9"/>
  <c r="H236" i="9"/>
  <c r="Q180" i="9"/>
  <c r="X11" i="5"/>
  <c r="X120" i="9"/>
  <c r="Q289" i="9"/>
  <c r="Q231" i="9"/>
  <c r="X289" i="9"/>
  <c r="R289" i="9" s="1"/>
  <c r="H289" i="9" s="1"/>
  <c r="X51" i="9"/>
  <c r="R51" i="9" s="1"/>
  <c r="Q105" i="9"/>
  <c r="X78" i="9"/>
  <c r="R78" i="9" s="1"/>
  <c r="Q245" i="9"/>
  <c r="X245" i="9"/>
  <c r="Q145" i="9"/>
  <c r="Y15" i="10"/>
  <c r="S15" i="10" s="1"/>
  <c r="I15" i="10" s="1"/>
  <c r="Q304" i="9"/>
  <c r="Q155" i="9"/>
  <c r="X150" i="9"/>
  <c r="R150" i="9" s="1"/>
  <c r="X260" i="9"/>
  <c r="R260" i="9" s="1"/>
  <c r="Q127" i="9"/>
  <c r="X225" i="9"/>
  <c r="X155" i="9"/>
  <c r="X142" i="9"/>
  <c r="Q55" i="9"/>
  <c r="H55" i="9" s="1"/>
  <c r="Q263" i="9"/>
  <c r="Q69" i="9"/>
  <c r="H237" i="9"/>
  <c r="X46" i="9"/>
  <c r="R46" i="9" s="1"/>
  <c r="X221" i="9"/>
  <c r="R221" i="9" s="1"/>
  <c r="Q136" i="9"/>
  <c r="Q239" i="9"/>
  <c r="Q128" i="9"/>
  <c r="Q282" i="9"/>
  <c r="Q218" i="9"/>
  <c r="Q159" i="9"/>
  <c r="Q276" i="9"/>
  <c r="Q300" i="9"/>
  <c r="X127" i="9"/>
  <c r="R127" i="9" s="1"/>
  <c r="H231" i="9"/>
  <c r="Q110" i="9"/>
  <c r="X110" i="9"/>
  <c r="R110" i="9" s="1"/>
  <c r="H110" i="9" s="1"/>
  <c r="Q176" i="9"/>
  <c r="X176" i="9"/>
  <c r="R176" i="9" s="1"/>
  <c r="Q29" i="9"/>
  <c r="Q67" i="9"/>
  <c r="Q121" i="9"/>
  <c r="Q39" i="9"/>
  <c r="X67" i="9"/>
  <c r="J67" i="9" s="1"/>
  <c r="X121" i="9"/>
  <c r="R121" i="9" s="1"/>
  <c r="X187" i="9"/>
  <c r="R187" i="9" s="1"/>
  <c r="Q59" i="5"/>
  <c r="Q274" i="5"/>
  <c r="Q35" i="5"/>
  <c r="Q24" i="5"/>
  <c r="Q47" i="9"/>
  <c r="P32" i="8"/>
  <c r="G32" i="8" s="1"/>
  <c r="X7" i="9"/>
  <c r="R7" i="9" s="1"/>
  <c r="H7" i="9" s="1"/>
  <c r="Q32" i="9"/>
  <c r="X47" i="9"/>
  <c r="R47" i="9" s="1"/>
  <c r="Q316" i="5"/>
  <c r="Q166" i="9"/>
  <c r="Q77" i="9"/>
  <c r="X77" i="9"/>
  <c r="R77" i="9" s="1"/>
  <c r="H77" i="9" s="1"/>
  <c r="Q144" i="9"/>
  <c r="X32" i="9"/>
  <c r="R32" i="9" s="1"/>
  <c r="Q160" i="5"/>
  <c r="Q45" i="9"/>
  <c r="X144" i="9"/>
  <c r="R144" i="9" s="1"/>
  <c r="X275" i="9"/>
  <c r="Q35" i="9"/>
  <c r="X18" i="9"/>
  <c r="R18" i="9" s="1"/>
  <c r="X299" i="9"/>
  <c r="R299" i="9" s="1"/>
  <c r="R81" i="5"/>
  <c r="H81" i="5" s="1"/>
  <c r="J81" i="5"/>
  <c r="R93" i="9"/>
  <c r="H93" i="9" s="1"/>
  <c r="J93" i="9"/>
  <c r="R223" i="5"/>
  <c r="H223" i="5" s="1"/>
  <c r="J223" i="5"/>
  <c r="R85" i="5"/>
  <c r="H85" i="5" s="1"/>
  <c r="J85" i="5"/>
  <c r="R55" i="5"/>
  <c r="H55" i="5" s="1"/>
  <c r="J55" i="5"/>
  <c r="R30" i="5"/>
  <c r="H30" i="5" s="1"/>
  <c r="J30" i="5"/>
  <c r="R323" i="5"/>
  <c r="H323" i="5" s="1"/>
  <c r="J323" i="5"/>
  <c r="R28" i="5"/>
  <c r="H28" i="5" s="1"/>
  <c r="J28" i="5"/>
  <c r="R287" i="5"/>
  <c r="H287" i="5" s="1"/>
  <c r="J287" i="5"/>
  <c r="R74" i="9"/>
  <c r="H74" i="9" s="1"/>
  <c r="J74" i="9"/>
  <c r="R44" i="5"/>
  <c r="H44" i="5" s="1"/>
  <c r="J44" i="5"/>
  <c r="R165" i="9"/>
  <c r="H165" i="9" s="1"/>
  <c r="J165" i="9"/>
  <c r="R322" i="5"/>
  <c r="H322" i="5" s="1"/>
  <c r="J322" i="5"/>
  <c r="R9" i="5"/>
  <c r="H9" i="5" s="1"/>
  <c r="J9" i="5"/>
  <c r="R29" i="5"/>
  <c r="H29" i="5" s="1"/>
  <c r="J29" i="5"/>
  <c r="R314" i="5"/>
  <c r="H314" i="5" s="1"/>
  <c r="J314" i="5"/>
  <c r="R284" i="5"/>
  <c r="H284" i="5" s="1"/>
  <c r="J284" i="5"/>
  <c r="R60" i="5"/>
  <c r="H60" i="5" s="1"/>
  <c r="J60" i="5"/>
  <c r="R59" i="5"/>
  <c r="J59" i="5"/>
  <c r="R41" i="9"/>
  <c r="H41" i="9" s="1"/>
  <c r="J41" i="9"/>
  <c r="R145" i="5"/>
  <c r="H145" i="5" s="1"/>
  <c r="J145" i="5"/>
  <c r="R265" i="5"/>
  <c r="H265" i="5" s="1"/>
  <c r="J265" i="5"/>
  <c r="R72" i="9"/>
  <c r="H72" i="9" s="1"/>
  <c r="J72" i="9"/>
  <c r="R180" i="5"/>
  <c r="H180" i="5" s="1"/>
  <c r="J180" i="5"/>
  <c r="R96" i="9"/>
  <c r="H96" i="9" s="1"/>
  <c r="J96" i="9"/>
  <c r="R177" i="9"/>
  <c r="H177" i="9" s="1"/>
  <c r="J177" i="9"/>
  <c r="R204" i="5"/>
  <c r="H204" i="5" s="1"/>
  <c r="J204" i="5"/>
  <c r="R155" i="5"/>
  <c r="H155" i="5" s="1"/>
  <c r="J155" i="5"/>
  <c r="Q33" i="8"/>
  <c r="G33" i="8" s="1"/>
  <c r="I33" i="8"/>
  <c r="R112" i="9"/>
  <c r="H112" i="9" s="1"/>
  <c r="J112" i="9"/>
  <c r="R65" i="9"/>
  <c r="H65" i="9" s="1"/>
  <c r="J65" i="9"/>
  <c r="R35" i="9"/>
  <c r="H35" i="9" s="1"/>
  <c r="J35" i="9"/>
  <c r="Q31" i="8"/>
  <c r="G31" i="8" s="1"/>
  <c r="I31" i="8"/>
  <c r="Q18" i="8"/>
  <c r="G18" i="8" s="1"/>
  <c r="I18" i="8"/>
  <c r="R106" i="9"/>
  <c r="H106" i="9" s="1"/>
  <c r="J106" i="9"/>
  <c r="R16" i="5"/>
  <c r="H16" i="5" s="1"/>
  <c r="J16" i="5"/>
  <c r="R169" i="9"/>
  <c r="H169" i="9" s="1"/>
  <c r="J169" i="9"/>
  <c r="R72" i="5"/>
  <c r="H72" i="5" s="1"/>
  <c r="J72" i="5"/>
  <c r="R42" i="5"/>
  <c r="H42" i="5" s="1"/>
  <c r="J42" i="5"/>
  <c r="R269" i="5"/>
  <c r="H269" i="5" s="1"/>
  <c r="J269" i="5"/>
  <c r="R242" i="5"/>
  <c r="H242" i="5" s="1"/>
  <c r="J242" i="5"/>
  <c r="R33" i="5"/>
  <c r="H33" i="5" s="1"/>
  <c r="J33" i="5"/>
  <c r="R297" i="5"/>
  <c r="H297" i="5" s="1"/>
  <c r="J297" i="5"/>
  <c r="R203" i="5"/>
  <c r="H203" i="5" s="1"/>
  <c r="J203" i="5"/>
  <c r="R222" i="5"/>
  <c r="H222" i="5" s="1"/>
  <c r="J222" i="5"/>
  <c r="R227" i="5"/>
  <c r="H227" i="5" s="1"/>
  <c r="J227" i="5"/>
  <c r="R134" i="9"/>
  <c r="H134" i="9" s="1"/>
  <c r="J134" i="9"/>
  <c r="R42" i="9"/>
  <c r="H42" i="9" s="1"/>
  <c r="J42" i="9"/>
  <c r="R86" i="5"/>
  <c r="H86" i="5" s="1"/>
  <c r="J86" i="5"/>
  <c r="S10" i="10"/>
  <c r="I10" i="10" s="1"/>
  <c r="K10" i="10"/>
  <c r="R193" i="5"/>
  <c r="H193" i="5" s="1"/>
  <c r="J193" i="5"/>
  <c r="R279" i="9"/>
  <c r="H279" i="9" s="1"/>
  <c r="J279" i="9"/>
  <c r="S34" i="10"/>
  <c r="I34" i="10" s="1"/>
  <c r="K34" i="10"/>
  <c r="R25" i="9"/>
  <c r="J25" i="9"/>
  <c r="R217" i="5"/>
  <c r="H217" i="5" s="1"/>
  <c r="J217" i="5"/>
  <c r="R187" i="5"/>
  <c r="H187" i="5" s="1"/>
  <c r="J187" i="5"/>
  <c r="R135" i="5"/>
  <c r="H135" i="5" s="1"/>
  <c r="J135" i="5"/>
  <c r="R216" i="9"/>
  <c r="H216" i="9" s="1"/>
  <c r="J216" i="9"/>
  <c r="R75" i="5"/>
  <c r="H75" i="5" s="1"/>
  <c r="J75" i="5"/>
  <c r="R137" i="5"/>
  <c r="H137" i="5" s="1"/>
  <c r="J137" i="5"/>
  <c r="R91" i="9"/>
  <c r="H91" i="9" s="1"/>
  <c r="J91" i="9"/>
  <c r="R245" i="5"/>
  <c r="H245" i="5" s="1"/>
  <c r="J245" i="5"/>
  <c r="R171" i="5"/>
  <c r="H171" i="5" s="1"/>
  <c r="J171" i="5"/>
  <c r="R69" i="5"/>
  <c r="H69" i="5" s="1"/>
  <c r="J69" i="5"/>
  <c r="S21" i="10"/>
  <c r="I21" i="10" s="1"/>
  <c r="K21" i="10"/>
  <c r="R186" i="5"/>
  <c r="H186" i="5" s="1"/>
  <c r="J186" i="5"/>
  <c r="Q10" i="8"/>
  <c r="G10" i="8" s="1"/>
  <c r="I10" i="8"/>
  <c r="R219" i="5"/>
  <c r="J219" i="5"/>
  <c r="J113" i="9"/>
  <c r="R163" i="5"/>
  <c r="J163" i="5"/>
  <c r="H260" i="9"/>
  <c r="J151" i="9"/>
  <c r="R133" i="5"/>
  <c r="J133" i="5"/>
  <c r="H105" i="9"/>
  <c r="J47" i="9"/>
  <c r="J236" i="9"/>
  <c r="H144" i="9"/>
  <c r="J78" i="9"/>
  <c r="R78" i="5"/>
  <c r="H78" i="5" s="1"/>
  <c r="J78" i="5"/>
  <c r="R273" i="5"/>
  <c r="H273" i="5" s="1"/>
  <c r="J273" i="5"/>
  <c r="R277" i="5"/>
  <c r="H277" i="5" s="1"/>
  <c r="J277" i="5"/>
  <c r="R201" i="5"/>
  <c r="H201" i="5" s="1"/>
  <c r="J201" i="5"/>
  <c r="R220" i="9"/>
  <c r="H220" i="9" s="1"/>
  <c r="J220" i="9"/>
  <c r="R161" i="5"/>
  <c r="H161" i="5" s="1"/>
  <c r="J161" i="5"/>
  <c r="R24" i="5"/>
  <c r="H24" i="5" s="1"/>
  <c r="L24" i="5" s="1"/>
  <c r="J24" i="5"/>
  <c r="R291" i="5"/>
  <c r="H291" i="5" s="1"/>
  <c r="J291" i="5"/>
  <c r="R199" i="5"/>
  <c r="H199" i="5" s="1"/>
  <c r="J199" i="5"/>
  <c r="R264" i="5"/>
  <c r="H264" i="5" s="1"/>
  <c r="J264" i="5"/>
  <c r="R182" i="9"/>
  <c r="H182" i="9" s="1"/>
  <c r="J182" i="9"/>
  <c r="R99" i="5"/>
  <c r="H99" i="5" s="1"/>
  <c r="J99" i="5"/>
  <c r="Q26" i="8"/>
  <c r="G26" i="8" s="1"/>
  <c r="I26" i="8"/>
  <c r="R235" i="5"/>
  <c r="H235" i="5" s="1"/>
  <c r="J235" i="5"/>
  <c r="R200" i="9"/>
  <c r="H200" i="9" s="1"/>
  <c r="J200" i="9"/>
  <c r="R135" i="9"/>
  <c r="H135" i="9" s="1"/>
  <c r="J135" i="9"/>
  <c r="R164" i="5"/>
  <c r="H164" i="5" s="1"/>
  <c r="J164" i="5"/>
  <c r="R157" i="9"/>
  <c r="H157" i="9" s="1"/>
  <c r="J157" i="9"/>
  <c r="R92" i="5"/>
  <c r="H92" i="5" s="1"/>
  <c r="J92" i="5"/>
  <c r="R170" i="9"/>
  <c r="H170" i="9" s="1"/>
  <c r="J170" i="9"/>
  <c r="R178" i="5"/>
  <c r="H178" i="5" s="1"/>
  <c r="J178" i="5"/>
  <c r="R41" i="5"/>
  <c r="H41" i="5" s="1"/>
  <c r="J41" i="5"/>
  <c r="R258" i="5"/>
  <c r="H258" i="5" s="1"/>
  <c r="J258" i="5"/>
  <c r="R240" i="9"/>
  <c r="H240" i="9" s="1"/>
  <c r="J240" i="9"/>
  <c r="R258" i="9"/>
  <c r="H258" i="9" s="1"/>
  <c r="J258" i="9"/>
  <c r="R120" i="9"/>
  <c r="H120" i="9" s="1"/>
  <c r="J120" i="9"/>
  <c r="R256" i="9"/>
  <c r="H256" i="9" s="1"/>
  <c r="J256" i="9"/>
  <c r="Q16" i="8"/>
  <c r="G16" i="8" s="1"/>
  <c r="I16" i="8"/>
  <c r="S9" i="10"/>
  <c r="I9" i="10" s="1"/>
  <c r="K9" i="10"/>
  <c r="R66" i="5"/>
  <c r="H66" i="5" s="1"/>
  <c r="J66" i="5"/>
  <c r="R141" i="9"/>
  <c r="H141" i="9" s="1"/>
  <c r="J141" i="9"/>
  <c r="R67" i="5"/>
  <c r="H67" i="5" s="1"/>
  <c r="J67" i="5"/>
  <c r="R37" i="5"/>
  <c r="H37" i="5" s="1"/>
  <c r="J37" i="5"/>
  <c r="R287" i="9"/>
  <c r="H287" i="9" s="1"/>
  <c r="J287" i="9"/>
  <c r="R289" i="5"/>
  <c r="H289" i="5" s="1"/>
  <c r="J289" i="5"/>
  <c r="R196" i="5"/>
  <c r="H196" i="5" s="1"/>
  <c r="J196" i="5"/>
  <c r="R34" i="5"/>
  <c r="H34" i="5" s="1"/>
  <c r="J34" i="5"/>
  <c r="R166" i="5"/>
  <c r="H166" i="5" s="1"/>
  <c r="J166" i="5"/>
  <c r="R51" i="5"/>
  <c r="H51" i="5" s="1"/>
  <c r="J51" i="5"/>
  <c r="R106" i="5"/>
  <c r="H106" i="5" s="1"/>
  <c r="J106" i="5"/>
  <c r="R76" i="5"/>
  <c r="H76" i="5" s="1"/>
  <c r="J76" i="5"/>
  <c r="R195" i="9"/>
  <c r="H195" i="9" s="1"/>
  <c r="J195" i="9"/>
  <c r="R58" i="9"/>
  <c r="H58" i="9" s="1"/>
  <c r="J58" i="9"/>
  <c r="R46" i="5"/>
  <c r="H46" i="5" s="1"/>
  <c r="J46" i="5"/>
  <c r="R261" i="9"/>
  <c r="H261" i="9" s="1"/>
  <c r="J261" i="9"/>
  <c r="R260" i="5"/>
  <c r="H260" i="5" s="1"/>
  <c r="J260" i="5"/>
  <c r="R19" i="5"/>
  <c r="H19" i="5" s="1"/>
  <c r="L19" i="5" s="1"/>
  <c r="J19" i="5"/>
  <c r="J7" i="9"/>
  <c r="R130" i="9"/>
  <c r="H130" i="9" s="1"/>
  <c r="J130" i="9"/>
  <c r="R169" i="5"/>
  <c r="H169" i="5" s="1"/>
  <c r="J169" i="5"/>
  <c r="R132" i="5"/>
  <c r="H132" i="5" s="1"/>
  <c r="J132" i="5"/>
  <c r="R150" i="5"/>
  <c r="H150" i="5" s="1"/>
  <c r="J150" i="5"/>
  <c r="R318" i="5"/>
  <c r="J318" i="5"/>
  <c r="R220" i="5"/>
  <c r="J220" i="5"/>
  <c r="J271" i="9"/>
  <c r="K32" i="10"/>
  <c r="J234" i="9"/>
  <c r="R170" i="5"/>
  <c r="H170" i="5" s="1"/>
  <c r="J170" i="5"/>
  <c r="R140" i="5"/>
  <c r="H140" i="5" s="1"/>
  <c r="J140" i="5"/>
  <c r="S25" i="10"/>
  <c r="I25" i="10" s="1"/>
  <c r="K25" i="10"/>
  <c r="R174" i="5"/>
  <c r="H174" i="5" s="1"/>
  <c r="J174" i="5"/>
  <c r="R165" i="5"/>
  <c r="H165" i="5" s="1"/>
  <c r="J165" i="5"/>
  <c r="R285" i="5"/>
  <c r="H285" i="5" s="1"/>
  <c r="J285" i="5"/>
  <c r="R206" i="5"/>
  <c r="H206" i="5" s="1"/>
  <c r="J206" i="5"/>
  <c r="R100" i="5"/>
  <c r="H100" i="5" s="1"/>
  <c r="J100" i="5"/>
  <c r="R254" i="5"/>
  <c r="H254" i="5" s="1"/>
  <c r="J254" i="5"/>
  <c r="R301" i="5"/>
  <c r="H301" i="5" s="1"/>
  <c r="J301" i="5"/>
  <c r="R27" i="5"/>
  <c r="H27" i="5" s="1"/>
  <c r="J27" i="5"/>
  <c r="R31" i="5"/>
  <c r="H31" i="5" s="1"/>
  <c r="J31" i="5"/>
  <c r="R53" i="9"/>
  <c r="H53" i="9" s="1"/>
  <c r="J53" i="9"/>
  <c r="R207" i="5"/>
  <c r="H207" i="5" s="1"/>
  <c r="J207" i="5"/>
  <c r="R179" i="5"/>
  <c r="H179" i="5" s="1"/>
  <c r="J179" i="5"/>
  <c r="R240" i="5"/>
  <c r="H240" i="5" s="1"/>
  <c r="J240" i="5"/>
  <c r="R63" i="5"/>
  <c r="H63" i="5" s="1"/>
  <c r="J63" i="5"/>
  <c r="R295" i="5"/>
  <c r="H295" i="5" s="1"/>
  <c r="J295" i="5"/>
  <c r="R109" i="5"/>
  <c r="H109" i="5" s="1"/>
  <c r="J109" i="5"/>
  <c r="R249" i="9"/>
  <c r="H249" i="9" s="1"/>
  <c r="J249" i="9"/>
  <c r="R58" i="5"/>
  <c r="H58" i="5" s="1"/>
  <c r="J58" i="5"/>
  <c r="R228" i="9"/>
  <c r="H228" i="9" s="1"/>
  <c r="J228" i="9"/>
  <c r="R303" i="9"/>
  <c r="H303" i="9" s="1"/>
  <c r="J303" i="9"/>
  <c r="R254" i="9"/>
  <c r="H254" i="9" s="1"/>
  <c r="J254" i="9"/>
  <c r="R244" i="9"/>
  <c r="H244" i="9" s="1"/>
  <c r="J244" i="9"/>
  <c r="R116" i="9"/>
  <c r="H116" i="9" s="1"/>
  <c r="J116" i="9"/>
  <c r="R197" i="5"/>
  <c r="H197" i="5" s="1"/>
  <c r="J197" i="5"/>
  <c r="R272" i="9"/>
  <c r="H272" i="9" s="1"/>
  <c r="J272" i="9"/>
  <c r="R12" i="9"/>
  <c r="H12" i="9" s="1"/>
  <c r="J12" i="9"/>
  <c r="R299" i="5"/>
  <c r="H299" i="5" s="1"/>
  <c r="J299" i="5"/>
  <c r="R225" i="5"/>
  <c r="H225" i="5" s="1"/>
  <c r="J225" i="5"/>
  <c r="S13" i="10"/>
  <c r="I13" i="10" s="1"/>
  <c r="K13" i="10"/>
  <c r="R118" i="5"/>
  <c r="H118" i="5" s="1"/>
  <c r="J118" i="5"/>
  <c r="R79" i="9"/>
  <c r="H79" i="9" s="1"/>
  <c r="J79" i="9"/>
  <c r="R298" i="5"/>
  <c r="H298" i="5" s="1"/>
  <c r="J298" i="5"/>
  <c r="R291" i="9"/>
  <c r="H291" i="9" s="1"/>
  <c r="J291" i="9"/>
  <c r="R116" i="5"/>
  <c r="H116" i="5" s="1"/>
  <c r="J116" i="5"/>
  <c r="R43" i="5"/>
  <c r="H43" i="5" s="1"/>
  <c r="J43" i="5"/>
  <c r="R175" i="5"/>
  <c r="H175" i="5" s="1"/>
  <c r="J175" i="5"/>
  <c r="R182" i="5"/>
  <c r="H182" i="5" s="1"/>
  <c r="J182" i="5"/>
  <c r="R225" i="9"/>
  <c r="H225" i="9" s="1"/>
  <c r="J225" i="9"/>
  <c r="R121" i="5"/>
  <c r="H121" i="5" s="1"/>
  <c r="J121" i="5"/>
  <c r="R56" i="9"/>
  <c r="H56" i="9" s="1"/>
  <c r="J56" i="9"/>
  <c r="R8" i="9"/>
  <c r="H8" i="9" s="1"/>
  <c r="J8" i="9"/>
  <c r="R259" i="5"/>
  <c r="H259" i="5" s="1"/>
  <c r="J259" i="5"/>
  <c r="R312" i="5"/>
  <c r="H312" i="5" s="1"/>
  <c r="J312" i="5"/>
  <c r="R282" i="5"/>
  <c r="H282" i="5" s="1"/>
  <c r="J282" i="5"/>
  <c r="R221" i="5"/>
  <c r="H221" i="5" s="1"/>
  <c r="J221" i="5"/>
  <c r="R73" i="5"/>
  <c r="H73" i="5" s="1"/>
  <c r="J73" i="5"/>
  <c r="R256" i="5"/>
  <c r="H256" i="5" s="1"/>
  <c r="J256" i="5"/>
  <c r="R143" i="5"/>
  <c r="H143" i="5" s="1"/>
  <c r="J143" i="5"/>
  <c r="R191" i="5"/>
  <c r="H191" i="5" s="1"/>
  <c r="J191" i="5"/>
  <c r="R162" i="5"/>
  <c r="H162" i="5" s="1"/>
  <c r="J162" i="5"/>
  <c r="R281" i="9"/>
  <c r="H281" i="9" s="1"/>
  <c r="J281" i="9"/>
  <c r="R13" i="5"/>
  <c r="H13" i="5" s="1"/>
  <c r="J13" i="5"/>
  <c r="R49" i="5"/>
  <c r="H49" i="5" s="1"/>
  <c r="J49" i="5"/>
  <c r="R216" i="5"/>
  <c r="H216" i="5" s="1"/>
  <c r="J216" i="5"/>
  <c r="R154" i="5"/>
  <c r="H154" i="5" s="1"/>
  <c r="J154" i="5"/>
  <c r="R124" i="5"/>
  <c r="H124" i="5" s="1"/>
  <c r="J124" i="5"/>
  <c r="Q27" i="8"/>
  <c r="G27" i="8" s="1"/>
  <c r="I27" i="8"/>
  <c r="S14" i="10"/>
  <c r="I14" i="10" s="1"/>
  <c r="K14" i="10"/>
  <c r="R249" i="5"/>
  <c r="J249" i="5"/>
  <c r="J187" i="9"/>
  <c r="I23" i="10"/>
  <c r="R87" i="5"/>
  <c r="J87" i="5"/>
  <c r="J214" i="9"/>
  <c r="R311" i="5"/>
  <c r="J311" i="5"/>
  <c r="Q36" i="8"/>
  <c r="I36" i="8"/>
  <c r="H59" i="5"/>
  <c r="R268" i="5"/>
  <c r="J268" i="5"/>
  <c r="J218" i="9"/>
  <c r="J260" i="9"/>
  <c r="R181" i="5"/>
  <c r="H181" i="5" s="1"/>
  <c r="J181" i="5"/>
  <c r="R294" i="5"/>
  <c r="H294" i="5" s="1"/>
  <c r="J294" i="5"/>
  <c r="R146" i="9"/>
  <c r="H146" i="9" s="1"/>
  <c r="J146" i="9"/>
  <c r="R129" i="5"/>
  <c r="H129" i="5" s="1"/>
  <c r="J129" i="5"/>
  <c r="R185" i="5"/>
  <c r="H185" i="5" s="1"/>
  <c r="J185" i="5"/>
  <c r="Q35" i="8"/>
  <c r="G35" i="8" s="1"/>
  <c r="I35" i="8"/>
  <c r="R119" i="5"/>
  <c r="H119" i="5" s="1"/>
  <c r="J119" i="5"/>
  <c r="R140" i="9"/>
  <c r="H140" i="9" s="1"/>
  <c r="J140" i="9"/>
  <c r="R172" i="9"/>
  <c r="H172" i="9" s="1"/>
  <c r="J172" i="9"/>
  <c r="R188" i="5"/>
  <c r="H188" i="5" s="1"/>
  <c r="J188" i="5"/>
  <c r="R25" i="5"/>
  <c r="H25" i="5" s="1"/>
  <c r="J25" i="5"/>
  <c r="R247" i="9"/>
  <c r="H247" i="9" s="1"/>
  <c r="J247" i="9"/>
  <c r="R286" i="5"/>
  <c r="H286" i="5" s="1"/>
  <c r="J286" i="5"/>
  <c r="S29" i="10"/>
  <c r="I29" i="10" s="1"/>
  <c r="K29" i="10"/>
  <c r="R177" i="5"/>
  <c r="H177" i="5" s="1"/>
  <c r="J177" i="5"/>
  <c r="R147" i="5"/>
  <c r="H147" i="5" s="1"/>
  <c r="J147" i="5"/>
  <c r="R98" i="5"/>
  <c r="H98" i="5" s="1"/>
  <c r="J98" i="5"/>
  <c r="R181" i="9"/>
  <c r="H181" i="9" s="1"/>
  <c r="J181" i="9"/>
  <c r="R89" i="9"/>
  <c r="H89" i="9" s="1"/>
  <c r="J89" i="9"/>
  <c r="R279" i="5"/>
  <c r="H279" i="5" s="1"/>
  <c r="J279" i="5"/>
  <c r="R64" i="5"/>
  <c r="H64" i="5" s="1"/>
  <c r="J64" i="5"/>
  <c r="Q9" i="8"/>
  <c r="G9" i="8" s="1"/>
  <c r="I9" i="8"/>
  <c r="R152" i="5"/>
  <c r="H152" i="5" s="1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R73" i="9"/>
  <c r="H73" i="9" s="1"/>
  <c r="J73" i="9"/>
  <c r="Q19" i="8"/>
  <c r="G19" i="8" s="1"/>
  <c r="I19" i="8"/>
  <c r="Q21" i="8"/>
  <c r="G21" i="8" s="1"/>
  <c r="I21" i="8"/>
  <c r="Q20" i="8"/>
  <c r="G20" i="8" s="1"/>
  <c r="I20" i="8"/>
  <c r="R262" i="5"/>
  <c r="H262" i="5" s="1"/>
  <c r="J262" i="5"/>
  <c r="R232" i="5"/>
  <c r="H232" i="5" s="1"/>
  <c r="J232" i="5"/>
  <c r="R202" i="5"/>
  <c r="H202" i="5" s="1"/>
  <c r="J202" i="5"/>
  <c r="R123" i="5"/>
  <c r="H123" i="5" s="1"/>
  <c r="J123" i="5"/>
  <c r="R84" i="5"/>
  <c r="H84" i="5" s="1"/>
  <c r="J84" i="5"/>
  <c r="R85" i="9"/>
  <c r="H85" i="9" s="1"/>
  <c r="J85" i="9"/>
  <c r="R18" i="5"/>
  <c r="H18" i="5" s="1"/>
  <c r="J18" i="5"/>
  <c r="R104" i="5"/>
  <c r="H104" i="5" s="1"/>
  <c r="J104" i="5"/>
  <c r="R10" i="5"/>
  <c r="H10" i="5" s="1"/>
  <c r="J10" i="5"/>
  <c r="R262" i="9"/>
  <c r="H262" i="9" s="1"/>
  <c r="J262" i="9"/>
  <c r="R37" i="9"/>
  <c r="H37" i="9" s="1"/>
  <c r="J37" i="9"/>
  <c r="S18" i="10"/>
  <c r="I18" i="10" s="1"/>
  <c r="K18" i="10"/>
  <c r="R107" i="9"/>
  <c r="H107" i="9" s="1"/>
  <c r="J107" i="9"/>
  <c r="R246" i="5"/>
  <c r="H246" i="5" s="1"/>
  <c r="J246" i="5"/>
  <c r="Q29" i="8"/>
  <c r="G29" i="8" s="1"/>
  <c r="I29" i="8"/>
  <c r="R96" i="5"/>
  <c r="J96" i="5"/>
  <c r="J286" i="9"/>
  <c r="J125" i="9"/>
  <c r="J13" i="9"/>
  <c r="J265" i="9"/>
  <c r="R136" i="5"/>
  <c r="J136" i="5"/>
  <c r="J144" i="9"/>
  <c r="J176" i="9"/>
  <c r="R266" i="5"/>
  <c r="H266" i="5" s="1"/>
  <c r="J266" i="5"/>
  <c r="R236" i="5"/>
  <c r="H236" i="5" s="1"/>
  <c r="J236" i="5"/>
  <c r="R80" i="5"/>
  <c r="H80" i="5" s="1"/>
  <c r="J80" i="5"/>
  <c r="R76" i="9"/>
  <c r="H76" i="9" s="1"/>
  <c r="J76" i="9"/>
  <c r="R251" i="5"/>
  <c r="H251" i="5" s="1"/>
  <c r="J251" i="5"/>
  <c r="R67" i="9"/>
  <c r="H67" i="9" s="1"/>
  <c r="R211" i="9"/>
  <c r="H211" i="9" s="1"/>
  <c r="J211" i="9"/>
  <c r="R319" i="5"/>
  <c r="H319" i="5" s="1"/>
  <c r="J319" i="5"/>
  <c r="R209" i="9"/>
  <c r="H209" i="9" s="1"/>
  <c r="J209" i="9"/>
  <c r="R208" i="5"/>
  <c r="H208" i="5" s="1"/>
  <c r="J208" i="5"/>
  <c r="R212" i="5"/>
  <c r="H212" i="5" s="1"/>
  <c r="J212" i="5"/>
  <c r="R128" i="5"/>
  <c r="H128" i="5" s="1"/>
  <c r="J128" i="5"/>
  <c r="R103" i="5"/>
  <c r="H103" i="5" s="1"/>
  <c r="J103" i="5"/>
  <c r="R56" i="5"/>
  <c r="H56" i="5" s="1"/>
  <c r="J56" i="5"/>
  <c r="R107" i="5"/>
  <c r="H107" i="5" s="1"/>
  <c r="J107" i="5"/>
  <c r="R153" i="9"/>
  <c r="H153" i="9" s="1"/>
  <c r="J153" i="9"/>
  <c r="R245" i="9"/>
  <c r="H245" i="9" s="1"/>
  <c r="J245" i="9"/>
  <c r="R244" i="5"/>
  <c r="H244" i="5" s="1"/>
  <c r="J244" i="5"/>
  <c r="R282" i="9"/>
  <c r="J282" i="9"/>
  <c r="R290" i="5"/>
  <c r="H290" i="5" s="1"/>
  <c r="J290" i="5"/>
  <c r="R38" i="5"/>
  <c r="H38" i="5" s="1"/>
  <c r="J38" i="5"/>
  <c r="R88" i="5"/>
  <c r="H88" i="5" s="1"/>
  <c r="J88" i="5"/>
  <c r="R315" i="5"/>
  <c r="H315" i="5" s="1"/>
  <c r="J315" i="5"/>
  <c r="R138" i="5"/>
  <c r="H138" i="5" s="1"/>
  <c r="J138" i="5"/>
  <c r="R23" i="5"/>
  <c r="H23" i="5" s="1"/>
  <c r="J23" i="5"/>
  <c r="R255" i="5"/>
  <c r="H255" i="5" s="1"/>
  <c r="J255" i="5"/>
  <c r="R26" i="5"/>
  <c r="H26" i="5" s="1"/>
  <c r="J26" i="5"/>
  <c r="R167" i="5"/>
  <c r="H167" i="5" s="1"/>
  <c r="J167" i="5"/>
  <c r="R251" i="9"/>
  <c r="H251" i="9" s="1"/>
  <c r="J251" i="9"/>
  <c r="S12" i="10"/>
  <c r="I12" i="10" s="1"/>
  <c r="K12" i="10"/>
  <c r="R190" i="5"/>
  <c r="H190" i="5" s="1"/>
  <c r="J190" i="5"/>
  <c r="R204" i="9"/>
  <c r="H204" i="9" s="1"/>
  <c r="J204" i="9"/>
  <c r="R102" i="5"/>
  <c r="H102" i="5" s="1"/>
  <c r="J102" i="5"/>
  <c r="R294" i="9"/>
  <c r="J294" i="9"/>
  <c r="R88" i="9"/>
  <c r="H88" i="9" s="1"/>
  <c r="J88" i="9"/>
  <c r="R293" i="5"/>
  <c r="H293" i="5" s="1"/>
  <c r="J293" i="5"/>
  <c r="R278" i="5"/>
  <c r="H278" i="5" s="1"/>
  <c r="J278" i="5"/>
  <c r="S24" i="10"/>
  <c r="I24" i="10" s="1"/>
  <c r="K24" i="10"/>
  <c r="R205" i="9"/>
  <c r="H205" i="9" s="1"/>
  <c r="J205" i="9"/>
  <c r="R172" i="5"/>
  <c r="H172" i="5" s="1"/>
  <c r="J172" i="5"/>
  <c r="R112" i="5"/>
  <c r="H112" i="5" s="1"/>
  <c r="J112" i="5"/>
  <c r="R153" i="5"/>
  <c r="H153" i="5" s="1"/>
  <c r="J153" i="5"/>
  <c r="R224" i="5"/>
  <c r="H224" i="5" s="1"/>
  <c r="J224" i="5"/>
  <c r="R233" i="9"/>
  <c r="H233" i="9" s="1"/>
  <c r="J233" i="9"/>
  <c r="R313" i="5"/>
  <c r="H313" i="5" s="1"/>
  <c r="J313" i="5"/>
  <c r="R302" i="5"/>
  <c r="H302" i="5" s="1"/>
  <c r="J302" i="5"/>
  <c r="R93" i="5"/>
  <c r="H93" i="5" s="1"/>
  <c r="J93" i="5"/>
  <c r="R122" i="9"/>
  <c r="H122" i="9" s="1"/>
  <c r="J122" i="9"/>
  <c r="R242" i="9"/>
  <c r="H242" i="9" s="1"/>
  <c r="J242" i="9"/>
  <c r="R80" i="9"/>
  <c r="H80" i="9" s="1"/>
  <c r="J80" i="9"/>
  <c r="R50" i="9"/>
  <c r="H50" i="9" s="1"/>
  <c r="J50" i="9"/>
  <c r="R316" i="5"/>
  <c r="H316" i="5" s="1"/>
  <c r="J316" i="5"/>
  <c r="R239" i="5"/>
  <c r="H239" i="5" s="1"/>
  <c r="J239" i="5"/>
  <c r="S27" i="10"/>
  <c r="I27" i="10" s="1"/>
  <c r="K27" i="10"/>
  <c r="R288" i="9"/>
  <c r="H288" i="9" s="1"/>
  <c r="J288" i="9"/>
  <c r="R91" i="5"/>
  <c r="H91" i="5" s="1"/>
  <c r="J91" i="5"/>
  <c r="R24" i="9"/>
  <c r="H24" i="9" s="1"/>
  <c r="J24" i="9"/>
  <c r="R194" i="5"/>
  <c r="H194" i="5" s="1"/>
  <c r="J194" i="5"/>
  <c r="R238" i="5"/>
  <c r="H238" i="5" s="1"/>
  <c r="J238" i="5"/>
  <c r="R159" i="9"/>
  <c r="H159" i="9" s="1"/>
  <c r="J159" i="9"/>
  <c r="R250" i="5"/>
  <c r="H250" i="5" s="1"/>
  <c r="J250" i="5"/>
  <c r="H28" i="9"/>
  <c r="I15" i="8"/>
  <c r="K15" i="8" s="1"/>
  <c r="J86" i="9"/>
  <c r="J180" i="9"/>
  <c r="H18" i="9"/>
  <c r="R200" i="5"/>
  <c r="J200" i="5"/>
  <c r="J127" i="9"/>
  <c r="H166" i="9"/>
  <c r="R89" i="5"/>
  <c r="H89" i="5" s="1"/>
  <c r="J89" i="5"/>
  <c r="R111" i="5"/>
  <c r="H111" i="5" s="1"/>
  <c r="J111" i="5"/>
  <c r="R146" i="5"/>
  <c r="H146" i="5" s="1"/>
  <c r="J146" i="5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64" i="9"/>
  <c r="H64" i="9" s="1"/>
  <c r="J64" i="9"/>
  <c r="R139" i="5"/>
  <c r="H139" i="5" s="1"/>
  <c r="J139" i="5"/>
  <c r="R185" i="9"/>
  <c r="H185" i="9" s="1"/>
  <c r="J185" i="9"/>
  <c r="R219" i="9"/>
  <c r="H219" i="9" s="1"/>
  <c r="J219" i="9"/>
  <c r="R63" i="9"/>
  <c r="H63" i="9" s="1"/>
  <c r="J63" i="9"/>
  <c r="R155" i="9"/>
  <c r="H155" i="9" s="1"/>
  <c r="J155" i="9"/>
  <c r="R83" i="5"/>
  <c r="H83" i="5" s="1"/>
  <c r="J83" i="5"/>
  <c r="S35" i="10"/>
  <c r="I35" i="10" s="1"/>
  <c r="K35" i="10"/>
  <c r="R261" i="5"/>
  <c r="H261" i="5" s="1"/>
  <c r="J261" i="5"/>
  <c r="R310" i="5"/>
  <c r="H310" i="5" s="1"/>
  <c r="J310" i="5"/>
  <c r="R280" i="5"/>
  <c r="H280" i="5" s="1"/>
  <c r="J280" i="5"/>
  <c r="Q22" i="8"/>
  <c r="G22" i="8" s="1"/>
  <c r="I22" i="8"/>
  <c r="K15" i="10"/>
  <c r="R205" i="5"/>
  <c r="H205" i="5" s="1"/>
  <c r="J205" i="5"/>
  <c r="R275" i="5"/>
  <c r="H275" i="5" s="1"/>
  <c r="J275" i="5"/>
  <c r="R54" i="5"/>
  <c r="H54" i="5" s="1"/>
  <c r="J54" i="5"/>
  <c r="R131" i="9"/>
  <c r="H131" i="9" s="1"/>
  <c r="J131" i="9"/>
  <c r="R229" i="5"/>
  <c r="H229" i="5" s="1"/>
  <c r="J229" i="5"/>
  <c r="S7" i="10"/>
  <c r="I7" i="10" s="1"/>
  <c r="K7" i="10"/>
  <c r="R309" i="5"/>
  <c r="H309" i="5" s="1"/>
  <c r="J309" i="5"/>
  <c r="R263" i="5"/>
  <c r="H263" i="5" s="1"/>
  <c r="J263" i="5"/>
  <c r="R233" i="5"/>
  <c r="H233" i="5" s="1"/>
  <c r="J233" i="5"/>
  <c r="R137" i="9"/>
  <c r="H137" i="9" s="1"/>
  <c r="J137" i="9"/>
  <c r="R47" i="5"/>
  <c r="H47" i="5" s="1"/>
  <c r="J47" i="5"/>
  <c r="R61" i="9"/>
  <c r="H61" i="9" s="1"/>
  <c r="J61" i="9"/>
  <c r="R105" i="5"/>
  <c r="H105" i="5" s="1"/>
  <c r="J105" i="5"/>
  <c r="R20" i="9"/>
  <c r="H20" i="9" s="1"/>
  <c r="J20" i="9"/>
  <c r="R127" i="5"/>
  <c r="H127" i="5" s="1"/>
  <c r="J127" i="5"/>
  <c r="R94" i="5"/>
  <c r="H94" i="5" s="1"/>
  <c r="J94" i="5"/>
  <c r="R248" i="5"/>
  <c r="H248" i="5" s="1"/>
  <c r="J248" i="5"/>
  <c r="R218" i="5"/>
  <c r="H218" i="5" s="1"/>
  <c r="J218" i="5"/>
  <c r="R156" i="5"/>
  <c r="H156" i="5" s="1"/>
  <c r="J156" i="5"/>
  <c r="R110" i="5"/>
  <c r="H110" i="5" s="1"/>
  <c r="J110" i="5"/>
  <c r="R306" i="5"/>
  <c r="H306" i="5" s="1"/>
  <c r="J306" i="5"/>
  <c r="R62" i="5"/>
  <c r="H62" i="5" s="1"/>
  <c r="J62" i="5"/>
  <c r="R95" i="5"/>
  <c r="H95" i="5" s="1"/>
  <c r="J95" i="5"/>
  <c r="Q11" i="8"/>
  <c r="G11" i="8" s="1"/>
  <c r="I11" i="8"/>
  <c r="R94" i="9"/>
  <c r="H94" i="9" s="1"/>
  <c r="J94" i="9"/>
  <c r="R304" i="5"/>
  <c r="H304" i="5" s="1"/>
  <c r="J304" i="5"/>
  <c r="R123" i="9"/>
  <c r="H123" i="9" s="1"/>
  <c r="J123" i="9"/>
  <c r="R11" i="5"/>
  <c r="H11" i="5" s="1"/>
  <c r="J11" i="5"/>
  <c r="R57" i="9"/>
  <c r="J57" i="9"/>
  <c r="R97" i="5"/>
  <c r="H97" i="5" s="1"/>
  <c r="J97" i="5"/>
  <c r="Q24" i="8"/>
  <c r="G24" i="8" s="1"/>
  <c r="I24" i="8"/>
  <c r="R143" i="9"/>
  <c r="H143" i="9" s="1"/>
  <c r="J143" i="9"/>
  <c r="R267" i="5"/>
  <c r="H267" i="5" s="1"/>
  <c r="J267" i="5"/>
  <c r="R151" i="5"/>
  <c r="H151" i="5" s="1"/>
  <c r="J151" i="5"/>
  <c r="R250" i="9"/>
  <c r="H250" i="9" s="1"/>
  <c r="J250" i="9"/>
  <c r="R243" i="5"/>
  <c r="H243" i="5" s="1"/>
  <c r="J243" i="5"/>
  <c r="R297" i="9"/>
  <c r="H297" i="9" s="1"/>
  <c r="J297" i="9"/>
  <c r="R189" i="9"/>
  <c r="H189" i="9" s="1"/>
  <c r="J189" i="9"/>
  <c r="R21" i="5"/>
  <c r="J21" i="5"/>
  <c r="J32" i="9"/>
  <c r="J26" i="9"/>
  <c r="L26" i="9" s="1"/>
  <c r="R70" i="5"/>
  <c r="J70" i="5"/>
  <c r="R57" i="5"/>
  <c r="J57" i="5"/>
  <c r="J237" i="9"/>
  <c r="S33" i="10"/>
  <c r="K33" i="10"/>
  <c r="J38" i="9"/>
  <c r="R20" i="5"/>
  <c r="J20" i="5"/>
  <c r="R296" i="5"/>
  <c r="H296" i="5" s="1"/>
  <c r="J296" i="5"/>
  <c r="R305" i="9"/>
  <c r="J305" i="9"/>
  <c r="R17" i="5"/>
  <c r="H17" i="5" s="1"/>
  <c r="J17" i="5"/>
  <c r="S8" i="10"/>
  <c r="I8" i="10" s="1"/>
  <c r="K8" i="10"/>
  <c r="R114" i="9"/>
  <c r="H114" i="9" s="1"/>
  <c r="J114" i="9"/>
  <c r="R190" i="9"/>
  <c r="H190" i="9" s="1"/>
  <c r="J190" i="9"/>
  <c r="R211" i="5"/>
  <c r="H211" i="5" s="1"/>
  <c r="J211" i="5"/>
  <c r="R247" i="5"/>
  <c r="H247" i="5" s="1"/>
  <c r="J247" i="5"/>
  <c r="S28" i="10"/>
  <c r="I28" i="10" s="1"/>
  <c r="K28" i="10"/>
  <c r="R126" i="5"/>
  <c r="H126" i="5" s="1"/>
  <c r="J126" i="5"/>
  <c r="R141" i="5"/>
  <c r="H141" i="5" s="1"/>
  <c r="J141" i="5"/>
  <c r="Q17" i="8"/>
  <c r="G17" i="8" s="1"/>
  <c r="I17" i="8"/>
  <c r="R48" i="9"/>
  <c r="H48" i="9" s="1"/>
  <c r="J48" i="9"/>
  <c r="R189" i="5"/>
  <c r="H189" i="5" s="1"/>
  <c r="J189" i="5"/>
  <c r="R288" i="5"/>
  <c r="H288" i="5" s="1"/>
  <c r="J288" i="5"/>
  <c r="R68" i="5"/>
  <c r="H68" i="5" s="1"/>
  <c r="J68" i="5"/>
  <c r="R173" i="5"/>
  <c r="H173" i="5" s="1"/>
  <c r="J173" i="5"/>
  <c r="R8" i="5"/>
  <c r="H8" i="5" s="1"/>
  <c r="J8" i="5"/>
  <c r="R209" i="5"/>
  <c r="H209" i="5" s="1"/>
  <c r="J209" i="5"/>
  <c r="R270" i="9"/>
  <c r="H270" i="9" s="1"/>
  <c r="J270" i="9"/>
  <c r="R303" i="5"/>
  <c r="H303" i="5" s="1"/>
  <c r="J303" i="5"/>
  <c r="R184" i="5"/>
  <c r="H184" i="5" s="1"/>
  <c r="J184" i="5"/>
  <c r="R97" i="9"/>
  <c r="J97" i="9"/>
  <c r="Q28" i="8"/>
  <c r="G28" i="8" s="1"/>
  <c r="I28" i="8"/>
  <c r="R234" i="5"/>
  <c r="H234" i="5" s="1"/>
  <c r="J234" i="5"/>
  <c r="R108" i="5"/>
  <c r="H108" i="5" s="1"/>
  <c r="J108" i="5"/>
  <c r="R118" i="9"/>
  <c r="H118" i="9" s="1"/>
  <c r="J118" i="9"/>
  <c r="R142" i="9"/>
  <c r="J142" i="9"/>
  <c r="R283" i="5"/>
  <c r="H283" i="5" s="1"/>
  <c r="J283" i="5"/>
  <c r="R253" i="5"/>
  <c r="J253" i="5"/>
  <c r="R317" i="5"/>
  <c r="H317" i="5" s="1"/>
  <c r="J317" i="5"/>
  <c r="S20" i="10"/>
  <c r="I20" i="10" s="1"/>
  <c r="K20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H12" i="5" s="1"/>
  <c r="J12" i="5"/>
  <c r="R61" i="5"/>
  <c r="H61" i="5" s="1"/>
  <c r="J61" i="5"/>
  <c r="R201" i="9"/>
  <c r="H201" i="9" s="1"/>
  <c r="J201" i="9"/>
  <c r="R40" i="5"/>
  <c r="H40" i="5" s="1"/>
  <c r="J40" i="5"/>
  <c r="R117" i="5"/>
  <c r="H117" i="5" s="1"/>
  <c r="J117" i="5"/>
  <c r="R160" i="9"/>
  <c r="H160" i="9" s="1"/>
  <c r="J160" i="9"/>
  <c r="R271" i="5"/>
  <c r="H271" i="5" s="1"/>
  <c r="J271" i="5"/>
  <c r="R114" i="5"/>
  <c r="H114" i="5" s="1"/>
  <c r="J114" i="5"/>
  <c r="S22" i="10"/>
  <c r="I22" i="10" s="1"/>
  <c r="K22" i="10"/>
  <c r="J221" i="9"/>
  <c r="Q23" i="8"/>
  <c r="G23" i="8" s="1"/>
  <c r="I23" i="8"/>
  <c r="R266" i="9"/>
  <c r="H266" i="9" s="1"/>
  <c r="J266" i="9"/>
  <c r="R210" i="5"/>
  <c r="H210" i="5" s="1"/>
  <c r="J210" i="5"/>
  <c r="R144" i="5"/>
  <c r="H144" i="5" s="1"/>
  <c r="J144" i="5"/>
  <c r="R148" i="5"/>
  <c r="H148" i="5" s="1"/>
  <c r="J148" i="5"/>
  <c r="R131" i="5"/>
  <c r="H131" i="5" s="1"/>
  <c r="J131" i="5"/>
  <c r="R101" i="5"/>
  <c r="H101" i="5" s="1"/>
  <c r="J101" i="5"/>
  <c r="R164" i="9"/>
  <c r="H164" i="9" s="1"/>
  <c r="J164" i="9"/>
  <c r="R102" i="9"/>
  <c r="H102" i="9" s="1"/>
  <c r="J102" i="9"/>
  <c r="R82" i="5"/>
  <c r="H82" i="5" s="1"/>
  <c r="J82" i="5"/>
  <c r="R272" i="5"/>
  <c r="H272" i="5" s="1"/>
  <c r="J272" i="5"/>
  <c r="R52" i="5"/>
  <c r="H52" i="5" s="1"/>
  <c r="J52" i="5"/>
  <c r="R230" i="5"/>
  <c r="H230" i="5" s="1"/>
  <c r="J230" i="5"/>
  <c r="R263" i="9"/>
  <c r="H263" i="9" s="1"/>
  <c r="J263" i="9"/>
  <c r="R285" i="9"/>
  <c r="H285" i="9" s="1"/>
  <c r="J285" i="9"/>
  <c r="R193" i="9"/>
  <c r="H193" i="9" s="1"/>
  <c r="J193" i="9"/>
  <c r="S36" i="10"/>
  <c r="I36" i="10" s="1"/>
  <c r="K36" i="10"/>
  <c r="Q30" i="8"/>
  <c r="G30" i="8" s="1"/>
  <c r="I30" i="8"/>
  <c r="H249" i="5"/>
  <c r="R158" i="5"/>
  <c r="J158" i="5"/>
  <c r="R120" i="5"/>
  <c r="J120" i="5"/>
  <c r="J231" i="9"/>
  <c r="K23" i="10"/>
  <c r="J175" i="9"/>
  <c r="H127" i="9"/>
  <c r="J105" i="9"/>
  <c r="I32" i="10"/>
  <c r="H218" i="9"/>
  <c r="H253" i="5"/>
  <c r="J46" i="9"/>
  <c r="J55" i="9"/>
  <c r="R215" i="5"/>
  <c r="H215" i="5" s="1"/>
  <c r="J215" i="5"/>
  <c r="R281" i="5"/>
  <c r="H281" i="5" s="1"/>
  <c r="J281" i="5"/>
  <c r="R50" i="5"/>
  <c r="H50" i="5" s="1"/>
  <c r="J50" i="5"/>
  <c r="R226" i="5"/>
  <c r="H226" i="5" s="1"/>
  <c r="J226" i="5"/>
  <c r="R115" i="5"/>
  <c r="H115" i="5" s="1"/>
  <c r="J115" i="5"/>
  <c r="Q25" i="8"/>
  <c r="G25" i="8" s="1"/>
  <c r="I25" i="8"/>
  <c r="R320" i="5"/>
  <c r="H320" i="5" s="1"/>
  <c r="J320" i="5"/>
  <c r="R36" i="5"/>
  <c r="H36" i="5" s="1"/>
  <c r="J36" i="5"/>
  <c r="R158" i="9"/>
  <c r="H158" i="9" s="1"/>
  <c r="J158" i="9"/>
  <c r="Q12" i="8"/>
  <c r="G12" i="8" s="1"/>
  <c r="I12" i="8"/>
  <c r="R48" i="5"/>
  <c r="H48" i="5" s="1"/>
  <c r="J48" i="5"/>
  <c r="R113" i="5"/>
  <c r="H113" i="5" s="1"/>
  <c r="J113" i="5"/>
  <c r="R168" i="5"/>
  <c r="H168" i="5" s="1"/>
  <c r="J168" i="5"/>
  <c r="R74" i="5"/>
  <c r="H74" i="5" s="1"/>
  <c r="J74" i="5"/>
  <c r="R60" i="9"/>
  <c r="H60" i="9" s="1"/>
  <c r="J60" i="9"/>
  <c r="Q8" i="8"/>
  <c r="G8" i="8" s="1"/>
  <c r="I8" i="8"/>
  <c r="R149" i="5"/>
  <c r="J149" i="5"/>
  <c r="R300" i="5"/>
  <c r="H300" i="5" s="1"/>
  <c r="J300" i="5"/>
  <c r="R275" i="9"/>
  <c r="J275" i="9"/>
  <c r="R138" i="9"/>
  <c r="H138" i="9" s="1"/>
  <c r="J138" i="9"/>
  <c r="R214" i="5"/>
  <c r="H214" i="5" s="1"/>
  <c r="J214" i="5"/>
  <c r="J223" i="9"/>
  <c r="R257" i="9"/>
  <c r="H257" i="9" s="1"/>
  <c r="J257" i="9"/>
  <c r="R160" i="5"/>
  <c r="H160" i="5" s="1"/>
  <c r="J160" i="5"/>
  <c r="R176" i="5"/>
  <c r="H176" i="5" s="1"/>
  <c r="J176" i="5"/>
  <c r="R108" i="9"/>
  <c r="H108" i="9" s="1"/>
  <c r="J108" i="9"/>
  <c r="R126" i="9"/>
  <c r="J126" i="9"/>
  <c r="R159" i="5"/>
  <c r="H159" i="5" s="1"/>
  <c r="J159" i="5"/>
  <c r="R257" i="5"/>
  <c r="H257" i="5" s="1"/>
  <c r="J257" i="5"/>
  <c r="R228" i="5"/>
  <c r="H228" i="5" s="1"/>
  <c r="J228" i="5"/>
  <c r="S11" i="10"/>
  <c r="I11" i="10" s="1"/>
  <c r="K11" i="10"/>
  <c r="R308" i="5"/>
  <c r="H308" i="5" s="1"/>
  <c r="J308" i="5"/>
  <c r="R270" i="5"/>
  <c r="H270" i="5" s="1"/>
  <c r="J270" i="5"/>
  <c r="R178" i="9"/>
  <c r="H178" i="9" s="1"/>
  <c r="J178" i="9"/>
  <c r="S19" i="10"/>
  <c r="I19" i="10" s="1"/>
  <c r="K19" i="10"/>
  <c r="R161" i="9"/>
  <c r="H161" i="9" s="1"/>
  <c r="J161" i="9"/>
  <c r="R252" i="5"/>
  <c r="H252" i="5" s="1"/>
  <c r="J252" i="5"/>
  <c r="R149" i="9"/>
  <c r="H149" i="9" s="1"/>
  <c r="J149" i="9"/>
  <c r="R15" i="5"/>
  <c r="H15" i="5" s="1"/>
  <c r="J15" i="5"/>
  <c r="S16" i="10"/>
  <c r="I16" i="10" s="1"/>
  <c r="K16" i="10"/>
  <c r="R276" i="5"/>
  <c r="H276" i="5" s="1"/>
  <c r="J276" i="5"/>
  <c r="Q14" i="8"/>
  <c r="G14" i="8" s="1"/>
  <c r="I14" i="8"/>
  <c r="Q7" i="8"/>
  <c r="G7" i="8" s="1"/>
  <c r="I7" i="8"/>
  <c r="R226" i="9"/>
  <c r="H226" i="9" s="1"/>
  <c r="J226" i="9"/>
  <c r="R301" i="9"/>
  <c r="H301" i="9" s="1"/>
  <c r="J301" i="9"/>
  <c r="R206" i="9"/>
  <c r="H206" i="9" s="1"/>
  <c r="J206" i="9"/>
  <c r="S30" i="10"/>
  <c r="I30" i="10" s="1"/>
  <c r="K30" i="10"/>
  <c r="R195" i="5"/>
  <c r="H195" i="5" s="1"/>
  <c r="J195" i="5"/>
  <c r="R192" i="5"/>
  <c r="H192" i="5" s="1"/>
  <c r="J192" i="5"/>
  <c r="R79" i="5"/>
  <c r="H79" i="5" s="1"/>
  <c r="J79" i="5"/>
  <c r="R183" i="5"/>
  <c r="H183" i="5" s="1"/>
  <c r="J183" i="5"/>
  <c r="R269" i="9"/>
  <c r="H269" i="9" s="1"/>
  <c r="J269" i="9"/>
  <c r="R49" i="9"/>
  <c r="H49" i="9" s="1"/>
  <c r="J49" i="9"/>
  <c r="R232" i="9"/>
  <c r="H232" i="9" s="1"/>
  <c r="J232" i="9"/>
  <c r="R241" i="5"/>
  <c r="H241" i="5" s="1"/>
  <c r="J241" i="5"/>
  <c r="R215" i="9"/>
  <c r="H215" i="9" s="1"/>
  <c r="J215" i="9"/>
  <c r="R65" i="5"/>
  <c r="H65" i="5" s="1"/>
  <c r="J65" i="5"/>
  <c r="S17" i="10"/>
  <c r="I17" i="10" s="1"/>
  <c r="K17" i="10"/>
  <c r="R90" i="5"/>
  <c r="H90" i="5" s="1"/>
  <c r="J90" i="5"/>
  <c r="H180" i="9"/>
  <c r="J18" i="9"/>
  <c r="H35" i="5"/>
  <c r="R35" i="5"/>
  <c r="J35" i="5"/>
  <c r="J239" i="9"/>
  <c r="J243" i="9"/>
  <c r="H149" i="5"/>
  <c r="J28" i="9"/>
  <c r="H78" i="9"/>
  <c r="H265" i="9"/>
  <c r="H47" i="9"/>
  <c r="J274" i="5"/>
  <c r="J39" i="5"/>
  <c r="H294" i="9"/>
  <c r="H176" i="9"/>
  <c r="H46" i="9"/>
  <c r="J77" i="5"/>
  <c r="J142" i="5"/>
  <c r="H142" i="5"/>
  <c r="H77" i="5"/>
  <c r="H97" i="9"/>
  <c r="H57" i="9"/>
  <c r="H239" i="9"/>
  <c r="H305" i="9"/>
  <c r="H121" i="9"/>
  <c r="J305" i="5"/>
  <c r="I32" i="8"/>
  <c r="H32" i="9"/>
  <c r="H221" i="9"/>
  <c r="H282" i="9"/>
  <c r="J22" i="5"/>
  <c r="H150" i="9"/>
  <c r="X39" i="9"/>
  <c r="X33" i="9"/>
  <c r="X157" i="5"/>
  <c r="Q90" i="9"/>
  <c r="Q183" i="9"/>
  <c r="Q17" i="9"/>
  <c r="X90" i="9"/>
  <c r="X17" i="9"/>
  <c r="Q223" i="9"/>
  <c r="Q133" i="9"/>
  <c r="Q136" i="5"/>
  <c r="H136" i="5" s="1"/>
  <c r="X237" i="5"/>
  <c r="X104" i="9"/>
  <c r="P36" i="8"/>
  <c r="G36" i="8" s="1"/>
  <c r="X40" i="9"/>
  <c r="X53" i="5"/>
  <c r="X147" i="9"/>
  <c r="Q30" i="9"/>
  <c r="Q197" i="9"/>
  <c r="Q217" i="9"/>
  <c r="X133" i="9"/>
  <c r="X14" i="9"/>
  <c r="Q147" i="9"/>
  <c r="X34" i="9"/>
  <c r="Q82" i="9"/>
  <c r="Q259" i="9"/>
  <c r="Q19" i="9"/>
  <c r="Q77" i="5"/>
  <c r="Q273" i="9"/>
  <c r="Q248" i="9"/>
  <c r="X30" i="9"/>
  <c r="X197" i="9"/>
  <c r="X217" i="9"/>
  <c r="Q268" i="5"/>
  <c r="Q16" i="9"/>
  <c r="Q40" i="9"/>
  <c r="Q34" i="9"/>
  <c r="X82" i="9"/>
  <c r="X259" i="9"/>
  <c r="X19" i="9"/>
  <c r="Q126" i="9"/>
  <c r="H126" i="9" s="1"/>
  <c r="Q13" i="9"/>
  <c r="H13" i="9" s="1"/>
  <c r="Q142" i="9"/>
  <c r="X248" i="9"/>
  <c r="Q46" i="9"/>
  <c r="Q151" i="9"/>
  <c r="H151" i="9" s="1"/>
  <c r="X16" i="9"/>
  <c r="Q100" i="9"/>
  <c r="Q142" i="5"/>
  <c r="Q10" i="9"/>
  <c r="Q43" i="9"/>
  <c r="X100" i="9"/>
  <c r="Q163" i="9"/>
  <c r="X31" i="9"/>
  <c r="Q99" i="9"/>
  <c r="Q51" i="9"/>
  <c r="Q234" i="9"/>
  <c r="H234" i="9" s="1"/>
  <c r="X10" i="9"/>
  <c r="X43" i="9"/>
  <c r="X163" i="9"/>
  <c r="Q66" i="9"/>
  <c r="X300" i="9"/>
  <c r="X183" i="9"/>
  <c r="X66" i="9"/>
  <c r="Q81" i="9"/>
  <c r="Q70" i="5"/>
  <c r="H70" i="5" s="1"/>
  <c r="Q148" i="9"/>
  <c r="Q184" i="9"/>
  <c r="Q59" i="9"/>
  <c r="Q298" i="9"/>
  <c r="X148" i="9"/>
  <c r="X184" i="9"/>
  <c r="X59" i="9"/>
  <c r="X298" i="9"/>
  <c r="Q33" i="9"/>
  <c r="R33" i="10"/>
  <c r="Q179" i="9"/>
  <c r="X302" i="9"/>
  <c r="X83" i="9"/>
  <c r="X292" i="9"/>
  <c r="Q90" i="5"/>
  <c r="Q202" i="9"/>
  <c r="X145" i="9"/>
  <c r="Q302" i="9"/>
  <c r="Q83" i="9"/>
  <c r="X274" i="9"/>
  <c r="Q117" i="9"/>
  <c r="X117" i="9"/>
  <c r="X179" i="9"/>
  <c r="Q48" i="9"/>
  <c r="Q275" i="9"/>
  <c r="H275" i="9" s="1"/>
  <c r="Q25" i="9"/>
  <c r="H25" i="9" s="1"/>
  <c r="L25" i="9" s="1"/>
  <c r="Q299" i="9"/>
  <c r="Q284" i="9"/>
  <c r="X277" i="9"/>
  <c r="X202" i="9"/>
  <c r="Q253" i="9"/>
  <c r="Q191" i="9"/>
  <c r="Q305" i="5"/>
  <c r="H305" i="5" s="1"/>
  <c r="Q39" i="5"/>
  <c r="H39" i="5" s="1"/>
  <c r="Q229" i="9"/>
  <c r="X284" i="9"/>
  <c r="X253" i="9"/>
  <c r="X191" i="9"/>
  <c r="X229" i="9"/>
  <c r="Q192" i="9"/>
  <c r="Q22" i="9"/>
  <c r="Q22" i="5"/>
  <c r="H22" i="5" s="1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X304" i="9"/>
  <c r="Q271" i="9"/>
  <c r="H271" i="9" s="1"/>
  <c r="Q278" i="9"/>
  <c r="X132" i="9"/>
  <c r="Q255" i="9"/>
  <c r="Q9" i="9"/>
  <c r="Q238" i="9"/>
  <c r="X278" i="9"/>
  <c r="X238" i="9"/>
  <c r="Q264" i="9"/>
  <c r="X255" i="9"/>
  <c r="X9" i="9"/>
  <c r="Q31" i="9"/>
  <c r="X264" i="9"/>
  <c r="Q158" i="5"/>
  <c r="Q89" i="5"/>
  <c r="Q38" i="9"/>
  <c r="H38" i="9" s="1"/>
  <c r="X246" i="9"/>
  <c r="Q267" i="9"/>
  <c r="Q98" i="9"/>
  <c r="Q68" i="9"/>
  <c r="Q207" i="9"/>
  <c r="X134" i="5"/>
  <c r="Q57" i="5"/>
  <c r="X207" i="9"/>
  <c r="Q246" i="9"/>
  <c r="X68" i="9"/>
  <c r="X227" i="9"/>
  <c r="Q215" i="5"/>
  <c r="Q70" i="9"/>
  <c r="Q103" i="9"/>
  <c r="Q20" i="5"/>
  <c r="H20" i="5" s="1"/>
  <c r="Q101" i="9"/>
  <c r="Q212" i="9"/>
  <c r="X267" i="9"/>
  <c r="Q62" i="9"/>
  <c r="Q296" i="9"/>
  <c r="X14" i="5"/>
  <c r="X70" i="9"/>
  <c r="X103" i="9"/>
  <c r="X101" i="9"/>
  <c r="Q54" i="9"/>
  <c r="Q173" i="9"/>
  <c r="X81" i="9"/>
  <c r="X98" i="9"/>
  <c r="Q162" i="9"/>
  <c r="Q295" i="9"/>
  <c r="Q11" i="9"/>
  <c r="X162" i="9"/>
  <c r="X62" i="9"/>
  <c r="X296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Q21" i="9"/>
  <c r="Q133" i="5"/>
  <c r="H133" i="5" s="1"/>
  <c r="Q23" i="9"/>
  <c r="X21" i="9"/>
  <c r="Q199" i="9"/>
  <c r="Q194" i="9"/>
  <c r="X27" i="9"/>
  <c r="X23" i="9"/>
  <c r="Q213" i="9"/>
  <c r="X199" i="9"/>
  <c r="X194" i="9"/>
  <c r="X154" i="9"/>
  <c r="X213" i="9"/>
  <c r="X212" i="9"/>
  <c r="Q87" i="9"/>
  <c r="W13" i="8"/>
  <c r="Q171" i="9"/>
  <c r="Q210" i="9"/>
  <c r="Q280" i="9"/>
  <c r="X210" i="9"/>
  <c r="Q163" i="5"/>
  <c r="H163" i="5" s="1"/>
  <c r="Q95" i="9"/>
  <c r="X186" i="9"/>
  <c r="X95" i="9"/>
  <c r="X87" i="9"/>
  <c r="X171" i="9"/>
  <c r="Q203" i="9"/>
  <c r="X280" i="9"/>
  <c r="X203" i="9"/>
  <c r="Q188" i="9"/>
  <c r="Q75" i="9"/>
  <c r="Q283" i="9"/>
  <c r="X268" i="9"/>
  <c r="X188" i="9"/>
  <c r="Q92" i="9"/>
  <c r="X75" i="9"/>
  <c r="X283" i="9"/>
  <c r="X92" i="9"/>
  <c r="Q36" i="9"/>
  <c r="Q208" i="9"/>
  <c r="X208" i="9"/>
  <c r="Q268" i="9"/>
  <c r="Q186" i="9"/>
  <c r="Q200" i="5"/>
  <c r="Q311" i="5"/>
  <c r="Q220" i="5"/>
  <c r="Q21" i="5"/>
  <c r="W34" i="8"/>
  <c r="Q318" i="5"/>
  <c r="H318" i="5" s="1"/>
  <c r="Q87" i="5"/>
  <c r="Q120" i="5"/>
  <c r="Q290" i="9"/>
  <c r="X213" i="5"/>
  <c r="X129" i="9"/>
  <c r="X71" i="9"/>
  <c r="Q154" i="9"/>
  <c r="Q27" i="9"/>
  <c r="X36" i="9"/>
  <c r="X290" i="9"/>
  <c r="X276" i="9"/>
  <c r="X52" i="9"/>
  <c r="X273" i="9"/>
  <c r="Q249" i="5"/>
  <c r="Q96" i="5"/>
  <c r="Q52" i="9"/>
  <c r="Q71" i="9"/>
  <c r="Q219" i="5"/>
  <c r="Q129" i="9"/>
  <c r="Q224" i="9"/>
  <c r="X32" i="5"/>
  <c r="X224" i="9"/>
  <c r="Q124" i="9"/>
  <c r="X124" i="9"/>
  <c r="Q198" i="9"/>
  <c r="Q15" i="9"/>
  <c r="X15" i="9"/>
  <c r="X198" i="9"/>
  <c r="Q222" i="9"/>
  <c r="X222" i="9"/>
  <c r="J174" i="9" l="1"/>
  <c r="H187" i="9"/>
  <c r="J128" i="9"/>
  <c r="J139" i="9"/>
  <c r="J84" i="9"/>
  <c r="J115" i="9"/>
  <c r="J150" i="9"/>
  <c r="H200" i="5"/>
  <c r="J168" i="9"/>
  <c r="H219" i="5"/>
  <c r="H142" i="9"/>
  <c r="L37" i="5"/>
  <c r="J152" i="9"/>
  <c r="J121" i="9"/>
  <c r="J299" i="9"/>
  <c r="L34" i="5"/>
  <c r="H51" i="9"/>
  <c r="J167" i="9"/>
  <c r="J51" i="9"/>
  <c r="J110" i="9"/>
  <c r="J77" i="9"/>
  <c r="J289" i="9"/>
  <c r="J109" i="9"/>
  <c r="H299" i="9"/>
  <c r="J119" i="9"/>
  <c r="J241" i="9"/>
  <c r="J136" i="9"/>
  <c r="H268" i="5"/>
  <c r="H220" i="5"/>
  <c r="I33" i="10"/>
  <c r="H87" i="5"/>
  <c r="L13" i="9"/>
  <c r="L33" i="5"/>
  <c r="K14" i="8"/>
  <c r="H120" i="5"/>
  <c r="L22" i="5"/>
  <c r="H158" i="5"/>
  <c r="H96" i="5"/>
  <c r="H311" i="5"/>
  <c r="H57" i="5"/>
  <c r="H21" i="5"/>
  <c r="L21" i="5" s="1"/>
  <c r="L9" i="5"/>
  <c r="L41" i="5"/>
  <c r="L20" i="5"/>
  <c r="K8" i="8"/>
  <c r="L45" i="5"/>
  <c r="K9" i="8"/>
  <c r="L13" i="5"/>
  <c r="L24" i="9"/>
  <c r="L23" i="5"/>
  <c r="L38" i="5"/>
  <c r="L10" i="5"/>
  <c r="L43" i="5"/>
  <c r="L31" i="5"/>
  <c r="L16" i="5"/>
  <c r="L7" i="9"/>
  <c r="K11" i="8"/>
  <c r="L27" i="5"/>
  <c r="L12" i="5"/>
  <c r="M10" i="10"/>
  <c r="M8" i="10"/>
  <c r="M9" i="10"/>
  <c r="M7" i="10"/>
  <c r="L8" i="9"/>
  <c r="L12" i="9"/>
  <c r="L20" i="9"/>
  <c r="L28" i="9"/>
  <c r="L18" i="9"/>
  <c r="K7" i="8"/>
  <c r="K16" i="8"/>
  <c r="K10" i="8"/>
  <c r="L26" i="5"/>
  <c r="L25" i="5"/>
  <c r="L42" i="5"/>
  <c r="L28" i="5"/>
  <c r="L40" i="5"/>
  <c r="L36" i="5"/>
  <c r="L29" i="5"/>
  <c r="L44" i="5"/>
  <c r="L18" i="5"/>
  <c r="L8" i="5"/>
  <c r="L17" i="5"/>
  <c r="R101" i="9"/>
  <c r="H101" i="9" s="1"/>
  <c r="J101" i="9"/>
  <c r="R15" i="9"/>
  <c r="H15" i="9" s="1"/>
  <c r="J15" i="9"/>
  <c r="R276" i="9"/>
  <c r="H276" i="9" s="1"/>
  <c r="J276" i="9"/>
  <c r="R75" i="9"/>
  <c r="H75" i="9" s="1"/>
  <c r="J75" i="9"/>
  <c r="R280" i="9"/>
  <c r="H280" i="9" s="1"/>
  <c r="J280" i="9"/>
  <c r="R210" i="9"/>
  <c r="H210" i="9" s="1"/>
  <c r="J210" i="9"/>
  <c r="R154" i="9"/>
  <c r="H154" i="9" s="1"/>
  <c r="J154" i="9"/>
  <c r="R21" i="9"/>
  <c r="H21" i="9" s="1"/>
  <c r="J21" i="9"/>
  <c r="R296" i="9"/>
  <c r="H296" i="9" s="1"/>
  <c r="J296" i="9"/>
  <c r="R267" i="9"/>
  <c r="H267" i="9" s="1"/>
  <c r="J267" i="9"/>
  <c r="R68" i="9"/>
  <c r="H68" i="9" s="1"/>
  <c r="J68" i="9"/>
  <c r="R45" i="9"/>
  <c r="H45" i="9" s="1"/>
  <c r="J45" i="9"/>
  <c r="R192" i="9"/>
  <c r="H192" i="9" s="1"/>
  <c r="J192" i="9"/>
  <c r="R191" i="9"/>
  <c r="H191" i="9" s="1"/>
  <c r="J191" i="9"/>
  <c r="R202" i="9"/>
  <c r="H202" i="9" s="1"/>
  <c r="J202" i="9"/>
  <c r="R117" i="9"/>
  <c r="H117" i="9" s="1"/>
  <c r="J117" i="9"/>
  <c r="R292" i="9"/>
  <c r="H292" i="9" s="1"/>
  <c r="J292" i="9"/>
  <c r="R184" i="9"/>
  <c r="H184" i="9" s="1"/>
  <c r="J184" i="9"/>
  <c r="R66" i="9"/>
  <c r="H66" i="9" s="1"/>
  <c r="J66" i="9"/>
  <c r="R19" i="9"/>
  <c r="H19" i="9" s="1"/>
  <c r="J19" i="9"/>
  <c r="R197" i="9"/>
  <c r="H197" i="9" s="1"/>
  <c r="J197" i="9"/>
  <c r="R34" i="9"/>
  <c r="H34" i="9" s="1"/>
  <c r="J34" i="9"/>
  <c r="R53" i="5"/>
  <c r="H53" i="5" s="1"/>
  <c r="J53" i="5"/>
  <c r="R17" i="9"/>
  <c r="H17" i="9" s="1"/>
  <c r="J17" i="9"/>
  <c r="R290" i="9"/>
  <c r="H290" i="9" s="1"/>
  <c r="J290" i="9"/>
  <c r="R194" i="9"/>
  <c r="H194" i="9" s="1"/>
  <c r="J194" i="9"/>
  <c r="R62" i="9"/>
  <c r="H62" i="9" s="1"/>
  <c r="J62" i="9"/>
  <c r="R246" i="9"/>
  <c r="H246" i="9" s="1"/>
  <c r="J246" i="9"/>
  <c r="R264" i="9"/>
  <c r="H264" i="9" s="1"/>
  <c r="J264" i="9"/>
  <c r="R196" i="9"/>
  <c r="H196" i="9" s="1"/>
  <c r="J196" i="9"/>
  <c r="R253" i="9"/>
  <c r="H253" i="9" s="1"/>
  <c r="J253" i="9"/>
  <c r="R277" i="9"/>
  <c r="H277" i="9" s="1"/>
  <c r="J277" i="9"/>
  <c r="R83" i="9"/>
  <c r="H83" i="9" s="1"/>
  <c r="J83" i="9"/>
  <c r="R148" i="9"/>
  <c r="H148" i="9" s="1"/>
  <c r="J148" i="9"/>
  <c r="R183" i="9"/>
  <c r="H183" i="9" s="1"/>
  <c r="J183" i="9"/>
  <c r="R16" i="9"/>
  <c r="H16" i="9" s="1"/>
  <c r="J16" i="9"/>
  <c r="R259" i="9"/>
  <c r="H259" i="9" s="1"/>
  <c r="J259" i="9"/>
  <c r="R30" i="9"/>
  <c r="H30" i="9" s="1"/>
  <c r="J30" i="9"/>
  <c r="R40" i="9"/>
  <c r="H40" i="9" s="1"/>
  <c r="J40" i="9"/>
  <c r="R90" i="9"/>
  <c r="H90" i="9" s="1"/>
  <c r="J90" i="9"/>
  <c r="R207" i="9"/>
  <c r="H207" i="9" s="1"/>
  <c r="J207" i="9"/>
  <c r="R284" i="9"/>
  <c r="H284" i="9" s="1"/>
  <c r="J284" i="9"/>
  <c r="R302" i="9"/>
  <c r="H302" i="9" s="1"/>
  <c r="J302" i="9"/>
  <c r="R300" i="9"/>
  <c r="H300" i="9" s="1"/>
  <c r="J300" i="9"/>
  <c r="R31" i="9"/>
  <c r="H31" i="9" s="1"/>
  <c r="J31" i="9"/>
  <c r="R82" i="9"/>
  <c r="H82" i="9" s="1"/>
  <c r="J82" i="9"/>
  <c r="R14" i="9"/>
  <c r="H14" i="9" s="1"/>
  <c r="J14" i="9"/>
  <c r="R36" i="9"/>
  <c r="H36" i="9" s="1"/>
  <c r="J36" i="9"/>
  <c r="R162" i="9"/>
  <c r="H162" i="9" s="1"/>
  <c r="J162" i="9"/>
  <c r="R274" i="9"/>
  <c r="H274" i="9" s="1"/>
  <c r="J274" i="9"/>
  <c r="R124" i="9"/>
  <c r="H124" i="9" s="1"/>
  <c r="J124" i="9"/>
  <c r="R208" i="9"/>
  <c r="H208" i="9" s="1"/>
  <c r="J208" i="9"/>
  <c r="R268" i="9"/>
  <c r="H268" i="9" s="1"/>
  <c r="J268" i="9"/>
  <c r="R87" i="9"/>
  <c r="H87" i="9" s="1"/>
  <c r="J87" i="9"/>
  <c r="R103" i="9"/>
  <c r="H103" i="9" s="1"/>
  <c r="J103" i="9"/>
  <c r="R9" i="9"/>
  <c r="H9" i="9" s="1"/>
  <c r="J9" i="9"/>
  <c r="R132" i="9"/>
  <c r="H132" i="9" s="1"/>
  <c r="J132" i="9"/>
  <c r="R133" i="9"/>
  <c r="H133" i="9" s="1"/>
  <c r="J133" i="9"/>
  <c r="R104" i="9"/>
  <c r="H104" i="9" s="1"/>
  <c r="J104" i="9"/>
  <c r="R95" i="9"/>
  <c r="H95" i="9" s="1"/>
  <c r="J95" i="9"/>
  <c r="R235" i="9"/>
  <c r="H235" i="9" s="1"/>
  <c r="J235" i="9"/>
  <c r="R11" i="9"/>
  <c r="H11" i="9" s="1"/>
  <c r="J11" i="9"/>
  <c r="R70" i="9"/>
  <c r="H70" i="9" s="1"/>
  <c r="J70" i="9"/>
  <c r="R134" i="5"/>
  <c r="H134" i="5" s="1"/>
  <c r="J134" i="5"/>
  <c r="R255" i="9"/>
  <c r="H255" i="9" s="1"/>
  <c r="J255" i="9"/>
  <c r="R29" i="9"/>
  <c r="H29" i="9" s="1"/>
  <c r="J29" i="9"/>
  <c r="R163" i="9"/>
  <c r="H163" i="9" s="1"/>
  <c r="J163" i="9"/>
  <c r="R100" i="9"/>
  <c r="H100" i="9" s="1"/>
  <c r="J100" i="9"/>
  <c r="R248" i="9"/>
  <c r="H248" i="9" s="1"/>
  <c r="J248" i="9"/>
  <c r="R237" i="5"/>
  <c r="H237" i="5" s="1"/>
  <c r="J237" i="5"/>
  <c r="R188" i="9"/>
  <c r="H188" i="9" s="1"/>
  <c r="J188" i="9"/>
  <c r="Q34" i="8"/>
  <c r="G34" i="8" s="1"/>
  <c r="I34" i="8"/>
  <c r="R222" i="9"/>
  <c r="H222" i="9" s="1"/>
  <c r="J222" i="9"/>
  <c r="R295" i="9"/>
  <c r="H295" i="9" s="1"/>
  <c r="J295" i="9"/>
  <c r="R14" i="5"/>
  <c r="H14" i="5" s="1"/>
  <c r="J14" i="5"/>
  <c r="R69" i="9"/>
  <c r="H69" i="9" s="1"/>
  <c r="J69" i="9"/>
  <c r="R145" i="9"/>
  <c r="H145" i="9" s="1"/>
  <c r="J145" i="9"/>
  <c r="R43" i="9"/>
  <c r="H43" i="9" s="1"/>
  <c r="J43" i="9"/>
  <c r="R157" i="5"/>
  <c r="H157" i="5" s="1"/>
  <c r="J157" i="5"/>
  <c r="R199" i="9"/>
  <c r="H199" i="9" s="1"/>
  <c r="J199" i="9"/>
  <c r="R23" i="9"/>
  <c r="H23" i="9" s="1"/>
  <c r="J23" i="9"/>
  <c r="R71" i="9"/>
  <c r="H71" i="9" s="1"/>
  <c r="J71" i="9"/>
  <c r="R186" i="9"/>
  <c r="H186" i="9" s="1"/>
  <c r="J186" i="9"/>
  <c r="R111" i="9"/>
  <c r="H111" i="9" s="1"/>
  <c r="J111" i="9"/>
  <c r="R32" i="5"/>
  <c r="H32" i="5" s="1"/>
  <c r="J32" i="5"/>
  <c r="R273" i="9"/>
  <c r="H273" i="9" s="1"/>
  <c r="J273" i="9"/>
  <c r="R129" i="9"/>
  <c r="H129" i="9" s="1"/>
  <c r="J129" i="9"/>
  <c r="R92" i="9"/>
  <c r="H92" i="9" s="1"/>
  <c r="J92" i="9"/>
  <c r="R212" i="9"/>
  <c r="H212" i="9" s="1"/>
  <c r="J212" i="9"/>
  <c r="R230" i="9"/>
  <c r="H230" i="9" s="1"/>
  <c r="J230" i="9"/>
  <c r="R173" i="9"/>
  <c r="H173" i="9" s="1"/>
  <c r="J173" i="9"/>
  <c r="R98" i="9"/>
  <c r="H98" i="9" s="1"/>
  <c r="J98" i="9"/>
  <c r="R238" i="9"/>
  <c r="H238" i="9" s="1"/>
  <c r="J238" i="9"/>
  <c r="R304" i="9"/>
  <c r="H304" i="9" s="1"/>
  <c r="J304" i="9"/>
  <c r="R44" i="9"/>
  <c r="H44" i="9" s="1"/>
  <c r="J44" i="9"/>
  <c r="R298" i="9"/>
  <c r="H298" i="9" s="1"/>
  <c r="J298" i="9"/>
  <c r="R10" i="9"/>
  <c r="H10" i="9" s="1"/>
  <c r="J10" i="9"/>
  <c r="R33" i="9"/>
  <c r="H33" i="9" s="1"/>
  <c r="J33" i="9"/>
  <c r="R171" i="9"/>
  <c r="H171" i="9" s="1"/>
  <c r="J171" i="9"/>
  <c r="Q13" i="8"/>
  <c r="G13" i="8" s="1"/>
  <c r="I13" i="8"/>
  <c r="R224" i="9"/>
  <c r="H224" i="9" s="1"/>
  <c r="J224" i="9"/>
  <c r="R27" i="9"/>
  <c r="H27" i="9" s="1"/>
  <c r="J27" i="9"/>
  <c r="R198" i="9"/>
  <c r="H198" i="9" s="1"/>
  <c r="J198" i="9"/>
  <c r="R52" i="9"/>
  <c r="H52" i="9" s="1"/>
  <c r="J52" i="9"/>
  <c r="R213" i="5"/>
  <c r="H213" i="5" s="1"/>
  <c r="J213" i="5"/>
  <c r="R283" i="9"/>
  <c r="H283" i="9" s="1"/>
  <c r="J283" i="9"/>
  <c r="R203" i="9"/>
  <c r="H203" i="9" s="1"/>
  <c r="J203" i="9"/>
  <c r="R213" i="9"/>
  <c r="H213" i="9" s="1"/>
  <c r="J213" i="9"/>
  <c r="R293" i="9"/>
  <c r="H293" i="9" s="1"/>
  <c r="J293" i="9"/>
  <c r="R54" i="9"/>
  <c r="H54" i="9" s="1"/>
  <c r="J54" i="9"/>
  <c r="R81" i="9"/>
  <c r="H81" i="9" s="1"/>
  <c r="J81" i="9"/>
  <c r="R227" i="9"/>
  <c r="H227" i="9" s="1"/>
  <c r="J227" i="9"/>
  <c r="R278" i="9"/>
  <c r="H278" i="9" s="1"/>
  <c r="J278" i="9"/>
  <c r="R99" i="9"/>
  <c r="H99" i="9" s="1"/>
  <c r="J99" i="9"/>
  <c r="R22" i="9"/>
  <c r="H22" i="9" s="1"/>
  <c r="J22" i="9"/>
  <c r="R229" i="9"/>
  <c r="H229" i="9" s="1"/>
  <c r="J229" i="9"/>
  <c r="R179" i="9"/>
  <c r="H179" i="9" s="1"/>
  <c r="J179" i="9"/>
  <c r="R59" i="9"/>
  <c r="H59" i="9" s="1"/>
  <c r="J59" i="9"/>
  <c r="R217" i="9"/>
  <c r="H217" i="9" s="1"/>
  <c r="J217" i="9"/>
  <c r="R147" i="9"/>
  <c r="H147" i="9" s="1"/>
  <c r="J147" i="9"/>
  <c r="R39" i="9"/>
  <c r="H39" i="9" s="1"/>
  <c r="J39" i="9"/>
  <c r="E13" i="13" l="1" a="1"/>
  <c r="E13" i="13" s="1"/>
  <c r="F31" i="13" s="1"/>
  <c r="L14" i="9"/>
  <c r="L22" i="9"/>
  <c r="L14" i="5"/>
  <c r="L32" i="5"/>
  <c r="E10" i="13" a="1"/>
  <c r="E10" i="13" s="1"/>
  <c r="U22" i="3" s="1"/>
  <c r="L10" i="9"/>
  <c r="L23" i="9"/>
  <c r="L9" i="9"/>
  <c r="L16" i="9"/>
  <c r="L17" i="9"/>
  <c r="L19" i="9"/>
  <c r="L21" i="9"/>
  <c r="L27" i="9"/>
  <c r="L11" i="9"/>
  <c r="L15" i="9"/>
  <c r="K13" i="8"/>
  <c r="E11" i="13" s="1" a="1"/>
  <c r="E11" i="13" s="1"/>
  <c r="U25" i="3" l="1"/>
  <c r="D31" i="13"/>
  <c r="E31" i="13"/>
  <c r="G31" i="13" s="1"/>
  <c r="E12" i="13" a="1"/>
  <c r="E12" i="13" s="1"/>
  <c r="U24" i="3" s="1"/>
  <c r="F28" i="13"/>
  <c r="E28" i="13"/>
  <c r="D28" i="13"/>
  <c r="F29" i="13"/>
  <c r="D29" i="13"/>
  <c r="U23" i="3"/>
  <c r="E29" i="13"/>
  <c r="D30" i="13" l="1"/>
  <c r="F30" i="13"/>
  <c r="E30" i="13"/>
  <c r="E8" i="13" a="1"/>
  <c r="E8" i="13" s="1"/>
  <c r="G28" i="13"/>
  <c r="U4" i="3"/>
  <c r="E19" i="13" s="1"/>
  <c r="G29" i="13"/>
  <c r="G30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<sst xmlns="http://schemas.openxmlformats.org/spreadsheetml/2006/main" count="1329" uniqueCount="394">
  <si>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</si>
  <si>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</si>
  <si>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</si>
  <si>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</si>
  <si>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</si>
  <si>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</si>
  <si>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</si>
  <si>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</si>
  <si>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</si>
  <si>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</si>
  <si>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</si>
  <si>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</si>
  <si>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</si>
  <si>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</si>
  <si>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</si>
  <si>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</si>
  <si>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</si>
  <si>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</si>
  <si>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</si>
  <si>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</si>
  <si>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</si>
  <si>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</si>
  <si>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</si>
  <si>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</si>
  <si>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</si>
  <si>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</si>
  <si>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</si>
  <si>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</si>
  <si>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</si>
  <si>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</si>
  <si>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</si>
  <si>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</si>
  <si>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</si>
  <si>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</si>
  <si>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</si>
  <si>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</si>
  <si>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</si>
  <si>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</si>
  <si>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</si>
  <si>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</si>
  <si>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</si>
  <si>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</si>
  <si>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</si>
  <si>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</si>
  <si>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</si>
  <si>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</si>
  <si>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</si>
  <si>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</si>
  <si>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</si>
  <si>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</si>
  <si>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</si>
  <si>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</si>
  <si>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</si>
  <si>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</si>
  <si>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</si>
  <si>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</si>
  <si>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</si>
  <si>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</si>
  <si>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</si>
  <si>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</si>
  <si>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</si>
  <si>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</si>
  <si>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</si>
  <si>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</si>
  <si>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</si>
  <si>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</si>
  <si>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</si>
  <si>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</si>
  <si>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</si>
  <si>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</si>
  <si>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</si>
  <si>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</si>
  <si>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</si>
  <si>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</si>
  <si>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</si>
  <si>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</si>
  <si>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</si>
  <si>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</si>
  <si>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</si>
  <si>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</si>
  <si>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</si>
  <si>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</si>
  <si>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</si>
  <si>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</si>
  <si>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</si>
  <si>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</si>
  <si>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</si>
  <si>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</si>
  <si>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</si>
  <si>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</si>
  <si>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</si>
  <si>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</si>
  <si>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</si>
  <si>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</si>
  <si>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</si>
  <si>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</si>
  <si>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</si>
  <si>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</si>
  <si>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</si>
  <si>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</si>
  <si>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</si>
  <si>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</si>
  <si>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</si>
  <si>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</si>
  <si>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</si>
  <si>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</si>
  <si>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</si>
  <si>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</si>
  <si>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</si>
  <si>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</si>
  <si>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</si>
  <si>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</si>
  <si>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</si>
  <si>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</si>
  <si>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</si>
  <si>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</si>
  <si>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</si>
  <si>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</si>
  <si>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</si>
  <si>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</si>
  <si>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</si>
  <si>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</si>
  <si>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</si>
  <si>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</si>
  <si>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</si>
  <si>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</si>
  <si>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</si>
  <si>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</si>
  <si>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</si>
  <si>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</si>
  <si>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</si>
  <si>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</si>
  <si>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</si>
  <si>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</si>
  <si>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</si>
  <si>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</si>
  <si>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</si>
  <si>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</si>
  <si>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</si>
  <si>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</si>
  <si>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</si>
  <si>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</si>
  <si>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</si>
  <si>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</si>
  <si>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</si>
  <si>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</si>
  <si>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</si>
  <si>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</si>
  <si>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</si>
  <si>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</si>
  <si>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</si>
  <si>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</si>
  <si>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</si>
  <si>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</si>
  <si>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</si>
  <si>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</si>
  <si>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</si>
  <si>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</si>
  <si>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</si>
  <si>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</si>
  <si>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</si>
  <si>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</si>
  <si>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</si>
  <si>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</si>
  <si>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</si>
  <si>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</si>
  <si>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</si>
  <si>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</si>
  <si>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</si>
  <si>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</si>
  <si>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</si>
  <si>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</si>
  <si>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</si>
  <si>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</si>
  <si>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</si>
  <si>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</si>
  <si>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</si>
  <si>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</si>
  <si>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</si>
  <si>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</si>
  <si>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</si>
  <si>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</si>
  <si>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</si>
  <si>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</si>
  <si>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</si>
  <si>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</si>
  <si>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</si>
  <si>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</si>
  <si>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</si>
  <si>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</si>
  <si>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</si>
  <si>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</si>
  <si>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</si>
  <si>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</si>
  <si>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</si>
  <si>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</si>
  <si>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</si>
  <si>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</si>
  <si>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</si>
  <si>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</si>
  <si>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</si>
  <si>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</si>
  <si>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</si>
  <si>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</si>
  <si>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</si>
  <si>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</si>
  <si>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</si>
  <si>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</si>
  <si>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</si>
  <si>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</si>
  <si>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</si>
  <si>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</si>
  <si>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</si>
  <si>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</si>
  <si>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</si>
  <si>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</si>
  <si>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</si>
  <si>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</si>
  <si>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</si>
  <si>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</si>
  <si>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</si>
  <si>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</si>
  <si>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</si>
  <si>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</si>
  <si>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</si>
  <si>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</si>
  <si>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</si>
  <si>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</si>
  <si>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</si>
  <si>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</si>
  <si>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</si>
  <si>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</si>
  <si>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</si>
  <si>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</si>
  <si>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</si>
  <si>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</si>
  <si>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</si>
  <si>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</si>
  <si>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</si>
  <si>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</si>
  <si>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</si>
  <si>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</si>
  <si>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</si>
  <si>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</si>
  <si>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</si>
  <si>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</si>
  <si>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</si>
  <si>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</si>
  <si>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</si>
  <si>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</si>
  <si>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</si>
  <si>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</si>
  <si>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</si>
  <si>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</si>
  <si>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</si>
  <si>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</si>
  <si>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</si>
  <si>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</si>
  <si>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</si>
  <si>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</si>
  <si>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</si>
  <si>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</si>
  <si>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</si>
  <si>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</si>
  <si>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</si>
  <si>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</si>
  <si>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 services</t>
  </si>
  <si>
    <t>Single phase - where Powercor is the metering coordinator</t>
  </si>
  <si>
    <t>NCSBH</t>
  </si>
  <si>
    <t>Multi-phase DC - where Powercor is the metering coordinator</t>
  </si>
  <si>
    <t>MDCBH</t>
  </si>
  <si>
    <t>Multi-phase CT - where Powercor is the metering coordinator</t>
  </si>
  <si>
    <t>MCTBH</t>
  </si>
  <si>
    <t>Single phase - where Powercor is not the metering coordinator</t>
  </si>
  <si>
    <t>NSPBH</t>
  </si>
  <si>
    <t>Multi-phase DC - where Powercor is not the metering coordinator</t>
  </si>
  <si>
    <t>NMDBH</t>
  </si>
  <si>
    <t>Multi-phase CT - where Powercor is not the metering coordinator</t>
  </si>
  <si>
    <t>NMCBH</t>
  </si>
  <si>
    <t>Meter/NMI/site investigation</t>
  </si>
  <si>
    <t>MITBH</t>
  </si>
  <si>
    <t>Meter accuracy test</t>
  </si>
  <si>
    <t>MATBH</t>
  </si>
  <si>
    <t>Meter accuracy test - additional meters</t>
  </si>
  <si>
    <t>MATAM</t>
  </si>
  <si>
    <t>Special reading</t>
  </si>
  <si>
    <t>SRBH</t>
  </si>
  <si>
    <t>Remote meter reconfiguration</t>
  </si>
  <si>
    <t>RMR</t>
  </si>
  <si>
    <t>Manual re-energisation (including customer transfer)</t>
  </si>
  <si>
    <t>RCTBH</t>
  </si>
  <si>
    <t>Manual re-energisation (same day)</t>
  </si>
  <si>
    <t>RSDBH</t>
  </si>
  <si>
    <t>Manual de-energisation</t>
  </si>
  <si>
    <t>DISBH</t>
  </si>
  <si>
    <t>Failed field visit for lower cost services (simple tasks)</t>
  </si>
  <si>
    <t>FVSBH</t>
  </si>
  <si>
    <t>Isolation of supply or reconnection, excluding HV (single)</t>
  </si>
  <si>
    <t>Isolation of supply and reconnection after isolation, excluding HV (same day)</t>
  </si>
  <si>
    <t>ISSBH</t>
  </si>
  <si>
    <t>Standard alteration, &lt;60 minutes</t>
  </si>
  <si>
    <t>SALBH</t>
  </si>
  <si>
    <t>Complex alteration, &gt; 60 minutes</t>
  </si>
  <si>
    <t>CALBH</t>
  </si>
  <si>
    <t>Failed field visit (complex tasks)</t>
  </si>
  <si>
    <t>FVCBH</t>
  </si>
  <si>
    <t>After hours services</t>
  </si>
  <si>
    <t>NCSAH</t>
  </si>
  <si>
    <t>MDCAH</t>
  </si>
  <si>
    <t>MCTAH</t>
  </si>
  <si>
    <t>NSPAH</t>
  </si>
  <si>
    <t>NMDAH</t>
  </si>
  <si>
    <t>NMCAH</t>
  </si>
  <si>
    <t>MITAH</t>
  </si>
  <si>
    <t>MATAH</t>
  </si>
  <si>
    <t>SALAH</t>
  </si>
  <si>
    <t>CALAH</t>
  </si>
  <si>
    <t>Failed field visit (unable to perform customer requested task)</t>
  </si>
  <si>
    <t>FVUAH</t>
  </si>
  <si>
    <t>Administration - business hours</t>
  </si>
  <si>
    <t>ADMBH</t>
  </si>
  <si>
    <t>Field worker - business hours</t>
  </si>
  <si>
    <t>FIEBH</t>
  </si>
  <si>
    <t>Technical - business hours</t>
  </si>
  <si>
    <t>TECBH</t>
  </si>
  <si>
    <t>Engineer - business hours</t>
  </si>
  <si>
    <t>ENGBH</t>
  </si>
  <si>
    <t>Senior engineer - business hours</t>
  </si>
  <si>
    <t>SENBH</t>
  </si>
  <si>
    <t>Field worker - after hours</t>
  </si>
  <si>
    <t>FIEAH</t>
  </si>
  <si>
    <t>Technical - after hours</t>
  </si>
  <si>
    <t>TECAH</t>
  </si>
  <si>
    <t>Engineer - after hours</t>
  </si>
  <si>
    <t>ENGAH</t>
  </si>
  <si>
    <t>Senior engineer - after hours</t>
  </si>
  <si>
    <t>SENAH</t>
  </si>
  <si>
    <t>Mercury vapour 80 watt</t>
  </si>
  <si>
    <t>510072</t>
  </si>
  <si>
    <t>Sodium high pressure 150 watt</t>
  </si>
  <si>
    <t>510076</t>
  </si>
  <si>
    <t>Sodium high pressure 250 watt</t>
  </si>
  <si>
    <t>510077</t>
  </si>
  <si>
    <t>Mercury vapour 50 watt</t>
  </si>
  <si>
    <t>510071</t>
  </si>
  <si>
    <t>Mercury vapour 125 watt</t>
  </si>
  <si>
    <t>510073</t>
  </si>
  <si>
    <t>Mercury vapour 250 watt</t>
  </si>
  <si>
    <t>510074</t>
  </si>
  <si>
    <t>Mercury vapour 400 watt</t>
  </si>
  <si>
    <t>510075</t>
  </si>
  <si>
    <t>Sodium high pressure 400 watt</t>
  </si>
  <si>
    <t>510078</t>
  </si>
  <si>
    <t>Metal halide 250 watt</t>
  </si>
  <si>
    <t>510521</t>
  </si>
  <si>
    <t>Metal halide 400 watt</t>
  </si>
  <si>
    <t>510522</t>
  </si>
  <si>
    <t>Metal halide 70 watt</t>
  </si>
  <si>
    <t>511117</t>
  </si>
  <si>
    <t>T5 2X14W</t>
  </si>
  <si>
    <t>510662</t>
  </si>
  <si>
    <t>T5 2X24W</t>
  </si>
  <si>
    <t>510664</t>
  </si>
  <si>
    <t>CF32</t>
  </si>
  <si>
    <t>511055</t>
  </si>
  <si>
    <t>CF42</t>
  </si>
  <si>
    <t>511056</t>
  </si>
  <si>
    <t>Category P LED Standard Output</t>
  </si>
  <si>
    <t>511166</t>
  </si>
  <si>
    <t>Category P LED High Output</t>
  </si>
  <si>
    <t>511145</t>
  </si>
  <si>
    <t xml:space="preserve">Category V LED L1 Standard Output </t>
  </si>
  <si>
    <t>511251</t>
  </si>
  <si>
    <t>Category V LED L2 Medium Output</t>
  </si>
  <si>
    <t>511252</t>
  </si>
  <si>
    <t xml:space="preserve">Category V LED L4 High Output </t>
  </si>
  <si>
    <t>511253</t>
  </si>
  <si>
    <t>WDV</t>
  </si>
  <si>
    <t>420372</t>
  </si>
  <si>
    <t>Avoided cost</t>
  </si>
  <si>
    <t>420371</t>
  </si>
  <si>
    <t>AMI single phase</t>
  </si>
  <si>
    <t>Exit fee</t>
  </si>
  <si>
    <t>MEFSP</t>
  </si>
  <si>
    <t>AMI three phase</t>
  </si>
  <si>
    <t>MEFDC</t>
  </si>
  <si>
    <t>AMI three phase current transformer</t>
  </si>
  <si>
    <t>MEFCT</t>
  </si>
  <si>
    <t>Basic or MRIM</t>
  </si>
  <si>
    <t>MEFBM</t>
  </si>
  <si>
    <t>n/a</t>
  </si>
  <si>
    <t>IOSBH</t>
  </si>
  <si>
    <t>IOSAH</t>
  </si>
  <si>
    <t>2025–26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</si>
</sst>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145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Powercor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129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38</v>
      </c>
      <c r="D9" s="58"/>
      <c r="E9" s="58"/>
      <c r="F9" s="58"/>
      <c r="G9" s="69" t="s">
        <v>130</v>
      </c>
      <c r="H9" s="70" t="s">
        <v>131</v>
      </c>
      <c r="I9" s="70" t="s">
        <v>132</v>
      </c>
      <c r="J9" s="70"/>
    </row>
    <row r="10" spans="1:36" x14ac:dyDescent="0.2">
      <c r="C10" s="71"/>
      <c r="D10" s="47"/>
      <c r="E10" s="35" t="s">
        <v>133</v>
      </c>
      <c r="F10" s="47"/>
      <c r="G10" s="72">
        <v>0.1</v>
      </c>
      <c r="H10" s="73">
        <v>44470</v>
      </c>
      <c r="I10" s="175" t="s">
        <v>146</v>
      </c>
      <c r="J10" s="175"/>
    </row>
    <row r="11" spans="1:36" x14ac:dyDescent="0.2">
      <c r="C11" s="74"/>
      <c r="D11" s="58"/>
      <c r="E11" s="35" t="s">
        <v>134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135</v>
      </c>
      <c r="F12" s="58"/>
      <c r="G12" s="72">
        <v>0.2</v>
      </c>
      <c r="H12" s="73">
        <v>44501</v>
      </c>
      <c r="I12" s="173" t="s">
        <v>136</v>
      </c>
      <c r="J12" s="173"/>
    </row>
    <row r="13" spans="1:36" x14ac:dyDescent="0.2">
      <c r="C13" s="79"/>
      <c r="D13" s="58"/>
      <c r="E13" s="35" t="s">
        <v>137</v>
      </c>
      <c r="F13" s="58"/>
      <c r="G13" s="72">
        <v>1</v>
      </c>
      <c r="H13" s="73">
        <v>44531</v>
      </c>
      <c r="I13" s="173" t="s">
        <v>138</v>
      </c>
      <c r="J13" s="173"/>
    </row>
    <row r="14" spans="1:36" ht="11.25" customHeight="1" x14ac:dyDescent="0.2">
      <c r="C14" s="80"/>
      <c r="D14" s="58"/>
      <c r="E14" s="35" t="s">
        <v>139</v>
      </c>
      <c r="F14" s="58"/>
      <c r="G14" s="72">
        <v>1.1000000000000001</v>
      </c>
      <c r="H14" s="73">
        <v>44621</v>
      </c>
      <c r="I14" s="173" t="s">
        <v>246</v>
      </c>
      <c r="J14" s="173"/>
    </row>
    <row r="15" spans="1:36" ht="11.25" customHeight="1" x14ac:dyDescent="0.2">
      <c r="C15" s="81"/>
      <c r="D15" s="58"/>
      <c r="E15" s="35" t="s">
        <v>140</v>
      </c>
      <c r="F15" s="58"/>
      <c r="G15" s="75">
        <v>1.2</v>
      </c>
      <c r="H15" s="76">
        <v>44866</v>
      </c>
      <c r="I15" s="174" t="s">
        <v>247</v>
      </c>
      <c r="J15" s="174"/>
    </row>
    <row r="16" spans="1:36" x14ac:dyDescent="0.2">
      <c r="C16" s="82"/>
      <c r="D16" s="58"/>
      <c r="E16" s="35" t="s">
        <v>141</v>
      </c>
      <c r="F16" s="58"/>
      <c r="G16" s="75">
        <v>2</v>
      </c>
      <c r="H16" s="76">
        <v>44896</v>
      </c>
      <c r="I16" s="174" t="s">
        <v>142</v>
      </c>
      <c r="J16" s="174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4" t="s">
        <v>143</v>
      </c>
      <c r="J17" s="174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4" t="s">
        <v>144</v>
      </c>
      <c r="J18" s="174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147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249</v>
      </c>
      <c r="D22" s="58"/>
      <c r="E22" s="58" t="s">
        <v>250</v>
      </c>
      <c r="F22" s="58"/>
      <c r="G22" s="75"/>
      <c r="H22" s="84"/>
      <c r="I22" s="77"/>
      <c r="J22" s="77"/>
    </row>
    <row r="23" spans="1:36" x14ac:dyDescent="0.2">
      <c r="C23" s="98" t="s">
        <v>152</v>
      </c>
      <c r="D23" s="58"/>
      <c r="E23" s="58" t="s">
        <v>153</v>
      </c>
      <c r="F23" s="58"/>
      <c r="G23" s="75"/>
      <c r="H23" s="84"/>
      <c r="I23" s="77"/>
      <c r="J23" s="77"/>
    </row>
    <row r="24" spans="1:36" x14ac:dyDescent="0.2">
      <c r="C24" s="98" t="s">
        <v>148</v>
      </c>
      <c r="D24" s="58"/>
      <c r="E24" s="58" t="s">
        <v>154</v>
      </c>
      <c r="F24" s="58"/>
      <c r="G24" s="75"/>
      <c r="H24" s="84"/>
      <c r="I24" s="77"/>
      <c r="J24" s="77"/>
    </row>
    <row r="25" spans="1:36" x14ac:dyDescent="0.2">
      <c r="C25" s="98" t="s">
        <v>151</v>
      </c>
      <c r="D25" s="58"/>
      <c r="E25" s="58" t="s">
        <v>155</v>
      </c>
      <c r="F25" s="58"/>
      <c r="G25" s="75"/>
      <c r="H25" s="84"/>
      <c r="I25" s="77"/>
      <c r="J25" s="77"/>
    </row>
    <row r="26" spans="1:36" x14ac:dyDescent="0.2">
      <c r="C26" s="98" t="s">
        <v>149</v>
      </c>
      <c r="D26" s="58"/>
      <c r="E26" s="58" t="s">
        <v>156</v>
      </c>
      <c r="F26" s="58"/>
      <c r="G26" s="75"/>
      <c r="H26" s="84"/>
      <c r="I26" s="77"/>
      <c r="J26" s="77"/>
    </row>
    <row r="27" spans="1:36" x14ac:dyDescent="0.2">
      <c r="C27" s="98" t="s">
        <v>150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158</v>
      </c>
      <c r="D28" s="58"/>
      <c r="E28" s="58" t="s">
        <v>159</v>
      </c>
      <c r="F28" s="58"/>
      <c r="G28" s="75"/>
      <c r="H28" s="84"/>
      <c r="I28" s="77"/>
      <c r="J28" s="77"/>
    </row>
    <row r="29" spans="1:36" x14ac:dyDescent="0.2">
      <c r="C29" s="98" t="s">
        <v>243</v>
      </c>
      <c r="D29" s="58"/>
      <c r="E29" s="58" t="s">
        <v>244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160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161</v>
      </c>
      <c r="D33" s="94"/>
      <c r="E33" s="94"/>
      <c r="F33" s="58"/>
      <c r="G33" s="95" t="s">
        <v>176</v>
      </c>
      <c r="H33" s="96"/>
      <c r="I33" s="97"/>
      <c r="J33" s="77"/>
    </row>
    <row r="34" spans="3:10" x14ac:dyDescent="0.2">
      <c r="C34" s="99" t="s">
        <v>162</v>
      </c>
      <c r="D34" s="58"/>
      <c r="E34" s="58" t="s">
        <v>11</v>
      </c>
      <c r="F34" s="58"/>
      <c r="G34" s="99" t="s">
        <v>164</v>
      </c>
      <c r="H34" s="84"/>
      <c r="I34" s="77" t="s">
        <v>178</v>
      </c>
      <c r="J34" s="77"/>
    </row>
    <row r="35" spans="3:10" x14ac:dyDescent="0.2">
      <c r="C35" s="99" t="s">
        <v>163</v>
      </c>
      <c r="D35" s="58"/>
      <c r="E35" s="58" t="s">
        <v>177</v>
      </c>
      <c r="F35" s="58"/>
      <c r="G35" s="99" t="s">
        <v>224</v>
      </c>
      <c r="H35" s="84"/>
      <c r="I35" s="77" t="s">
        <v>179</v>
      </c>
      <c r="J35" s="77"/>
    </row>
    <row r="36" spans="3:10" x14ac:dyDescent="0.2">
      <c r="C36" s="99" t="s">
        <v>165</v>
      </c>
      <c r="D36" s="58"/>
      <c r="E36" s="58" t="s">
        <v>167</v>
      </c>
      <c r="F36" s="58"/>
      <c r="G36" s="99" t="s">
        <v>225</v>
      </c>
      <c r="H36" s="84"/>
      <c r="I36" s="77" t="s">
        <v>180</v>
      </c>
      <c r="J36" s="77"/>
    </row>
    <row r="37" spans="3:10" x14ac:dyDescent="0.2">
      <c r="C37" s="99" t="s">
        <v>168</v>
      </c>
      <c r="D37" s="58"/>
      <c r="E37" s="58" t="s">
        <v>169</v>
      </c>
      <c r="F37" s="58"/>
      <c r="G37" s="75"/>
      <c r="H37" s="84"/>
      <c r="I37" s="77"/>
      <c r="J37" s="77"/>
    </row>
    <row r="38" spans="3:10" x14ac:dyDescent="0.2">
      <c r="C38" s="99" t="s">
        <v>166</v>
      </c>
      <c r="D38" s="58"/>
      <c r="E38" s="58" t="s">
        <v>170</v>
      </c>
      <c r="F38" s="58"/>
      <c r="G38" s="95" t="s">
        <v>181</v>
      </c>
      <c r="H38" s="96"/>
      <c r="I38" s="97"/>
      <c r="J38" s="77"/>
    </row>
    <row r="39" spans="3:10" x14ac:dyDescent="0.2">
      <c r="C39" s="99" t="s">
        <v>210</v>
      </c>
      <c r="D39" s="58"/>
      <c r="E39" s="58" t="s">
        <v>171</v>
      </c>
      <c r="F39" s="58"/>
      <c r="G39" s="99" t="s">
        <v>226</v>
      </c>
      <c r="H39" s="58"/>
      <c r="I39" s="58" t="s">
        <v>227</v>
      </c>
      <c r="J39" s="58"/>
    </row>
    <row r="40" spans="3:10" x14ac:dyDescent="0.2">
      <c r="C40" s="99" t="s">
        <v>211</v>
      </c>
      <c r="D40" s="58"/>
      <c r="E40" s="58" t="s">
        <v>212</v>
      </c>
      <c r="F40" s="58"/>
      <c r="G40" s="99" t="s">
        <v>230</v>
      </c>
      <c r="H40" s="58"/>
      <c r="I40" s="58" t="s">
        <v>227</v>
      </c>
      <c r="J40" s="58"/>
    </row>
    <row r="41" spans="3:10" x14ac:dyDescent="0.2">
      <c r="C41" s="99" t="s">
        <v>213</v>
      </c>
      <c r="D41" s="58"/>
      <c r="E41" s="58" t="s">
        <v>172</v>
      </c>
      <c r="F41" s="58"/>
      <c r="G41" s="99" t="s">
        <v>231</v>
      </c>
      <c r="H41" s="58"/>
      <c r="I41" s="58" t="s">
        <v>227</v>
      </c>
      <c r="J41" s="58"/>
    </row>
    <row r="42" spans="3:10" x14ac:dyDescent="0.2">
      <c r="C42" s="99" t="s">
        <v>228</v>
      </c>
      <c r="D42" s="58"/>
      <c r="E42" s="58" t="s">
        <v>229</v>
      </c>
      <c r="F42" s="58"/>
      <c r="G42" s="99" t="s">
        <v>233</v>
      </c>
      <c r="H42" s="58"/>
      <c r="I42" s="58" t="s">
        <v>227</v>
      </c>
      <c r="J42" s="58"/>
    </row>
    <row r="43" spans="3:10" x14ac:dyDescent="0.2">
      <c r="C43" s="99" t="s">
        <v>219</v>
      </c>
      <c r="D43" s="58"/>
      <c r="E43" s="58" t="s">
        <v>173</v>
      </c>
      <c r="F43" s="58"/>
      <c r="J43" s="58"/>
    </row>
    <row r="44" spans="3:10" x14ac:dyDescent="0.2">
      <c r="C44" s="99" t="s">
        <v>235</v>
      </c>
      <c r="D44" s="58"/>
      <c r="E44" s="58" t="s">
        <v>172</v>
      </c>
      <c r="F44" s="58"/>
      <c r="G44" s="101" t="s">
        <v>236</v>
      </c>
      <c r="J44" s="58"/>
    </row>
    <row r="45" spans="3:10" x14ac:dyDescent="0.2">
      <c r="C45" s="99" t="s">
        <v>220</v>
      </c>
      <c r="D45" s="58"/>
      <c r="E45" s="58" t="s">
        <v>174</v>
      </c>
      <c r="F45" s="58"/>
      <c r="J45" s="58"/>
    </row>
    <row r="46" spans="3:10" x14ac:dyDescent="0.2">
      <c r="C46" s="99" t="s">
        <v>221</v>
      </c>
      <c r="D46" s="58"/>
      <c r="E46" s="58" t="s">
        <v>172</v>
      </c>
      <c r="F46" s="58"/>
      <c r="J46" s="58"/>
    </row>
    <row r="47" spans="3:10" x14ac:dyDescent="0.2">
      <c r="C47" s="99" t="s">
        <v>232</v>
      </c>
      <c r="D47" s="58"/>
      <c r="E47" s="58" t="s">
        <v>229</v>
      </c>
      <c r="F47" s="58"/>
      <c r="G47" s="99"/>
      <c r="H47" s="58"/>
      <c r="I47" s="58"/>
      <c r="J47" s="58"/>
    </row>
    <row r="48" spans="3:10" x14ac:dyDescent="0.2">
      <c r="C48" s="99" t="s">
        <v>222</v>
      </c>
      <c r="D48" s="58"/>
      <c r="E48" s="58" t="s">
        <v>175</v>
      </c>
      <c r="F48" s="58"/>
      <c r="G48" s="91"/>
      <c r="H48" s="58"/>
      <c r="I48" s="58"/>
      <c r="J48" s="58"/>
    </row>
    <row r="49" spans="1:36" x14ac:dyDescent="0.2">
      <c r="C49" s="99" t="s">
        <v>223</v>
      </c>
      <c r="D49" s="58"/>
      <c r="E49" s="58" t="s">
        <v>172</v>
      </c>
      <c r="F49" s="58"/>
      <c r="H49" s="84"/>
      <c r="I49" s="77"/>
      <c r="J49" s="77"/>
    </row>
    <row r="50" spans="1:36" x14ac:dyDescent="0.2">
      <c r="C50" s="99" t="s">
        <v>234</v>
      </c>
      <c r="D50" s="58"/>
      <c r="E50" s="58" t="s">
        <v>229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182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131</v>
      </c>
      <c r="D54" s="93"/>
      <c r="E54" s="93" t="s">
        <v>132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J15" sqref="J15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257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248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252</v>
      </c>
      <c r="F7" s="46"/>
      <c r="H7" s="46"/>
      <c r="I7" s="35"/>
      <c r="J7" s="47"/>
    </row>
    <row r="8" spans="1:21" ht="11.25" x14ac:dyDescent="0.2">
      <c r="C8" s="164" t="s">
        <v>251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148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151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149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150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260</v>
      </c>
      <c r="D17" s="37"/>
      <c r="E17" s="46" t="s">
        <v>261</v>
      </c>
      <c r="F17" s="35"/>
      <c r="G17" s="108"/>
      <c r="H17" s="35"/>
      <c r="I17" s="35"/>
    </row>
    <row r="18" spans="1:15" ht="11.25" x14ac:dyDescent="0.2">
      <c r="C18" s="165" t="s">
        <v>262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152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148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151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150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258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253</v>
      </c>
      <c r="E27" s="46" t="s">
        <v>254</v>
      </c>
      <c r="F27" s="46" t="s">
        <v>256</v>
      </c>
      <c r="G27" s="46" t="s">
        <v>255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148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-9.5094682370305602E-3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3.3986920442630852E-2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151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Inputs'!K23:N23,1,MATCH(forecastyear,'General Inputs'!$K$18:$N$18)))</f>
        <v>0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2.4246877296105973E-2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149</v>
      </c>
      <c r="D30" s="154">
        <f>IF(E12="N/A","",INDEX('General Inputs'!$K$20:$N$20,1,MATCH(forecastyear,'General Inputs'!$K$18:$N$18)))</f>
        <v>2.4246877296105973E-2</v>
      </c>
      <c r="E30" s="154">
        <f>IF(E12="N/A","",INDEX('General Inputs'!K24:N24,1,MATCH(forecastyear,'General Inputs'!$K$18:$N$18)))</f>
        <v>0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150</v>
      </c>
      <c r="D31" s="154">
        <f>IF(E13="N/A","",INDEX('General Inputs'!$K$20:$N$20,1,MATCH(forecastyear,'General Inputs'!$K$18:$N$18)))</f>
        <v>2.4246877296105973E-2</v>
      </c>
      <c r="E31" s="154">
        <f>IF(E13="N/A","",INDEX('General Inputs'!K25:N25,1,MATCH(forecastyear,'General Inputs'!$K$18:$N$18)))</f>
        <v>0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XFC95"/>
  <sheetViews>
    <sheetView showGridLines="0" tabSelected="1" zoomScaleNormal="100" workbookViewId="0">
      <selection activeCell="F8" sqref="F8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4.85546875" style="161" customWidth="1"/>
    <col min="22" max="36" width="9" style="35" hidden="1" customWidth="1"/>
    <col min="37" max="16383" width="9" style="35" hidden="1"/>
    <col min="16384" max="16384" width="3.42578125" style="35" customWidth="1"/>
  </cols>
  <sheetData>
    <row r="1" spans="1:28" s="1" customFormat="1" ht="15.75" x14ac:dyDescent="0.25"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257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24</v>
      </c>
      <c r="E8" s="35"/>
      <c r="F8" s="102" t="s">
        <v>113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24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24</v>
      </c>
      <c r="E10" s="35"/>
      <c r="F10" s="104" t="s">
        <v>393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16</v>
      </c>
      <c r="D11" s="36" t="s">
        <v>17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18</v>
      </c>
      <c r="D12" s="36" t="s">
        <v>23</v>
      </c>
      <c r="E12" s="35"/>
      <c r="F12" s="106" t="s">
        <v>15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19</v>
      </c>
      <c r="D13" s="36" t="s">
        <v>17</v>
      </c>
      <c r="E13" s="35"/>
      <c r="F13" s="105" t="str">
        <f>'Lookup Tables'!G96</f>
        <v>2025–26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20</v>
      </c>
      <c r="D14" s="36" t="s">
        <v>23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21</v>
      </c>
      <c r="D15" s="36" t="s">
        <v>23</v>
      </c>
      <c r="E15" s="35"/>
      <c r="F15" s="103">
        <v>36678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22</v>
      </c>
      <c r="D16" s="36" t="s">
        <v>23</v>
      </c>
      <c r="E16" s="35"/>
      <c r="F16" s="107">
        <v>1.9993872504847632E-2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124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2021–22</v>
      </c>
      <c r="K18" s="31" t="str">
        <f>RCP_secondyear</f>
        <v>2022–23</v>
      </c>
      <c r="L18" s="31" t="str">
        <f>RCP_thirdyear</f>
        <v>2023–24</v>
      </c>
      <c r="M18" s="31" t="str">
        <f>RCP_fourthyear</f>
        <v>2024–25</v>
      </c>
      <c r="N18" s="31" t="str">
        <f>RCP_lastyear</f>
        <v>2025–26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26</v>
      </c>
      <c r="D20" s="60" t="s">
        <v>121</v>
      </c>
      <c r="E20" s="37"/>
      <c r="F20" s="163" t="s">
        <v>33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09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4.0519877675840865E-2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2.4246877296105973E-2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208</v>
      </c>
      <c r="D22" s="36" t="s">
        <v>32</v>
      </c>
      <c r="E22" s="37"/>
      <c r="F22" s="163" t="s">
        <v>33</v>
      </c>
      <c r="G22" s="37"/>
      <c r="H22" s="37"/>
      <c r="I22" s="37"/>
      <c r="J22" s="111"/>
      <c r="K22" s="112">
        <v>-6.6268624707600697E-3</v>
      </c>
      <c r="L22" s="112">
        <v>-6.0912696932914198E-3</v>
      </c>
      <c r="M22" s="112">
        <v>-7.3277279219734299E-3</v>
      </c>
      <c r="N22" s="112">
        <v>-9.5094682370305602E-3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207</v>
      </c>
      <c r="D23" s="36" t="s">
        <v>32</v>
      </c>
      <c r="E23" s="37"/>
      <c r="F23" s="163" t="s">
        <v>33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 t="s">
        <v>390</v>
      </c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206</v>
      </c>
      <c r="D24" s="36" t="s">
        <v>32</v>
      </c>
      <c r="E24" s="37"/>
      <c r="F24" s="163" t="s">
        <v>33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 t="s">
        <v>390</v>
      </c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209</v>
      </c>
      <c r="D25" s="36" t="s">
        <v>32</v>
      </c>
      <c r="E25" s="37"/>
      <c r="F25" s="163" t="s">
        <v>33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 t="s">
        <v>390</v>
      </c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24</v>
      </c>
      <c r="E27" s="37"/>
      <c r="F27" s="163" t="s">
        <v>34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36</v>
      </c>
      <c r="D28" s="36" t="s">
        <v>24</v>
      </c>
      <c r="E28" s="37"/>
      <c r="F28" s="163" t="s">
        <v>34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122</v>
      </c>
      <c r="D29" s="36" t="s">
        <v>24</v>
      </c>
      <c r="E29" s="37"/>
      <c r="F29" s="163" t="s">
        <v>34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201</v>
      </c>
      <c r="D30" s="36" t="s">
        <v>24</v>
      </c>
      <c r="E30" s="37"/>
      <c r="F30" s="163" t="s">
        <v>34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123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25</v>
      </c>
      <c r="G34" s="119" t="s">
        <v>26</v>
      </c>
      <c r="H34" s="35"/>
      <c r="I34" s="35"/>
      <c r="K34" s="46" t="s">
        <v>27</v>
      </c>
      <c r="N34" s="46" t="s">
        <v>183</v>
      </c>
      <c r="S34" s="48"/>
    </row>
    <row r="35" spans="3:21" x14ac:dyDescent="0.2">
      <c r="C35" s="49" t="s">
        <v>1</v>
      </c>
      <c r="E35" s="35"/>
      <c r="F35" s="36" t="s">
        <v>28</v>
      </c>
      <c r="G35" s="120" t="s">
        <v>17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29</v>
      </c>
      <c r="G36" s="120" t="s">
        <v>30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2015–16</v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2016–17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2017–18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2018–19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2019–20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31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00" t="str">
        <f t="shared" si="0"/>
        <v/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>
        <v>139.4</v>
      </c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2.4246877296105973E-2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35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F34" sqref="F34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185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257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125</v>
      </c>
      <c r="C5" s="24"/>
      <c r="D5" s="26" t="s">
        <v>184</v>
      </c>
      <c r="E5" s="26" t="s">
        <v>2</v>
      </c>
      <c r="F5" s="26" t="s">
        <v>186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2021–22</v>
      </c>
      <c r="O5" s="31" t="str">
        <f>RCP_secondyear</f>
        <v>2022–23</v>
      </c>
      <c r="P5" s="31" t="str">
        <f>RCP_thirdyear</f>
        <v>2023–24</v>
      </c>
      <c r="Q5" s="31" t="str">
        <f>RCP_fourthyear</f>
        <v>2024–25</v>
      </c>
      <c r="R5" s="31" t="str">
        <f>RCP_lastyear</f>
        <v>2025–26</v>
      </c>
      <c r="S5" s="28"/>
      <c r="T5" s="29" t="str">
        <f>N5</f>
        <v>2021–22</v>
      </c>
      <c r="U5" s="29" t="str">
        <f t="shared" ref="U5:X5" si="0">O5</f>
        <v>2022–23</v>
      </c>
      <c r="V5" s="29" t="str">
        <f t="shared" si="0"/>
        <v>2023–24</v>
      </c>
      <c r="W5" s="29" t="str">
        <f t="shared" si="0"/>
        <v>2024–25</v>
      </c>
      <c r="X5" s="29" t="str">
        <f t="shared" si="0"/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266</v>
      </c>
      <c r="D7" s="124"/>
      <c r="E7" s="54"/>
      <c r="F7" s="54"/>
      <c r="G7" s="61"/>
      <c r="H7" s="62">
        <f t="shared" ref="H7:H70" si="1">_xlfn.IFNA(INDEX($N7:$R7,1,MATCH(forecastyear,$N$5:$R$5,0)),0)</f>
        <v>0</v>
      </c>
      <c r="I7" s="125"/>
      <c r="J7" s="62">
        <f t="shared" ref="J7:J70" si="2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 t="shared" ref="P7:R7" si="3">V7</f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267</v>
      </c>
      <c r="D8" s="124" t="s">
        <v>268</v>
      </c>
      <c r="E8" s="54" t="s">
        <v>34</v>
      </c>
      <c r="F8" s="54" t="s">
        <v>189</v>
      </c>
      <c r="G8" s="61"/>
      <c r="H8" s="62">
        <f t="shared" si="1"/>
        <v>626.1</v>
      </c>
      <c r="I8" s="125"/>
      <c r="J8" s="62">
        <f t="shared" si="2"/>
        <v>626.1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ref="N8:N71" si="5">T8</f>
        <v>511.12</v>
      </c>
      <c r="O8" s="126">
        <f>U8</f>
        <v>532.51</v>
      </c>
      <c r="P8" s="126">
        <f t="shared" ref="P8:P71" si="6">V8</f>
        <v>577.71</v>
      </c>
      <c r="Q8" s="126">
        <f t="shared" ref="Q8:Q71" si="7">W8</f>
        <v>605.52</v>
      </c>
      <c r="R8" s="126">
        <f t="shared" ref="R8:R71" si="8">X8</f>
        <v>626.1</v>
      </c>
      <c r="S8" s="37"/>
      <c r="T8" s="127">
        <v>511.12</v>
      </c>
      <c r="U8" s="128">
        <f>ROUND(ROUND(T8,2)*(1+'General Inputs'!K$20)*(1-Z8)+'General Inputs'!K$27,2)</f>
        <v>532.51</v>
      </c>
      <c r="V8" s="128">
        <f>ROUND(ROUND(U8,2)*(1+'General Inputs'!L$20)*(1-AA8)+'General Inputs'!L$27,2)</f>
        <v>577.71</v>
      </c>
      <c r="W8" s="128">
        <f>ROUND(ROUND(V8,2)*(1+'General Inputs'!M$20)*(1-AB8)+'General Inputs'!M$27,2)</f>
        <v>605.52</v>
      </c>
      <c r="X8" s="128">
        <f>ROUND(ROUND(W8,2)*(1+'General Inputs'!N$20)*(1-AC8)+'General Inputs'!N$27,2)</f>
        <v>626.1</v>
      </c>
      <c r="Y8" s="129"/>
      <c r="Z8" s="149">
        <f>IF($T8="",0,'General Inputs'!K$22)</f>
        <v>-6.6268624707600697E-3</v>
      </c>
      <c r="AA8" s="149">
        <f>IF($T8="",0,'General Inputs'!L$22)</f>
        <v>-6.0912696932914198E-3</v>
      </c>
      <c r="AB8" s="149">
        <f>IF($T8="",0,'General Inputs'!M$22)</f>
        <v>-7.3277279219734299E-3</v>
      </c>
      <c r="AC8" s="149">
        <f>IF($T8="",0,'General Inputs'!N$22)</f>
        <v>-9.5094682370305602E-3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 t="s">
        <v>270</v>
      </c>
      <c r="E9" s="54" t="s">
        <v>34</v>
      </c>
      <c r="F9" s="54" t="s">
        <v>189</v>
      </c>
      <c r="G9" s="61"/>
      <c r="H9" s="62">
        <f t="shared" si="1"/>
        <v>775.42</v>
      </c>
      <c r="I9" s="125"/>
      <c r="J9" s="62">
        <f t="shared" si="2"/>
        <v>775.42</v>
      </c>
      <c r="K9" s="125"/>
      <c r="L9" s="125" t="str">
        <f t="shared" si="4"/>
        <v>COMPLIANT</v>
      </c>
      <c r="M9" s="37"/>
      <c r="N9" s="126">
        <f t="shared" si="5"/>
        <v>633.01</v>
      </c>
      <c r="O9" s="126">
        <f t="shared" ref="O9:O71" si="9">U9</f>
        <v>659.5</v>
      </c>
      <c r="P9" s="126">
        <f t="shared" si="6"/>
        <v>715.48</v>
      </c>
      <c r="Q9" s="126">
        <f t="shared" si="7"/>
        <v>749.93</v>
      </c>
      <c r="R9" s="126">
        <f t="shared" si="8"/>
        <v>775.42</v>
      </c>
      <c r="S9" s="37"/>
      <c r="T9" s="127">
        <v>633.01</v>
      </c>
      <c r="U9" s="128">
        <f>ROUND(ROUND(T9,2)*(1+'General Inputs'!K$20)*(1-Z9)+'General Inputs'!K$27,2)</f>
        <v>659.5</v>
      </c>
      <c r="V9" s="128">
        <f>ROUND(ROUND(U9,2)*(1+'General Inputs'!L$20)*(1-AA9)+'General Inputs'!L$27,2)</f>
        <v>715.48</v>
      </c>
      <c r="W9" s="128">
        <f>ROUND(ROUND(V9,2)*(1+'General Inputs'!M$20)*(1-AB9)+'General Inputs'!M$27,2)</f>
        <v>749.93</v>
      </c>
      <c r="X9" s="128">
        <f>ROUND(ROUND(W9,2)*(1+'General Inputs'!N$20)*(1-AC9)+'General Inputs'!N$27,2)</f>
        <v>775.42</v>
      </c>
      <c r="Y9" s="129"/>
      <c r="Z9" s="149">
        <f>IF($T9="",0,'General Inputs'!K$22)</f>
        <v>-6.6268624707600697E-3</v>
      </c>
      <c r="AA9" s="149">
        <f>IF($T9="",0,'General Inputs'!L$22)</f>
        <v>-6.0912696932914198E-3</v>
      </c>
      <c r="AB9" s="149">
        <f>IF($T9="",0,'General Inputs'!M$22)</f>
        <v>-7.3277279219734299E-3</v>
      </c>
      <c r="AC9" s="149">
        <f>IF($T9="",0,'General Inputs'!N$22)</f>
        <v>-9.5094682370305602E-3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271</v>
      </c>
      <c r="D10" s="124" t="s">
        <v>272</v>
      </c>
      <c r="E10" s="54" t="s">
        <v>34</v>
      </c>
      <c r="F10" s="54" t="s">
        <v>189</v>
      </c>
      <c r="G10" s="61"/>
      <c r="H10" s="62">
        <f t="shared" si="1"/>
        <v>3036.06</v>
      </c>
      <c r="I10" s="125"/>
      <c r="J10" s="62">
        <f t="shared" si="2"/>
        <v>3036.06</v>
      </c>
      <c r="K10" s="125"/>
      <c r="L10" s="125" t="str">
        <f t="shared" si="4"/>
        <v>COMPLIANT</v>
      </c>
      <c r="M10" s="37"/>
      <c r="N10" s="126">
        <f t="shared" si="5"/>
        <v>2478.5100000000002</v>
      </c>
      <c r="O10" s="126">
        <f t="shared" si="9"/>
        <v>2582.21</v>
      </c>
      <c r="P10" s="126">
        <f t="shared" si="6"/>
        <v>2801.4</v>
      </c>
      <c r="Q10" s="126">
        <f t="shared" si="7"/>
        <v>2936.27</v>
      </c>
      <c r="R10" s="126">
        <f t="shared" si="8"/>
        <v>3036.06</v>
      </c>
      <c r="S10" s="37"/>
      <c r="T10" s="127">
        <v>2478.5100000000002</v>
      </c>
      <c r="U10" s="128">
        <f>ROUND(ROUND(T10,2)*(1+'General Inputs'!K$20)*(1-Z10)+'General Inputs'!K$27,2)</f>
        <v>2582.21</v>
      </c>
      <c r="V10" s="128">
        <f>ROUND(ROUND(U10,2)*(1+'General Inputs'!L$20)*(1-AA10)+'General Inputs'!L$27,2)</f>
        <v>2801.4</v>
      </c>
      <c r="W10" s="128">
        <f>ROUND(ROUND(V10,2)*(1+'General Inputs'!M$20)*(1-AB10)+'General Inputs'!M$27,2)</f>
        <v>2936.27</v>
      </c>
      <c r="X10" s="128">
        <f>ROUND(ROUND(W10,2)*(1+'General Inputs'!N$20)*(1-AC10)+'General Inputs'!N$27,2)</f>
        <v>3036.06</v>
      </c>
      <c r="Y10" s="129"/>
      <c r="Z10" s="149">
        <f>IF($T10="",0,'General Inputs'!K$22)</f>
        <v>-6.6268624707600697E-3</v>
      </c>
      <c r="AA10" s="149">
        <f>IF($T10="",0,'General Inputs'!L$22)</f>
        <v>-6.0912696932914198E-3</v>
      </c>
      <c r="AB10" s="149">
        <f>IF($T10="",0,'General Inputs'!M$22)</f>
        <v>-7.3277279219734299E-3</v>
      </c>
      <c r="AC10" s="149">
        <f>IF($T10="",0,'General Inputs'!N$22)</f>
        <v>-9.5094682370305602E-3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/>
      <c r="D11" s="124"/>
      <c r="E11" s="54"/>
      <c r="F11" s="54"/>
      <c r="G11" s="61"/>
      <c r="H11" s="62">
        <f t="shared" si="1"/>
        <v>0</v>
      </c>
      <c r="I11" s="125"/>
      <c r="J11" s="62">
        <f t="shared" si="2"/>
        <v>0</v>
      </c>
      <c r="K11" s="125"/>
      <c r="L11" s="125" t="str">
        <f t="shared" si="4"/>
        <v/>
      </c>
      <c r="M11" s="37"/>
      <c r="N11" s="126">
        <f t="shared" si="5"/>
        <v>0</v>
      </c>
      <c r="O11" s="126">
        <f t="shared" si="9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Inputs'!K$27,2)</f>
        <v>0</v>
      </c>
      <c r="V11" s="128">
        <f>ROUND(ROUND(U11,2)*(1+'General Inputs'!L$20)*(1-AA11)+'General Inputs'!L$27,2)</f>
        <v>0</v>
      </c>
      <c r="W11" s="128">
        <f>ROUND(ROUND(V11,2)*(1+'General Inputs'!M$20)*(1-AB11)+'General Inputs'!M$27,2)</f>
        <v>0</v>
      </c>
      <c r="X11" s="128">
        <f>ROUND(ROUND(W11,2)*(1+'General Inputs'!N$20)*(1-AC11)+'General Inputs'!N$27,2)</f>
        <v>0</v>
      </c>
      <c r="Y11" s="129"/>
      <c r="Z11" s="149">
        <f>IF($T11="",0,'General Inputs'!K$22)</f>
        <v>0</v>
      </c>
      <c r="AA11" s="149">
        <f>IF($T11="",0,'General Inputs'!L$22)</f>
        <v>0</v>
      </c>
      <c r="AB11" s="149">
        <f>IF($T11="",0,'General Inputs'!M$22)</f>
        <v>0</v>
      </c>
      <c r="AC11" s="149">
        <f>IF($T11="",0,'General Inputs'!N$22)</f>
        <v>0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273</v>
      </c>
      <c r="D12" s="124" t="s">
        <v>274</v>
      </c>
      <c r="E12" s="54" t="s">
        <v>34</v>
      </c>
      <c r="F12" s="54" t="s">
        <v>189</v>
      </c>
      <c r="G12" s="61"/>
      <c r="H12" s="62">
        <f t="shared" si="1"/>
        <v>585.61</v>
      </c>
      <c r="I12" s="125"/>
      <c r="J12" s="62">
        <f t="shared" si="2"/>
        <v>585.61</v>
      </c>
      <c r="K12" s="125"/>
      <c r="L12" s="125" t="str">
        <f t="shared" si="4"/>
        <v>COMPLIANT</v>
      </c>
      <c r="M12" s="37"/>
      <c r="N12" s="126">
        <f t="shared" si="5"/>
        <v>478.07</v>
      </c>
      <c r="O12" s="126">
        <f t="shared" si="9"/>
        <v>498.07</v>
      </c>
      <c r="P12" s="126">
        <f t="shared" si="6"/>
        <v>540.35</v>
      </c>
      <c r="Q12" s="126">
        <f t="shared" si="7"/>
        <v>566.36</v>
      </c>
      <c r="R12" s="126">
        <f t="shared" si="8"/>
        <v>585.61</v>
      </c>
      <c r="S12" s="37"/>
      <c r="T12" s="127">
        <v>478.07</v>
      </c>
      <c r="U12" s="128">
        <f>ROUND(ROUND(T12,2)*(1+'General Inputs'!K$20)*(1-Z12)+'General Inputs'!K$27,2)</f>
        <v>498.07</v>
      </c>
      <c r="V12" s="128">
        <f>ROUND(ROUND(U12,2)*(1+'General Inputs'!L$20)*(1-AA12)+'General Inputs'!L$27,2)</f>
        <v>540.35</v>
      </c>
      <c r="W12" s="128">
        <f>ROUND(ROUND(V12,2)*(1+'General Inputs'!M$20)*(1-AB12)+'General Inputs'!M$27,2)</f>
        <v>566.36</v>
      </c>
      <c r="X12" s="128">
        <f>ROUND(ROUND(W12,2)*(1+'General Inputs'!N$20)*(1-AC12)+'General Inputs'!N$27,2)</f>
        <v>585.61</v>
      </c>
      <c r="Y12" s="129"/>
      <c r="Z12" s="149">
        <f>IF($T12="",0,'General Inputs'!K$22)</f>
        <v>-6.6268624707600697E-3</v>
      </c>
      <c r="AA12" s="149">
        <f>IF($T12="",0,'General Inputs'!L$22)</f>
        <v>-6.0912696932914198E-3</v>
      </c>
      <c r="AB12" s="149">
        <f>IF($T12="",0,'General Inputs'!M$22)</f>
        <v>-7.3277279219734299E-3</v>
      </c>
      <c r="AC12" s="149">
        <f>IF($T12="",0,'General Inputs'!N$22)</f>
        <v>-9.5094682370305602E-3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275</v>
      </c>
      <c r="D13" s="124" t="s">
        <v>276</v>
      </c>
      <c r="E13" s="54" t="s">
        <v>34</v>
      </c>
      <c r="F13" s="54" t="s">
        <v>189</v>
      </c>
      <c r="G13" s="61"/>
      <c r="H13" s="62">
        <f t="shared" si="1"/>
        <v>734.92</v>
      </c>
      <c r="I13" s="125"/>
      <c r="J13" s="62">
        <f t="shared" si="2"/>
        <v>734.92</v>
      </c>
      <c r="K13" s="125"/>
      <c r="L13" s="125" t="str">
        <f t="shared" si="4"/>
        <v>COMPLIANT</v>
      </c>
      <c r="M13" s="37"/>
      <c r="N13" s="126">
        <f t="shared" si="5"/>
        <v>599.95000000000005</v>
      </c>
      <c r="O13" s="126">
        <f t="shared" si="9"/>
        <v>625.04999999999995</v>
      </c>
      <c r="P13" s="126">
        <f t="shared" si="6"/>
        <v>678.11</v>
      </c>
      <c r="Q13" s="126">
        <f t="shared" si="7"/>
        <v>710.76</v>
      </c>
      <c r="R13" s="126">
        <f t="shared" si="8"/>
        <v>734.92</v>
      </c>
      <c r="S13" s="37"/>
      <c r="T13" s="127">
        <v>599.95000000000005</v>
      </c>
      <c r="U13" s="128">
        <f>ROUND(ROUND(T13,2)*(1+'General Inputs'!K$20)*(1-Z13)+'General Inputs'!K$27,2)</f>
        <v>625.04999999999995</v>
      </c>
      <c r="V13" s="128">
        <f>ROUND(ROUND(U13,2)*(1+'General Inputs'!L$20)*(1-AA13)+'General Inputs'!L$27,2)</f>
        <v>678.11</v>
      </c>
      <c r="W13" s="128">
        <f>ROUND(ROUND(V13,2)*(1+'General Inputs'!M$20)*(1-AB13)+'General Inputs'!M$27,2)</f>
        <v>710.76</v>
      </c>
      <c r="X13" s="128">
        <f>ROUND(ROUND(W13,2)*(1+'General Inputs'!N$20)*(1-AC13)+'General Inputs'!N$27,2)</f>
        <v>734.92</v>
      </c>
      <c r="Y13" s="129"/>
      <c r="Z13" s="149">
        <f>IF($T13="",0,'General Inputs'!K$22)</f>
        <v>-6.6268624707600697E-3</v>
      </c>
      <c r="AA13" s="149">
        <f>IF($T13="",0,'General Inputs'!L$22)</f>
        <v>-6.0912696932914198E-3</v>
      </c>
      <c r="AB13" s="149">
        <f>IF($T13="",0,'General Inputs'!M$22)</f>
        <v>-7.3277279219734299E-3</v>
      </c>
      <c r="AC13" s="149">
        <f>IF($T13="",0,'General Inputs'!N$22)</f>
        <v>-9.5094682370305602E-3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277</v>
      </c>
      <c r="D14" s="124" t="s">
        <v>278</v>
      </c>
      <c r="E14" s="54" t="s">
        <v>34</v>
      </c>
      <c r="F14" s="54" t="s">
        <v>189</v>
      </c>
      <c r="G14" s="61"/>
      <c r="H14" s="62">
        <f t="shared" si="1"/>
        <v>2596.65</v>
      </c>
      <c r="I14" s="125"/>
      <c r="J14" s="62">
        <f t="shared" si="2"/>
        <v>2596.65</v>
      </c>
      <c r="K14" s="125"/>
      <c r="L14" s="125" t="str">
        <f t="shared" si="4"/>
        <v>COMPLIANT</v>
      </c>
      <c r="M14" s="37"/>
      <c r="N14" s="126">
        <f t="shared" si="5"/>
        <v>2119.7800000000002</v>
      </c>
      <c r="O14" s="126">
        <f t="shared" si="9"/>
        <v>2208.48</v>
      </c>
      <c r="P14" s="126">
        <f t="shared" si="6"/>
        <v>2395.9499999999998</v>
      </c>
      <c r="Q14" s="126">
        <f t="shared" si="7"/>
        <v>2511.3000000000002</v>
      </c>
      <c r="R14" s="126">
        <f t="shared" si="8"/>
        <v>2596.65</v>
      </c>
      <c r="S14" s="37"/>
      <c r="T14" s="127">
        <v>2119.7800000000002</v>
      </c>
      <c r="U14" s="128">
        <f>ROUND(ROUND(T14,2)*(1+'General Inputs'!K$20)*(1-Z14)+'General Inputs'!K$27,2)</f>
        <v>2208.48</v>
      </c>
      <c r="V14" s="128">
        <f>ROUND(ROUND(U14,2)*(1+'General Inputs'!L$20)*(1-AA14)+'General Inputs'!L$27,2)</f>
        <v>2395.9499999999998</v>
      </c>
      <c r="W14" s="128">
        <f>ROUND(ROUND(V14,2)*(1+'General Inputs'!M$20)*(1-AB14)+'General Inputs'!M$27,2)</f>
        <v>2511.3000000000002</v>
      </c>
      <c r="X14" s="128">
        <f>ROUND(ROUND(W14,2)*(1+'General Inputs'!N$20)*(1-AC14)+'General Inputs'!N$27,2)</f>
        <v>2596.65</v>
      </c>
      <c r="Y14" s="129"/>
      <c r="Z14" s="149">
        <f>IF($T14="",0,'General Inputs'!K$22)</f>
        <v>-6.6268624707600697E-3</v>
      </c>
      <c r="AA14" s="149">
        <f>IF($T14="",0,'General Inputs'!L$22)</f>
        <v>-6.0912696932914198E-3</v>
      </c>
      <c r="AB14" s="149">
        <f>IF($T14="",0,'General Inputs'!M$22)</f>
        <v>-7.3277279219734299E-3</v>
      </c>
      <c r="AC14" s="149">
        <f>IF($T14="",0,'General Inputs'!N$22)</f>
        <v>-9.5094682370305602E-3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/>
      <c r="D15" s="124"/>
      <c r="E15" s="54"/>
      <c r="F15" s="54"/>
      <c r="G15" s="61"/>
      <c r="H15" s="62">
        <f t="shared" si="1"/>
        <v>0</v>
      </c>
      <c r="I15" s="125"/>
      <c r="J15" s="62">
        <f t="shared" si="2"/>
        <v>0</v>
      </c>
      <c r="K15" s="125"/>
      <c r="L15" s="125" t="str">
        <f t="shared" si="4"/>
        <v/>
      </c>
      <c r="M15" s="37"/>
      <c r="N15" s="126">
        <f t="shared" si="5"/>
        <v>0</v>
      </c>
      <c r="O15" s="126">
        <f t="shared" si="9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IF($T15="",0,'General Inputs'!K$22)</f>
        <v>0</v>
      </c>
      <c r="AA15" s="149">
        <f>IF($T15="",0,'General Inputs'!L$22)</f>
        <v>0</v>
      </c>
      <c r="AB15" s="149">
        <f>IF($T15="",0,'General Inputs'!M$22)</f>
        <v>0</v>
      </c>
      <c r="AC15" s="149">
        <f>IF($T15="",0,'General Inputs'!N$22)</f>
        <v>0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279</v>
      </c>
      <c r="D16" s="124" t="s">
        <v>280</v>
      </c>
      <c r="E16" s="54" t="s">
        <v>34</v>
      </c>
      <c r="F16" s="54" t="s">
        <v>189</v>
      </c>
      <c r="G16" s="61"/>
      <c r="H16" s="62">
        <f t="shared" si="1"/>
        <v>496.03</v>
      </c>
      <c r="I16" s="125"/>
      <c r="J16" s="62">
        <f t="shared" si="2"/>
        <v>496.03</v>
      </c>
      <c r="K16" s="125"/>
      <c r="L16" s="125" t="str">
        <f t="shared" si="4"/>
        <v>COMPLIANT</v>
      </c>
      <c r="M16" s="37"/>
      <c r="N16" s="126">
        <f t="shared" si="5"/>
        <v>404.94</v>
      </c>
      <c r="O16" s="126">
        <f t="shared" si="9"/>
        <v>421.88</v>
      </c>
      <c r="P16" s="126">
        <f t="shared" si="6"/>
        <v>457.69</v>
      </c>
      <c r="Q16" s="126">
        <f t="shared" si="7"/>
        <v>479.73</v>
      </c>
      <c r="R16" s="126">
        <f t="shared" si="8"/>
        <v>496.03</v>
      </c>
      <c r="S16" s="37"/>
      <c r="T16" s="127">
        <v>404.94</v>
      </c>
      <c r="U16" s="128">
        <f>ROUND(ROUND(T16,2)*(1+'General Inputs'!K$20)*(1-Z16)+'General Inputs'!K$27,2)</f>
        <v>421.88</v>
      </c>
      <c r="V16" s="128">
        <f>ROUND(ROUND(U16,2)*(1+'General Inputs'!L$20)*(1-AA16)+'General Inputs'!L$27,2)</f>
        <v>457.69</v>
      </c>
      <c r="W16" s="128">
        <f>ROUND(ROUND(V16,2)*(1+'General Inputs'!M$20)*(1-AB16)+'General Inputs'!M$27,2)</f>
        <v>479.73</v>
      </c>
      <c r="X16" s="128">
        <f>ROUND(ROUND(W16,2)*(1+'General Inputs'!N$20)*(1-AC16)+'General Inputs'!N$27,2)</f>
        <v>496.03</v>
      </c>
      <c r="Y16" s="129"/>
      <c r="Z16" s="149">
        <f>IF($T16="",0,'General Inputs'!K$22)</f>
        <v>-6.6268624707600697E-3</v>
      </c>
      <c r="AA16" s="149">
        <f>IF($T16="",0,'General Inputs'!L$22)</f>
        <v>-6.0912696932914198E-3</v>
      </c>
      <c r="AB16" s="149">
        <f>IF($T16="",0,'General Inputs'!M$22)</f>
        <v>-7.3277279219734299E-3</v>
      </c>
      <c r="AC16" s="149">
        <f>IF($T16="",0,'General Inputs'!N$22)</f>
        <v>-9.5094682370305602E-3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281</v>
      </c>
      <c r="D17" s="124" t="s">
        <v>282</v>
      </c>
      <c r="E17" s="54" t="s">
        <v>34</v>
      </c>
      <c r="F17" s="54" t="s">
        <v>189</v>
      </c>
      <c r="G17" s="61"/>
      <c r="H17" s="62">
        <f t="shared" si="1"/>
        <v>571.6</v>
      </c>
      <c r="I17" s="125"/>
      <c r="J17" s="62">
        <f t="shared" si="2"/>
        <v>571.6</v>
      </c>
      <c r="K17" s="125"/>
      <c r="L17" s="125" t="str">
        <f t="shared" si="4"/>
        <v>COMPLIANT</v>
      </c>
      <c r="M17" s="37"/>
      <c r="N17" s="126">
        <f t="shared" si="5"/>
        <v>466.63</v>
      </c>
      <c r="O17" s="126">
        <f t="shared" si="9"/>
        <v>486.15</v>
      </c>
      <c r="P17" s="126">
        <f t="shared" si="6"/>
        <v>527.41999999999996</v>
      </c>
      <c r="Q17" s="126">
        <f t="shared" si="7"/>
        <v>552.80999999999995</v>
      </c>
      <c r="R17" s="126">
        <f t="shared" si="8"/>
        <v>571.6</v>
      </c>
      <c r="S17" s="37"/>
      <c r="T17" s="127">
        <v>466.63</v>
      </c>
      <c r="U17" s="128">
        <f>ROUND(ROUND(T17,2)*(1+'General Inputs'!K$20)*(1-Z17)+'General Inputs'!K$27,2)</f>
        <v>486.15</v>
      </c>
      <c r="V17" s="128">
        <f>ROUND(ROUND(U17,2)*(1+'General Inputs'!L$20)*(1-AA17)+'General Inputs'!L$27,2)</f>
        <v>527.41999999999996</v>
      </c>
      <c r="W17" s="128">
        <f>ROUND(ROUND(V17,2)*(1+'General Inputs'!M$20)*(1-AB17)+'General Inputs'!M$27,2)</f>
        <v>552.80999999999995</v>
      </c>
      <c r="X17" s="128">
        <f>ROUND(ROUND(W17,2)*(1+'General Inputs'!N$20)*(1-AC17)+'General Inputs'!N$27,2)</f>
        <v>571.6</v>
      </c>
      <c r="Y17" s="129"/>
      <c r="Z17" s="149">
        <f>IF($T17="",0,'General Inputs'!K$22)</f>
        <v>-6.6268624707600697E-3</v>
      </c>
      <c r="AA17" s="149">
        <f>IF($T17="",0,'General Inputs'!L$22)</f>
        <v>-6.0912696932914198E-3</v>
      </c>
      <c r="AB17" s="149">
        <f>IF($T17="",0,'General Inputs'!M$22)</f>
        <v>-7.3277279219734299E-3</v>
      </c>
      <c r="AC17" s="149">
        <f>IF($T17="",0,'General Inputs'!N$22)</f>
        <v>-9.5094682370305602E-3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283</v>
      </c>
      <c r="D18" s="124" t="s">
        <v>284</v>
      </c>
      <c r="E18" s="54" t="s">
        <v>34</v>
      </c>
      <c r="F18" s="54" t="s">
        <v>189</v>
      </c>
      <c r="G18" s="61"/>
      <c r="H18" s="62">
        <f t="shared" si="1"/>
        <v>268.14</v>
      </c>
      <c r="I18" s="125"/>
      <c r="J18" s="62">
        <f t="shared" si="2"/>
        <v>268.14</v>
      </c>
      <c r="K18" s="125"/>
      <c r="L18" s="125" t="str">
        <f t="shared" si="4"/>
        <v>COMPLIANT</v>
      </c>
      <c r="M18" s="37"/>
      <c r="N18" s="126">
        <f t="shared" si="5"/>
        <v>218.9</v>
      </c>
      <c r="O18" s="126">
        <f t="shared" si="9"/>
        <v>228.06</v>
      </c>
      <c r="P18" s="126">
        <f t="shared" si="6"/>
        <v>247.42</v>
      </c>
      <c r="Q18" s="126">
        <f t="shared" si="7"/>
        <v>259.33</v>
      </c>
      <c r="R18" s="126">
        <f t="shared" si="8"/>
        <v>268.14</v>
      </c>
      <c r="S18" s="37"/>
      <c r="T18" s="127">
        <v>218.9</v>
      </c>
      <c r="U18" s="128">
        <f>ROUND(ROUND(T18,2)*(1+'General Inputs'!K$20)*(1-Z18)+'General Inputs'!K$27,2)</f>
        <v>228.06</v>
      </c>
      <c r="V18" s="128">
        <f>ROUND(ROUND(U18,2)*(1+'General Inputs'!L$20)*(1-AA18)+'General Inputs'!L$27,2)</f>
        <v>247.42</v>
      </c>
      <c r="W18" s="128">
        <f>ROUND(ROUND(V18,2)*(1+'General Inputs'!M$20)*(1-AB18)+'General Inputs'!M$27,2)</f>
        <v>259.33</v>
      </c>
      <c r="X18" s="128">
        <f>ROUND(ROUND(W18,2)*(1+'General Inputs'!N$20)*(1-AC18)+'General Inputs'!N$27,2)</f>
        <v>268.14</v>
      </c>
      <c r="Y18" s="129"/>
      <c r="Z18" s="149">
        <f>IF($T18="",0,'General Inputs'!K$22)</f>
        <v>-6.6268624707600697E-3</v>
      </c>
      <c r="AA18" s="149">
        <f>IF($T18="",0,'General Inputs'!L$22)</f>
        <v>-6.0912696932914198E-3</v>
      </c>
      <c r="AB18" s="149">
        <f>IF($T18="",0,'General Inputs'!M$22)</f>
        <v>-7.3277279219734299E-3</v>
      </c>
      <c r="AC18" s="149">
        <f>IF($T18="",0,'General Inputs'!N$22)</f>
        <v>-9.5094682370305602E-3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285</v>
      </c>
      <c r="D19" s="124" t="s">
        <v>286</v>
      </c>
      <c r="E19" s="54" t="s">
        <v>34</v>
      </c>
      <c r="F19" s="54" t="s">
        <v>189</v>
      </c>
      <c r="G19" s="61"/>
      <c r="H19" s="62">
        <f t="shared" si="1"/>
        <v>57.46</v>
      </c>
      <c r="I19" s="125"/>
      <c r="J19" s="62">
        <f t="shared" si="2"/>
        <v>57.46</v>
      </c>
      <c r="K19" s="125"/>
      <c r="L19" s="125" t="str">
        <f t="shared" si="4"/>
        <v>COMPLIANT</v>
      </c>
      <c r="M19" s="37"/>
      <c r="N19" s="126">
        <f t="shared" si="5"/>
        <v>46.91</v>
      </c>
      <c r="O19" s="126">
        <f t="shared" si="9"/>
        <v>48.87</v>
      </c>
      <c r="P19" s="126">
        <f t="shared" si="6"/>
        <v>53.02</v>
      </c>
      <c r="Q19" s="126">
        <f t="shared" si="7"/>
        <v>55.57</v>
      </c>
      <c r="R19" s="126">
        <f t="shared" si="8"/>
        <v>57.46</v>
      </c>
      <c r="S19" s="37"/>
      <c r="T19" s="127">
        <v>46.91</v>
      </c>
      <c r="U19" s="128">
        <f>ROUND(ROUND(T19,2)*(1+'General Inputs'!K$20)*(1-Z19)+'General Inputs'!K$27,2)</f>
        <v>48.87</v>
      </c>
      <c r="V19" s="128">
        <f>ROUND(ROUND(U19,2)*(1+'General Inputs'!L$20)*(1-AA19)+'General Inputs'!L$27,2)</f>
        <v>53.02</v>
      </c>
      <c r="W19" s="128">
        <f>ROUND(ROUND(V19,2)*(1+'General Inputs'!M$20)*(1-AB19)+'General Inputs'!M$27,2)</f>
        <v>55.57</v>
      </c>
      <c r="X19" s="128">
        <f>ROUND(ROUND(W19,2)*(1+'General Inputs'!N$20)*(1-AC19)+'General Inputs'!N$27,2)</f>
        <v>57.46</v>
      </c>
      <c r="Y19" s="129"/>
      <c r="Z19" s="149">
        <f>IF($T19="",0,'General Inputs'!K$22)</f>
        <v>-6.6268624707600697E-3</v>
      </c>
      <c r="AA19" s="149">
        <f>IF($T19="",0,'General Inputs'!L$22)</f>
        <v>-6.0912696932914198E-3</v>
      </c>
      <c r="AB19" s="149">
        <f>IF($T19="",0,'General Inputs'!M$22)</f>
        <v>-7.3277279219734299E-3</v>
      </c>
      <c r="AC19" s="149">
        <f>IF($T19="",0,'General Inputs'!N$22)</f>
        <v>-9.5094682370305602E-3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287</v>
      </c>
      <c r="D20" s="124" t="s">
        <v>288</v>
      </c>
      <c r="E20" s="54" t="s">
        <v>34</v>
      </c>
      <c r="F20" s="54" t="s">
        <v>189</v>
      </c>
      <c r="G20" s="61"/>
      <c r="H20" s="62">
        <f t="shared" si="1"/>
        <v>68.12</v>
      </c>
      <c r="I20" s="125"/>
      <c r="J20" s="62">
        <f t="shared" si="2"/>
        <v>68.12</v>
      </c>
      <c r="K20" s="125"/>
      <c r="L20" s="125" t="str">
        <f t="shared" si="4"/>
        <v>COMPLIANT</v>
      </c>
      <c r="M20" s="37"/>
      <c r="N20" s="126">
        <f t="shared" si="5"/>
        <v>55.6</v>
      </c>
      <c r="O20" s="126">
        <f t="shared" si="9"/>
        <v>57.93</v>
      </c>
      <c r="P20" s="126">
        <f t="shared" si="6"/>
        <v>62.85</v>
      </c>
      <c r="Q20" s="126">
        <f t="shared" si="7"/>
        <v>65.88</v>
      </c>
      <c r="R20" s="126">
        <f t="shared" si="8"/>
        <v>68.12</v>
      </c>
      <c r="S20" s="37"/>
      <c r="T20" s="127">
        <v>55.6</v>
      </c>
      <c r="U20" s="128">
        <f>ROUND(ROUND(T20,2)*(1+'General Inputs'!K$20)*(1-Z20)+'General Inputs'!K$27,2)</f>
        <v>57.93</v>
      </c>
      <c r="V20" s="128">
        <f>ROUND(ROUND(U20,2)*(1+'General Inputs'!L$20)*(1-AA20)+'General Inputs'!L$27,2)</f>
        <v>62.85</v>
      </c>
      <c r="W20" s="128">
        <f>ROUND(ROUND(V20,2)*(1+'General Inputs'!M$20)*(1-AB20)+'General Inputs'!M$27,2)</f>
        <v>65.88</v>
      </c>
      <c r="X20" s="128">
        <f>ROUND(ROUND(W20,2)*(1+'General Inputs'!N$20)*(1-AC20)+'General Inputs'!N$27,2)</f>
        <v>68.12</v>
      </c>
      <c r="Y20" s="129"/>
      <c r="Z20" s="149">
        <f>IF($T20="",0,'General Inputs'!K$22)</f>
        <v>-6.6268624707600697E-3</v>
      </c>
      <c r="AA20" s="149">
        <f>IF($T20="",0,'General Inputs'!L$22)</f>
        <v>-6.0912696932914198E-3</v>
      </c>
      <c r="AB20" s="149">
        <f>IF($T20="",0,'General Inputs'!M$22)</f>
        <v>-7.3277279219734299E-3</v>
      </c>
      <c r="AC20" s="149">
        <f>IF($T20="",0,'General Inputs'!N$22)</f>
        <v>-9.5094682370305602E-3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289</v>
      </c>
      <c r="D21" s="124" t="s">
        <v>290</v>
      </c>
      <c r="E21" s="54" t="s">
        <v>34</v>
      </c>
      <c r="F21" s="54" t="s">
        <v>189</v>
      </c>
      <c r="G21" s="61"/>
      <c r="H21" s="62">
        <f t="shared" si="1"/>
        <v>65.459999999999994</v>
      </c>
      <c r="I21" s="125"/>
      <c r="J21" s="62">
        <f t="shared" si="2"/>
        <v>65.459999999999994</v>
      </c>
      <c r="K21" s="125"/>
      <c r="L21" s="125" t="str">
        <f t="shared" si="4"/>
        <v>COMPLIANT</v>
      </c>
      <c r="M21" s="37"/>
      <c r="N21" s="126">
        <f t="shared" si="5"/>
        <v>53.43</v>
      </c>
      <c r="O21" s="126">
        <f t="shared" si="9"/>
        <v>55.67</v>
      </c>
      <c r="P21" s="126">
        <f t="shared" si="6"/>
        <v>60.4</v>
      </c>
      <c r="Q21" s="126">
        <f t="shared" si="7"/>
        <v>63.31</v>
      </c>
      <c r="R21" s="126">
        <f t="shared" si="8"/>
        <v>65.459999999999994</v>
      </c>
      <c r="S21" s="37"/>
      <c r="T21" s="127">
        <v>53.43</v>
      </c>
      <c r="U21" s="128">
        <f>ROUND(ROUND(T21,2)*(1+'General Inputs'!K$20)*(1-Z21)+'General Inputs'!K$27,2)</f>
        <v>55.67</v>
      </c>
      <c r="V21" s="128">
        <f>ROUND(ROUND(U21,2)*(1+'General Inputs'!L$20)*(1-AA21)+'General Inputs'!L$27,2)</f>
        <v>60.4</v>
      </c>
      <c r="W21" s="128">
        <f>ROUND(ROUND(V21,2)*(1+'General Inputs'!M$20)*(1-AB21)+'General Inputs'!M$27,2)</f>
        <v>63.31</v>
      </c>
      <c r="X21" s="128">
        <f>ROUND(ROUND(W21,2)*(1+'General Inputs'!N$20)*(1-AC21)+'General Inputs'!N$27,2)</f>
        <v>65.459999999999994</v>
      </c>
      <c r="Y21" s="129"/>
      <c r="Z21" s="149">
        <f>IF($T21="",0,'General Inputs'!K$22)</f>
        <v>-6.6268624707600697E-3</v>
      </c>
      <c r="AA21" s="149">
        <f>IF($T21="",0,'General Inputs'!L$22)</f>
        <v>-6.0912696932914198E-3</v>
      </c>
      <c r="AB21" s="149">
        <f>IF($T21="",0,'General Inputs'!M$22)</f>
        <v>-7.3277279219734299E-3</v>
      </c>
      <c r="AC21" s="149">
        <f>IF($T21="",0,'General Inputs'!N$22)</f>
        <v>-9.5094682370305602E-3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291</v>
      </c>
      <c r="D22" s="124" t="s">
        <v>292</v>
      </c>
      <c r="E22" s="54" t="s">
        <v>34</v>
      </c>
      <c r="F22" s="54" t="s">
        <v>189</v>
      </c>
      <c r="G22" s="61"/>
      <c r="H22" s="62">
        <f t="shared" si="1"/>
        <v>106.65</v>
      </c>
      <c r="I22" s="125"/>
      <c r="J22" s="62">
        <f t="shared" si="2"/>
        <v>106.65</v>
      </c>
      <c r="K22" s="125"/>
      <c r="L22" s="125" t="str">
        <f t="shared" si="4"/>
        <v>COMPLIANT</v>
      </c>
      <c r="M22" s="37"/>
      <c r="N22" s="126">
        <f t="shared" si="5"/>
        <v>87.06</v>
      </c>
      <c r="O22" s="126">
        <f t="shared" si="9"/>
        <v>90.7</v>
      </c>
      <c r="P22" s="126">
        <f t="shared" si="6"/>
        <v>98.4</v>
      </c>
      <c r="Q22" s="126">
        <f t="shared" si="7"/>
        <v>103.14</v>
      </c>
      <c r="R22" s="126">
        <f t="shared" si="8"/>
        <v>106.65</v>
      </c>
      <c r="S22" s="37"/>
      <c r="T22" s="127">
        <v>87.06</v>
      </c>
      <c r="U22" s="128">
        <f>ROUND(ROUND(T22,2)*(1+'General Inputs'!K$20)*(1-Z22)+'General Inputs'!K$27,2)</f>
        <v>90.7</v>
      </c>
      <c r="V22" s="128">
        <f>ROUND(ROUND(U22,2)*(1+'General Inputs'!L$20)*(1-AA22)+'General Inputs'!L$27,2)</f>
        <v>98.4</v>
      </c>
      <c r="W22" s="128">
        <f>ROUND(ROUND(V22,2)*(1+'General Inputs'!M$20)*(1-AB22)+'General Inputs'!M$27,2)</f>
        <v>103.14</v>
      </c>
      <c r="X22" s="128">
        <f>ROUND(ROUND(W22,2)*(1+'General Inputs'!N$20)*(1-AC22)+'General Inputs'!N$27,2)</f>
        <v>106.65</v>
      </c>
      <c r="Y22" s="129"/>
      <c r="Z22" s="149">
        <f>IF($T22="",0,'General Inputs'!K$22)</f>
        <v>-6.6268624707600697E-3</v>
      </c>
      <c r="AA22" s="149">
        <f>IF($T22="",0,'General Inputs'!L$22)</f>
        <v>-6.0912696932914198E-3</v>
      </c>
      <c r="AB22" s="149">
        <f>IF($T22="",0,'General Inputs'!M$22)</f>
        <v>-7.3277279219734299E-3</v>
      </c>
      <c r="AC22" s="149">
        <f>IF($T22="",0,'General Inputs'!N$22)</f>
        <v>-9.5094682370305602E-3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293</v>
      </c>
      <c r="D23" s="124" t="s">
        <v>294</v>
      </c>
      <c r="E23" s="54" t="s">
        <v>34</v>
      </c>
      <c r="F23" s="54" t="s">
        <v>189</v>
      </c>
      <c r="G23" s="61"/>
      <c r="H23" s="62">
        <f t="shared" si="1"/>
        <v>69.569999999999993</v>
      </c>
      <c r="I23" s="125"/>
      <c r="J23" s="62">
        <f t="shared" si="2"/>
        <v>69.569999999999993</v>
      </c>
      <c r="K23" s="125"/>
      <c r="L23" s="125" t="str">
        <f t="shared" si="4"/>
        <v>COMPLIANT</v>
      </c>
      <c r="M23" s="37"/>
      <c r="N23" s="126">
        <f t="shared" si="5"/>
        <v>56.79</v>
      </c>
      <c r="O23" s="126">
        <f t="shared" si="9"/>
        <v>59.17</v>
      </c>
      <c r="P23" s="126">
        <f t="shared" si="6"/>
        <v>64.19</v>
      </c>
      <c r="Q23" s="126">
        <f t="shared" si="7"/>
        <v>67.28</v>
      </c>
      <c r="R23" s="126">
        <f t="shared" si="8"/>
        <v>69.569999999999993</v>
      </c>
      <c r="S23" s="37"/>
      <c r="T23" s="127">
        <v>56.79</v>
      </c>
      <c r="U23" s="128">
        <f>ROUND(ROUND(T23,2)*(1+'General Inputs'!K$20)*(1-Z23)+'General Inputs'!K$27,2)</f>
        <v>59.17</v>
      </c>
      <c r="V23" s="128">
        <f>ROUND(ROUND(U23,2)*(1+'General Inputs'!L$20)*(1-AA23)+'General Inputs'!L$27,2)</f>
        <v>64.19</v>
      </c>
      <c r="W23" s="128">
        <f>ROUND(ROUND(V23,2)*(1+'General Inputs'!M$20)*(1-AB23)+'General Inputs'!M$27,2)</f>
        <v>67.28</v>
      </c>
      <c r="X23" s="128">
        <f>ROUND(ROUND(W23,2)*(1+'General Inputs'!N$20)*(1-AC23)+'General Inputs'!N$27,2)</f>
        <v>69.569999999999993</v>
      </c>
      <c r="Y23" s="129"/>
      <c r="Z23" s="149">
        <f>IF($T23="",0,'General Inputs'!K$22)</f>
        <v>-6.6268624707600697E-3</v>
      </c>
      <c r="AA23" s="149">
        <f>IF($T23="",0,'General Inputs'!L$22)</f>
        <v>-6.0912696932914198E-3</v>
      </c>
      <c r="AB23" s="149">
        <f>IF($T23="",0,'General Inputs'!M$22)</f>
        <v>-7.3277279219734299E-3</v>
      </c>
      <c r="AC23" s="149">
        <f>IF($T23="",0,'General Inputs'!N$22)</f>
        <v>-9.5094682370305602E-3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295</v>
      </c>
      <c r="D24" s="124" t="s">
        <v>296</v>
      </c>
      <c r="E24" s="54" t="s">
        <v>34</v>
      </c>
      <c r="F24" s="54" t="s">
        <v>189</v>
      </c>
      <c r="G24" s="61"/>
      <c r="H24" s="62">
        <f t="shared" si="1"/>
        <v>57.46</v>
      </c>
      <c r="I24" s="125"/>
      <c r="J24" s="62">
        <f t="shared" si="2"/>
        <v>57.46</v>
      </c>
      <c r="K24" s="125"/>
      <c r="L24" s="125" t="str">
        <f t="shared" si="4"/>
        <v>COMPLIANT</v>
      </c>
      <c r="M24" s="37"/>
      <c r="N24" s="126">
        <f t="shared" si="5"/>
        <v>46.91</v>
      </c>
      <c r="O24" s="126">
        <f t="shared" si="9"/>
        <v>48.87</v>
      </c>
      <c r="P24" s="126">
        <f t="shared" si="6"/>
        <v>53.02</v>
      </c>
      <c r="Q24" s="126">
        <f t="shared" si="7"/>
        <v>55.57</v>
      </c>
      <c r="R24" s="126">
        <f t="shared" si="8"/>
        <v>57.46</v>
      </c>
      <c r="S24" s="37"/>
      <c r="T24" s="127">
        <v>46.91</v>
      </c>
      <c r="U24" s="128">
        <f>ROUND(ROUND(T24,2)*(1+'General Inputs'!K$20)*(1-Z24)+'General Inputs'!K$27,2)</f>
        <v>48.87</v>
      </c>
      <c r="V24" s="128">
        <f>ROUND(ROUND(U24,2)*(1+'General Inputs'!L$20)*(1-AA24)+'General Inputs'!L$27,2)</f>
        <v>53.02</v>
      </c>
      <c r="W24" s="128">
        <f>ROUND(ROUND(V24,2)*(1+'General Inputs'!M$20)*(1-AB24)+'General Inputs'!M$27,2)</f>
        <v>55.57</v>
      </c>
      <c r="X24" s="128">
        <f>ROUND(ROUND(W24,2)*(1+'General Inputs'!N$20)*(1-AC24)+'General Inputs'!N$27,2)</f>
        <v>57.46</v>
      </c>
      <c r="Y24" s="129"/>
      <c r="Z24" s="149">
        <f>IF($T24="",0,'General Inputs'!K$22)</f>
        <v>-6.6268624707600697E-3</v>
      </c>
      <c r="AA24" s="149">
        <f>IF($T24="",0,'General Inputs'!L$22)</f>
        <v>-6.0912696932914198E-3</v>
      </c>
      <c r="AB24" s="149">
        <f>IF($T24="",0,'General Inputs'!M$22)</f>
        <v>-7.3277279219734299E-3</v>
      </c>
      <c r="AC24" s="149">
        <f>IF($T24="",0,'General Inputs'!N$22)</f>
        <v>-9.5094682370305602E-3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297</v>
      </c>
      <c r="D25" s="124" t="s">
        <v>391</v>
      </c>
      <c r="E25" s="54" t="s">
        <v>34</v>
      </c>
      <c r="F25" s="54" t="s">
        <v>189</v>
      </c>
      <c r="G25" s="61"/>
      <c r="H25" s="62">
        <f t="shared" si="1"/>
        <v>455</v>
      </c>
      <c r="I25" s="125"/>
      <c r="J25" s="62">
        <f t="shared" si="2"/>
        <v>455</v>
      </c>
      <c r="K25" s="125"/>
      <c r="L25" s="125" t="str">
        <f t="shared" si="4"/>
        <v>COMPLIANT</v>
      </c>
      <c r="M25" s="37"/>
      <c r="N25" s="126">
        <f t="shared" si="5"/>
        <v>371.44</v>
      </c>
      <c r="O25" s="126">
        <f t="shared" si="9"/>
        <v>386.98</v>
      </c>
      <c r="P25" s="126">
        <f t="shared" si="6"/>
        <v>419.83</v>
      </c>
      <c r="Q25" s="126">
        <f t="shared" si="7"/>
        <v>440.04</v>
      </c>
      <c r="R25" s="126">
        <f t="shared" si="8"/>
        <v>455</v>
      </c>
      <c r="S25" s="37"/>
      <c r="T25" s="127">
        <v>371.44</v>
      </c>
      <c r="U25" s="128">
        <f>ROUND(ROUND(T25,2)*(1+'General Inputs'!K$20)*(1-Z25)+'General Inputs'!K$27,2)</f>
        <v>386.98</v>
      </c>
      <c r="V25" s="128">
        <f>ROUND(ROUND(U25,2)*(1+'General Inputs'!L$20)*(1-AA25)+'General Inputs'!L$27,2)</f>
        <v>419.83</v>
      </c>
      <c r="W25" s="128">
        <f>ROUND(ROUND(V25,2)*(1+'General Inputs'!M$20)*(1-AB25)+'General Inputs'!M$27,2)</f>
        <v>440.04</v>
      </c>
      <c r="X25" s="128">
        <f>ROUND(ROUND(W25,2)*(1+'General Inputs'!N$20)*(1-AC25)+'General Inputs'!N$27,2)</f>
        <v>455</v>
      </c>
      <c r="Y25" s="129"/>
      <c r="Z25" s="149">
        <f>IF($T25="",0,'General Inputs'!K$22)</f>
        <v>-6.6268624707600697E-3</v>
      </c>
      <c r="AA25" s="149">
        <f>IF($T25="",0,'General Inputs'!L$22)</f>
        <v>-6.0912696932914198E-3</v>
      </c>
      <c r="AB25" s="149">
        <f>IF($T25="",0,'General Inputs'!M$22)</f>
        <v>-7.3277279219734299E-3</v>
      </c>
      <c r="AC25" s="149">
        <f>IF($T25="",0,'General Inputs'!N$22)</f>
        <v>-9.5094682370305602E-3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298</v>
      </c>
      <c r="D26" s="124" t="s">
        <v>299</v>
      </c>
      <c r="E26" s="54" t="s">
        <v>34</v>
      </c>
      <c r="F26" s="54" t="s">
        <v>189</v>
      </c>
      <c r="G26" s="61"/>
      <c r="H26" s="62">
        <f t="shared" si="1"/>
        <v>837.11</v>
      </c>
      <c r="I26" s="125"/>
      <c r="J26" s="62">
        <f t="shared" si="2"/>
        <v>837.11</v>
      </c>
      <c r="K26" s="125"/>
      <c r="L26" s="125" t="str">
        <f t="shared" si="4"/>
        <v>COMPLIANT</v>
      </c>
      <c r="M26" s="37"/>
      <c r="N26" s="126">
        <f t="shared" si="5"/>
        <v>683.37</v>
      </c>
      <c r="O26" s="126">
        <f t="shared" si="9"/>
        <v>711.96</v>
      </c>
      <c r="P26" s="126">
        <f t="shared" si="6"/>
        <v>772.4</v>
      </c>
      <c r="Q26" s="126">
        <f t="shared" si="7"/>
        <v>809.59</v>
      </c>
      <c r="R26" s="126">
        <f t="shared" si="8"/>
        <v>837.11</v>
      </c>
      <c r="S26" s="37"/>
      <c r="T26" s="127">
        <v>683.37</v>
      </c>
      <c r="U26" s="128">
        <f>ROUND(ROUND(T26,2)*(1+'General Inputs'!K$20)*(1-Z26)+'General Inputs'!K$27,2)</f>
        <v>711.96</v>
      </c>
      <c r="V26" s="128">
        <f>ROUND(ROUND(U26,2)*(1+'General Inputs'!L$20)*(1-AA26)+'General Inputs'!L$27,2)</f>
        <v>772.4</v>
      </c>
      <c r="W26" s="128">
        <f>ROUND(ROUND(V26,2)*(1+'General Inputs'!M$20)*(1-AB26)+'General Inputs'!M$27,2)</f>
        <v>809.59</v>
      </c>
      <c r="X26" s="128">
        <f>ROUND(ROUND(W26,2)*(1+'General Inputs'!N$20)*(1-AC26)+'General Inputs'!N$27,2)</f>
        <v>837.11</v>
      </c>
      <c r="Y26" s="129"/>
      <c r="Z26" s="149">
        <f>IF($T26="",0,'General Inputs'!K$22)</f>
        <v>-6.6268624707600697E-3</v>
      </c>
      <c r="AA26" s="149">
        <f>IF($T26="",0,'General Inputs'!L$22)</f>
        <v>-6.0912696932914198E-3</v>
      </c>
      <c r="AB26" s="149">
        <f>IF($T26="",0,'General Inputs'!M$22)</f>
        <v>-7.3277279219734299E-3</v>
      </c>
      <c r="AC26" s="149">
        <f>IF($T26="",0,'General Inputs'!N$22)</f>
        <v>-9.5094682370305602E-3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300</v>
      </c>
      <c r="D27" s="124" t="s">
        <v>301</v>
      </c>
      <c r="E27" s="54" t="s">
        <v>34</v>
      </c>
      <c r="F27" s="54" t="s">
        <v>189</v>
      </c>
      <c r="G27" s="61"/>
      <c r="H27" s="62">
        <f t="shared" si="1"/>
        <v>786.27</v>
      </c>
      <c r="I27" s="125"/>
      <c r="J27" s="62">
        <f t="shared" si="2"/>
        <v>786.27</v>
      </c>
      <c r="K27" s="125"/>
      <c r="L27" s="125" t="str">
        <f t="shared" si="4"/>
        <v>COMPLIANT</v>
      </c>
      <c r="M27" s="37"/>
      <c r="N27" s="126">
        <f t="shared" si="5"/>
        <v>641.87</v>
      </c>
      <c r="O27" s="126">
        <f t="shared" si="9"/>
        <v>668.73</v>
      </c>
      <c r="P27" s="126">
        <f t="shared" si="6"/>
        <v>725.5</v>
      </c>
      <c r="Q27" s="126">
        <f t="shared" si="7"/>
        <v>760.43</v>
      </c>
      <c r="R27" s="126">
        <f t="shared" si="8"/>
        <v>786.27</v>
      </c>
      <c r="S27" s="37"/>
      <c r="T27" s="127">
        <v>641.87</v>
      </c>
      <c r="U27" s="128">
        <f>ROUND(ROUND(T27,2)*(1+'General Inputs'!K$20)*(1-Z27)+'General Inputs'!K$27,2)</f>
        <v>668.73</v>
      </c>
      <c r="V27" s="128">
        <f>ROUND(ROUND(U27,2)*(1+'General Inputs'!L$20)*(1-AA27)+'General Inputs'!L$27,2)</f>
        <v>725.5</v>
      </c>
      <c r="W27" s="128">
        <f>ROUND(ROUND(V27,2)*(1+'General Inputs'!M$20)*(1-AB27)+'General Inputs'!M$27,2)</f>
        <v>760.43</v>
      </c>
      <c r="X27" s="128">
        <f>ROUND(ROUND(W27,2)*(1+'General Inputs'!N$20)*(1-AC27)+'General Inputs'!N$27,2)</f>
        <v>786.27</v>
      </c>
      <c r="Y27" s="129"/>
      <c r="Z27" s="149">
        <f>IF($T27="",0,'General Inputs'!K$22)</f>
        <v>-6.6268624707600697E-3</v>
      </c>
      <c r="AA27" s="149">
        <f>IF($T27="",0,'General Inputs'!L$22)</f>
        <v>-6.0912696932914198E-3</v>
      </c>
      <c r="AB27" s="149">
        <f>IF($T27="",0,'General Inputs'!M$22)</f>
        <v>-7.3277279219734299E-3</v>
      </c>
      <c r="AC27" s="149">
        <f>IF($T27="",0,'General Inputs'!N$22)</f>
        <v>-9.5094682370305602E-3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302</v>
      </c>
      <c r="D28" s="124" t="s">
        <v>303</v>
      </c>
      <c r="E28" s="54" t="s">
        <v>34</v>
      </c>
      <c r="F28" s="54" t="s">
        <v>189</v>
      </c>
      <c r="G28" s="61"/>
      <c r="H28" s="62">
        <f t="shared" si="1"/>
        <v>977.24</v>
      </c>
      <c r="I28" s="125"/>
      <c r="J28" s="62">
        <f t="shared" si="2"/>
        <v>977.24</v>
      </c>
      <c r="K28" s="125"/>
      <c r="L28" s="125" t="str">
        <f t="shared" si="4"/>
        <v>COMPLIANT</v>
      </c>
      <c r="M28" s="37"/>
      <c r="N28" s="126">
        <f t="shared" si="5"/>
        <v>797.78</v>
      </c>
      <c r="O28" s="126">
        <f t="shared" si="9"/>
        <v>831.16</v>
      </c>
      <c r="P28" s="126">
        <f t="shared" si="6"/>
        <v>901.71</v>
      </c>
      <c r="Q28" s="126">
        <f t="shared" si="7"/>
        <v>945.12</v>
      </c>
      <c r="R28" s="126">
        <f t="shared" si="8"/>
        <v>977.24</v>
      </c>
      <c r="S28" s="37"/>
      <c r="T28" s="127">
        <v>797.78</v>
      </c>
      <c r="U28" s="128">
        <f>ROUND(ROUND(T28,2)*(1+'General Inputs'!K$20)*(1-Z28)+'General Inputs'!K$27,2)</f>
        <v>831.16</v>
      </c>
      <c r="V28" s="128">
        <f>ROUND(ROUND(U28,2)*(1+'General Inputs'!L$20)*(1-AA28)+'General Inputs'!L$27,2)</f>
        <v>901.71</v>
      </c>
      <c r="W28" s="128">
        <f>ROUND(ROUND(V28,2)*(1+'General Inputs'!M$20)*(1-AB28)+'General Inputs'!M$27,2)</f>
        <v>945.12</v>
      </c>
      <c r="X28" s="128">
        <f>ROUND(ROUND(W28,2)*(1+'General Inputs'!N$20)*(1-AC28)+'General Inputs'!N$27,2)</f>
        <v>977.24</v>
      </c>
      <c r="Y28" s="129"/>
      <c r="Z28" s="149">
        <f>IF($T28="",0,'General Inputs'!K$22)</f>
        <v>-6.6268624707600697E-3</v>
      </c>
      <c r="AA28" s="149">
        <f>IF($T28="",0,'General Inputs'!L$22)</f>
        <v>-6.0912696932914198E-3</v>
      </c>
      <c r="AB28" s="149">
        <f>IF($T28="",0,'General Inputs'!M$22)</f>
        <v>-7.3277279219734299E-3</v>
      </c>
      <c r="AC28" s="149">
        <f>IF($T28="",0,'General Inputs'!N$22)</f>
        <v>-9.5094682370305602E-3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304</v>
      </c>
      <c r="D29" s="124" t="s">
        <v>305</v>
      </c>
      <c r="E29" s="54" t="s">
        <v>34</v>
      </c>
      <c r="F29" s="54" t="s">
        <v>189</v>
      </c>
      <c r="G29" s="61"/>
      <c r="H29" s="62">
        <f t="shared" si="1"/>
        <v>429.91</v>
      </c>
      <c r="I29" s="125"/>
      <c r="J29" s="62">
        <f t="shared" si="2"/>
        <v>429.91</v>
      </c>
      <c r="K29" s="125"/>
      <c r="L29" s="125" t="str">
        <f t="shared" si="4"/>
        <v>COMPLIANT</v>
      </c>
      <c r="M29" s="37"/>
      <c r="N29" s="126">
        <f t="shared" si="5"/>
        <v>350.96</v>
      </c>
      <c r="O29" s="126">
        <f t="shared" si="9"/>
        <v>365.64</v>
      </c>
      <c r="P29" s="126">
        <f t="shared" si="6"/>
        <v>396.68</v>
      </c>
      <c r="Q29" s="126">
        <f t="shared" si="7"/>
        <v>415.78</v>
      </c>
      <c r="R29" s="126">
        <f t="shared" si="8"/>
        <v>429.91</v>
      </c>
      <c r="S29" s="37"/>
      <c r="T29" s="127">
        <v>350.96</v>
      </c>
      <c r="U29" s="128">
        <f>ROUND(ROUND(T29,2)*(1+'General Inputs'!K$20)*(1-Z29)+'General Inputs'!K$27,2)</f>
        <v>365.64</v>
      </c>
      <c r="V29" s="128">
        <f>ROUND(ROUND(U29,2)*(1+'General Inputs'!L$20)*(1-AA29)+'General Inputs'!L$27,2)</f>
        <v>396.68</v>
      </c>
      <c r="W29" s="128">
        <f>ROUND(ROUND(V29,2)*(1+'General Inputs'!M$20)*(1-AB29)+'General Inputs'!M$27,2)</f>
        <v>415.78</v>
      </c>
      <c r="X29" s="128">
        <f>ROUND(ROUND(W29,2)*(1+'General Inputs'!N$20)*(1-AC29)+'General Inputs'!N$27,2)</f>
        <v>429.91</v>
      </c>
      <c r="Y29" s="129"/>
      <c r="Z29" s="149">
        <f>IF($T29="",0,'General Inputs'!K$22)</f>
        <v>-6.6268624707600697E-3</v>
      </c>
      <c r="AA29" s="149">
        <f>IF($T29="",0,'General Inputs'!L$22)</f>
        <v>-6.0912696932914198E-3</v>
      </c>
      <c r="AB29" s="149">
        <f>IF($T29="",0,'General Inputs'!M$22)</f>
        <v>-7.3277279219734299E-3</v>
      </c>
      <c r="AC29" s="149">
        <f>IF($T29="",0,'General Inputs'!N$22)</f>
        <v>-9.5094682370305602E-3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/>
      <c r="D30" s="124"/>
      <c r="E30" s="54"/>
      <c r="F30" s="54"/>
      <c r="G30" s="61"/>
      <c r="H30" s="62">
        <f t="shared" si="1"/>
        <v>0</v>
      </c>
      <c r="I30" s="125"/>
      <c r="J30" s="62">
        <f t="shared" si="2"/>
        <v>0</v>
      </c>
      <c r="K30" s="125"/>
      <c r="L30" s="125" t="str">
        <f t="shared" si="4"/>
        <v/>
      </c>
      <c r="M30" s="37"/>
      <c r="N30" s="126">
        <f t="shared" si="5"/>
        <v>0</v>
      </c>
      <c r="O30" s="126">
        <f t="shared" si="9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Inputs'!K$27,2)</f>
        <v>0</v>
      </c>
      <c r="V30" s="128">
        <f>ROUND(ROUND(U30,2)*(1+'General Inputs'!L$20)*(1-AA30)+'General Inputs'!L$27,2)</f>
        <v>0</v>
      </c>
      <c r="W30" s="128">
        <f>ROUND(ROUND(V30,2)*(1+'General Inputs'!M$20)*(1-AB30)+'General Inputs'!M$27,2)</f>
        <v>0</v>
      </c>
      <c r="X30" s="128">
        <f>ROUND(ROUND(W30,2)*(1+'General Inputs'!N$20)*(1-AC30)+'General Inputs'!N$27,2)</f>
        <v>0</v>
      </c>
      <c r="Y30" s="129"/>
      <c r="Z30" s="149">
        <f>IF($T30="",0,'General Inputs'!K$22)</f>
        <v>0</v>
      </c>
      <c r="AA30" s="149">
        <f>IF($T30="",0,'General Inputs'!L$22)</f>
        <v>0</v>
      </c>
      <c r="AB30" s="149">
        <f>IF($T30="",0,'General Inputs'!M$22)</f>
        <v>0</v>
      </c>
      <c r="AC30" s="149">
        <f>IF($T30="",0,'General Inputs'!N$22)</f>
        <v>0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72" t="s">
        <v>306</v>
      </c>
      <c r="D31" s="124"/>
      <c r="E31" s="54"/>
      <c r="F31" s="54"/>
      <c r="G31" s="61"/>
      <c r="H31" s="62">
        <f t="shared" si="1"/>
        <v>0</v>
      </c>
      <c r="I31" s="125"/>
      <c r="J31" s="62">
        <f t="shared" si="2"/>
        <v>0</v>
      </c>
      <c r="K31" s="125"/>
      <c r="L31" s="125" t="str">
        <f t="shared" si="4"/>
        <v>COMPLIANT</v>
      </c>
      <c r="M31" s="37"/>
      <c r="N31" s="126">
        <f t="shared" si="5"/>
        <v>0</v>
      </c>
      <c r="O31" s="126">
        <f t="shared" si="9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267</v>
      </c>
      <c r="D32" s="124" t="s">
        <v>307</v>
      </c>
      <c r="E32" s="54" t="s">
        <v>34</v>
      </c>
      <c r="F32" s="54" t="s">
        <v>189</v>
      </c>
      <c r="G32" s="61"/>
      <c r="H32" s="62">
        <f t="shared" si="1"/>
        <v>762.14</v>
      </c>
      <c r="I32" s="125"/>
      <c r="J32" s="62">
        <f t="shared" si="2"/>
        <v>762.14</v>
      </c>
      <c r="K32" s="125"/>
      <c r="L32" s="125" t="str">
        <f t="shared" si="4"/>
        <v>COMPLIANT</v>
      </c>
      <c r="M32" s="37"/>
      <c r="N32" s="126">
        <f t="shared" si="5"/>
        <v>622.17999999999995</v>
      </c>
      <c r="O32" s="126">
        <f t="shared" si="9"/>
        <v>648.21</v>
      </c>
      <c r="P32" s="126">
        <f t="shared" si="6"/>
        <v>703.23</v>
      </c>
      <c r="Q32" s="126">
        <f t="shared" si="7"/>
        <v>737.09</v>
      </c>
      <c r="R32" s="126">
        <f t="shared" si="8"/>
        <v>762.14</v>
      </c>
      <c r="S32" s="37"/>
      <c r="T32" s="127">
        <v>622.17999999999995</v>
      </c>
      <c r="U32" s="128">
        <f>ROUND(ROUND(T32,2)*(1+'General Inputs'!K$20)*(1-Z32)+'General Inputs'!K$27,2)</f>
        <v>648.21</v>
      </c>
      <c r="V32" s="128">
        <f>ROUND(ROUND(U32,2)*(1+'General Inputs'!L$20)*(1-AA32)+'General Inputs'!L$27,2)</f>
        <v>703.23</v>
      </c>
      <c r="W32" s="128">
        <f>ROUND(ROUND(V32,2)*(1+'General Inputs'!M$20)*(1-AB32)+'General Inputs'!M$27,2)</f>
        <v>737.09</v>
      </c>
      <c r="X32" s="128">
        <f>ROUND(ROUND(W32,2)*(1+'General Inputs'!N$20)*(1-AC32)+'General Inputs'!N$27,2)</f>
        <v>762.14</v>
      </c>
      <c r="Y32" s="129"/>
      <c r="Z32" s="149">
        <f>IF($T32="",0,'General Inputs'!K$22)</f>
        <v>-6.6268624707600697E-3</v>
      </c>
      <c r="AA32" s="149">
        <f>IF($T32="",0,'General Inputs'!L$22)</f>
        <v>-6.0912696932914198E-3</v>
      </c>
      <c r="AB32" s="149">
        <f>IF($T32="",0,'General Inputs'!M$22)</f>
        <v>-7.3277279219734299E-3</v>
      </c>
      <c r="AC32" s="149">
        <f>IF($T32="",0,'General Inputs'!N$22)</f>
        <v>-9.5094682370305602E-3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269</v>
      </c>
      <c r="D33" s="124" t="s">
        <v>308</v>
      </c>
      <c r="E33" s="54" t="s">
        <v>34</v>
      </c>
      <c r="F33" s="54" t="s">
        <v>189</v>
      </c>
      <c r="G33" s="61"/>
      <c r="H33" s="62">
        <f t="shared" si="1"/>
        <v>924.29</v>
      </c>
      <c r="I33" s="125"/>
      <c r="J33" s="62">
        <f t="shared" si="2"/>
        <v>924.29</v>
      </c>
      <c r="K33" s="125"/>
      <c r="L33" s="125" t="str">
        <f t="shared" si="4"/>
        <v>COMPLIANT</v>
      </c>
      <c r="M33" s="37"/>
      <c r="N33" s="126">
        <f t="shared" si="5"/>
        <v>754.55</v>
      </c>
      <c r="O33" s="126">
        <f t="shared" si="9"/>
        <v>786.12</v>
      </c>
      <c r="P33" s="126">
        <f t="shared" si="6"/>
        <v>852.85</v>
      </c>
      <c r="Q33" s="126">
        <f t="shared" si="7"/>
        <v>893.91</v>
      </c>
      <c r="R33" s="126">
        <f t="shared" si="8"/>
        <v>924.29</v>
      </c>
      <c r="S33" s="37"/>
      <c r="T33" s="127">
        <v>754.55</v>
      </c>
      <c r="U33" s="128">
        <f>ROUND(ROUND(T33,2)*(1+'General Inputs'!K$20)*(1-Z33)+'General Inputs'!K$27,2)</f>
        <v>786.12</v>
      </c>
      <c r="V33" s="128">
        <f>ROUND(ROUND(U33,2)*(1+'General Inputs'!L$20)*(1-AA33)+'General Inputs'!L$27,2)</f>
        <v>852.85</v>
      </c>
      <c r="W33" s="128">
        <f>ROUND(ROUND(V33,2)*(1+'General Inputs'!M$20)*(1-AB33)+'General Inputs'!M$27,2)</f>
        <v>893.91</v>
      </c>
      <c r="X33" s="128">
        <f>ROUND(ROUND(W33,2)*(1+'General Inputs'!N$20)*(1-AC33)+'General Inputs'!N$27,2)</f>
        <v>924.29</v>
      </c>
      <c r="Y33" s="129"/>
      <c r="Z33" s="149">
        <f>IF($T33="",0,'General Inputs'!K$22)</f>
        <v>-6.6268624707600697E-3</v>
      </c>
      <c r="AA33" s="149">
        <f>IF($T33="",0,'General Inputs'!L$22)</f>
        <v>-6.0912696932914198E-3</v>
      </c>
      <c r="AB33" s="149">
        <f>IF($T33="",0,'General Inputs'!M$22)</f>
        <v>-7.3277279219734299E-3</v>
      </c>
      <c r="AC33" s="149">
        <f>IF($T33="",0,'General Inputs'!N$22)</f>
        <v>-9.5094682370305602E-3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271</v>
      </c>
      <c r="D34" s="124" t="s">
        <v>309</v>
      </c>
      <c r="E34" s="54" t="s">
        <v>34</v>
      </c>
      <c r="F34" s="54" t="s">
        <v>189</v>
      </c>
      <c r="G34" s="61"/>
      <c r="H34" s="62">
        <f t="shared" si="1"/>
        <v>4089.73</v>
      </c>
      <c r="I34" s="125"/>
      <c r="J34" s="62">
        <f t="shared" si="2"/>
        <v>4089.73</v>
      </c>
      <c r="K34" s="125"/>
      <c r="L34" s="125" t="str">
        <f t="shared" si="4"/>
        <v>COMPLIANT</v>
      </c>
      <c r="M34" s="37"/>
      <c r="N34" s="126">
        <f t="shared" si="5"/>
        <v>3338.66</v>
      </c>
      <c r="O34" s="126">
        <f t="shared" si="9"/>
        <v>3478.35</v>
      </c>
      <c r="P34" s="126">
        <f t="shared" si="6"/>
        <v>3773.62</v>
      </c>
      <c r="Q34" s="126">
        <f t="shared" si="7"/>
        <v>3955.3</v>
      </c>
      <c r="R34" s="126">
        <f t="shared" si="8"/>
        <v>4089.73</v>
      </c>
      <c r="S34" s="37"/>
      <c r="T34" s="127">
        <v>3338.66</v>
      </c>
      <c r="U34" s="128">
        <f>ROUND(ROUND(T34,2)*(1+'General Inputs'!K$20)*(1-Z34)+'General Inputs'!K$27,2)</f>
        <v>3478.35</v>
      </c>
      <c r="V34" s="128">
        <f>ROUND(ROUND(U34,2)*(1+'General Inputs'!L$20)*(1-AA34)+'General Inputs'!L$27,2)</f>
        <v>3773.62</v>
      </c>
      <c r="W34" s="128">
        <f>ROUND(ROUND(V34,2)*(1+'General Inputs'!M$20)*(1-AB34)+'General Inputs'!M$27,2)</f>
        <v>3955.3</v>
      </c>
      <c r="X34" s="128">
        <f>ROUND(ROUND(W34,2)*(1+'General Inputs'!N$20)*(1-AC34)+'General Inputs'!N$27,2)</f>
        <v>4089.73</v>
      </c>
      <c r="Y34" s="129"/>
      <c r="Z34" s="149">
        <f>IF($T34="",0,'General Inputs'!K$22)</f>
        <v>-6.6268624707600697E-3</v>
      </c>
      <c r="AA34" s="149">
        <f>IF($T34="",0,'General Inputs'!L$22)</f>
        <v>-6.0912696932914198E-3</v>
      </c>
      <c r="AB34" s="149">
        <f>IF($T34="",0,'General Inputs'!M$22)</f>
        <v>-7.3277279219734299E-3</v>
      </c>
      <c r="AC34" s="149">
        <f>IF($T34="",0,'General Inputs'!N$22)</f>
        <v>-9.5094682370305602E-3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/>
      <c r="D35" s="124"/>
      <c r="E35" s="54"/>
      <c r="F35" s="54"/>
      <c r="G35" s="61"/>
      <c r="H35" s="62">
        <f t="shared" si="1"/>
        <v>0</v>
      </c>
      <c r="I35" s="125"/>
      <c r="J35" s="62">
        <f t="shared" si="2"/>
        <v>0</v>
      </c>
      <c r="K35" s="125"/>
      <c r="L35" s="125" t="str">
        <f t="shared" si="4"/>
        <v/>
      </c>
      <c r="M35" s="37"/>
      <c r="N35" s="126">
        <f t="shared" si="5"/>
        <v>0</v>
      </c>
      <c r="O35" s="126">
        <f t="shared" si="9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Inputs'!K$27,2)</f>
        <v>0</v>
      </c>
      <c r="V35" s="128">
        <f>ROUND(ROUND(U35,2)*(1+'General Inputs'!L$20)*(1-AA35)+'General Inputs'!L$27,2)</f>
        <v>0</v>
      </c>
      <c r="W35" s="128">
        <f>ROUND(ROUND(V35,2)*(1+'General Inputs'!M$20)*(1-AB35)+'General Inputs'!M$27,2)</f>
        <v>0</v>
      </c>
      <c r="X35" s="128">
        <f>ROUND(ROUND(W35,2)*(1+'General Inputs'!N$20)*(1-AC35)+'General Inputs'!N$27,2)</f>
        <v>0</v>
      </c>
      <c r="Y35" s="129"/>
      <c r="Z35" s="149">
        <f>IF($T35="",0,'General Inputs'!K$22)</f>
        <v>0</v>
      </c>
      <c r="AA35" s="149">
        <f>IF($T35="",0,'General Inputs'!L$22)</f>
        <v>0</v>
      </c>
      <c r="AB35" s="149">
        <f>IF($T35="",0,'General Inputs'!M$22)</f>
        <v>0</v>
      </c>
      <c r="AC35" s="149">
        <f>IF($T35="",0,'General Inputs'!N$22)</f>
        <v>0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273</v>
      </c>
      <c r="D36" s="124" t="s">
        <v>310</v>
      </c>
      <c r="E36" s="54" t="s">
        <v>34</v>
      </c>
      <c r="F36" s="54" t="s">
        <v>189</v>
      </c>
      <c r="G36" s="61"/>
      <c r="H36" s="62">
        <f t="shared" si="1"/>
        <v>710.5</v>
      </c>
      <c r="I36" s="125"/>
      <c r="J36" s="62">
        <f t="shared" si="2"/>
        <v>710.5</v>
      </c>
      <c r="K36" s="125"/>
      <c r="L36" s="125" t="str">
        <f t="shared" si="4"/>
        <v>COMPLIANT</v>
      </c>
      <c r="M36" s="37"/>
      <c r="N36" s="126">
        <f t="shared" si="5"/>
        <v>580.02</v>
      </c>
      <c r="O36" s="126">
        <f t="shared" si="9"/>
        <v>604.29</v>
      </c>
      <c r="P36" s="126">
        <f t="shared" si="6"/>
        <v>655.59</v>
      </c>
      <c r="Q36" s="126">
        <f t="shared" si="7"/>
        <v>687.15</v>
      </c>
      <c r="R36" s="126">
        <f t="shared" si="8"/>
        <v>710.5</v>
      </c>
      <c r="S36" s="37"/>
      <c r="T36" s="127">
        <v>580.02</v>
      </c>
      <c r="U36" s="128">
        <f>ROUND(ROUND(T36,2)*(1+'General Inputs'!K$20)*(1-Z36)+'General Inputs'!K$27,2)</f>
        <v>604.29</v>
      </c>
      <c r="V36" s="128">
        <f>ROUND(ROUND(U36,2)*(1+'General Inputs'!L$20)*(1-AA36)+'General Inputs'!L$27,2)</f>
        <v>655.59</v>
      </c>
      <c r="W36" s="128">
        <f>ROUND(ROUND(V36,2)*(1+'General Inputs'!M$20)*(1-AB36)+'General Inputs'!M$27,2)</f>
        <v>687.15</v>
      </c>
      <c r="X36" s="128">
        <f>ROUND(ROUND(W36,2)*(1+'General Inputs'!N$20)*(1-AC36)+'General Inputs'!N$27,2)</f>
        <v>710.5</v>
      </c>
      <c r="Y36" s="129"/>
      <c r="Z36" s="149">
        <f>IF($T36="",0,'General Inputs'!K$22)</f>
        <v>-6.6268624707600697E-3</v>
      </c>
      <c r="AA36" s="149">
        <f>IF($T36="",0,'General Inputs'!L$22)</f>
        <v>-6.0912696932914198E-3</v>
      </c>
      <c r="AB36" s="149">
        <f>IF($T36="",0,'General Inputs'!M$22)</f>
        <v>-7.3277279219734299E-3</v>
      </c>
      <c r="AC36" s="149">
        <f>IF($T36="",0,'General Inputs'!N$22)</f>
        <v>-9.5094682370305602E-3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275</v>
      </c>
      <c r="D37" s="124" t="s">
        <v>311</v>
      </c>
      <c r="E37" s="54" t="s">
        <v>34</v>
      </c>
      <c r="F37" s="54" t="s">
        <v>189</v>
      </c>
      <c r="G37" s="61"/>
      <c r="H37" s="62">
        <f t="shared" si="1"/>
        <v>872.65</v>
      </c>
      <c r="I37" s="125"/>
      <c r="J37" s="62">
        <f t="shared" si="2"/>
        <v>872.65</v>
      </c>
      <c r="K37" s="125"/>
      <c r="L37" s="125" t="str">
        <f t="shared" si="4"/>
        <v>COMPLIANT</v>
      </c>
      <c r="M37" s="37"/>
      <c r="N37" s="126">
        <f t="shared" si="5"/>
        <v>712.39</v>
      </c>
      <c r="O37" s="126">
        <f t="shared" si="9"/>
        <v>742.2</v>
      </c>
      <c r="P37" s="126">
        <f t="shared" si="6"/>
        <v>805.2</v>
      </c>
      <c r="Q37" s="126">
        <f t="shared" si="7"/>
        <v>843.97</v>
      </c>
      <c r="R37" s="126">
        <f t="shared" si="8"/>
        <v>872.65</v>
      </c>
      <c r="S37" s="37"/>
      <c r="T37" s="127">
        <v>712.39</v>
      </c>
      <c r="U37" s="128">
        <f>ROUND(ROUND(T37,2)*(1+'General Inputs'!K$20)*(1-Z37)+'General Inputs'!K$27,2)</f>
        <v>742.2</v>
      </c>
      <c r="V37" s="128">
        <f>ROUND(ROUND(U37,2)*(1+'General Inputs'!L$20)*(1-AA37)+'General Inputs'!L$27,2)</f>
        <v>805.2</v>
      </c>
      <c r="W37" s="128">
        <f>ROUND(ROUND(V37,2)*(1+'General Inputs'!M$20)*(1-AB37)+'General Inputs'!M$27,2)</f>
        <v>843.97</v>
      </c>
      <c r="X37" s="128">
        <f>ROUND(ROUND(W37,2)*(1+'General Inputs'!N$20)*(1-AC37)+'General Inputs'!N$27,2)</f>
        <v>872.65</v>
      </c>
      <c r="Y37" s="129"/>
      <c r="Z37" s="149">
        <f>IF($T37="",0,'General Inputs'!K$22)</f>
        <v>-6.6268624707600697E-3</v>
      </c>
      <c r="AA37" s="149">
        <f>IF($T37="",0,'General Inputs'!L$22)</f>
        <v>-6.0912696932914198E-3</v>
      </c>
      <c r="AB37" s="149">
        <f>IF($T37="",0,'General Inputs'!M$22)</f>
        <v>-7.3277279219734299E-3</v>
      </c>
      <c r="AC37" s="149">
        <f>IF($T37="",0,'General Inputs'!N$22)</f>
        <v>-9.5094682370305602E-3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277</v>
      </c>
      <c r="D38" s="124" t="s">
        <v>312</v>
      </c>
      <c r="E38" s="54" t="s">
        <v>34</v>
      </c>
      <c r="F38" s="54" t="s">
        <v>189</v>
      </c>
      <c r="G38" s="61"/>
      <c r="H38" s="62">
        <f t="shared" si="1"/>
        <v>3199.51</v>
      </c>
      <c r="I38" s="125"/>
      <c r="J38" s="62">
        <f t="shared" si="2"/>
        <v>3199.51</v>
      </c>
      <c r="K38" s="125"/>
      <c r="L38" s="125" t="str">
        <f t="shared" si="4"/>
        <v>COMPLIANT</v>
      </c>
      <c r="M38" s="37"/>
      <c r="N38" s="126">
        <f t="shared" si="5"/>
        <v>2611.9299999999998</v>
      </c>
      <c r="O38" s="126">
        <f t="shared" si="9"/>
        <v>2721.22</v>
      </c>
      <c r="P38" s="126">
        <f t="shared" si="6"/>
        <v>2952.21</v>
      </c>
      <c r="Q38" s="126">
        <f t="shared" si="7"/>
        <v>3094.34</v>
      </c>
      <c r="R38" s="126">
        <f t="shared" si="8"/>
        <v>3199.51</v>
      </c>
      <c r="S38" s="37"/>
      <c r="T38" s="127">
        <v>2611.9299999999998</v>
      </c>
      <c r="U38" s="128">
        <f>ROUND(ROUND(T38,2)*(1+'General Inputs'!K$20)*(1-Z38)+'General Inputs'!K$27,2)</f>
        <v>2721.22</v>
      </c>
      <c r="V38" s="128">
        <f>ROUND(ROUND(U38,2)*(1+'General Inputs'!L$20)*(1-AA38)+'General Inputs'!L$27,2)</f>
        <v>2952.21</v>
      </c>
      <c r="W38" s="128">
        <f>ROUND(ROUND(V38,2)*(1+'General Inputs'!M$20)*(1-AB38)+'General Inputs'!M$27,2)</f>
        <v>3094.34</v>
      </c>
      <c r="X38" s="128">
        <f>ROUND(ROUND(W38,2)*(1+'General Inputs'!N$20)*(1-AC38)+'General Inputs'!N$27,2)</f>
        <v>3199.51</v>
      </c>
      <c r="Y38" s="129"/>
      <c r="Z38" s="149">
        <f>IF($T38="",0,'General Inputs'!K$22)</f>
        <v>-6.6268624707600697E-3</v>
      </c>
      <c r="AA38" s="149">
        <f>IF($T38="",0,'General Inputs'!L$22)</f>
        <v>-6.0912696932914198E-3</v>
      </c>
      <c r="AB38" s="149">
        <f>IF($T38="",0,'General Inputs'!M$22)</f>
        <v>-7.3277279219734299E-3</v>
      </c>
      <c r="AC38" s="149">
        <f>IF($T38="",0,'General Inputs'!N$22)</f>
        <v>-9.5094682370305602E-3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/>
      <c r="D39" s="124"/>
      <c r="E39" s="54"/>
      <c r="F39" s="54"/>
      <c r="G39" s="61"/>
      <c r="H39" s="62">
        <f t="shared" si="1"/>
        <v>0</v>
      </c>
      <c r="I39" s="125"/>
      <c r="J39" s="62">
        <f t="shared" si="2"/>
        <v>0</v>
      </c>
      <c r="K39" s="125"/>
      <c r="L39" s="125" t="str">
        <f t="shared" si="4"/>
        <v/>
      </c>
      <c r="M39" s="37"/>
      <c r="N39" s="126">
        <f t="shared" si="5"/>
        <v>0</v>
      </c>
      <c r="O39" s="126">
        <f t="shared" si="9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Inputs'!K$27,2)</f>
        <v>0</v>
      </c>
      <c r="V39" s="128">
        <f>ROUND(ROUND(U39,2)*(1+'General Inputs'!L$20)*(1-AA39)+'General Inputs'!L$27,2)</f>
        <v>0</v>
      </c>
      <c r="W39" s="128">
        <f>ROUND(ROUND(V39,2)*(1+'General Inputs'!M$20)*(1-AB39)+'General Inputs'!M$27,2)</f>
        <v>0</v>
      </c>
      <c r="X39" s="128">
        <f>ROUND(ROUND(W39,2)*(1+'General Inputs'!N$20)*(1-AC39)+'General Inputs'!N$27,2)</f>
        <v>0</v>
      </c>
      <c r="Y39" s="129"/>
      <c r="Z39" s="149">
        <f>IF($T39="",0,'General Inputs'!K$22)</f>
        <v>0</v>
      </c>
      <c r="AA39" s="149">
        <f>IF($T39="",0,'General Inputs'!L$22)</f>
        <v>0</v>
      </c>
      <c r="AB39" s="149">
        <f>IF($T39="",0,'General Inputs'!M$22)</f>
        <v>0</v>
      </c>
      <c r="AC39" s="149">
        <f>IF($T39="",0,'General Inputs'!N$22)</f>
        <v>0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279</v>
      </c>
      <c r="D40" s="124" t="s">
        <v>313</v>
      </c>
      <c r="E40" s="54" t="s">
        <v>34</v>
      </c>
      <c r="F40" s="54" t="s">
        <v>189</v>
      </c>
      <c r="G40" s="61"/>
      <c r="H40" s="62">
        <f t="shared" si="1"/>
        <v>617.19000000000005</v>
      </c>
      <c r="I40" s="125"/>
      <c r="J40" s="62">
        <f t="shared" si="2"/>
        <v>617.19000000000005</v>
      </c>
      <c r="K40" s="125"/>
      <c r="L40" s="125" t="str">
        <f t="shared" si="4"/>
        <v>COMPLIANT</v>
      </c>
      <c r="M40" s="37"/>
      <c r="N40" s="126">
        <f t="shared" si="5"/>
        <v>503.84</v>
      </c>
      <c r="O40" s="126">
        <f t="shared" si="9"/>
        <v>524.91999999999996</v>
      </c>
      <c r="P40" s="126">
        <f t="shared" si="6"/>
        <v>569.48</v>
      </c>
      <c r="Q40" s="126">
        <f t="shared" si="7"/>
        <v>596.9</v>
      </c>
      <c r="R40" s="126">
        <f t="shared" si="8"/>
        <v>617.19000000000005</v>
      </c>
      <c r="S40" s="37"/>
      <c r="T40" s="127">
        <v>503.84</v>
      </c>
      <c r="U40" s="128">
        <f>ROUND(ROUND(T40,2)*(1+'General Inputs'!K$20)*(1-Z40)+'General Inputs'!K$27,2)</f>
        <v>524.91999999999996</v>
      </c>
      <c r="V40" s="128">
        <f>ROUND(ROUND(U40,2)*(1+'General Inputs'!L$20)*(1-AA40)+'General Inputs'!L$27,2)</f>
        <v>569.48</v>
      </c>
      <c r="W40" s="128">
        <f>ROUND(ROUND(V40,2)*(1+'General Inputs'!M$20)*(1-AB40)+'General Inputs'!M$27,2)</f>
        <v>596.9</v>
      </c>
      <c r="X40" s="128">
        <f>ROUND(ROUND(W40,2)*(1+'General Inputs'!N$20)*(1-AC40)+'General Inputs'!N$27,2)</f>
        <v>617.19000000000005</v>
      </c>
      <c r="Y40" s="129"/>
      <c r="Z40" s="149">
        <f>IF($T40="",0,'General Inputs'!K$22)</f>
        <v>-6.6268624707600697E-3</v>
      </c>
      <c r="AA40" s="149">
        <f>IF($T40="",0,'General Inputs'!L$22)</f>
        <v>-6.0912696932914198E-3</v>
      </c>
      <c r="AB40" s="149">
        <f>IF($T40="",0,'General Inputs'!M$22)</f>
        <v>-7.3277279219734299E-3</v>
      </c>
      <c r="AC40" s="149">
        <f>IF($T40="",0,'General Inputs'!N$22)</f>
        <v>-9.5094682370305602E-3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281</v>
      </c>
      <c r="D41" s="124" t="s">
        <v>314</v>
      </c>
      <c r="E41" s="54" t="s">
        <v>34</v>
      </c>
      <c r="F41" s="54" t="s">
        <v>189</v>
      </c>
      <c r="G41" s="61"/>
      <c r="H41" s="62">
        <f t="shared" si="1"/>
        <v>713.64</v>
      </c>
      <c r="I41" s="125"/>
      <c r="J41" s="62">
        <f t="shared" si="2"/>
        <v>713.64</v>
      </c>
      <c r="K41" s="125"/>
      <c r="L41" s="125" t="str">
        <f t="shared" si="4"/>
        <v>COMPLIANT</v>
      </c>
      <c r="M41" s="37"/>
      <c r="N41" s="126">
        <f t="shared" si="5"/>
        <v>582.58000000000004</v>
      </c>
      <c r="O41" s="126">
        <f t="shared" si="9"/>
        <v>606.96</v>
      </c>
      <c r="P41" s="126">
        <f t="shared" si="6"/>
        <v>658.48</v>
      </c>
      <c r="Q41" s="126">
        <f t="shared" si="7"/>
        <v>690.18</v>
      </c>
      <c r="R41" s="126">
        <f t="shared" si="8"/>
        <v>713.64</v>
      </c>
      <c r="S41" s="37"/>
      <c r="T41" s="127">
        <v>582.58000000000004</v>
      </c>
      <c r="U41" s="128">
        <f>ROUND(ROUND(T41,2)*(1+'General Inputs'!K$20)*(1-Z41)+'General Inputs'!K$27,2)</f>
        <v>606.96</v>
      </c>
      <c r="V41" s="128">
        <f>ROUND(ROUND(U41,2)*(1+'General Inputs'!L$20)*(1-AA41)+'General Inputs'!L$27,2)</f>
        <v>658.48</v>
      </c>
      <c r="W41" s="128">
        <f>ROUND(ROUND(V41,2)*(1+'General Inputs'!M$20)*(1-AB41)+'General Inputs'!M$27,2)</f>
        <v>690.18</v>
      </c>
      <c r="X41" s="128">
        <f>ROUND(ROUND(W41,2)*(1+'General Inputs'!N$20)*(1-AC41)+'General Inputs'!N$27,2)</f>
        <v>713.64</v>
      </c>
      <c r="Y41" s="129"/>
      <c r="Z41" s="149">
        <f>IF($T41="",0,'General Inputs'!K$22)</f>
        <v>-6.6268624707600697E-3</v>
      </c>
      <c r="AA41" s="149">
        <f>IF($T41="",0,'General Inputs'!L$22)</f>
        <v>-6.0912696932914198E-3</v>
      </c>
      <c r="AB41" s="149">
        <f>IF($T41="",0,'General Inputs'!M$22)</f>
        <v>-7.3277279219734299E-3</v>
      </c>
      <c r="AC41" s="149">
        <f>IF($T41="",0,'General Inputs'!N$22)</f>
        <v>-9.5094682370305602E-3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297</v>
      </c>
      <c r="D42" s="124" t="s">
        <v>392</v>
      </c>
      <c r="E42" s="54" t="s">
        <v>34</v>
      </c>
      <c r="F42" s="54" t="s">
        <v>189</v>
      </c>
      <c r="G42" s="61"/>
      <c r="H42" s="62">
        <f t="shared" si="1"/>
        <v>628.91999999999996</v>
      </c>
      <c r="I42" s="125"/>
      <c r="J42" s="62">
        <f t="shared" si="2"/>
        <v>628.91999999999996</v>
      </c>
      <c r="K42" s="125"/>
      <c r="L42" s="125" t="str">
        <f t="shared" si="4"/>
        <v>COMPLIANT</v>
      </c>
      <c r="M42" s="37"/>
      <c r="N42" s="126">
        <f t="shared" si="5"/>
        <v>513.41999999999996</v>
      </c>
      <c r="O42" s="126">
        <f t="shared" si="9"/>
        <v>534.9</v>
      </c>
      <c r="P42" s="126">
        <f t="shared" si="6"/>
        <v>580.30999999999995</v>
      </c>
      <c r="Q42" s="126">
        <f t="shared" si="7"/>
        <v>608.25</v>
      </c>
      <c r="R42" s="126">
        <f t="shared" si="8"/>
        <v>628.91999999999996</v>
      </c>
      <c r="S42" s="37"/>
      <c r="T42" s="127">
        <v>513.41999999999996</v>
      </c>
      <c r="U42" s="128">
        <f>ROUND(ROUND(T42,2)*(1+'General Inputs'!K$20)*(1-Z42)+'General Inputs'!K$27,2)</f>
        <v>534.9</v>
      </c>
      <c r="V42" s="128">
        <f>ROUND(ROUND(U42,2)*(1+'General Inputs'!L$20)*(1-AA42)+'General Inputs'!L$27,2)</f>
        <v>580.30999999999995</v>
      </c>
      <c r="W42" s="128">
        <f>ROUND(ROUND(V42,2)*(1+'General Inputs'!M$20)*(1-AB42)+'General Inputs'!M$27,2)</f>
        <v>608.25</v>
      </c>
      <c r="X42" s="128">
        <f>ROUND(ROUND(W42,2)*(1+'General Inputs'!N$20)*(1-AC42)+'General Inputs'!N$27,2)</f>
        <v>628.91999999999996</v>
      </c>
      <c r="Y42" s="129"/>
      <c r="Z42" s="149">
        <f>IF($T42="",0,'General Inputs'!K$22)</f>
        <v>-6.6268624707600697E-3</v>
      </c>
      <c r="AA42" s="149">
        <f>IF($T42="",0,'General Inputs'!L$22)</f>
        <v>-6.0912696932914198E-3</v>
      </c>
      <c r="AB42" s="149">
        <f>IF($T42="",0,'General Inputs'!M$22)</f>
        <v>-7.3277279219734299E-3</v>
      </c>
      <c r="AC42" s="149">
        <f>IF($T42="",0,'General Inputs'!N$22)</f>
        <v>-9.5094682370305602E-3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300</v>
      </c>
      <c r="D43" s="124" t="s">
        <v>315</v>
      </c>
      <c r="E43" s="54" t="s">
        <v>34</v>
      </c>
      <c r="F43" s="54" t="s">
        <v>189</v>
      </c>
      <c r="G43" s="61"/>
      <c r="H43" s="62">
        <f t="shared" si="1"/>
        <v>1086.78</v>
      </c>
      <c r="I43" s="125"/>
      <c r="J43" s="62">
        <f t="shared" si="2"/>
        <v>1086.78</v>
      </c>
      <c r="K43" s="125"/>
      <c r="L43" s="125" t="str">
        <f t="shared" si="4"/>
        <v>COMPLIANT</v>
      </c>
      <c r="M43" s="37"/>
      <c r="N43" s="126">
        <f t="shared" si="5"/>
        <v>887.2</v>
      </c>
      <c r="O43" s="126">
        <f t="shared" si="9"/>
        <v>924.32</v>
      </c>
      <c r="P43" s="126">
        <f t="shared" si="6"/>
        <v>1002.78</v>
      </c>
      <c r="Q43" s="126">
        <f t="shared" si="7"/>
        <v>1051.06</v>
      </c>
      <c r="R43" s="126">
        <f t="shared" si="8"/>
        <v>1086.78</v>
      </c>
      <c r="S43" s="37"/>
      <c r="T43" s="127">
        <v>887.2</v>
      </c>
      <c r="U43" s="128">
        <f>ROUND(ROUND(T43,2)*(1+'General Inputs'!K$20)*(1-Z43)+'General Inputs'!K$27,2)</f>
        <v>924.32</v>
      </c>
      <c r="V43" s="128">
        <f>ROUND(ROUND(U43,2)*(1+'General Inputs'!L$20)*(1-AA43)+'General Inputs'!L$27,2)</f>
        <v>1002.78</v>
      </c>
      <c r="W43" s="128">
        <f>ROUND(ROUND(V43,2)*(1+'General Inputs'!M$20)*(1-AB43)+'General Inputs'!M$27,2)</f>
        <v>1051.06</v>
      </c>
      <c r="X43" s="128">
        <f>ROUND(ROUND(W43,2)*(1+'General Inputs'!N$20)*(1-AC43)+'General Inputs'!N$27,2)</f>
        <v>1086.78</v>
      </c>
      <c r="Y43" s="129"/>
      <c r="Z43" s="149">
        <f>IF($T43="",0,'General Inputs'!K$22)</f>
        <v>-6.6268624707600697E-3</v>
      </c>
      <c r="AA43" s="149">
        <f>IF($T43="",0,'General Inputs'!L$22)</f>
        <v>-6.0912696932914198E-3</v>
      </c>
      <c r="AB43" s="149">
        <f>IF($T43="",0,'General Inputs'!M$22)</f>
        <v>-7.3277279219734299E-3</v>
      </c>
      <c r="AC43" s="149">
        <f>IF($T43="",0,'General Inputs'!N$22)</f>
        <v>-9.5094682370305602E-3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302</v>
      </c>
      <c r="D44" s="124" t="s">
        <v>316</v>
      </c>
      <c r="E44" s="54" t="s">
        <v>34</v>
      </c>
      <c r="F44" s="54" t="s">
        <v>189</v>
      </c>
      <c r="G44" s="61"/>
      <c r="H44" s="62">
        <f t="shared" si="1"/>
        <v>1350.78</v>
      </c>
      <c r="I44" s="125"/>
      <c r="J44" s="62">
        <f t="shared" si="2"/>
        <v>1350.78</v>
      </c>
      <c r="K44" s="125"/>
      <c r="L44" s="125" t="str">
        <f t="shared" si="4"/>
        <v>COMPLIANT</v>
      </c>
      <c r="M44" s="37"/>
      <c r="N44" s="126">
        <f t="shared" si="5"/>
        <v>1102.71</v>
      </c>
      <c r="O44" s="126">
        <f t="shared" si="9"/>
        <v>1148.8499999999999</v>
      </c>
      <c r="P44" s="126">
        <f t="shared" si="6"/>
        <v>1246.3699999999999</v>
      </c>
      <c r="Q44" s="126">
        <f t="shared" si="7"/>
        <v>1306.3800000000001</v>
      </c>
      <c r="R44" s="126">
        <f t="shared" si="8"/>
        <v>1350.78</v>
      </c>
      <c r="S44" s="37"/>
      <c r="T44" s="127">
        <v>1102.71</v>
      </c>
      <c r="U44" s="128">
        <f>ROUND(ROUND(T44,2)*(1+'General Inputs'!K$20)*(1-Z44)+'General Inputs'!K$27,2)</f>
        <v>1148.8499999999999</v>
      </c>
      <c r="V44" s="128">
        <f>ROUND(ROUND(U44,2)*(1+'General Inputs'!L$20)*(1-AA44)+'General Inputs'!L$27,2)</f>
        <v>1246.3699999999999</v>
      </c>
      <c r="W44" s="128">
        <f>ROUND(ROUND(V44,2)*(1+'General Inputs'!M$20)*(1-AB44)+'General Inputs'!M$27,2)</f>
        <v>1306.3800000000001</v>
      </c>
      <c r="X44" s="128">
        <f>ROUND(ROUND(W44,2)*(1+'General Inputs'!N$20)*(1-AC44)+'General Inputs'!N$27,2)</f>
        <v>1350.78</v>
      </c>
      <c r="Y44" s="129"/>
      <c r="Z44" s="149">
        <f>IF($T44="",0,'General Inputs'!K$22)</f>
        <v>-6.6268624707600697E-3</v>
      </c>
      <c r="AA44" s="149">
        <f>IF($T44="",0,'General Inputs'!L$22)</f>
        <v>-6.0912696932914198E-3</v>
      </c>
      <c r="AB44" s="149">
        <f>IF($T44="",0,'General Inputs'!M$22)</f>
        <v>-7.3277279219734299E-3</v>
      </c>
      <c r="AC44" s="149">
        <f>IF($T44="",0,'General Inputs'!N$22)</f>
        <v>-9.5094682370305602E-3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317</v>
      </c>
      <c r="D45" s="124" t="s">
        <v>318</v>
      </c>
      <c r="E45" s="54" t="s">
        <v>34</v>
      </c>
      <c r="F45" s="54" t="s">
        <v>189</v>
      </c>
      <c r="G45" s="61"/>
      <c r="H45" s="62">
        <f t="shared" si="1"/>
        <v>539.52</v>
      </c>
      <c r="I45" s="125"/>
      <c r="J45" s="62">
        <f t="shared" si="2"/>
        <v>539.52</v>
      </c>
      <c r="K45" s="125"/>
      <c r="L45" s="125" t="str">
        <f t="shared" si="4"/>
        <v>COMPLIANT</v>
      </c>
      <c r="M45" s="37"/>
      <c r="N45" s="126">
        <f t="shared" si="5"/>
        <v>440.44</v>
      </c>
      <c r="O45" s="126">
        <f t="shared" si="9"/>
        <v>458.87</v>
      </c>
      <c r="P45" s="126">
        <f t="shared" si="6"/>
        <v>497.82</v>
      </c>
      <c r="Q45" s="126">
        <f t="shared" si="7"/>
        <v>521.79</v>
      </c>
      <c r="R45" s="126">
        <f t="shared" si="8"/>
        <v>539.52</v>
      </c>
      <c r="S45" s="37"/>
      <c r="T45" s="127">
        <v>440.44</v>
      </c>
      <c r="U45" s="128">
        <f>ROUND(ROUND(T45,2)*(1+'General Inputs'!K$20)*(1-Z45)+'General Inputs'!K$27,2)</f>
        <v>458.87</v>
      </c>
      <c r="V45" s="128">
        <f>ROUND(ROUND(U45,2)*(1+'General Inputs'!L$20)*(1-AA45)+'General Inputs'!L$27,2)</f>
        <v>497.82</v>
      </c>
      <c r="W45" s="128">
        <f>ROUND(ROUND(V45,2)*(1+'General Inputs'!M$20)*(1-AB45)+'General Inputs'!M$27,2)</f>
        <v>521.79</v>
      </c>
      <c r="X45" s="128">
        <f>ROUND(ROUND(W45,2)*(1+'General Inputs'!N$20)*(1-AC45)+'General Inputs'!N$27,2)</f>
        <v>539.52</v>
      </c>
      <c r="Y45" s="129"/>
      <c r="Z45" s="149">
        <f>IF($T45="",0,'General Inputs'!K$22)</f>
        <v>-6.6268624707600697E-3</v>
      </c>
      <c r="AA45" s="149">
        <f>IF($T45="",0,'General Inputs'!L$22)</f>
        <v>-6.0912696932914198E-3</v>
      </c>
      <c r="AB45" s="149">
        <f>IF($T45="",0,'General Inputs'!M$22)</f>
        <v>-7.3277279219734299E-3</v>
      </c>
      <c r="AC45" s="149">
        <f>IF($T45="",0,'General Inputs'!N$22)</f>
        <v>-9.5094682370305602E-3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/>
      <c r="D46" s="124"/>
      <c r="E46" s="54"/>
      <c r="F46" s="54"/>
      <c r="G46" s="61"/>
      <c r="H46" s="62">
        <f t="shared" si="1"/>
        <v>0</v>
      </c>
      <c r="I46" s="125"/>
      <c r="J46" s="62">
        <f t="shared" si="2"/>
        <v>0</v>
      </c>
      <c r="K46" s="125"/>
      <c r="L46" s="125" t="str">
        <f t="shared" si="4"/>
        <v/>
      </c>
      <c r="M46" s="37"/>
      <c r="N46" s="126">
        <f t="shared" si="5"/>
        <v>0</v>
      </c>
      <c r="O46" s="126">
        <f t="shared" si="9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Inputs'!K$27,2)</f>
        <v>0</v>
      </c>
      <c r="V46" s="128">
        <f>ROUND(ROUND(U46,2)*(1+'General Inputs'!L$20)*(1-AA46)+'General Inputs'!L$27,2)</f>
        <v>0</v>
      </c>
      <c r="W46" s="128">
        <f>ROUND(ROUND(V46,2)*(1+'General Inputs'!M$20)*(1-AB46)+'General Inputs'!M$27,2)</f>
        <v>0</v>
      </c>
      <c r="X46" s="128">
        <f>ROUND(ROUND(W46,2)*(1+'General Inputs'!N$20)*(1-AC46)+'General Inputs'!N$27,2)</f>
        <v>0</v>
      </c>
      <c r="Y46" s="129"/>
      <c r="Z46" s="149">
        <f>IF($T46="",0,'General Inputs'!K$22)</f>
        <v>0</v>
      </c>
      <c r="AA46" s="149">
        <f>IF($T46="",0,'General Inputs'!L$22)</f>
        <v>0</v>
      </c>
      <c r="AB46" s="149">
        <f>IF($T46="",0,'General Inputs'!M$22)</f>
        <v>0</v>
      </c>
      <c r="AC46" s="149">
        <f>IF($T46="",0,'General Inputs'!N$22)</f>
        <v>0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hidden="1" outlineLevel="1" x14ac:dyDescent="0.2">
      <c r="A47" s="35"/>
      <c r="B47" s="35"/>
      <c r="C47" s="124"/>
      <c r="D47" s="124"/>
      <c r="E47" s="54" t="s">
        <v>34</v>
      </c>
      <c r="F47" s="54"/>
      <c r="G47" s="61"/>
      <c r="H47" s="62">
        <f t="shared" si="1"/>
        <v>0</v>
      </c>
      <c r="I47" s="125"/>
      <c r="J47" s="62">
        <f t="shared" si="2"/>
        <v>0</v>
      </c>
      <c r="K47" s="125"/>
      <c r="L47" s="125" t="str">
        <f t="shared" si="4"/>
        <v/>
      </c>
      <c r="M47" s="37"/>
      <c r="N47" s="126">
        <f t="shared" si="5"/>
        <v>0</v>
      </c>
      <c r="O47" s="126">
        <f t="shared" si="9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Inputs'!K$27,2)</f>
        <v>0</v>
      </c>
      <c r="V47" s="128">
        <f>ROUND(ROUND(U47,2)*(1+'General Inputs'!L$20)*(1-AA47)+'General Inputs'!L$27,2)</f>
        <v>0</v>
      </c>
      <c r="W47" s="128">
        <f>ROUND(ROUND(V47,2)*(1+'General Inputs'!M$20)*(1-AB47)+'General Inputs'!M$27,2)</f>
        <v>0</v>
      </c>
      <c r="X47" s="128">
        <f>ROUND(ROUND(W47,2)*(1+'General Inputs'!N$20)*(1-AC47)+'General Inputs'!N$27,2)</f>
        <v>0</v>
      </c>
      <c r="Y47" s="129"/>
      <c r="Z47" s="149">
        <f>IF($T47="",0,'General Inputs'!K$22)</f>
        <v>0</v>
      </c>
      <c r="AA47" s="149">
        <f>IF($T47="",0,'General Inputs'!L$22)</f>
        <v>0</v>
      </c>
      <c r="AB47" s="149">
        <f>IF($T47="",0,'General Inputs'!M$22)</f>
        <v>0</v>
      </c>
      <c r="AC47" s="149">
        <f>IF($T47="",0,'General Inputs'!N$22)</f>
        <v>0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hidden="1" outlineLevel="1" x14ac:dyDescent="0.2">
      <c r="A48" s="35"/>
      <c r="B48" s="35"/>
      <c r="C48" s="124"/>
      <c r="D48" s="124"/>
      <c r="E48" s="54" t="s">
        <v>34</v>
      </c>
      <c r="F48" s="54"/>
      <c r="G48" s="61"/>
      <c r="H48" s="62">
        <f t="shared" si="1"/>
        <v>0</v>
      </c>
      <c r="I48" s="125"/>
      <c r="J48" s="62">
        <f t="shared" si="2"/>
        <v>0</v>
      </c>
      <c r="K48" s="125"/>
      <c r="L48" s="125" t="str">
        <f t="shared" si="4"/>
        <v/>
      </c>
      <c r="M48" s="37"/>
      <c r="N48" s="126">
        <f t="shared" si="5"/>
        <v>0</v>
      </c>
      <c r="O48" s="126">
        <f t="shared" si="9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IF($T48="",0,'General Inputs'!K$22)</f>
        <v>0</v>
      </c>
      <c r="AA48" s="149">
        <f>IF($T48="",0,'General Inputs'!L$22)</f>
        <v>0</v>
      </c>
      <c r="AB48" s="149">
        <f>IF($T48="",0,'General Inputs'!M$22)</f>
        <v>0</v>
      </c>
      <c r="AC48" s="149">
        <f>IF($T48="",0,'General Inputs'!N$22)</f>
        <v>0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hidden="1" outlineLevel="1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1"/>
        <v>0</v>
      </c>
      <c r="I49" s="125"/>
      <c r="J49" s="62">
        <f t="shared" si="2"/>
        <v>0</v>
      </c>
      <c r="K49" s="125"/>
      <c r="L49" s="125" t="str">
        <f t="shared" si="4"/>
        <v/>
      </c>
      <c r="M49" s="37"/>
      <c r="N49" s="126">
        <f t="shared" si="5"/>
        <v>0</v>
      </c>
      <c r="O49" s="126">
        <f t="shared" si="9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IF($T49="",0,'General Inputs'!K$22)</f>
        <v>0</v>
      </c>
      <c r="AA49" s="149">
        <f>IF($T49="",0,'General Inputs'!L$22)</f>
        <v>0</v>
      </c>
      <c r="AB49" s="149">
        <f>IF($T49="",0,'General Inputs'!M$22)</f>
        <v>0</v>
      </c>
      <c r="AC49" s="149">
        <f>IF($T49="",0,'General Inputs'!N$22)</f>
        <v>0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hidden="1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1"/>
        <v>0</v>
      </c>
      <c r="I50" s="125"/>
      <c r="J50" s="62">
        <f t="shared" si="2"/>
        <v>0</v>
      </c>
      <c r="K50" s="125"/>
      <c r="L50" s="125" t="str">
        <f t="shared" si="4"/>
        <v/>
      </c>
      <c r="M50" s="37"/>
      <c r="N50" s="126">
        <f t="shared" si="5"/>
        <v>0</v>
      </c>
      <c r="O50" s="126">
        <f t="shared" si="9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IF($T50="",0,'General Inputs'!K$22)</f>
        <v>0</v>
      </c>
      <c r="AA50" s="149">
        <f>IF($T50="",0,'General Inputs'!L$22)</f>
        <v>0</v>
      </c>
      <c r="AB50" s="149">
        <f>IF($T50="",0,'General Inputs'!M$22)</f>
        <v>0</v>
      </c>
      <c r="AC50" s="149">
        <f>IF($T50="",0,'General Inputs'!N$22)</f>
        <v>0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hidden="1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1"/>
        <v>0</v>
      </c>
      <c r="I51" s="125"/>
      <c r="J51" s="62">
        <f t="shared" si="2"/>
        <v>0</v>
      </c>
      <c r="K51" s="125"/>
      <c r="L51" s="125" t="str">
        <f t="shared" si="4"/>
        <v/>
      </c>
      <c r="M51" s="37"/>
      <c r="N51" s="126">
        <f t="shared" si="5"/>
        <v>0</v>
      </c>
      <c r="O51" s="126">
        <f t="shared" si="9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IF($T51="",0,'General Inputs'!K$22)</f>
        <v>0</v>
      </c>
      <c r="AA51" s="149">
        <f>IF($T51="",0,'General Inputs'!L$22)</f>
        <v>0</v>
      </c>
      <c r="AB51" s="149">
        <f>IF($T51="",0,'General Inputs'!M$22)</f>
        <v>0</v>
      </c>
      <c r="AC51" s="149">
        <f>IF($T51="",0,'General Inputs'!N$22)</f>
        <v>0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hidden="1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1"/>
        <v>0</v>
      </c>
      <c r="I52" s="125"/>
      <c r="J52" s="62">
        <f t="shared" si="2"/>
        <v>0</v>
      </c>
      <c r="K52" s="125"/>
      <c r="L52" s="125" t="str">
        <f t="shared" si="4"/>
        <v/>
      </c>
      <c r="M52" s="37"/>
      <c r="N52" s="126">
        <f t="shared" si="5"/>
        <v>0</v>
      </c>
      <c r="O52" s="126">
        <f t="shared" si="9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IF($T52="",0,'General Inputs'!K$22)</f>
        <v>0</v>
      </c>
      <c r="AA52" s="149">
        <f>IF($T52="",0,'General Inputs'!L$22)</f>
        <v>0</v>
      </c>
      <c r="AB52" s="149">
        <f>IF($T52="",0,'General Inputs'!M$22)</f>
        <v>0</v>
      </c>
      <c r="AC52" s="149">
        <f>IF($T52="",0,'General Inputs'!N$22)</f>
        <v>0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hidden="1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1"/>
        <v>0</v>
      </c>
      <c r="I53" s="125"/>
      <c r="J53" s="62">
        <f t="shared" si="2"/>
        <v>0</v>
      </c>
      <c r="K53" s="125"/>
      <c r="L53" s="125" t="str">
        <f t="shared" si="4"/>
        <v/>
      </c>
      <c r="M53" s="37"/>
      <c r="N53" s="126">
        <f t="shared" si="5"/>
        <v>0</v>
      </c>
      <c r="O53" s="126">
        <f t="shared" si="9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IF($T53="",0,'General Inputs'!K$22)</f>
        <v>0</v>
      </c>
      <c r="AA53" s="149">
        <f>IF($T53="",0,'General Inputs'!L$22)</f>
        <v>0</v>
      </c>
      <c r="AB53" s="149">
        <f>IF($T53="",0,'General Inputs'!M$22)</f>
        <v>0</v>
      </c>
      <c r="AC53" s="149">
        <f>IF($T53="",0,'General Inputs'!N$22)</f>
        <v>0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hidden="1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4"/>
        <v/>
      </c>
      <c r="M54" s="37"/>
      <c r="N54" s="126">
        <f t="shared" si="5"/>
        <v>0</v>
      </c>
      <c r="O54" s="126">
        <f t="shared" si="9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hidden="1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4"/>
        <v/>
      </c>
      <c r="M55" s="37"/>
      <c r="N55" s="126">
        <f t="shared" si="5"/>
        <v>0</v>
      </c>
      <c r="O55" s="126">
        <f t="shared" si="9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hidden="1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1"/>
        <v>0</v>
      </c>
      <c r="I56" s="125"/>
      <c r="J56" s="62">
        <f t="shared" si="2"/>
        <v>0</v>
      </c>
      <c r="K56" s="125"/>
      <c r="L56" s="125" t="str">
        <f t="shared" si="4"/>
        <v/>
      </c>
      <c r="M56" s="37"/>
      <c r="N56" s="126">
        <f t="shared" si="5"/>
        <v>0</v>
      </c>
      <c r="O56" s="126">
        <f t="shared" si="9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hidden="1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4"/>
        <v/>
      </c>
      <c r="M57" s="37"/>
      <c r="N57" s="126">
        <f t="shared" si="5"/>
        <v>0</v>
      </c>
      <c r="O57" s="126">
        <f t="shared" si="9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hidden="1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4"/>
        <v/>
      </c>
      <c r="M58" s="37"/>
      <c r="N58" s="126">
        <f t="shared" si="5"/>
        <v>0</v>
      </c>
      <c r="O58" s="126">
        <f t="shared" si="9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1"/>
        <v>0</v>
      </c>
      <c r="I59" s="125"/>
      <c r="J59" s="62">
        <f t="shared" si="2"/>
        <v>0</v>
      </c>
      <c r="K59" s="125"/>
      <c r="L59" s="125" t="str">
        <f t="shared" si="4"/>
        <v/>
      </c>
      <c r="M59" s="37"/>
      <c r="N59" s="126">
        <f t="shared" si="5"/>
        <v>0</v>
      </c>
      <c r="O59" s="126">
        <f t="shared" si="9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IF($T59="",0,'General Inputs'!K$22)</f>
        <v>0</v>
      </c>
      <c r="AA59" s="149">
        <f>IF($T59="",0,'General Inputs'!L$22)</f>
        <v>0</v>
      </c>
      <c r="AB59" s="149">
        <f>IF($T59="",0,'General Inputs'!M$22)</f>
        <v>0</v>
      </c>
      <c r="AC59" s="149">
        <f>IF($T59="",0,'General Inputs'!N$22)</f>
        <v>0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1"/>
        <v>0</v>
      </c>
      <c r="I60" s="125"/>
      <c r="J60" s="62">
        <f t="shared" si="2"/>
        <v>0</v>
      </c>
      <c r="K60" s="125"/>
      <c r="L60" s="125" t="str">
        <f t="shared" si="4"/>
        <v/>
      </c>
      <c r="M60" s="37"/>
      <c r="N60" s="126">
        <f t="shared" si="5"/>
        <v>0</v>
      </c>
      <c r="O60" s="126">
        <f t="shared" si="9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IF($T60="",0,'General Inputs'!K$22)</f>
        <v>0</v>
      </c>
      <c r="AA60" s="149">
        <f>IF($T60="",0,'General Inputs'!L$22)</f>
        <v>0</v>
      </c>
      <c r="AB60" s="149">
        <f>IF($T60="",0,'General Inputs'!M$22)</f>
        <v>0</v>
      </c>
      <c r="AC60" s="149">
        <f>IF($T60="",0,'General Inputs'!N$22)</f>
        <v>0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1"/>
        <v>0</v>
      </c>
      <c r="I61" s="125"/>
      <c r="J61" s="62">
        <f t="shared" si="2"/>
        <v>0</v>
      </c>
      <c r="K61" s="125"/>
      <c r="L61" s="125" t="str">
        <f t="shared" si="4"/>
        <v/>
      </c>
      <c r="M61" s="37"/>
      <c r="N61" s="126">
        <f t="shared" si="5"/>
        <v>0</v>
      </c>
      <c r="O61" s="126">
        <f t="shared" si="9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IF($T61="",0,'General Inputs'!K$22)</f>
        <v>0</v>
      </c>
      <c r="AA61" s="149">
        <f>IF($T61="",0,'General Inputs'!L$22)</f>
        <v>0</v>
      </c>
      <c r="AB61" s="149">
        <f>IF($T61="",0,'General Inputs'!M$22)</f>
        <v>0</v>
      </c>
      <c r="AC61" s="149">
        <f>IF($T61="",0,'General Inputs'!N$22)</f>
        <v>0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1"/>
        <v>0</v>
      </c>
      <c r="I62" s="125"/>
      <c r="J62" s="62">
        <f t="shared" si="2"/>
        <v>0</v>
      </c>
      <c r="K62" s="125"/>
      <c r="L62" s="125" t="str">
        <f t="shared" si="4"/>
        <v/>
      </c>
      <c r="M62" s="37"/>
      <c r="N62" s="126">
        <f t="shared" si="5"/>
        <v>0</v>
      </c>
      <c r="O62" s="126">
        <f t="shared" si="9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IF($T62="",0,'General Inputs'!K$22)</f>
        <v>0</v>
      </c>
      <c r="AA62" s="149">
        <f>IF($T62="",0,'General Inputs'!L$22)</f>
        <v>0</v>
      </c>
      <c r="AB62" s="149">
        <f>IF($T62="",0,'General Inputs'!M$22)</f>
        <v>0</v>
      </c>
      <c r="AC62" s="149">
        <f>IF($T62="",0,'General Inputs'!N$22)</f>
        <v>0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4"/>
        <v/>
      </c>
      <c r="M63" s="37"/>
      <c r="N63" s="126">
        <f t="shared" si="5"/>
        <v>0</v>
      </c>
      <c r="O63" s="126">
        <f t="shared" si="9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4"/>
        <v/>
      </c>
      <c r="M64" s="37"/>
      <c r="N64" s="126">
        <f t="shared" si="5"/>
        <v>0</v>
      </c>
      <c r="O64" s="126">
        <f t="shared" si="9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4"/>
        <v/>
      </c>
      <c r="M65" s="37"/>
      <c r="N65" s="126">
        <f t="shared" si="5"/>
        <v>0</v>
      </c>
      <c r="O65" s="126">
        <f t="shared" si="9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4"/>
        <v/>
      </c>
      <c r="M66" s="37"/>
      <c r="N66" s="126">
        <f t="shared" si="5"/>
        <v>0</v>
      </c>
      <c r="O66" s="126">
        <f t="shared" si="9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4"/>
        <v/>
      </c>
      <c r="M67" s="37"/>
      <c r="N67" s="126">
        <f t="shared" si="5"/>
        <v>0</v>
      </c>
      <c r="O67" s="126">
        <f t="shared" si="9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4"/>
        <v/>
      </c>
      <c r="M68" s="37"/>
      <c r="N68" s="126">
        <f t="shared" si="5"/>
        <v>0</v>
      </c>
      <c r="O68" s="126">
        <f t="shared" si="9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1"/>
        <v>0</v>
      </c>
      <c r="I69" s="125"/>
      <c r="J69" s="62">
        <f t="shared" si="2"/>
        <v>0</v>
      </c>
      <c r="K69" s="125"/>
      <c r="L69" s="125" t="str">
        <f t="shared" si="4"/>
        <v/>
      </c>
      <c r="M69" s="37"/>
      <c r="N69" s="126">
        <f t="shared" si="5"/>
        <v>0</v>
      </c>
      <c r="O69" s="126">
        <f t="shared" si="9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IF($T69="",0,'General Inputs'!K$22)</f>
        <v>0</v>
      </c>
      <c r="AA69" s="149">
        <f>IF($T69="",0,'General Inputs'!L$22)</f>
        <v>0</v>
      </c>
      <c r="AB69" s="149">
        <f>IF($T69="",0,'General Inputs'!M$22)</f>
        <v>0</v>
      </c>
      <c r="AC69" s="149">
        <f>IF($T69="",0,'General Inputs'!N$22)</f>
        <v>0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1"/>
        <v>0</v>
      </c>
      <c r="I70" s="125"/>
      <c r="J70" s="62">
        <f t="shared" si="2"/>
        <v>0</v>
      </c>
      <c r="K70" s="125"/>
      <c r="L70" s="125" t="str">
        <f t="shared" si="4"/>
        <v/>
      </c>
      <c r="M70" s="37"/>
      <c r="N70" s="126">
        <f t="shared" si="5"/>
        <v>0</v>
      </c>
      <c r="O70" s="126">
        <f t="shared" si="9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IF($T70="",0,'General Inputs'!K$22)</f>
        <v>0</v>
      </c>
      <c r="AA70" s="149">
        <f>IF($T70="",0,'General Inputs'!L$22)</f>
        <v>0</v>
      </c>
      <c r="AB70" s="149">
        <f>IF($T70="",0,'General Inputs'!M$22)</f>
        <v>0</v>
      </c>
      <c r="AC70" s="149">
        <f>IF($T70="",0,'General Inputs'!N$22)</f>
        <v>0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si="4"/>
        <v/>
      </c>
      <c r="M71" s="37"/>
      <c r="N71" s="126">
        <f t="shared" si="5"/>
        <v>0</v>
      </c>
      <c r="O71" s="126">
        <f t="shared" si="9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hidden="1" outlineLevel="1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hidden="1" outlineLevel="1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hidden="1" outlineLevel="1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hidden="1" outlineLevel="1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hidden="1" outlineLevel="1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1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1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1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1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1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1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1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1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1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63" si="28">IF(C200="","",IF(H200&gt;J200,"NON-COMPLIANT","COMPLIANT"))</f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si="28"/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ref="L264:L323" si="36">IF(C264="","",IF(H264&gt;J264,"NON-COMPLIANT","COMPLIANT"))</f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34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34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34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34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34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34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34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34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34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34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34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34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34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34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34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34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34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34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K13" sqref="K13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185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257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203</v>
      </c>
      <c r="N4" s="176"/>
      <c r="O4" s="176"/>
      <c r="P4" s="176"/>
      <c r="Q4" s="176"/>
      <c r="R4" s="22"/>
      <c r="S4" s="176" t="s">
        <v>204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126</v>
      </c>
      <c r="C5" s="24"/>
      <c r="D5" s="26" t="s">
        <v>184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2021–22</v>
      </c>
      <c r="N5" s="26" t="str">
        <f>'Ancillary Network Services'!O5</f>
        <v>2022–23</v>
      </c>
      <c r="O5" s="26" t="str">
        <f>'Ancillary Network Services'!P5</f>
        <v>2023–24</v>
      </c>
      <c r="P5" s="26" t="str">
        <f>'Ancillary Network Services'!Q5</f>
        <v>2024–25</v>
      </c>
      <c r="Q5" s="26" t="str">
        <f>'Ancillary Network Services'!R5</f>
        <v>2025–26</v>
      </c>
      <c r="R5" s="26"/>
      <c r="S5" s="26" t="str">
        <f>'Ancillary Network Services'!T5</f>
        <v>2021–22</v>
      </c>
      <c r="T5" s="26" t="str">
        <f>'Ancillary Network Services'!U5</f>
        <v>2022–23</v>
      </c>
      <c r="U5" s="26" t="str">
        <f>'Ancillary Network Services'!V5</f>
        <v>2023–24</v>
      </c>
      <c r="V5" s="26" t="str">
        <f>'Ancillary Network Services'!W5</f>
        <v>2024–25</v>
      </c>
      <c r="W5" s="26" t="str">
        <f>'Ancillary Network Services'!X5</f>
        <v>2025–26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319</v>
      </c>
      <c r="D7" s="124" t="s">
        <v>320</v>
      </c>
      <c r="E7" s="54" t="s">
        <v>34</v>
      </c>
      <c r="F7" s="61"/>
      <c r="G7" s="62">
        <f t="shared" ref="G7:G36" si="0">_xlfn.IFNA(INDEX($M7:$Q7,1,MATCH(forecastyear,$M$5:$Q$5,0)),0)</f>
        <v>115.43</v>
      </c>
      <c r="H7" s="125"/>
      <c r="I7" s="62">
        <f t="shared" ref="I7:I36" si="1">_xlfn.IFNA(INDEX($S7:$W7,1,MATCH(forecastyear,$S$5:$W$5,0)),0)</f>
        <v>115.43</v>
      </c>
      <c r="J7" s="125"/>
      <c r="K7" s="125" t="str">
        <f>IF(C7="","",IF(G7&gt;I7,"NON-COMPLIANT","COMPLIANT"))</f>
        <v>COMPLIANT</v>
      </c>
      <c r="L7" s="37"/>
      <c r="M7" s="126">
        <f>S7</f>
        <v>94.24</v>
      </c>
      <c r="N7" s="126">
        <f t="shared" ref="N7:Q7" si="2">T7</f>
        <v>98.18</v>
      </c>
      <c r="O7" s="126">
        <f t="shared" si="2"/>
        <v>106.51</v>
      </c>
      <c r="P7" s="126">
        <f t="shared" si="2"/>
        <v>111.64</v>
      </c>
      <c r="Q7" s="126">
        <f t="shared" si="2"/>
        <v>115.43</v>
      </c>
      <c r="R7" s="37"/>
      <c r="S7" s="127">
        <v>94.24</v>
      </c>
      <c r="T7" s="128">
        <f>ROUND(ROUND(S7,2)*(1+'General Inputs'!K$20)*(1-'General Inputs'!K$22)+'General Inputs'!K$27,2)</f>
        <v>98.18</v>
      </c>
      <c r="U7" s="128">
        <f>ROUND(T7*(1+'General Inputs'!L$20)*(1-'General Inputs'!L$22)+'General Inputs'!L$27,2)</f>
        <v>106.51</v>
      </c>
      <c r="V7" s="128">
        <f>ROUND(U7*(1+'General Inputs'!M$20)*(1-'General Inputs'!M$22)+'General Inputs'!M$27,2)</f>
        <v>111.64</v>
      </c>
      <c r="W7" s="128">
        <f>ROUND(V7*(1+'General Inputs'!N$20)*(1-'General Inputs'!N$22)+'General Inputs'!N$27,2)</f>
        <v>115.43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321</v>
      </c>
      <c r="D8" s="124" t="s">
        <v>322</v>
      </c>
      <c r="E8" s="54" t="s">
        <v>34</v>
      </c>
      <c r="F8" s="61"/>
      <c r="G8" s="62">
        <f t="shared" si="0"/>
        <v>213.82</v>
      </c>
      <c r="H8" s="125"/>
      <c r="I8" s="62">
        <f t="shared" si="1"/>
        <v>213.82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174.55</v>
      </c>
      <c r="N8" s="126">
        <f t="shared" ref="N8:N36" si="5">T8</f>
        <v>181.85</v>
      </c>
      <c r="O8" s="126">
        <f t="shared" ref="O8:O36" si="6">U8</f>
        <v>197.29</v>
      </c>
      <c r="P8" s="126">
        <f t="shared" ref="P8:P36" si="7">V8</f>
        <v>206.79</v>
      </c>
      <c r="Q8" s="126">
        <f t="shared" ref="Q8:Q36" si="8">W8</f>
        <v>213.82</v>
      </c>
      <c r="R8" s="37"/>
      <c r="S8" s="127">
        <v>174.55</v>
      </c>
      <c r="T8" s="128">
        <f>ROUND(ROUND(S8,2)*(1+'General Inputs'!K$20)*(1-'General Inputs'!K$22)+'General Inputs'!K$27,2)</f>
        <v>181.85</v>
      </c>
      <c r="U8" s="128">
        <f>ROUND(T8*(1+'General Inputs'!L$20)*(1-'General Inputs'!L$22)+'General Inputs'!L$27,2)</f>
        <v>197.29</v>
      </c>
      <c r="V8" s="128">
        <f>ROUND(U8*(1+'General Inputs'!M$20)*(1-'General Inputs'!M$22)+'General Inputs'!M$27,2)</f>
        <v>206.79</v>
      </c>
      <c r="W8" s="128">
        <f>ROUND(V8*(1+'General Inputs'!N$20)*(1-'General Inputs'!N$22)+'General Inputs'!N$27,2)</f>
        <v>213.82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323</v>
      </c>
      <c r="D9" s="124" t="s">
        <v>324</v>
      </c>
      <c r="E9" s="54" t="s">
        <v>34</v>
      </c>
      <c r="F9" s="61"/>
      <c r="G9" s="62">
        <f t="shared" si="0"/>
        <v>213.82</v>
      </c>
      <c r="H9" s="125"/>
      <c r="I9" s="62">
        <f t="shared" si="1"/>
        <v>213.82</v>
      </c>
      <c r="J9" s="125"/>
      <c r="K9" s="125" t="str">
        <f t="shared" si="3"/>
        <v>COMPLIANT</v>
      </c>
      <c r="L9" s="37"/>
      <c r="M9" s="126">
        <f t="shared" si="4"/>
        <v>174.55</v>
      </c>
      <c r="N9" s="126">
        <f t="shared" si="5"/>
        <v>181.85</v>
      </c>
      <c r="O9" s="126">
        <f t="shared" si="6"/>
        <v>197.29</v>
      </c>
      <c r="P9" s="126">
        <f t="shared" si="7"/>
        <v>206.79</v>
      </c>
      <c r="Q9" s="126">
        <f t="shared" si="8"/>
        <v>213.82</v>
      </c>
      <c r="R9" s="37"/>
      <c r="S9" s="127">
        <v>174.55</v>
      </c>
      <c r="T9" s="128">
        <f>ROUND(ROUND(S9,2)*(1+'General Inputs'!K$20)*(1-'General Inputs'!K$22)+'General Inputs'!K$27,2)</f>
        <v>181.85</v>
      </c>
      <c r="U9" s="128">
        <f>ROUND(T9*(1+'General Inputs'!L$20)*(1-'General Inputs'!L$22)+'General Inputs'!L$27,2)</f>
        <v>197.29</v>
      </c>
      <c r="V9" s="128">
        <f>ROUND(U9*(1+'General Inputs'!M$20)*(1-'General Inputs'!M$22)+'General Inputs'!M$27,2)</f>
        <v>206.79</v>
      </c>
      <c r="W9" s="128">
        <f>ROUND(V9*(1+'General Inputs'!N$20)*(1-'General Inputs'!N$22)+'General Inputs'!N$27,2)</f>
        <v>213.82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325</v>
      </c>
      <c r="D10" s="124" t="s">
        <v>326</v>
      </c>
      <c r="E10" s="54" t="s">
        <v>34</v>
      </c>
      <c r="F10" s="61"/>
      <c r="G10" s="62">
        <f t="shared" si="0"/>
        <v>187.6</v>
      </c>
      <c r="H10" s="125"/>
      <c r="I10" s="62">
        <f t="shared" si="1"/>
        <v>187.6</v>
      </c>
      <c r="J10" s="125"/>
      <c r="K10" s="125" t="str">
        <f t="shared" si="3"/>
        <v>COMPLIANT</v>
      </c>
      <c r="L10" s="37"/>
      <c r="M10" s="126">
        <f t="shared" si="4"/>
        <v>153.15</v>
      </c>
      <c r="N10" s="126">
        <f t="shared" si="5"/>
        <v>159.56</v>
      </c>
      <c r="O10" s="126">
        <f t="shared" si="6"/>
        <v>173.1</v>
      </c>
      <c r="P10" s="126">
        <f t="shared" si="7"/>
        <v>181.43</v>
      </c>
      <c r="Q10" s="126">
        <f t="shared" si="8"/>
        <v>187.6</v>
      </c>
      <c r="R10" s="37"/>
      <c r="S10" s="127">
        <v>153.15</v>
      </c>
      <c r="T10" s="128">
        <f>ROUND(ROUND(S10,2)*(1+'General Inputs'!K$20)*(1-'General Inputs'!K$22)+'General Inputs'!K$27,2)</f>
        <v>159.56</v>
      </c>
      <c r="U10" s="128">
        <f>ROUND(T10*(1+'General Inputs'!L$20)*(1-'General Inputs'!L$22)+'General Inputs'!L$27,2)</f>
        <v>173.1</v>
      </c>
      <c r="V10" s="128">
        <f>ROUND(U10*(1+'General Inputs'!M$20)*(1-'General Inputs'!M$22)+'General Inputs'!M$27,2)</f>
        <v>181.43</v>
      </c>
      <c r="W10" s="128">
        <f>ROUND(V10*(1+'General Inputs'!N$20)*(1-'General Inputs'!N$22)+'General Inputs'!N$27,2)</f>
        <v>187.6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327</v>
      </c>
      <c r="D11" s="124" t="s">
        <v>328</v>
      </c>
      <c r="E11" s="54" t="s">
        <v>34</v>
      </c>
      <c r="F11" s="61"/>
      <c r="G11" s="62">
        <f t="shared" si="0"/>
        <v>245.31</v>
      </c>
      <c r="H11" s="125"/>
      <c r="I11" s="62">
        <f t="shared" si="1"/>
        <v>245.31</v>
      </c>
      <c r="J11" s="125"/>
      <c r="K11" s="125" t="str">
        <f t="shared" si="3"/>
        <v>COMPLIANT</v>
      </c>
      <c r="L11" s="37"/>
      <c r="M11" s="126">
        <f t="shared" si="4"/>
        <v>200.26</v>
      </c>
      <c r="N11" s="126">
        <f t="shared" si="5"/>
        <v>208.64</v>
      </c>
      <c r="O11" s="126">
        <f t="shared" si="6"/>
        <v>226.35</v>
      </c>
      <c r="P11" s="126">
        <f t="shared" si="7"/>
        <v>237.25</v>
      </c>
      <c r="Q11" s="126">
        <f t="shared" si="8"/>
        <v>245.31</v>
      </c>
      <c r="R11" s="37"/>
      <c r="S11" s="127">
        <v>200.26</v>
      </c>
      <c r="T11" s="128">
        <f>ROUND(ROUND(S11,2)*(1+'General Inputs'!K$20)*(1-'General Inputs'!K$22)+'General Inputs'!K$27,2)</f>
        <v>208.64</v>
      </c>
      <c r="U11" s="128">
        <f>ROUND(T11*(1+'General Inputs'!L$20)*(1-'General Inputs'!L$22)+'General Inputs'!L$27,2)</f>
        <v>226.35</v>
      </c>
      <c r="V11" s="128">
        <f>ROUND(U11*(1+'General Inputs'!M$20)*(1-'General Inputs'!M$22)+'General Inputs'!M$27,2)</f>
        <v>237.25</v>
      </c>
      <c r="W11" s="128">
        <f>ROUND(V11*(1+'General Inputs'!N$20)*(1-'General Inputs'!N$22)+'General Inputs'!N$27,2)</f>
        <v>245.31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/>
      <c r="D12" s="124"/>
      <c r="E12" s="54"/>
      <c r="F12" s="61"/>
      <c r="G12" s="62">
        <f t="shared" si="0"/>
        <v>0</v>
      </c>
      <c r="H12" s="125"/>
      <c r="I12" s="62">
        <f t="shared" si="1"/>
        <v>0</v>
      </c>
      <c r="J12" s="125"/>
      <c r="K12" s="125" t="str">
        <f t="shared" si="3"/>
        <v/>
      </c>
      <c r="L12" s="37"/>
      <c r="M12" s="126">
        <f t="shared" si="4"/>
        <v>0</v>
      </c>
      <c r="N12" s="126">
        <f t="shared" si="5"/>
        <v>0</v>
      </c>
      <c r="O12" s="126">
        <f t="shared" si="6"/>
        <v>0</v>
      </c>
      <c r="P12" s="126">
        <f t="shared" si="7"/>
        <v>0</v>
      </c>
      <c r="Q12" s="126">
        <f t="shared" si="8"/>
        <v>0</v>
      </c>
      <c r="R12" s="37"/>
      <c r="S12" s="127"/>
      <c r="T12" s="128">
        <f>ROUND(ROUND(S12,2)*(1+'General Inputs'!K$20)*(1-'General Inputs'!K$22)+'General Inputs'!K$27,2)</f>
        <v>0</v>
      </c>
      <c r="U12" s="128">
        <f>ROUND(T12*(1+'General Inputs'!L$20)*(1-'General Inputs'!L$22)+'General Inputs'!L$27,2)</f>
        <v>0</v>
      </c>
      <c r="V12" s="128">
        <f>ROUND(U12*(1+'General Inputs'!M$20)*(1-'General Inputs'!M$22)+'General Inputs'!M$27,2)</f>
        <v>0</v>
      </c>
      <c r="W12" s="128">
        <f>ROUND(V12*(1+'General Inputs'!N$20)*(1-'General Inputs'!N$22)+'General Inputs'!N$27,2)</f>
        <v>0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329</v>
      </c>
      <c r="D13" s="124" t="s">
        <v>330</v>
      </c>
      <c r="E13" s="54" t="s">
        <v>34</v>
      </c>
      <c r="F13" s="61"/>
      <c r="G13" s="62">
        <f t="shared" si="0"/>
        <v>275.58</v>
      </c>
      <c r="H13" s="125"/>
      <c r="I13" s="62">
        <f t="shared" si="1"/>
        <v>275.58</v>
      </c>
      <c r="J13" s="125"/>
      <c r="K13" s="125" t="str">
        <f t="shared" si="3"/>
        <v>COMPLIANT</v>
      </c>
      <c r="L13" s="37"/>
      <c r="M13" s="126">
        <f t="shared" si="4"/>
        <v>224.97</v>
      </c>
      <c r="N13" s="126">
        <f t="shared" si="5"/>
        <v>234.38</v>
      </c>
      <c r="O13" s="126">
        <f t="shared" si="6"/>
        <v>254.28</v>
      </c>
      <c r="P13" s="126">
        <f t="shared" si="7"/>
        <v>266.52</v>
      </c>
      <c r="Q13" s="126">
        <f t="shared" si="8"/>
        <v>275.58</v>
      </c>
      <c r="R13" s="37"/>
      <c r="S13" s="127">
        <v>224.97</v>
      </c>
      <c r="T13" s="128">
        <f>ROUND(ROUND(S13,2)*(1+'General Inputs'!K$20)*(1-'General Inputs'!K$22)+'General Inputs'!K$27,2)</f>
        <v>234.38</v>
      </c>
      <c r="U13" s="128">
        <f>ROUND(T13*(1+'General Inputs'!L$20)*(1-'General Inputs'!L$22)+'General Inputs'!L$27,2)</f>
        <v>254.28</v>
      </c>
      <c r="V13" s="128">
        <f>ROUND(U13*(1+'General Inputs'!M$20)*(1-'General Inputs'!M$22)+'General Inputs'!M$27,2)</f>
        <v>266.52</v>
      </c>
      <c r="W13" s="128">
        <f>ROUND(V13*(1+'General Inputs'!N$20)*(1-'General Inputs'!N$22)+'General Inputs'!N$27,2)</f>
        <v>275.58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331</v>
      </c>
      <c r="D14" s="124" t="s">
        <v>332</v>
      </c>
      <c r="E14" s="54" t="s">
        <v>34</v>
      </c>
      <c r="F14" s="61"/>
      <c r="G14" s="62">
        <f t="shared" si="0"/>
        <v>309.63</v>
      </c>
      <c r="H14" s="125"/>
      <c r="I14" s="62">
        <f t="shared" si="1"/>
        <v>309.63</v>
      </c>
      <c r="J14" s="125"/>
      <c r="K14" s="125" t="str">
        <f t="shared" si="3"/>
        <v>COMPLIANT</v>
      </c>
      <c r="L14" s="37"/>
      <c r="M14" s="126">
        <f t="shared" si="4"/>
        <v>252.77</v>
      </c>
      <c r="N14" s="126">
        <f t="shared" si="5"/>
        <v>263.35000000000002</v>
      </c>
      <c r="O14" s="126">
        <f t="shared" si="6"/>
        <v>285.7</v>
      </c>
      <c r="P14" s="126">
        <f t="shared" si="7"/>
        <v>299.45</v>
      </c>
      <c r="Q14" s="126">
        <f t="shared" si="8"/>
        <v>309.63</v>
      </c>
      <c r="R14" s="37"/>
      <c r="S14" s="127">
        <v>252.77</v>
      </c>
      <c r="T14" s="128">
        <f>ROUND(ROUND(S14,2)*(1+'General Inputs'!K$20)*(1-'General Inputs'!K$22)+'General Inputs'!K$27,2)</f>
        <v>263.35000000000002</v>
      </c>
      <c r="U14" s="128">
        <f>ROUND(T14*(1+'General Inputs'!L$20)*(1-'General Inputs'!L$22)+'General Inputs'!L$27,2)</f>
        <v>285.7</v>
      </c>
      <c r="V14" s="128">
        <f>ROUND(U14*(1+'General Inputs'!M$20)*(1-'General Inputs'!M$22)+'General Inputs'!M$27,2)</f>
        <v>299.45</v>
      </c>
      <c r="W14" s="128">
        <f>ROUND(V14*(1+'General Inputs'!N$20)*(1-'General Inputs'!N$22)+'General Inputs'!N$27,2)</f>
        <v>309.63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333</v>
      </c>
      <c r="D15" s="124" t="s">
        <v>334</v>
      </c>
      <c r="E15" s="54" t="s">
        <v>34</v>
      </c>
      <c r="F15" s="61"/>
      <c r="G15" s="62">
        <f t="shared" si="0"/>
        <v>300.85000000000002</v>
      </c>
      <c r="H15" s="125"/>
      <c r="I15" s="62">
        <f t="shared" si="1"/>
        <v>300.85000000000002</v>
      </c>
      <c r="J15" s="125"/>
      <c r="K15" s="125" t="str">
        <f t="shared" si="3"/>
        <v>COMPLIANT</v>
      </c>
      <c r="L15" s="37"/>
      <c r="M15" s="126">
        <f t="shared" si="4"/>
        <v>245.6</v>
      </c>
      <c r="N15" s="126">
        <f t="shared" si="5"/>
        <v>255.88</v>
      </c>
      <c r="O15" s="126">
        <f t="shared" si="6"/>
        <v>277.60000000000002</v>
      </c>
      <c r="P15" s="126">
        <f t="shared" si="7"/>
        <v>290.95999999999998</v>
      </c>
      <c r="Q15" s="126">
        <f t="shared" si="8"/>
        <v>300.85000000000002</v>
      </c>
      <c r="R15" s="37"/>
      <c r="S15" s="127">
        <v>245.6</v>
      </c>
      <c r="T15" s="128">
        <f>ROUND(ROUND(S15,2)*(1+'General Inputs'!K$20)*(1-'General Inputs'!K$22)+'General Inputs'!K$27,2)</f>
        <v>255.88</v>
      </c>
      <c r="U15" s="128">
        <f>ROUND(T15*(1+'General Inputs'!L$20)*(1-'General Inputs'!L$22)+'General Inputs'!L$27,2)</f>
        <v>277.60000000000002</v>
      </c>
      <c r="V15" s="128">
        <f>ROUND(U15*(1+'General Inputs'!M$20)*(1-'General Inputs'!M$22)+'General Inputs'!M$27,2)</f>
        <v>290.95999999999998</v>
      </c>
      <c r="W15" s="128">
        <f>ROUND(V15*(1+'General Inputs'!N$20)*(1-'General Inputs'!N$22)+'General Inputs'!N$27,2)</f>
        <v>300.85000000000002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335</v>
      </c>
      <c r="D16" s="124" t="s">
        <v>336</v>
      </c>
      <c r="E16" s="54" t="s">
        <v>34</v>
      </c>
      <c r="F16" s="61"/>
      <c r="G16" s="62">
        <f t="shared" si="0"/>
        <v>392.83</v>
      </c>
      <c r="H16" s="125"/>
      <c r="I16" s="62">
        <f t="shared" si="1"/>
        <v>392.83</v>
      </c>
      <c r="J16" s="125"/>
      <c r="K16" s="125" t="str">
        <f t="shared" si="3"/>
        <v>COMPLIANT</v>
      </c>
      <c r="L16" s="37"/>
      <c r="M16" s="126">
        <f t="shared" si="4"/>
        <v>320.69</v>
      </c>
      <c r="N16" s="126">
        <f t="shared" si="5"/>
        <v>334.11</v>
      </c>
      <c r="O16" s="126">
        <f t="shared" si="6"/>
        <v>362.47</v>
      </c>
      <c r="P16" s="126">
        <f t="shared" si="7"/>
        <v>379.92</v>
      </c>
      <c r="Q16" s="126">
        <f t="shared" si="8"/>
        <v>392.83</v>
      </c>
      <c r="R16" s="37"/>
      <c r="S16" s="127">
        <v>320.69</v>
      </c>
      <c r="T16" s="128">
        <f>ROUND(ROUND(S16,2)*(1+'General Inputs'!K$20)*(1-'General Inputs'!K$22)+'General Inputs'!K$27,2)</f>
        <v>334.11</v>
      </c>
      <c r="U16" s="128">
        <f>ROUND(T16*(1+'General Inputs'!L$20)*(1-'General Inputs'!L$22)+'General Inputs'!L$27,2)</f>
        <v>362.47</v>
      </c>
      <c r="V16" s="128">
        <f>ROUND(U16*(1+'General Inputs'!M$20)*(1-'General Inputs'!M$22)+'General Inputs'!M$27,2)</f>
        <v>379.92</v>
      </c>
      <c r="W16" s="128">
        <f>ROUND(V16*(1+'General Inputs'!N$20)*(1-'General Inputs'!N$22)+'General Inputs'!N$27,2)</f>
        <v>392.83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/>
      <c r="D17" s="124"/>
      <c r="E17" s="54"/>
      <c r="F17" s="61"/>
      <c r="G17" s="62">
        <f t="shared" si="0"/>
        <v>0</v>
      </c>
      <c r="H17" s="125"/>
      <c r="I17" s="62">
        <f t="shared" si="1"/>
        <v>0</v>
      </c>
      <c r="J17" s="125"/>
      <c r="K17" s="125" t="str">
        <f t="shared" si="3"/>
        <v/>
      </c>
      <c r="L17" s="37"/>
      <c r="M17" s="126">
        <f t="shared" si="4"/>
        <v>0</v>
      </c>
      <c r="N17" s="126">
        <f t="shared" si="5"/>
        <v>0</v>
      </c>
      <c r="O17" s="126">
        <f t="shared" si="6"/>
        <v>0</v>
      </c>
      <c r="P17" s="126">
        <f t="shared" si="7"/>
        <v>0</v>
      </c>
      <c r="Q17" s="126">
        <f t="shared" si="8"/>
        <v>0</v>
      </c>
      <c r="R17" s="37"/>
      <c r="S17" s="127"/>
      <c r="T17" s="128">
        <f>ROUND(ROUND(S17,2)*(1+'General Inputs'!K$20)*(1-'General Inputs'!K$22)+'General Inputs'!K$27,2)</f>
        <v>0</v>
      </c>
      <c r="U17" s="128">
        <f>ROUND(T17*(1+'General Inputs'!L$20)*(1-'General Inputs'!L$22)+'General Inputs'!L$27,2)</f>
        <v>0</v>
      </c>
      <c r="V17" s="128">
        <f>ROUND(U17*(1+'General Inputs'!M$20)*(1-'General Inputs'!M$22)+'General Inputs'!M$27,2)</f>
        <v>0</v>
      </c>
      <c r="W17" s="128">
        <f>ROUND(V17*(1+'General Inputs'!N$20)*(1-'General Inputs'!N$22)+'General Inputs'!N$27,2)</f>
        <v>0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hidden="1" outlineLevel="1" x14ac:dyDescent="0.2">
      <c r="A18" s="35"/>
      <c r="B18" s="35"/>
      <c r="C18" s="124"/>
      <c r="D18" s="124"/>
      <c r="E18" s="54" t="s">
        <v>34</v>
      </c>
      <c r="F18" s="61"/>
      <c r="G18" s="62">
        <f t="shared" si="0"/>
        <v>0</v>
      </c>
      <c r="H18" s="125"/>
      <c r="I18" s="62">
        <f t="shared" si="1"/>
        <v>0</v>
      </c>
      <c r="J18" s="125"/>
      <c r="K18" s="125" t="str">
        <f t="shared" si="3"/>
        <v/>
      </c>
      <c r="L18" s="37"/>
      <c r="M18" s="126">
        <f t="shared" si="4"/>
        <v>0</v>
      </c>
      <c r="N18" s="126">
        <f t="shared" si="5"/>
        <v>0</v>
      </c>
      <c r="O18" s="126">
        <f t="shared" si="6"/>
        <v>0</v>
      </c>
      <c r="P18" s="126">
        <f t="shared" si="7"/>
        <v>0</v>
      </c>
      <c r="Q18" s="126">
        <f t="shared" si="8"/>
        <v>0</v>
      </c>
      <c r="R18" s="37"/>
      <c r="S18" s="127"/>
      <c r="T18" s="128">
        <f>ROUND(ROUND(S18,2)*(1+'General Inputs'!K$20)*(1-'General Inputs'!K$22)+'General Inputs'!K$27,2)</f>
        <v>0</v>
      </c>
      <c r="U18" s="128">
        <f>ROUND(T18*(1+'General Inputs'!L$20)*(1-'General Inputs'!L$22)+'General Inputs'!L$27,2)</f>
        <v>0</v>
      </c>
      <c r="V18" s="128">
        <f>ROUND(U18*(1+'General Inputs'!M$20)*(1-'General Inputs'!M$22)+'General Inputs'!M$27,2)</f>
        <v>0</v>
      </c>
      <c r="W18" s="128">
        <f>ROUND(V18*(1+'General Inputs'!N$20)*(1-'General Inputs'!N$22)+'General Inputs'!N$27,2)</f>
        <v>0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hidden="1" outlineLevel="1" x14ac:dyDescent="0.2">
      <c r="A19" s="35"/>
      <c r="B19" s="35"/>
      <c r="C19" s="124"/>
      <c r="D19" s="124"/>
      <c r="E19" s="54" t="s">
        <v>34</v>
      </c>
      <c r="F19" s="61"/>
      <c r="G19" s="62">
        <f t="shared" si="0"/>
        <v>0</v>
      </c>
      <c r="H19" s="125"/>
      <c r="I19" s="62">
        <f t="shared" si="1"/>
        <v>0</v>
      </c>
      <c r="J19" s="125"/>
      <c r="K19" s="125" t="str">
        <f t="shared" si="3"/>
        <v/>
      </c>
      <c r="L19" s="37"/>
      <c r="M19" s="126">
        <f t="shared" si="4"/>
        <v>0</v>
      </c>
      <c r="N19" s="126">
        <f t="shared" si="5"/>
        <v>0</v>
      </c>
      <c r="O19" s="126">
        <f t="shared" si="6"/>
        <v>0</v>
      </c>
      <c r="P19" s="126">
        <f t="shared" si="7"/>
        <v>0</v>
      </c>
      <c r="Q19" s="126">
        <f t="shared" si="8"/>
        <v>0</v>
      </c>
      <c r="R19" s="37"/>
      <c r="S19" s="127"/>
      <c r="T19" s="128">
        <f>ROUND(ROUND(S19,2)*(1+'General Inputs'!K$20)*(1-'General Inputs'!K$22)+'General Inputs'!K$27,2)</f>
        <v>0</v>
      </c>
      <c r="U19" s="128">
        <f>ROUND(T19*(1+'General Inputs'!L$20)*(1-'General Inputs'!L$22)+'General Inputs'!L$27,2)</f>
        <v>0</v>
      </c>
      <c r="V19" s="128">
        <f>ROUND(U19*(1+'General Inputs'!M$20)*(1-'General Inputs'!M$22)+'General Inputs'!M$27,2)</f>
        <v>0</v>
      </c>
      <c r="W19" s="128">
        <f>ROUND(V19*(1+'General Inputs'!N$20)*(1-'General Inputs'!N$22)+'General Inputs'!N$27,2)</f>
        <v>0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hidden="1" outlineLevel="1" x14ac:dyDescent="0.2">
      <c r="A20" s="35"/>
      <c r="B20" s="35"/>
      <c r="C20" s="124"/>
      <c r="D20" s="124"/>
      <c r="E20" s="54" t="s">
        <v>34</v>
      </c>
      <c r="F20" s="61"/>
      <c r="G20" s="62">
        <f t="shared" si="0"/>
        <v>0</v>
      </c>
      <c r="H20" s="125"/>
      <c r="I20" s="62">
        <f t="shared" si="1"/>
        <v>0</v>
      </c>
      <c r="J20" s="125"/>
      <c r="K20" s="125" t="str">
        <f t="shared" si="3"/>
        <v/>
      </c>
      <c r="L20" s="37"/>
      <c r="M20" s="126">
        <f t="shared" si="4"/>
        <v>0</v>
      </c>
      <c r="N20" s="126">
        <f t="shared" si="5"/>
        <v>0</v>
      </c>
      <c r="O20" s="126">
        <f t="shared" si="6"/>
        <v>0</v>
      </c>
      <c r="P20" s="126">
        <f t="shared" si="7"/>
        <v>0</v>
      </c>
      <c r="Q20" s="126">
        <f t="shared" si="8"/>
        <v>0</v>
      </c>
      <c r="R20" s="37"/>
      <c r="S20" s="127"/>
      <c r="T20" s="128">
        <f>ROUND(ROUND(S20,2)*(1+'General Inputs'!K$20)*(1-'General Inputs'!K$22)+'General Inputs'!K$27,2)</f>
        <v>0</v>
      </c>
      <c r="U20" s="128">
        <f>ROUND(T20*(1+'General Inputs'!L$20)*(1-'General Inputs'!L$22)+'General Inputs'!L$27,2)</f>
        <v>0</v>
      </c>
      <c r="V20" s="128">
        <f>ROUND(U20*(1+'General Inputs'!M$20)*(1-'General Inputs'!M$22)+'General Inputs'!M$27,2)</f>
        <v>0</v>
      </c>
      <c r="W20" s="128">
        <f>ROUND(V20*(1+'General Inputs'!N$20)*(1-'General Inputs'!N$22)+'General Inputs'!N$27,2)</f>
        <v>0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hidden="1" outlineLevel="1" x14ac:dyDescent="0.2">
      <c r="A21" s="35"/>
      <c r="B21" s="35"/>
      <c r="C21" s="124"/>
      <c r="D21" s="124"/>
      <c r="E21" s="54" t="s">
        <v>34</v>
      </c>
      <c r="F21" s="61"/>
      <c r="G21" s="62">
        <f t="shared" si="0"/>
        <v>0</v>
      </c>
      <c r="H21" s="125"/>
      <c r="I21" s="62">
        <f t="shared" si="1"/>
        <v>0</v>
      </c>
      <c r="J21" s="125"/>
      <c r="K21" s="125" t="str">
        <f t="shared" si="3"/>
        <v/>
      </c>
      <c r="L21" s="37"/>
      <c r="M21" s="126">
        <f t="shared" si="4"/>
        <v>0</v>
      </c>
      <c r="N21" s="126">
        <f t="shared" si="5"/>
        <v>0</v>
      </c>
      <c r="O21" s="126">
        <f t="shared" si="6"/>
        <v>0</v>
      </c>
      <c r="P21" s="126">
        <f t="shared" si="7"/>
        <v>0</v>
      </c>
      <c r="Q21" s="126">
        <f t="shared" si="8"/>
        <v>0</v>
      </c>
      <c r="R21" s="37"/>
      <c r="S21" s="127"/>
      <c r="T21" s="128">
        <f>ROUND(ROUND(S21,2)*(1+'General Inputs'!K$20)*(1-'General Inputs'!K$22)+'General Inputs'!K$27,2)</f>
        <v>0</v>
      </c>
      <c r="U21" s="128">
        <f>ROUND(T21*(1+'General Inputs'!L$20)*(1-'General Inputs'!L$22)+'General Inputs'!L$27,2)</f>
        <v>0</v>
      </c>
      <c r="V21" s="128">
        <f>ROUND(U21*(1+'General Inputs'!M$20)*(1-'General Inputs'!M$22)+'General Inputs'!M$27,2)</f>
        <v>0</v>
      </c>
      <c r="W21" s="128">
        <f>ROUND(V21*(1+'General Inputs'!N$20)*(1-'General Inputs'!N$22)+'General Inputs'!N$27,2)</f>
        <v>0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hidden="1" outlineLevel="1" x14ac:dyDescent="0.2">
      <c r="A22" s="35"/>
      <c r="B22" s="35"/>
      <c r="C22" s="124"/>
      <c r="D22" s="124"/>
      <c r="E22" s="54" t="s">
        <v>34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Inputs'!K$27,2)</f>
        <v>0</v>
      </c>
      <c r="U22" s="128">
        <f>ROUND(T22*(1+'General Inputs'!L$20)*(1-'General Inputs'!L$22)+'General Inputs'!L$27,2)</f>
        <v>0</v>
      </c>
      <c r="V22" s="128">
        <f>ROUND(U22*(1+'General Inputs'!M$20)*(1-'General Inputs'!M$22)+'General Inputs'!M$27,2)</f>
        <v>0</v>
      </c>
      <c r="W22" s="128">
        <f>ROUND(V22*(1+'General Inputs'!N$20)*(1-'General Inputs'!N$22)+'General Inputs'!N$27,2)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4"/>
      <c r="D23" s="124"/>
      <c r="E23" s="54" t="s">
        <v>34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Inputs'!K$27,2)</f>
        <v>0</v>
      </c>
      <c r="U23" s="128">
        <f>ROUND(T23*(1+'General Inputs'!L$20)*(1-'General Inputs'!L$22)+'General Inputs'!L$27,2)</f>
        <v>0</v>
      </c>
      <c r="V23" s="128">
        <f>ROUND(U23*(1+'General Inputs'!M$20)*(1-'General Inputs'!M$22)+'General Inputs'!M$27,2)</f>
        <v>0</v>
      </c>
      <c r="W23" s="128">
        <f>ROUND(V23*(1+'General Inputs'!N$20)*(1-'General Inputs'!N$22)+'General Inputs'!N$27,2)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4"/>
      <c r="D24" s="124"/>
      <c r="E24" s="54" t="s">
        <v>34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Inputs'!K$27,2)</f>
        <v>0</v>
      </c>
      <c r="U24" s="128">
        <f>ROUND(T24*(1+'General Inputs'!L$20)*(1-'General Inputs'!L$22)+'General Inputs'!L$27,2)</f>
        <v>0</v>
      </c>
      <c r="V24" s="128">
        <f>ROUND(U24*(1+'General Inputs'!M$20)*(1-'General Inputs'!M$22)+'General Inputs'!M$27,2)</f>
        <v>0</v>
      </c>
      <c r="W24" s="128">
        <f>ROUND(V24*(1+'General Inputs'!N$20)*(1-'General Inputs'!N$22)+'General Inputs'!N$27,2)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34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Inputs'!K$27,2)</f>
        <v>0</v>
      </c>
      <c r="U25" s="128">
        <f>ROUND(T25*(1+'General Inputs'!L$20)*(1-'General Inputs'!L$22)+'General Inputs'!L$27,2)</f>
        <v>0</v>
      </c>
      <c r="V25" s="128">
        <f>ROUND(U25*(1+'General Inputs'!M$20)*(1-'General Inputs'!M$22)+'General Inputs'!M$27,2)</f>
        <v>0</v>
      </c>
      <c r="W25" s="128">
        <f>ROUND(V25*(1+'General Inputs'!N$20)*(1-'General Inputs'!N$22)+'General Inputs'!N$27,2)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34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si="3"/>
        <v/>
      </c>
      <c r="L26" s="37"/>
      <c r="M26" s="126">
        <f t="shared" si="4"/>
        <v>0</v>
      </c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37"/>
      <c r="S26" s="127"/>
      <c r="T26" s="128">
        <f>ROUND(ROUND(S26,2)*(1+'General Inputs'!K$20)*(1-'General Inputs'!K$22)+'General Inputs'!K$27,2)</f>
        <v>0</v>
      </c>
      <c r="U26" s="128">
        <f>ROUND(T26*(1+'General Inputs'!L$20)*(1-'General Inputs'!L$22)+'General Inputs'!L$27,2)</f>
        <v>0</v>
      </c>
      <c r="V26" s="128">
        <f>ROUND(U26*(1+'General Inputs'!M$20)*(1-'General Inputs'!M$22)+'General Inputs'!M$27,2)</f>
        <v>0</v>
      </c>
      <c r="W26" s="128">
        <f>ROUND(V26*(1+'General Inputs'!N$20)*(1-'General Inputs'!N$22)+'General Inputs'!N$27,2)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34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3"/>
        <v/>
      </c>
      <c r="L27" s="37"/>
      <c r="M27" s="126">
        <f t="shared" si="4"/>
        <v>0</v>
      </c>
      <c r="N27" s="126">
        <f t="shared" si="5"/>
        <v>0</v>
      </c>
      <c r="O27" s="126">
        <f t="shared" si="6"/>
        <v>0</v>
      </c>
      <c r="P27" s="126">
        <f t="shared" si="7"/>
        <v>0</v>
      </c>
      <c r="Q27" s="126">
        <f t="shared" si="8"/>
        <v>0</v>
      </c>
      <c r="R27" s="37"/>
      <c r="S27" s="127"/>
      <c r="T27" s="128">
        <f>ROUND(ROUND(S27,2)*(1+'General Inputs'!K$20)*(1-'General Inputs'!K$22)+'General Inputs'!K$27,2)</f>
        <v>0</v>
      </c>
      <c r="U27" s="128">
        <f>ROUND(T27*(1+'General Inputs'!L$20)*(1-'General Inputs'!L$22)+'General Inputs'!L$27,2)</f>
        <v>0</v>
      </c>
      <c r="V27" s="128">
        <f>ROUND(U27*(1+'General Inputs'!M$20)*(1-'General Inputs'!M$22)+'General Inputs'!M$27,2)</f>
        <v>0</v>
      </c>
      <c r="W27" s="128">
        <f>ROUND(V27*(1+'General Inputs'!N$20)*(1-'General Inputs'!N$22)+'General Inputs'!N$27,2)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34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3"/>
        <v/>
      </c>
      <c r="L28" s="37"/>
      <c r="M28" s="126">
        <f t="shared" si="4"/>
        <v>0</v>
      </c>
      <c r="N28" s="126">
        <f t="shared" si="5"/>
        <v>0</v>
      </c>
      <c r="O28" s="126">
        <f t="shared" si="6"/>
        <v>0</v>
      </c>
      <c r="P28" s="126">
        <f t="shared" si="7"/>
        <v>0</v>
      </c>
      <c r="Q28" s="126">
        <f t="shared" si="8"/>
        <v>0</v>
      </c>
      <c r="R28" s="37"/>
      <c r="S28" s="127"/>
      <c r="T28" s="128">
        <f>ROUND(ROUND(S28,2)*(1+'General Inputs'!K$20)*(1-'General Inputs'!K$22)+'General Inputs'!K$27,2)</f>
        <v>0</v>
      </c>
      <c r="U28" s="128">
        <f>ROUND(T28*(1+'General Inputs'!L$20)*(1-'General Inputs'!L$22)+'General Inputs'!L$27,2)</f>
        <v>0</v>
      </c>
      <c r="V28" s="128">
        <f>ROUND(U28*(1+'General Inputs'!M$20)*(1-'General Inputs'!M$22)+'General Inputs'!M$27,2)</f>
        <v>0</v>
      </c>
      <c r="W28" s="128">
        <f>ROUND(V28*(1+'General Inputs'!N$20)*(1-'General Inputs'!N$22)+'General Inputs'!N$27,2)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34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3"/>
        <v/>
      </c>
      <c r="L29" s="37"/>
      <c r="M29" s="126">
        <f t="shared" si="4"/>
        <v>0</v>
      </c>
      <c r="N29" s="126">
        <f t="shared" si="5"/>
        <v>0</v>
      </c>
      <c r="O29" s="126">
        <f t="shared" si="6"/>
        <v>0</v>
      </c>
      <c r="P29" s="126">
        <f t="shared" si="7"/>
        <v>0</v>
      </c>
      <c r="Q29" s="126">
        <f t="shared" si="8"/>
        <v>0</v>
      </c>
      <c r="R29" s="37"/>
      <c r="S29" s="127"/>
      <c r="T29" s="128">
        <f>ROUND(ROUND(S29,2)*(1+'General Inputs'!K$20)*(1-'General Inputs'!K$22)+'General Inputs'!K$27,2)</f>
        <v>0</v>
      </c>
      <c r="U29" s="128">
        <f>ROUND(T29*(1+'General Inputs'!L$20)*(1-'General Inputs'!L$22)+'General Inputs'!L$27,2)</f>
        <v>0</v>
      </c>
      <c r="V29" s="128">
        <f>ROUND(U29*(1+'General Inputs'!M$20)*(1-'General Inputs'!M$22)+'General Inputs'!M$27,2)</f>
        <v>0</v>
      </c>
      <c r="W29" s="128">
        <f>ROUND(V29*(1+'General Inputs'!N$20)*(1-'General Inputs'!N$22)+'General Inputs'!N$27,2)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34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3"/>
        <v/>
      </c>
      <c r="L30" s="37"/>
      <c r="M30" s="126">
        <f t="shared" si="4"/>
        <v>0</v>
      </c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37"/>
      <c r="S30" s="127"/>
      <c r="T30" s="128">
        <f>ROUND(ROUND(S30,2)*(1+'General Inputs'!K$20)*(1-'General Inputs'!K$22)+'General Inputs'!K$27,2)</f>
        <v>0</v>
      </c>
      <c r="U30" s="128">
        <f>ROUND(T30*(1+'General Inputs'!L$20)*(1-'General Inputs'!L$22)+'General Inputs'!L$27,2)</f>
        <v>0</v>
      </c>
      <c r="V30" s="128">
        <f>ROUND(U30*(1+'General Inputs'!M$20)*(1-'General Inputs'!M$22)+'General Inputs'!M$27,2)</f>
        <v>0</v>
      </c>
      <c r="W30" s="128">
        <f>ROUND(V30*(1+'General Inputs'!N$20)*(1-'General Inputs'!N$22)+'General Inputs'!N$27,2)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34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3"/>
        <v/>
      </c>
      <c r="L31" s="37"/>
      <c r="M31" s="126">
        <f t="shared" si="4"/>
        <v>0</v>
      </c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37"/>
      <c r="S31" s="127"/>
      <c r="T31" s="128">
        <f>ROUND(ROUND(S31,2)*(1+'General Inputs'!K$20)*(1-'General Inputs'!K$22)+'General Inputs'!K$27,2)</f>
        <v>0</v>
      </c>
      <c r="U31" s="128">
        <f>ROUND(T31*(1+'General Inputs'!L$20)*(1-'General Inputs'!L$22)+'General Inputs'!L$27,2)</f>
        <v>0</v>
      </c>
      <c r="V31" s="128">
        <f>ROUND(U31*(1+'General Inputs'!M$20)*(1-'General Inputs'!M$22)+'General Inputs'!M$27,2)</f>
        <v>0</v>
      </c>
      <c r="W31" s="128">
        <f>ROUND(V31*(1+'General Inputs'!N$20)*(1-'General Inputs'!N$22)+'General Inputs'!N$27,2)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34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3"/>
        <v/>
      </c>
      <c r="L32" s="37"/>
      <c r="M32" s="126">
        <f t="shared" si="4"/>
        <v>0</v>
      </c>
      <c r="N32" s="126">
        <f t="shared" si="5"/>
        <v>0</v>
      </c>
      <c r="O32" s="126">
        <f t="shared" si="6"/>
        <v>0</v>
      </c>
      <c r="P32" s="126">
        <f t="shared" si="7"/>
        <v>0</v>
      </c>
      <c r="Q32" s="126">
        <f t="shared" si="8"/>
        <v>0</v>
      </c>
      <c r="R32" s="37"/>
      <c r="S32" s="127"/>
      <c r="T32" s="128">
        <f>ROUND(ROUND(S32,2)*(1+'General Inputs'!K$20)*(1-'General Inputs'!K$22)+'General Inputs'!K$27,2)</f>
        <v>0</v>
      </c>
      <c r="U32" s="128">
        <f>ROUND(T32*(1+'General Inputs'!L$20)*(1-'General Inputs'!L$22)+'General Inputs'!L$27,2)</f>
        <v>0</v>
      </c>
      <c r="V32" s="128">
        <f>ROUND(U32*(1+'General Inputs'!M$20)*(1-'General Inputs'!M$22)+'General Inputs'!M$27,2)</f>
        <v>0</v>
      </c>
      <c r="W32" s="128">
        <f>ROUND(V32*(1+'General Inputs'!N$20)*(1-'General Inputs'!N$22)+'General Inputs'!N$27,2)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34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3"/>
        <v/>
      </c>
      <c r="L33" s="37"/>
      <c r="M33" s="126">
        <f t="shared" si="4"/>
        <v>0</v>
      </c>
      <c r="N33" s="126">
        <f t="shared" si="5"/>
        <v>0</v>
      </c>
      <c r="O33" s="126">
        <f t="shared" si="6"/>
        <v>0</v>
      </c>
      <c r="P33" s="126">
        <f t="shared" si="7"/>
        <v>0</v>
      </c>
      <c r="Q33" s="126">
        <f t="shared" si="8"/>
        <v>0</v>
      </c>
      <c r="R33" s="37"/>
      <c r="S33" s="127"/>
      <c r="T33" s="128">
        <f>ROUND(ROUND(S33,2)*(1+'General Inputs'!K$20)*(1-'General Inputs'!K$22)+'General Inputs'!K$27,2)</f>
        <v>0</v>
      </c>
      <c r="U33" s="128">
        <f>ROUND(T33*(1+'General Inputs'!L$20)*(1-'General Inputs'!L$22)+'General Inputs'!L$27,2)</f>
        <v>0</v>
      </c>
      <c r="V33" s="128">
        <f>ROUND(U33*(1+'General Inputs'!M$20)*(1-'General Inputs'!M$22)+'General Inputs'!M$27,2)</f>
        <v>0</v>
      </c>
      <c r="W33" s="128">
        <f>ROUND(V33*(1+'General Inputs'!N$20)*(1-'General Inputs'!N$22)+'General Inputs'!N$27,2)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34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3"/>
        <v/>
      </c>
      <c r="L34" s="37"/>
      <c r="M34" s="126">
        <f t="shared" si="4"/>
        <v>0</v>
      </c>
      <c r="N34" s="126">
        <f t="shared" si="5"/>
        <v>0</v>
      </c>
      <c r="O34" s="126">
        <f t="shared" si="6"/>
        <v>0</v>
      </c>
      <c r="P34" s="126">
        <f t="shared" si="7"/>
        <v>0</v>
      </c>
      <c r="Q34" s="126">
        <f t="shared" si="8"/>
        <v>0</v>
      </c>
      <c r="R34" s="37"/>
      <c r="S34" s="127"/>
      <c r="T34" s="128">
        <f>ROUND(ROUND(S34,2)*(1+'General Inputs'!K$20)*(1-'General Inputs'!K$22)+'General Inputs'!K$27,2)</f>
        <v>0</v>
      </c>
      <c r="U34" s="128">
        <f>ROUND(T34*(1+'General Inputs'!L$20)*(1-'General Inputs'!L$22)+'General Inputs'!L$27,2)</f>
        <v>0</v>
      </c>
      <c r="V34" s="128">
        <f>ROUND(U34*(1+'General Inputs'!M$20)*(1-'General Inputs'!M$22)+'General Inputs'!M$27,2)</f>
        <v>0</v>
      </c>
      <c r="W34" s="128">
        <f>ROUND(V34*(1+'General Inputs'!N$20)*(1-'General Inputs'!N$22)+'General Inputs'!N$27,2)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34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3"/>
        <v/>
      </c>
      <c r="L35" s="37"/>
      <c r="M35" s="126">
        <f t="shared" si="4"/>
        <v>0</v>
      </c>
      <c r="N35" s="126">
        <f t="shared" si="5"/>
        <v>0</v>
      </c>
      <c r="O35" s="126">
        <f t="shared" si="6"/>
        <v>0</v>
      </c>
      <c r="P35" s="126">
        <f t="shared" si="7"/>
        <v>0</v>
      </c>
      <c r="Q35" s="126">
        <f t="shared" si="8"/>
        <v>0</v>
      </c>
      <c r="R35" s="37"/>
      <c r="S35" s="127"/>
      <c r="T35" s="128">
        <f>ROUND(ROUND(S35,2)*(1+'General Inputs'!K$20)*(1-'General Inputs'!K$22)+'General Inputs'!K$27,2)</f>
        <v>0</v>
      </c>
      <c r="U35" s="128">
        <f>ROUND(T35*(1+'General Inputs'!L$20)*(1-'General Inputs'!L$22)+'General Inputs'!L$27,2)</f>
        <v>0</v>
      </c>
      <c r="V35" s="128">
        <f>ROUND(U35*(1+'General Inputs'!M$20)*(1-'General Inputs'!M$22)+'General Inputs'!M$27,2)</f>
        <v>0</v>
      </c>
      <c r="W35" s="128">
        <f>ROUND(V35*(1+'General Inputs'!N$20)*(1-'General Inputs'!N$22)+'General Inputs'!N$27,2)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34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collapsed="1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38">
    <cfRule type="cellIs" dxfId="9" priority="1" operator="equal">
      <formula>"CHECK"</formula>
    </cfRule>
    <cfRule type="cellIs" dxfId="8" priority="2" operator="equal">
      <formula>"OK"</formula>
    </cfRule>
  </conditionalFormatting>
  <dataValidations disablePrompts="1" count="1">
    <dataValidation type="list" allowBlank="1" showInputMessage="1" showErrorMessage="1" sqref="E37:G37 M37 M57 M4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AD21" sqref="AD20:AD21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185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257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184</v>
      </c>
      <c r="E5" s="26" t="str">
        <f>'Ancillary Network Services'!E5</f>
        <v>Unit</v>
      </c>
      <c r="F5" s="26" t="s">
        <v>186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2021–22</v>
      </c>
      <c r="O5" s="26" t="str">
        <f>'Ancillary Network Services'!O5</f>
        <v>2022–23</v>
      </c>
      <c r="P5" s="26" t="str">
        <f>'Ancillary Network Services'!P5</f>
        <v>2023–24</v>
      </c>
      <c r="Q5" s="26" t="str">
        <f>'Ancillary Network Services'!Q5</f>
        <v>2024–25</v>
      </c>
      <c r="R5" s="26" t="str">
        <f>'Ancillary Network Services'!R5</f>
        <v>2025–26</v>
      </c>
      <c r="S5" s="26"/>
      <c r="T5" s="26" t="str">
        <f>'Ancillary Network Services'!T5</f>
        <v>2021–22</v>
      </c>
      <c r="U5" s="26" t="str">
        <f>'Ancillary Network Services'!U5</f>
        <v>2022–23</v>
      </c>
      <c r="V5" s="26" t="str">
        <f>'Ancillary Network Services'!V5</f>
        <v>2023–24</v>
      </c>
      <c r="W5" s="26" t="str">
        <f>'Ancillary Network Services'!W5</f>
        <v>2024–25</v>
      </c>
      <c r="X5" s="26" t="str">
        <f>'Ancillary Network Services'!X5</f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337</v>
      </c>
      <c r="D7" s="124" t="s">
        <v>338</v>
      </c>
      <c r="E7" s="54" t="s">
        <v>34</v>
      </c>
      <c r="F7" s="54" t="s">
        <v>214</v>
      </c>
      <c r="G7" s="61"/>
      <c r="H7" s="62">
        <f t="shared" ref="H7:H70" si="0">_xlfn.IFNA(INDEX($N7:$R7,1,MATCH(forecastyear,$N$5:$R$5,0)),0)</f>
        <v>79.38</v>
      </c>
      <c r="I7" s="125"/>
      <c r="J7" s="62">
        <f t="shared" ref="J7:J70" si="1">_xlfn.IFNA(INDEX($T7:$X7,1,MATCH(forecastyear,$T$5:$X$5,0)),0)</f>
        <v>79.38</v>
      </c>
      <c r="K7" s="125"/>
      <c r="L7" s="125" t="str">
        <f>IF(C7="","",IF(H7&gt;J7,"NON-COMPLIANT","COMPLIANT"))</f>
        <v>COMPLIANT</v>
      </c>
      <c r="M7" s="37"/>
      <c r="N7" s="126">
        <f>T7</f>
        <v>70.239999999999995</v>
      </c>
      <c r="O7" s="126">
        <f t="shared" ref="O7:R7" si="2">U7</f>
        <v>70.84</v>
      </c>
      <c r="P7" s="126">
        <f t="shared" si="2"/>
        <v>72.72</v>
      </c>
      <c r="Q7" s="126">
        <f t="shared" si="2"/>
        <v>77.03</v>
      </c>
      <c r="R7" s="126">
        <f t="shared" si="2"/>
        <v>79.38</v>
      </c>
      <c r="S7" s="37"/>
      <c r="T7" s="127">
        <v>70.239999999999995</v>
      </c>
      <c r="U7" s="128">
        <f>ROUND(ROUND(T7,2)*(1+'General Inputs'!K$20)*(1-Z7)+'General Inputs'!K$28,2)</f>
        <v>70.84</v>
      </c>
      <c r="V7" s="128">
        <f>ROUND(ROUND(U7,2)*(1+'General Inputs'!L$20)*(1-AA7)+'General Inputs'!L$28,2)</f>
        <v>72.72</v>
      </c>
      <c r="W7" s="128">
        <f>ROUND(ROUND(V7,2)*(1+'General Inputs'!M$20)*(1-AB7)+'General Inputs'!M$28,2)</f>
        <v>77.03</v>
      </c>
      <c r="X7" s="128">
        <f>ROUND(ROUND(W7,2)*(1+'General Inputs'!N$20)*(1-AC7)+'General Inputs'!N$28,2)</f>
        <v>79.38</v>
      </c>
      <c r="Y7" s="129"/>
      <c r="Z7" s="149">
        <v>2.5596597512281199E-2</v>
      </c>
      <c r="AA7" s="149">
        <v>4.8003011833873899E-2</v>
      </c>
      <c r="AB7" s="149">
        <v>-1.8077072198142499E-2</v>
      </c>
      <c r="AC7" s="149">
        <v>-6.1190613154755696E-3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339</v>
      </c>
      <c r="D8" s="124" t="s">
        <v>340</v>
      </c>
      <c r="E8" s="54" t="s">
        <v>34</v>
      </c>
      <c r="F8" s="54" t="s">
        <v>214</v>
      </c>
      <c r="G8" s="61"/>
      <c r="H8" s="62">
        <f t="shared" si="0"/>
        <v>130.97999999999999</v>
      </c>
      <c r="I8" s="125"/>
      <c r="J8" s="62">
        <f t="shared" si="1"/>
        <v>130.97999999999999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110.57</v>
      </c>
      <c r="O8" s="126">
        <f t="shared" ref="O8:O71" si="5">U8</f>
        <v>112.73</v>
      </c>
      <c r="P8" s="126">
        <f t="shared" ref="P8:P71" si="6">V8</f>
        <v>120.4</v>
      </c>
      <c r="Q8" s="126">
        <f t="shared" ref="Q8:Q71" si="7">W8</f>
        <v>127.1</v>
      </c>
      <c r="R8" s="126">
        <f t="shared" ref="R8:R71" si="8">X8</f>
        <v>130.97999999999999</v>
      </c>
      <c r="S8" s="37"/>
      <c r="T8" s="127">
        <v>110.57</v>
      </c>
      <c r="U8" s="128">
        <f>ROUND(ROUND(T8,2)*(1+'General Inputs'!K$20)*(1-Z8)+'General Inputs'!K$28,2)</f>
        <v>112.73</v>
      </c>
      <c r="V8" s="128">
        <f>ROUND(ROUND(U8,2)*(1+'General Inputs'!L$20)*(1-AA8)+'General Inputs'!L$28,2)</f>
        <v>120.4</v>
      </c>
      <c r="W8" s="128">
        <f>ROUND(ROUND(V8,2)*(1+'General Inputs'!M$20)*(1-AB8)+'General Inputs'!M$28,2)</f>
        <v>127.1</v>
      </c>
      <c r="X8" s="128">
        <f>ROUND(ROUND(W8,2)*(1+'General Inputs'!N$20)*(1-AC8)+'General Inputs'!N$28,2)</f>
        <v>130.97999999999999</v>
      </c>
      <c r="Y8" s="129"/>
      <c r="Z8" s="149">
        <v>1.49320243881722E-2</v>
      </c>
      <c r="AA8" s="149">
        <v>9.5649139277064199E-3</v>
      </c>
      <c r="AB8" s="149">
        <v>-1.45712801966782E-2</v>
      </c>
      <c r="AC8" s="149">
        <v>-6.1645694106129403E-3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341</v>
      </c>
      <c r="D9" s="124" t="s">
        <v>342</v>
      </c>
      <c r="E9" s="54" t="s">
        <v>34</v>
      </c>
      <c r="F9" s="54" t="s">
        <v>214</v>
      </c>
      <c r="G9" s="61"/>
      <c r="H9" s="62">
        <f t="shared" si="0"/>
        <v>131.25</v>
      </c>
      <c r="I9" s="125"/>
      <c r="J9" s="62">
        <f t="shared" si="1"/>
        <v>131.25</v>
      </c>
      <c r="K9" s="125"/>
      <c r="L9" s="125" t="str">
        <f t="shared" si="3"/>
        <v>COMPLIANT</v>
      </c>
      <c r="M9" s="37"/>
      <c r="N9" s="126">
        <f t="shared" si="4"/>
        <v>112.27</v>
      </c>
      <c r="O9" s="126">
        <f t="shared" si="5"/>
        <v>114.3</v>
      </c>
      <c r="P9" s="126">
        <f t="shared" si="6"/>
        <v>120.63</v>
      </c>
      <c r="Q9" s="126">
        <f t="shared" si="7"/>
        <v>127.36</v>
      </c>
      <c r="R9" s="126">
        <f t="shared" si="8"/>
        <v>131.25</v>
      </c>
      <c r="S9" s="37"/>
      <c r="T9" s="127">
        <v>112.27</v>
      </c>
      <c r="U9" s="128">
        <f>ROUND(ROUND(T9,2)*(1+'General Inputs'!K$20)*(1-Z9)+'General Inputs'!K$28,2)</f>
        <v>114.3</v>
      </c>
      <c r="V9" s="128">
        <f>ROUND(ROUND(U9,2)*(1+'General Inputs'!L$20)*(1-AA9)+'General Inputs'!L$28,2)</f>
        <v>120.63</v>
      </c>
      <c r="W9" s="128">
        <f>ROUND(ROUND(V9,2)*(1+'General Inputs'!M$20)*(1-AB9)+'General Inputs'!M$28,2)</f>
        <v>127.36</v>
      </c>
      <c r="X9" s="128">
        <f>ROUND(ROUND(W9,2)*(1+'General Inputs'!N$20)*(1-AC9)+'General Inputs'!N$28,2)</f>
        <v>131.25</v>
      </c>
      <c r="Y9" s="129"/>
      <c r="Z9" s="149">
        <v>1.6295949387308301E-2</v>
      </c>
      <c r="AA9" s="149">
        <v>2.1263528020341101E-2</v>
      </c>
      <c r="AB9" s="149">
        <v>-1.47095464336666E-2</v>
      </c>
      <c r="AC9" s="149">
        <v>-6.1647827432380602E-3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343</v>
      </c>
      <c r="D10" s="124" t="s">
        <v>344</v>
      </c>
      <c r="E10" s="54" t="s">
        <v>34</v>
      </c>
      <c r="F10" s="54" t="s">
        <v>214</v>
      </c>
      <c r="G10" s="61"/>
      <c r="H10" s="62">
        <f t="shared" si="0"/>
        <v>110.34</v>
      </c>
      <c r="I10" s="125"/>
      <c r="J10" s="62">
        <f t="shared" si="1"/>
        <v>110.34</v>
      </c>
      <c r="K10" s="125"/>
      <c r="L10" s="125" t="str">
        <f t="shared" si="3"/>
        <v>COMPLIANT</v>
      </c>
      <c r="M10" s="37"/>
      <c r="N10" s="126">
        <f t="shared" si="4"/>
        <v>97.63</v>
      </c>
      <c r="O10" s="126">
        <f t="shared" si="5"/>
        <v>98.46</v>
      </c>
      <c r="P10" s="126">
        <f t="shared" si="6"/>
        <v>101.07</v>
      </c>
      <c r="Q10" s="126">
        <f t="shared" si="7"/>
        <v>107.07</v>
      </c>
      <c r="R10" s="126">
        <f t="shared" si="8"/>
        <v>110.34</v>
      </c>
      <c r="S10" s="37"/>
      <c r="T10" s="127">
        <v>97.63</v>
      </c>
      <c r="U10" s="128">
        <f>ROUND(ROUND(T10,2)*(1+'General Inputs'!K$20)*(1-Z10)+'General Inputs'!K$28,2)</f>
        <v>98.46</v>
      </c>
      <c r="V10" s="128">
        <f>ROUND(ROUND(U10,2)*(1+'General Inputs'!L$20)*(1-AA10)+'General Inputs'!L$28,2)</f>
        <v>101.07</v>
      </c>
      <c r="W10" s="128">
        <f>ROUND(ROUND(V10,2)*(1+'General Inputs'!M$20)*(1-AB10)+'General Inputs'!M$28,2)</f>
        <v>107.07</v>
      </c>
      <c r="X10" s="128">
        <f>ROUND(ROUND(W10,2)*(1+'General Inputs'!N$20)*(1-AC10)+'General Inputs'!N$28,2)</f>
        <v>110.34</v>
      </c>
      <c r="Y10" s="129"/>
      <c r="Z10" s="149">
        <v>2.5596597512281001E-2</v>
      </c>
      <c r="AA10" s="149">
        <v>4.8003011833873899E-2</v>
      </c>
      <c r="AB10" s="149">
        <v>-1.8077072198142499E-2</v>
      </c>
      <c r="AC10" s="149">
        <v>-6.1190613154755696E-3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345</v>
      </c>
      <c r="D11" s="124" t="s">
        <v>346</v>
      </c>
      <c r="E11" s="54" t="s">
        <v>34</v>
      </c>
      <c r="F11" s="54" t="s">
        <v>214</v>
      </c>
      <c r="G11" s="61"/>
      <c r="H11" s="62">
        <f t="shared" si="0"/>
        <v>107.16</v>
      </c>
      <c r="I11" s="125"/>
      <c r="J11" s="62">
        <f t="shared" si="1"/>
        <v>107.16</v>
      </c>
      <c r="K11" s="125"/>
      <c r="L11" s="125" t="str">
        <f t="shared" si="3"/>
        <v>COMPLIANT</v>
      </c>
      <c r="M11" s="37"/>
      <c r="N11" s="126">
        <f t="shared" si="4"/>
        <v>94.82</v>
      </c>
      <c r="O11" s="126">
        <f t="shared" si="5"/>
        <v>95.63</v>
      </c>
      <c r="P11" s="126">
        <f t="shared" si="6"/>
        <v>98.17</v>
      </c>
      <c r="Q11" s="126">
        <f t="shared" si="7"/>
        <v>103.99</v>
      </c>
      <c r="R11" s="126">
        <f t="shared" si="8"/>
        <v>107.16</v>
      </c>
      <c r="S11" s="37"/>
      <c r="T11" s="127">
        <v>94.82</v>
      </c>
      <c r="U11" s="128">
        <f>ROUND(ROUND(T11,2)*(1+'General Inputs'!K$20)*(1-Z11)+'General Inputs'!K$28,2)</f>
        <v>95.63</v>
      </c>
      <c r="V11" s="128">
        <f>ROUND(ROUND(U11,2)*(1+'General Inputs'!L$20)*(1-AA11)+'General Inputs'!L$28,2)</f>
        <v>98.17</v>
      </c>
      <c r="W11" s="128">
        <f>ROUND(ROUND(V11,2)*(1+'General Inputs'!M$20)*(1-AB11)+'General Inputs'!M$28,2)</f>
        <v>103.99</v>
      </c>
      <c r="X11" s="128">
        <f>ROUND(ROUND(W11,2)*(1+'General Inputs'!N$20)*(1-AC11)+'General Inputs'!N$28,2)</f>
        <v>107.16</v>
      </c>
      <c r="Y11" s="129"/>
      <c r="Z11" s="149">
        <v>2.5596597512281199E-2</v>
      </c>
      <c r="AA11" s="149">
        <v>4.8003011833873802E-2</v>
      </c>
      <c r="AB11" s="149">
        <v>-1.80770721981427E-2</v>
      </c>
      <c r="AC11" s="149">
        <v>-6.1190613154753501E-3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347</v>
      </c>
      <c r="D12" s="124" t="s">
        <v>348</v>
      </c>
      <c r="E12" s="54" t="s">
        <v>34</v>
      </c>
      <c r="F12" s="54" t="s">
        <v>214</v>
      </c>
      <c r="G12" s="61"/>
      <c r="H12" s="62">
        <f t="shared" si="0"/>
        <v>99.76</v>
      </c>
      <c r="I12" s="125"/>
      <c r="J12" s="62">
        <f t="shared" si="1"/>
        <v>99.76</v>
      </c>
      <c r="K12" s="125"/>
      <c r="L12" s="125" t="str">
        <f t="shared" si="3"/>
        <v>COMPLIANT</v>
      </c>
      <c r="M12" s="37"/>
      <c r="N12" s="126">
        <f t="shared" si="4"/>
        <v>85.32</v>
      </c>
      <c r="O12" s="126">
        <f t="shared" si="5"/>
        <v>86.87</v>
      </c>
      <c r="P12" s="126">
        <f t="shared" si="6"/>
        <v>91.68</v>
      </c>
      <c r="Q12" s="126">
        <f t="shared" si="7"/>
        <v>96.8</v>
      </c>
      <c r="R12" s="126">
        <f t="shared" si="8"/>
        <v>99.76</v>
      </c>
      <c r="S12" s="37"/>
      <c r="T12" s="127">
        <v>85.32</v>
      </c>
      <c r="U12" s="128">
        <f>ROUND(ROUND(T12,2)*(1+'General Inputs'!K$20)*(1-Z12)+'General Inputs'!K$28,2)</f>
        <v>86.87</v>
      </c>
      <c r="V12" s="128">
        <f>ROUND(ROUND(U12,2)*(1+'General Inputs'!L$20)*(1-AA12)+'General Inputs'!L$28,2)</f>
        <v>91.68</v>
      </c>
      <c r="W12" s="128">
        <f>ROUND(ROUND(V12,2)*(1+'General Inputs'!M$20)*(1-AB12)+'General Inputs'!M$28,2)</f>
        <v>96.8</v>
      </c>
      <c r="X12" s="128">
        <f>ROUND(ROUND(W12,2)*(1+'General Inputs'!N$20)*(1-AC12)+'General Inputs'!N$28,2)</f>
        <v>99.76</v>
      </c>
      <c r="Y12" s="129"/>
      <c r="Z12" s="149">
        <v>1.6295949387308301E-2</v>
      </c>
      <c r="AA12" s="149">
        <v>2.1263528020341101E-2</v>
      </c>
      <c r="AB12" s="149">
        <v>-1.47095464336666E-2</v>
      </c>
      <c r="AC12" s="149">
        <v>-6.1647827432380602E-3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349</v>
      </c>
      <c r="D13" s="124" t="s">
        <v>350</v>
      </c>
      <c r="E13" s="54" t="s">
        <v>34</v>
      </c>
      <c r="F13" s="54" t="s">
        <v>214</v>
      </c>
      <c r="G13" s="61"/>
      <c r="H13" s="62">
        <f t="shared" si="0"/>
        <v>115.51</v>
      </c>
      <c r="I13" s="125"/>
      <c r="J13" s="62">
        <f t="shared" si="1"/>
        <v>115.51</v>
      </c>
      <c r="K13" s="125"/>
      <c r="L13" s="125" t="str">
        <f t="shared" si="3"/>
        <v>COMPLIANT</v>
      </c>
      <c r="M13" s="37"/>
      <c r="N13" s="126">
        <f t="shared" si="4"/>
        <v>98.79</v>
      </c>
      <c r="O13" s="126">
        <f t="shared" si="5"/>
        <v>100.58</v>
      </c>
      <c r="P13" s="126">
        <f t="shared" si="6"/>
        <v>106.15</v>
      </c>
      <c r="Q13" s="126">
        <f t="shared" si="7"/>
        <v>112.08</v>
      </c>
      <c r="R13" s="126">
        <f t="shared" si="8"/>
        <v>115.51</v>
      </c>
      <c r="S13" s="37"/>
      <c r="T13" s="127">
        <v>98.79</v>
      </c>
      <c r="U13" s="128">
        <f>ROUND(ROUND(T13,2)*(1+'General Inputs'!K$20)*(1-Z13)+'General Inputs'!K$28,2)</f>
        <v>100.58</v>
      </c>
      <c r="V13" s="128">
        <f>ROUND(ROUND(U13,2)*(1+'General Inputs'!L$20)*(1-AA13)+'General Inputs'!L$28,2)</f>
        <v>106.15</v>
      </c>
      <c r="W13" s="128">
        <f>ROUND(ROUND(V13,2)*(1+'General Inputs'!M$20)*(1-AB13)+'General Inputs'!M$28,2)</f>
        <v>112.08</v>
      </c>
      <c r="X13" s="128">
        <f>ROUND(ROUND(W13,2)*(1+'General Inputs'!N$20)*(1-AC13)+'General Inputs'!N$28,2)</f>
        <v>115.51</v>
      </c>
      <c r="Y13" s="129"/>
      <c r="Z13" s="149">
        <v>1.6295949387308401E-2</v>
      </c>
      <c r="AA13" s="149">
        <v>2.1263528020340899E-2</v>
      </c>
      <c r="AB13" s="149">
        <v>-1.47095464336666E-2</v>
      </c>
      <c r="AC13" s="149">
        <v>-6.1647827432380602E-3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351</v>
      </c>
      <c r="D14" s="124" t="s">
        <v>352</v>
      </c>
      <c r="E14" s="54" t="s">
        <v>34</v>
      </c>
      <c r="F14" s="54" t="s">
        <v>214</v>
      </c>
      <c r="G14" s="61"/>
      <c r="H14" s="62">
        <f t="shared" si="0"/>
        <v>174.58</v>
      </c>
      <c r="I14" s="125"/>
      <c r="J14" s="62">
        <f t="shared" si="1"/>
        <v>174.58</v>
      </c>
      <c r="K14" s="125"/>
      <c r="L14" s="125" t="str">
        <f t="shared" si="3"/>
        <v>COMPLIANT</v>
      </c>
      <c r="M14" s="37"/>
      <c r="N14" s="126">
        <f t="shared" si="4"/>
        <v>149.31</v>
      </c>
      <c r="O14" s="126">
        <f t="shared" si="5"/>
        <v>152.02000000000001</v>
      </c>
      <c r="P14" s="126">
        <f t="shared" si="6"/>
        <v>160.44</v>
      </c>
      <c r="Q14" s="126">
        <f t="shared" si="7"/>
        <v>169.4</v>
      </c>
      <c r="R14" s="126">
        <f t="shared" si="8"/>
        <v>174.58</v>
      </c>
      <c r="S14" s="37"/>
      <c r="T14" s="127">
        <v>149.31</v>
      </c>
      <c r="U14" s="128">
        <f>ROUND(ROUND(T14,2)*(1+'General Inputs'!K$20)*(1-Z14)+'General Inputs'!K$28,2)</f>
        <v>152.02000000000001</v>
      </c>
      <c r="V14" s="128">
        <f>ROUND(ROUND(U14,2)*(1+'General Inputs'!L$20)*(1-AA14)+'General Inputs'!L$28,2)</f>
        <v>160.44</v>
      </c>
      <c r="W14" s="128">
        <f>ROUND(ROUND(V14,2)*(1+'General Inputs'!M$20)*(1-AB14)+'General Inputs'!M$28,2)</f>
        <v>169.4</v>
      </c>
      <c r="X14" s="128">
        <f>ROUND(ROUND(W14,2)*(1+'General Inputs'!N$20)*(1-AC14)+'General Inputs'!N$28,2)</f>
        <v>174.58</v>
      </c>
      <c r="Y14" s="129"/>
      <c r="Z14" s="149">
        <v>1.6295949387308401E-2</v>
      </c>
      <c r="AA14" s="149">
        <v>2.1263528020341101E-2</v>
      </c>
      <c r="AB14" s="149">
        <v>-1.47095464336666E-2</v>
      </c>
      <c r="AC14" s="149">
        <v>-6.1647827432380602E-3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353</v>
      </c>
      <c r="D15" s="124" t="s">
        <v>354</v>
      </c>
      <c r="E15" s="54" t="s">
        <v>34</v>
      </c>
      <c r="F15" s="54" t="s">
        <v>214</v>
      </c>
      <c r="G15" s="61"/>
      <c r="H15" s="62">
        <f t="shared" si="0"/>
        <v>174.58</v>
      </c>
      <c r="I15" s="125"/>
      <c r="J15" s="62">
        <f t="shared" si="1"/>
        <v>174.58</v>
      </c>
      <c r="K15" s="125"/>
      <c r="L15" s="125" t="str">
        <f t="shared" si="3"/>
        <v>COMPLIANT</v>
      </c>
      <c r="M15" s="37"/>
      <c r="N15" s="126">
        <f t="shared" si="4"/>
        <v>149.31</v>
      </c>
      <c r="O15" s="126">
        <f t="shared" si="5"/>
        <v>152.02000000000001</v>
      </c>
      <c r="P15" s="126">
        <f t="shared" si="6"/>
        <v>160.44</v>
      </c>
      <c r="Q15" s="126">
        <f t="shared" si="7"/>
        <v>169.4</v>
      </c>
      <c r="R15" s="126">
        <f t="shared" si="8"/>
        <v>174.58</v>
      </c>
      <c r="S15" s="37"/>
      <c r="T15" s="127">
        <v>149.31</v>
      </c>
      <c r="U15" s="128">
        <f>ROUND(ROUND(T15,2)*(1+'General Inputs'!K$20)*(1-Z15)+'General Inputs'!K$28,2)</f>
        <v>152.02000000000001</v>
      </c>
      <c r="V15" s="128">
        <f>ROUND(ROUND(U15,2)*(1+'General Inputs'!L$20)*(1-AA15)+'General Inputs'!L$28,2)</f>
        <v>160.44</v>
      </c>
      <c r="W15" s="128">
        <f>ROUND(ROUND(V15,2)*(1+'General Inputs'!M$20)*(1-AB15)+'General Inputs'!M$28,2)</f>
        <v>169.4</v>
      </c>
      <c r="X15" s="128">
        <f>ROUND(ROUND(W15,2)*(1+'General Inputs'!N$20)*(1-AC15)+'General Inputs'!N$28,2)</f>
        <v>174.58</v>
      </c>
      <c r="Y15" s="129"/>
      <c r="Z15" s="149">
        <v>1.6295949387308401E-2</v>
      </c>
      <c r="AA15" s="149">
        <v>2.1263528020341101E-2</v>
      </c>
      <c r="AB15" s="149">
        <v>-1.47095464336666E-2</v>
      </c>
      <c r="AC15" s="149">
        <v>-6.1647827432380602E-3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355</v>
      </c>
      <c r="D16" s="124" t="s">
        <v>356</v>
      </c>
      <c r="E16" s="54" t="s">
        <v>34</v>
      </c>
      <c r="F16" s="54" t="s">
        <v>214</v>
      </c>
      <c r="G16" s="61"/>
      <c r="H16" s="62">
        <f t="shared" si="0"/>
        <v>174.58</v>
      </c>
      <c r="I16" s="125"/>
      <c r="J16" s="62">
        <f t="shared" si="1"/>
        <v>174.58</v>
      </c>
      <c r="K16" s="125"/>
      <c r="L16" s="125" t="str">
        <f t="shared" si="3"/>
        <v>COMPLIANT</v>
      </c>
      <c r="M16" s="37"/>
      <c r="N16" s="126">
        <f t="shared" si="4"/>
        <v>149.31</v>
      </c>
      <c r="O16" s="126">
        <f t="shared" si="5"/>
        <v>152.02000000000001</v>
      </c>
      <c r="P16" s="126">
        <f t="shared" si="6"/>
        <v>160.44</v>
      </c>
      <c r="Q16" s="126">
        <f t="shared" si="7"/>
        <v>169.4</v>
      </c>
      <c r="R16" s="126">
        <f t="shared" si="8"/>
        <v>174.58</v>
      </c>
      <c r="S16" s="37"/>
      <c r="T16" s="127">
        <v>149.31</v>
      </c>
      <c r="U16" s="128">
        <f>ROUND(ROUND(T16,2)*(1+'General Inputs'!K$20)*(1-Z16)+'General Inputs'!K$28,2)</f>
        <v>152.02000000000001</v>
      </c>
      <c r="V16" s="128">
        <f>ROUND(ROUND(U16,2)*(1+'General Inputs'!L$20)*(1-AA16)+'General Inputs'!L$28,2)</f>
        <v>160.44</v>
      </c>
      <c r="W16" s="128">
        <f>ROUND(ROUND(V16,2)*(1+'General Inputs'!M$20)*(1-AB16)+'General Inputs'!M$28,2)</f>
        <v>169.4</v>
      </c>
      <c r="X16" s="128">
        <f>ROUND(ROUND(W16,2)*(1+'General Inputs'!N$20)*(1-AC16)+'General Inputs'!N$28,2)</f>
        <v>174.58</v>
      </c>
      <c r="Y16" s="129"/>
      <c r="Z16" s="149">
        <v>1.6295949387308401E-2</v>
      </c>
      <c r="AA16" s="149">
        <v>2.1263528020341101E-2</v>
      </c>
      <c r="AB16" s="149">
        <v>-1.47095464336666E-2</v>
      </c>
      <c r="AC16" s="149">
        <v>-6.1647827432380602E-3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357</v>
      </c>
      <c r="D17" s="124" t="s">
        <v>358</v>
      </c>
      <c r="E17" s="54" t="s">
        <v>34</v>
      </c>
      <c r="F17" s="54" t="s">
        <v>214</v>
      </c>
      <c r="G17" s="61"/>
      <c r="H17" s="62">
        <f t="shared" si="0"/>
        <v>168.28</v>
      </c>
      <c r="I17" s="125"/>
      <c r="J17" s="62">
        <f t="shared" si="1"/>
        <v>168.28</v>
      </c>
      <c r="K17" s="125"/>
      <c r="L17" s="125" t="str">
        <f t="shared" si="3"/>
        <v>COMPLIANT</v>
      </c>
      <c r="M17" s="37"/>
      <c r="N17" s="126">
        <f t="shared" si="4"/>
        <v>148.9</v>
      </c>
      <c r="O17" s="126">
        <f t="shared" si="5"/>
        <v>150.16</v>
      </c>
      <c r="P17" s="126">
        <f t="shared" si="6"/>
        <v>154.15</v>
      </c>
      <c r="Q17" s="126">
        <f t="shared" si="7"/>
        <v>163.30000000000001</v>
      </c>
      <c r="R17" s="126">
        <f t="shared" si="8"/>
        <v>168.28</v>
      </c>
      <c r="S17" s="37"/>
      <c r="T17" s="127">
        <v>148.9</v>
      </c>
      <c r="U17" s="128">
        <f>ROUND(ROUND(T17,2)*(1+'General Inputs'!K$20)*(1-Z17)+'General Inputs'!K$28,2)</f>
        <v>150.16</v>
      </c>
      <c r="V17" s="128">
        <f>ROUND(ROUND(U17,2)*(1+'General Inputs'!L$20)*(1-AA17)+'General Inputs'!L$28,2)</f>
        <v>154.15</v>
      </c>
      <c r="W17" s="128">
        <f>ROUND(ROUND(V17,2)*(1+'General Inputs'!M$20)*(1-AB17)+'General Inputs'!M$28,2)</f>
        <v>163.30000000000001</v>
      </c>
      <c r="X17" s="128">
        <f>ROUND(ROUND(W17,2)*(1+'General Inputs'!N$20)*(1-AC17)+'General Inputs'!N$28,2)</f>
        <v>168.28</v>
      </c>
      <c r="Y17" s="129"/>
      <c r="Z17" s="149">
        <v>2.5596597512281199E-2</v>
      </c>
      <c r="AA17" s="149">
        <v>4.8003011833873899E-2</v>
      </c>
      <c r="AB17" s="149">
        <v>-1.8077072198142499E-2</v>
      </c>
      <c r="AC17" s="149">
        <v>-6.1190613154755696E-3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359</v>
      </c>
      <c r="D18" s="124" t="s">
        <v>360</v>
      </c>
      <c r="E18" s="54" t="s">
        <v>34</v>
      </c>
      <c r="F18" s="54" t="s">
        <v>214</v>
      </c>
      <c r="G18" s="61"/>
      <c r="H18" s="62">
        <f t="shared" si="0"/>
        <v>65.84</v>
      </c>
      <c r="I18" s="125"/>
      <c r="J18" s="62">
        <f t="shared" si="1"/>
        <v>65.84</v>
      </c>
      <c r="K18" s="125"/>
      <c r="L18" s="125" t="str">
        <f t="shared" si="3"/>
        <v>COMPLIANT</v>
      </c>
      <c r="M18" s="37"/>
      <c r="N18" s="126">
        <f t="shared" si="4"/>
        <v>56.08</v>
      </c>
      <c r="O18" s="126">
        <f t="shared" si="5"/>
        <v>57.51</v>
      </c>
      <c r="P18" s="126">
        <f t="shared" si="6"/>
        <v>61.67</v>
      </c>
      <c r="Q18" s="126">
        <f t="shared" si="7"/>
        <v>64</v>
      </c>
      <c r="R18" s="126">
        <f t="shared" si="8"/>
        <v>65.84</v>
      </c>
      <c r="S18" s="37"/>
      <c r="T18" s="127">
        <v>56.08</v>
      </c>
      <c r="U18" s="128">
        <f>ROUND(ROUND(T18,2)*(1+'General Inputs'!K$20)*(1-Z18)+'General Inputs'!K$28,2)</f>
        <v>57.51</v>
      </c>
      <c r="V18" s="128">
        <f>ROUND(ROUND(U18,2)*(1+'General Inputs'!L$20)*(1-AA18)+'General Inputs'!L$28,2)</f>
        <v>61.67</v>
      </c>
      <c r="W18" s="128">
        <f>ROUND(ROUND(V18,2)*(1+'General Inputs'!M$20)*(1-AB18)+'General Inputs'!M$28,2)</f>
        <v>64</v>
      </c>
      <c r="X18" s="128">
        <f>ROUND(ROUND(W18,2)*(1+'General Inputs'!N$20)*(1-AC18)+'General Inputs'!N$28,2)</f>
        <v>65.84</v>
      </c>
      <c r="Y18" s="129"/>
      <c r="Z18" s="149">
        <v>9.2262291188269802E-3</v>
      </c>
      <c r="AA18" s="149">
        <v>5.4977670808620304E-3</v>
      </c>
      <c r="AB18" s="149">
        <v>2.6616689598477601E-3</v>
      </c>
      <c r="AC18" s="149">
        <v>-4.4374649097818101E-3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361</v>
      </c>
      <c r="D19" s="124" t="s">
        <v>362</v>
      </c>
      <c r="E19" s="54" t="s">
        <v>34</v>
      </c>
      <c r="F19" s="54" t="s">
        <v>214</v>
      </c>
      <c r="G19" s="61"/>
      <c r="H19" s="62">
        <f t="shared" si="0"/>
        <v>64.77</v>
      </c>
      <c r="I19" s="125"/>
      <c r="J19" s="62">
        <f t="shared" si="1"/>
        <v>64.77</v>
      </c>
      <c r="K19" s="125"/>
      <c r="L19" s="125" t="str">
        <f t="shared" si="3"/>
        <v>COMPLIANT</v>
      </c>
      <c r="M19" s="37"/>
      <c r="N19" s="126">
        <f t="shared" si="4"/>
        <v>55.17</v>
      </c>
      <c r="O19" s="126">
        <f t="shared" si="5"/>
        <v>56.57</v>
      </c>
      <c r="P19" s="126">
        <f t="shared" si="6"/>
        <v>60.67</v>
      </c>
      <c r="Q19" s="126">
        <f t="shared" si="7"/>
        <v>62.96</v>
      </c>
      <c r="R19" s="126">
        <f t="shared" si="8"/>
        <v>64.77</v>
      </c>
      <c r="S19" s="37"/>
      <c r="T19" s="127">
        <v>55.17</v>
      </c>
      <c r="U19" s="128">
        <f>ROUND(ROUND(T19,2)*(1+'General Inputs'!K$20)*(1-Z19)+'General Inputs'!K$28,2)</f>
        <v>56.57</v>
      </c>
      <c r="V19" s="128">
        <f>ROUND(ROUND(U19,2)*(1+'General Inputs'!L$20)*(1-AA19)+'General Inputs'!L$28,2)</f>
        <v>60.67</v>
      </c>
      <c r="W19" s="128">
        <f>ROUND(ROUND(V19,2)*(1+'General Inputs'!M$20)*(1-AB19)+'General Inputs'!M$28,2)</f>
        <v>62.96</v>
      </c>
      <c r="X19" s="128">
        <f>ROUND(ROUND(W19,2)*(1+'General Inputs'!N$20)*(1-AC19)+'General Inputs'!N$28,2)</f>
        <v>64.77</v>
      </c>
      <c r="Y19" s="129"/>
      <c r="Z19" s="149">
        <v>9.2262291188270895E-3</v>
      </c>
      <c r="AA19" s="149">
        <v>5.4977670808619202E-3</v>
      </c>
      <c r="AB19" s="149">
        <v>2.6616689598478699E-3</v>
      </c>
      <c r="AC19" s="149">
        <v>-4.4374649097820304E-3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363</v>
      </c>
      <c r="D20" s="124" t="s">
        <v>364</v>
      </c>
      <c r="E20" s="54" t="s">
        <v>34</v>
      </c>
      <c r="F20" s="54" t="s">
        <v>214</v>
      </c>
      <c r="G20" s="61"/>
      <c r="H20" s="62">
        <f t="shared" si="0"/>
        <v>63.29</v>
      </c>
      <c r="I20" s="125"/>
      <c r="J20" s="62">
        <f t="shared" si="1"/>
        <v>63.29</v>
      </c>
      <c r="K20" s="125"/>
      <c r="L20" s="125" t="str">
        <f t="shared" si="3"/>
        <v>COMPLIANT</v>
      </c>
      <c r="M20" s="37"/>
      <c r="N20" s="126">
        <f t="shared" si="4"/>
        <v>53.91</v>
      </c>
      <c r="O20" s="126">
        <f t="shared" si="5"/>
        <v>55.28</v>
      </c>
      <c r="P20" s="126">
        <f t="shared" si="6"/>
        <v>59.28</v>
      </c>
      <c r="Q20" s="126">
        <f t="shared" si="7"/>
        <v>61.52</v>
      </c>
      <c r="R20" s="126">
        <f t="shared" si="8"/>
        <v>63.29</v>
      </c>
      <c r="S20" s="37"/>
      <c r="T20" s="127">
        <v>53.91</v>
      </c>
      <c r="U20" s="128">
        <f>ROUND(ROUND(T20,2)*(1+'General Inputs'!K$20)*(1-Z20)+'General Inputs'!K$28,2)</f>
        <v>55.28</v>
      </c>
      <c r="V20" s="128">
        <f>ROUND(ROUND(U20,2)*(1+'General Inputs'!L$20)*(1-AA20)+'General Inputs'!L$28,2)</f>
        <v>59.28</v>
      </c>
      <c r="W20" s="128">
        <f>ROUND(ROUND(V20,2)*(1+'General Inputs'!M$20)*(1-AB20)+'General Inputs'!M$28,2)</f>
        <v>61.52</v>
      </c>
      <c r="X20" s="128">
        <f>ROUND(ROUND(W20,2)*(1+'General Inputs'!N$20)*(1-AC20)+'General Inputs'!N$28,2)</f>
        <v>63.29</v>
      </c>
      <c r="Y20" s="129"/>
      <c r="Z20" s="149">
        <v>9.2262291188272005E-3</v>
      </c>
      <c r="AA20" s="149">
        <v>5.4977670808620304E-3</v>
      </c>
      <c r="AB20" s="149">
        <v>2.6616689598477601E-3</v>
      </c>
      <c r="AC20" s="149">
        <v>-4.4374649097820304E-3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365</v>
      </c>
      <c r="D21" s="124" t="s">
        <v>366</v>
      </c>
      <c r="E21" s="54" t="s">
        <v>34</v>
      </c>
      <c r="F21" s="54" t="s">
        <v>214</v>
      </c>
      <c r="G21" s="61"/>
      <c r="H21" s="62">
        <f t="shared" si="0"/>
        <v>63.29</v>
      </c>
      <c r="I21" s="125"/>
      <c r="J21" s="62">
        <f t="shared" si="1"/>
        <v>63.29</v>
      </c>
      <c r="K21" s="125"/>
      <c r="L21" s="125" t="str">
        <f t="shared" si="3"/>
        <v>COMPLIANT</v>
      </c>
      <c r="M21" s="37"/>
      <c r="N21" s="126">
        <f t="shared" si="4"/>
        <v>53.91</v>
      </c>
      <c r="O21" s="126">
        <f t="shared" si="5"/>
        <v>55.28</v>
      </c>
      <c r="P21" s="126">
        <f t="shared" si="6"/>
        <v>59.28</v>
      </c>
      <c r="Q21" s="126">
        <f t="shared" si="7"/>
        <v>61.52</v>
      </c>
      <c r="R21" s="126">
        <f t="shared" si="8"/>
        <v>63.29</v>
      </c>
      <c r="S21" s="37"/>
      <c r="T21" s="127">
        <v>53.91</v>
      </c>
      <c r="U21" s="128">
        <f>ROUND(ROUND(T21,2)*(1+'General Inputs'!K$20)*(1-Z21)+'General Inputs'!K$28,2)</f>
        <v>55.28</v>
      </c>
      <c r="V21" s="128">
        <f>ROUND(ROUND(U21,2)*(1+'General Inputs'!L$20)*(1-AA21)+'General Inputs'!L$28,2)</f>
        <v>59.28</v>
      </c>
      <c r="W21" s="128">
        <f>ROUND(ROUND(V21,2)*(1+'General Inputs'!M$20)*(1-AB21)+'General Inputs'!M$28,2)</f>
        <v>61.52</v>
      </c>
      <c r="X21" s="128">
        <f>ROUND(ROUND(W21,2)*(1+'General Inputs'!N$20)*(1-AC21)+'General Inputs'!N$28,2)</f>
        <v>63.29</v>
      </c>
      <c r="Y21" s="129"/>
      <c r="Z21" s="149">
        <v>9.2262291188272005E-3</v>
      </c>
      <c r="AA21" s="149">
        <v>5.4977670808620304E-3</v>
      </c>
      <c r="AB21" s="149">
        <v>2.6616689598477601E-3</v>
      </c>
      <c r="AC21" s="149">
        <v>-4.4374649097820304E-3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367</v>
      </c>
      <c r="D22" s="124" t="s">
        <v>368</v>
      </c>
      <c r="E22" s="54" t="s">
        <v>34</v>
      </c>
      <c r="F22" s="54" t="s">
        <v>214</v>
      </c>
      <c r="G22" s="61"/>
      <c r="H22" s="62">
        <f t="shared" si="0"/>
        <v>30.89</v>
      </c>
      <c r="I22" s="125"/>
      <c r="J22" s="62">
        <f t="shared" si="1"/>
        <v>30.89</v>
      </c>
      <c r="K22" s="125"/>
      <c r="L22" s="125" t="str">
        <f t="shared" si="3"/>
        <v>COMPLIANT</v>
      </c>
      <c r="M22" s="37"/>
      <c r="N22" s="126">
        <f t="shared" si="4"/>
        <v>27.22</v>
      </c>
      <c r="O22" s="126">
        <f t="shared" si="5"/>
        <v>27.51</v>
      </c>
      <c r="P22" s="126">
        <f t="shared" si="6"/>
        <v>29.2</v>
      </c>
      <c r="Q22" s="126">
        <f t="shared" si="7"/>
        <v>30.06</v>
      </c>
      <c r="R22" s="126">
        <f t="shared" si="8"/>
        <v>30.89</v>
      </c>
      <c r="S22" s="37"/>
      <c r="T22" s="127">
        <v>27.22</v>
      </c>
      <c r="U22" s="128">
        <f>ROUND(ROUND(T22,2)*(1+'General Inputs'!K$20)*(1-Z22)+'General Inputs'!K$28,2)</f>
        <v>27.51</v>
      </c>
      <c r="V22" s="128">
        <f>ROUND(ROUND(U22,2)*(1+'General Inputs'!L$20)*(1-AA22)+'General Inputs'!L$28,2)</f>
        <v>29.2</v>
      </c>
      <c r="W22" s="128">
        <f>ROUND(ROUND(V22,2)*(1+'General Inputs'!M$20)*(1-AB22)+'General Inputs'!M$28,2)</f>
        <v>30.06</v>
      </c>
      <c r="X22" s="128">
        <f>ROUND(ROUND(W22,2)*(1+'General Inputs'!N$20)*(1-AC22)+'General Inputs'!N$28,2)</f>
        <v>30.89</v>
      </c>
      <c r="Y22" s="129"/>
      <c r="Z22" s="149">
        <v>2.3355698186089E-2</v>
      </c>
      <c r="AA22" s="149">
        <v>1.5719084462367201E-2</v>
      </c>
      <c r="AB22" s="149">
        <v>1.05727167901253E-2</v>
      </c>
      <c r="AC22" s="149">
        <v>-3.2593409317212001E-3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369</v>
      </c>
      <c r="D23" s="124" t="s">
        <v>370</v>
      </c>
      <c r="E23" s="54" t="s">
        <v>34</v>
      </c>
      <c r="F23" s="54" t="s">
        <v>214</v>
      </c>
      <c r="G23" s="61"/>
      <c r="H23" s="62">
        <f t="shared" si="0"/>
        <v>30.89</v>
      </c>
      <c r="I23" s="125"/>
      <c r="J23" s="62">
        <f t="shared" si="1"/>
        <v>30.89</v>
      </c>
      <c r="K23" s="125"/>
      <c r="L23" s="125" t="str">
        <f t="shared" si="3"/>
        <v>COMPLIANT</v>
      </c>
      <c r="M23" s="37"/>
      <c r="N23" s="126">
        <f t="shared" si="4"/>
        <v>27.22</v>
      </c>
      <c r="O23" s="126">
        <f t="shared" si="5"/>
        <v>27.51</v>
      </c>
      <c r="P23" s="126">
        <f t="shared" si="6"/>
        <v>29.2</v>
      </c>
      <c r="Q23" s="126">
        <f t="shared" si="7"/>
        <v>30.06</v>
      </c>
      <c r="R23" s="126">
        <f t="shared" si="8"/>
        <v>30.89</v>
      </c>
      <c r="S23" s="37"/>
      <c r="T23" s="127">
        <v>27.22</v>
      </c>
      <c r="U23" s="128">
        <f>ROUND(ROUND(T23,2)*(1+'General Inputs'!K$20)*(1-Z23)+'General Inputs'!K$28,2)</f>
        <v>27.51</v>
      </c>
      <c r="V23" s="128">
        <f>ROUND(ROUND(U23,2)*(1+'General Inputs'!L$20)*(1-AA23)+'General Inputs'!L$28,2)</f>
        <v>29.2</v>
      </c>
      <c r="W23" s="128">
        <f>ROUND(ROUND(V23,2)*(1+'General Inputs'!M$20)*(1-AB23)+'General Inputs'!M$28,2)</f>
        <v>30.06</v>
      </c>
      <c r="X23" s="128">
        <f>ROUND(ROUND(W23,2)*(1+'General Inputs'!N$20)*(1-AC23)+'General Inputs'!N$28,2)</f>
        <v>30.89</v>
      </c>
      <c r="Y23" s="129"/>
      <c r="Z23" s="149">
        <v>2.3355698186089E-2</v>
      </c>
      <c r="AA23" s="149">
        <v>1.5719084462367201E-2</v>
      </c>
      <c r="AB23" s="149">
        <v>1.05727167901253E-2</v>
      </c>
      <c r="AC23" s="149">
        <v>-3.2593409317212001E-3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371</v>
      </c>
      <c r="D24" s="124" t="s">
        <v>372</v>
      </c>
      <c r="E24" s="54" t="s">
        <v>34</v>
      </c>
      <c r="F24" s="54" t="s">
        <v>214</v>
      </c>
      <c r="G24" s="61"/>
      <c r="H24" s="62">
        <f t="shared" si="0"/>
        <v>62.52</v>
      </c>
      <c r="I24" s="125"/>
      <c r="J24" s="62">
        <f t="shared" si="1"/>
        <v>62.52</v>
      </c>
      <c r="K24" s="125"/>
      <c r="L24" s="125" t="str">
        <f t="shared" si="3"/>
        <v>COMPLIANT</v>
      </c>
      <c r="M24" s="37"/>
      <c r="N24" s="126">
        <f t="shared" si="4"/>
        <v>54.74</v>
      </c>
      <c r="O24" s="126">
        <f t="shared" si="5"/>
        <v>55.47</v>
      </c>
      <c r="P24" s="126">
        <f t="shared" si="6"/>
        <v>58.99</v>
      </c>
      <c r="Q24" s="126">
        <f t="shared" si="7"/>
        <v>60.86</v>
      </c>
      <c r="R24" s="126">
        <f t="shared" si="8"/>
        <v>62.52</v>
      </c>
      <c r="S24" s="37"/>
      <c r="T24" s="127">
        <v>54.74</v>
      </c>
      <c r="U24" s="128">
        <f>ROUND(ROUND(T24,2)*(1+'General Inputs'!K$20)*(1-Z24)+'General Inputs'!K$28,2)</f>
        <v>55.47</v>
      </c>
      <c r="V24" s="128">
        <f>ROUND(ROUND(U24,2)*(1+'General Inputs'!L$20)*(1-AA24)+'General Inputs'!L$28,2)</f>
        <v>58.99</v>
      </c>
      <c r="W24" s="128">
        <f>ROUND(ROUND(V24,2)*(1+'General Inputs'!M$20)*(1-AB24)+'General Inputs'!M$28,2)</f>
        <v>60.86</v>
      </c>
      <c r="X24" s="128">
        <f>ROUND(ROUND(W24,2)*(1+'General Inputs'!N$20)*(1-AC24)+'General Inputs'!N$28,2)</f>
        <v>62.52</v>
      </c>
      <c r="Y24" s="129"/>
      <c r="Z24" s="149">
        <v>2.0967092077290399E-2</v>
      </c>
      <c r="AA24" s="149">
        <v>1.37121168615385E-2</v>
      </c>
      <c r="AB24" s="149">
        <v>8.4902204961083694E-3</v>
      </c>
      <c r="AC24" s="149">
        <v>-2.9871937004686301E-3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373</v>
      </c>
      <c r="D25" s="124" t="s">
        <v>374</v>
      </c>
      <c r="E25" s="54" t="s">
        <v>34</v>
      </c>
      <c r="F25" s="54" t="s">
        <v>214</v>
      </c>
      <c r="G25" s="61"/>
      <c r="H25" s="62">
        <f t="shared" si="0"/>
        <v>69.290000000000006</v>
      </c>
      <c r="I25" s="125"/>
      <c r="J25" s="62">
        <f t="shared" si="1"/>
        <v>69.290000000000006</v>
      </c>
      <c r="K25" s="125"/>
      <c r="L25" s="125" t="str">
        <f t="shared" si="3"/>
        <v>COMPLIANT</v>
      </c>
      <c r="M25" s="37"/>
      <c r="N25" s="126">
        <f t="shared" si="4"/>
        <v>60.66</v>
      </c>
      <c r="O25" s="126">
        <f t="shared" si="5"/>
        <v>61.47</v>
      </c>
      <c r="P25" s="126">
        <f t="shared" si="6"/>
        <v>65.38</v>
      </c>
      <c r="Q25" s="126">
        <f t="shared" si="7"/>
        <v>67.45</v>
      </c>
      <c r="R25" s="126">
        <f t="shared" si="8"/>
        <v>69.290000000000006</v>
      </c>
      <c r="S25" s="37"/>
      <c r="T25" s="127">
        <v>60.66</v>
      </c>
      <c r="U25" s="128">
        <f>ROUND(ROUND(T25,2)*(1+'General Inputs'!K$20)*(1-Z25)+'General Inputs'!K$28,2)</f>
        <v>61.47</v>
      </c>
      <c r="V25" s="128">
        <f>ROUND(ROUND(U25,2)*(1+'General Inputs'!L$20)*(1-AA25)+'General Inputs'!L$28,2)</f>
        <v>65.38</v>
      </c>
      <c r="W25" s="128">
        <f>ROUND(ROUND(V25,2)*(1+'General Inputs'!M$20)*(1-AB25)+'General Inputs'!M$28,2)</f>
        <v>67.45</v>
      </c>
      <c r="X25" s="128">
        <f>ROUND(ROUND(W25,2)*(1+'General Inputs'!N$20)*(1-AC25)+'General Inputs'!N$28,2)</f>
        <v>69.290000000000006</v>
      </c>
      <c r="Y25" s="129"/>
      <c r="Z25" s="149">
        <v>2.0967092077290399E-2</v>
      </c>
      <c r="AA25" s="149">
        <v>1.37121168615385E-2</v>
      </c>
      <c r="AB25" s="149">
        <v>8.4902204961084804E-3</v>
      </c>
      <c r="AC25" s="149">
        <v>-2.9871937004686301E-3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375</v>
      </c>
      <c r="D26" s="124" t="s">
        <v>376</v>
      </c>
      <c r="E26" s="54" t="s">
        <v>34</v>
      </c>
      <c r="F26" s="54" t="s">
        <v>214</v>
      </c>
      <c r="G26" s="61"/>
      <c r="H26" s="62">
        <f t="shared" si="0"/>
        <v>78.47</v>
      </c>
      <c r="I26" s="125"/>
      <c r="J26" s="62">
        <f t="shared" si="1"/>
        <v>78.47</v>
      </c>
      <c r="K26" s="125"/>
      <c r="L26" s="125" t="str">
        <f t="shared" si="3"/>
        <v>COMPLIANT</v>
      </c>
      <c r="M26" s="37"/>
      <c r="N26" s="126">
        <f t="shared" si="4"/>
        <v>68.7</v>
      </c>
      <c r="O26" s="126">
        <f t="shared" si="5"/>
        <v>69.61</v>
      </c>
      <c r="P26" s="126">
        <f t="shared" si="6"/>
        <v>74.03</v>
      </c>
      <c r="Q26" s="126">
        <f t="shared" si="7"/>
        <v>76.38</v>
      </c>
      <c r="R26" s="126">
        <f t="shared" si="8"/>
        <v>78.47</v>
      </c>
      <c r="S26" s="37"/>
      <c r="T26" s="127">
        <v>68.7</v>
      </c>
      <c r="U26" s="128">
        <f>ROUND(ROUND(T26,2)*(1+'General Inputs'!K$20)*(1-Z26)+'General Inputs'!K$28,2)</f>
        <v>69.61</v>
      </c>
      <c r="V26" s="128">
        <f>ROUND(ROUND(U26,2)*(1+'General Inputs'!L$20)*(1-AA26)+'General Inputs'!L$28,2)</f>
        <v>74.03</v>
      </c>
      <c r="W26" s="128">
        <f>ROUND(ROUND(V26,2)*(1+'General Inputs'!M$20)*(1-AB26)+'General Inputs'!M$28,2)</f>
        <v>76.38</v>
      </c>
      <c r="X26" s="128">
        <f>ROUND(ROUND(W26,2)*(1+'General Inputs'!N$20)*(1-AC26)+'General Inputs'!N$28,2)</f>
        <v>78.47</v>
      </c>
      <c r="Y26" s="129"/>
      <c r="Z26" s="149">
        <v>2.0967092077290299E-2</v>
      </c>
      <c r="AA26" s="149">
        <v>1.3712116861538601E-2</v>
      </c>
      <c r="AB26" s="149">
        <v>8.4902204961082601E-3</v>
      </c>
      <c r="AC26" s="149">
        <v>-2.9871937004683998E-3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377</v>
      </c>
      <c r="D27" s="124" t="s">
        <v>378</v>
      </c>
      <c r="E27" s="54" t="s">
        <v>34</v>
      </c>
      <c r="F27" s="54"/>
      <c r="G27" s="61"/>
      <c r="H27" s="62">
        <f t="shared" si="0"/>
        <v>67.59</v>
      </c>
      <c r="I27" s="125"/>
      <c r="J27" s="62">
        <f t="shared" si="1"/>
        <v>67.59</v>
      </c>
      <c r="K27" s="125"/>
      <c r="L27" s="125" t="str">
        <f t="shared" si="3"/>
        <v>COMPLIANT</v>
      </c>
      <c r="M27" s="37"/>
      <c r="N27" s="126">
        <f t="shared" si="4"/>
        <v>79.88</v>
      </c>
      <c r="O27" s="126">
        <f t="shared" si="5"/>
        <v>75.89</v>
      </c>
      <c r="P27" s="126">
        <f t="shared" si="6"/>
        <v>74.400000000000006</v>
      </c>
      <c r="Q27" s="126">
        <f t="shared" si="7"/>
        <v>74.52</v>
      </c>
      <c r="R27" s="126">
        <f t="shared" si="8"/>
        <v>67.59</v>
      </c>
      <c r="S27" s="37"/>
      <c r="T27" s="127">
        <v>79.88</v>
      </c>
      <c r="U27" s="128">
        <f>ROUND(ROUND(T27,2)*(1+'General Inputs'!K$20)*(1-Z27)+'General Inputs'!K$28,2)</f>
        <v>75.89</v>
      </c>
      <c r="V27" s="128">
        <f>ROUND(ROUND(U27,2)*(1+'General Inputs'!L$20)*(1-AA27)+'General Inputs'!L$28,2)</f>
        <v>74.400000000000006</v>
      </c>
      <c r="W27" s="128">
        <f>ROUND(ROUND(V27,2)*(1+'General Inputs'!M$20)*(1-AB27)+'General Inputs'!M$28,2)</f>
        <v>74.52</v>
      </c>
      <c r="X27" s="128">
        <f>ROUND(ROUND(W27,2)*(1+'General Inputs'!N$20)*(1-AC27)+'General Inputs'!N$28,2)</f>
        <v>67.59</v>
      </c>
      <c r="Y27" s="129"/>
      <c r="Z27" s="149">
        <v>8.2051402064321904E-2</v>
      </c>
      <c r="AA27" s="149">
        <v>9.0861004957598204E-2</v>
      </c>
      <c r="AB27" s="149">
        <v>3.7342647985921101E-2</v>
      </c>
      <c r="AC27" s="149">
        <v>0.114510962477334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379</v>
      </c>
      <c r="D28" s="124" t="s">
        <v>380</v>
      </c>
      <c r="E28" s="54" t="s">
        <v>34</v>
      </c>
      <c r="F28" s="54"/>
      <c r="G28" s="61"/>
      <c r="H28" s="62">
        <f t="shared" si="0"/>
        <v>-37.49</v>
      </c>
      <c r="I28" s="125"/>
      <c r="J28" s="62">
        <f t="shared" si="1"/>
        <v>-37.49</v>
      </c>
      <c r="K28" s="125"/>
      <c r="L28" s="125" t="str">
        <f t="shared" si="3"/>
        <v>COMPLIANT</v>
      </c>
      <c r="M28" s="37"/>
      <c r="N28" s="126">
        <f t="shared" si="4"/>
        <v>-30.97</v>
      </c>
      <c r="O28" s="126">
        <f t="shared" si="5"/>
        <v>-32.18</v>
      </c>
      <c r="P28" s="126">
        <f t="shared" si="6"/>
        <v>-34.83</v>
      </c>
      <c r="Q28" s="126">
        <f t="shared" si="7"/>
        <v>-36.4</v>
      </c>
      <c r="R28" s="126">
        <f t="shared" si="8"/>
        <v>-37.49</v>
      </c>
      <c r="S28" s="37"/>
      <c r="T28" s="127">
        <v>-30.97</v>
      </c>
      <c r="U28" s="128">
        <f>ROUND(ROUND(T28,2)*(1+'General Inputs'!K$20)*(1-Z28)+'General Inputs'!K$28,2)</f>
        <v>-32.18</v>
      </c>
      <c r="V28" s="128">
        <f>ROUND(ROUND(U28,2)*(1+'General Inputs'!L$20)*(1-AA28)+'General Inputs'!L$28,2)</f>
        <v>-34.83</v>
      </c>
      <c r="W28" s="128">
        <f>ROUND(ROUND(V28,2)*(1+'General Inputs'!M$20)*(1-AB28)+'General Inputs'!M$28,2)</f>
        <v>-36.4</v>
      </c>
      <c r="X28" s="128">
        <f>ROUND(ROUND(W28,2)*(1+'General Inputs'!N$20)*(1-AC28)+'General Inputs'!N$28,2)</f>
        <v>-37.49</v>
      </c>
      <c r="Y28" s="129"/>
      <c r="Z28" s="149">
        <v>-4.0446084265479696E-3</v>
      </c>
      <c r="AA28" s="149">
        <v>-3.8072194269334102E-3</v>
      </c>
      <c r="AB28" s="149">
        <v>-4.4116036366126403E-3</v>
      </c>
      <c r="AC28" s="149">
        <v>-5.4878994732945304E-3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54"/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3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34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3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34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3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34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3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34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3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34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3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34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3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34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3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hidden="1" outlineLevel="1" x14ac:dyDescent="0.2">
      <c r="A37" s="35"/>
      <c r="B37" s="35"/>
      <c r="C37" s="124"/>
      <c r="D37" s="124"/>
      <c r="E37" s="54" t="s">
        <v>34</v>
      </c>
      <c r="F37" s="54"/>
      <c r="G37" s="61"/>
      <c r="H37" s="62">
        <f t="shared" si="0"/>
        <v>0</v>
      </c>
      <c r="I37" s="125"/>
      <c r="J37" s="62">
        <f t="shared" si="1"/>
        <v>0</v>
      </c>
      <c r="K37" s="125"/>
      <c r="L37" s="125" t="str">
        <f t="shared" si="3"/>
        <v/>
      </c>
      <c r="M37" s="37"/>
      <c r="N37" s="126">
        <f t="shared" si="4"/>
        <v>0</v>
      </c>
      <c r="O37" s="126">
        <f t="shared" si="5"/>
        <v>0</v>
      </c>
      <c r="P37" s="126">
        <f t="shared" si="6"/>
        <v>0</v>
      </c>
      <c r="Q37" s="126">
        <f t="shared" si="7"/>
        <v>0</v>
      </c>
      <c r="R37" s="126">
        <f t="shared" si="8"/>
        <v>0</v>
      </c>
      <c r="S37" s="37"/>
      <c r="T37" s="127"/>
      <c r="U37" s="128">
        <f>ROUND(ROUND(T37,2)*(1+'General Inputs'!K$20)*(1-Z37)+'General Inputs'!K$28,2)</f>
        <v>0</v>
      </c>
      <c r="V37" s="128">
        <f>ROUND(ROUND(U37,2)*(1+'General Inputs'!L$20)*(1-AA37)+'General Inputs'!L$28,2)</f>
        <v>0</v>
      </c>
      <c r="W37" s="128">
        <f>ROUND(ROUND(V37,2)*(1+'General Inputs'!M$20)*(1-AB37)+'General Inputs'!M$28,2)</f>
        <v>0</v>
      </c>
      <c r="X37" s="128">
        <f>ROUND(ROUND(W37,2)*(1+'General Inputs'!N$20)*(1-AC37)+'General Inputs'!N$28,2)</f>
        <v>0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hidden="1" outlineLevel="1" x14ac:dyDescent="0.2">
      <c r="A38" s="35"/>
      <c r="B38" s="35"/>
      <c r="C38" s="124"/>
      <c r="D38" s="124"/>
      <c r="E38" s="54" t="s">
        <v>34</v>
      </c>
      <c r="F38" s="54"/>
      <c r="G38" s="61"/>
      <c r="H38" s="62">
        <f t="shared" si="0"/>
        <v>0</v>
      </c>
      <c r="I38" s="125"/>
      <c r="J38" s="62">
        <f t="shared" si="1"/>
        <v>0</v>
      </c>
      <c r="K38" s="125"/>
      <c r="L38" s="125" t="str">
        <f t="shared" si="3"/>
        <v/>
      </c>
      <c r="M38" s="37"/>
      <c r="N38" s="126">
        <f t="shared" si="4"/>
        <v>0</v>
      </c>
      <c r="O38" s="126">
        <f t="shared" si="5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Inputs'!K$28,2)</f>
        <v>0</v>
      </c>
      <c r="V38" s="128">
        <f>ROUND(ROUND(U38,2)*(1+'General Inputs'!L$20)*(1-AA38)+'General Inputs'!L$28,2)</f>
        <v>0</v>
      </c>
      <c r="W38" s="128">
        <f>ROUND(ROUND(V38,2)*(1+'General Inputs'!M$20)*(1-AB38)+'General Inputs'!M$28,2)</f>
        <v>0</v>
      </c>
      <c r="X38" s="128">
        <f>ROUND(ROUND(W38,2)*(1+'General Inputs'!N$20)*(1-AC38)+'General Inputs'!N$28,2)</f>
        <v>0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hidden="1" outlineLevel="1" x14ac:dyDescent="0.2">
      <c r="A39" s="35"/>
      <c r="B39" s="35"/>
      <c r="C39" s="124"/>
      <c r="D39" s="124"/>
      <c r="E39" s="54" t="s">
        <v>34</v>
      </c>
      <c r="F39" s="54"/>
      <c r="G39" s="61"/>
      <c r="H39" s="62">
        <f t="shared" si="0"/>
        <v>0</v>
      </c>
      <c r="I39" s="125"/>
      <c r="J39" s="62">
        <f t="shared" si="1"/>
        <v>0</v>
      </c>
      <c r="K39" s="125"/>
      <c r="L39" s="125" t="str">
        <f t="shared" si="3"/>
        <v/>
      </c>
      <c r="M39" s="37"/>
      <c r="N39" s="126">
        <f t="shared" si="4"/>
        <v>0</v>
      </c>
      <c r="O39" s="126">
        <f t="shared" si="5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Inputs'!K$28,2)</f>
        <v>0</v>
      </c>
      <c r="V39" s="128">
        <f>ROUND(ROUND(U39,2)*(1+'General Inputs'!L$20)*(1-AA39)+'General Inputs'!L$28,2)</f>
        <v>0</v>
      </c>
      <c r="W39" s="128">
        <f>ROUND(ROUND(V39,2)*(1+'General Inputs'!M$20)*(1-AB39)+'General Inputs'!M$28,2)</f>
        <v>0</v>
      </c>
      <c r="X39" s="128">
        <f>ROUND(ROUND(W39,2)*(1+'General Inputs'!N$20)*(1-AC39)+'General Inputs'!N$28,2)</f>
        <v>0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hidden="1" outlineLevel="1" x14ac:dyDescent="0.2">
      <c r="A40" s="35"/>
      <c r="B40" s="35"/>
      <c r="C40" s="124"/>
      <c r="D40" s="124"/>
      <c r="E40" s="54" t="s">
        <v>34</v>
      </c>
      <c r="F40" s="54"/>
      <c r="G40" s="61"/>
      <c r="H40" s="62">
        <f t="shared" si="0"/>
        <v>0</v>
      </c>
      <c r="I40" s="125"/>
      <c r="J40" s="62">
        <f t="shared" si="1"/>
        <v>0</v>
      </c>
      <c r="K40" s="125"/>
      <c r="L40" s="125" t="str">
        <f t="shared" si="3"/>
        <v/>
      </c>
      <c r="M40" s="37"/>
      <c r="N40" s="126">
        <f t="shared" si="4"/>
        <v>0</v>
      </c>
      <c r="O40" s="126">
        <f t="shared" si="5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Inputs'!K$28,2)</f>
        <v>0</v>
      </c>
      <c r="V40" s="128">
        <f>ROUND(ROUND(U40,2)*(1+'General Inputs'!L$20)*(1-AA40)+'General Inputs'!L$28,2)</f>
        <v>0</v>
      </c>
      <c r="W40" s="128">
        <f>ROUND(ROUND(V40,2)*(1+'General Inputs'!M$20)*(1-AB40)+'General Inputs'!M$28,2)</f>
        <v>0</v>
      </c>
      <c r="X40" s="128">
        <f>ROUND(ROUND(W40,2)*(1+'General Inputs'!N$20)*(1-AC40)+'General Inputs'!N$28,2)</f>
        <v>0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hidden="1" outlineLevel="1" x14ac:dyDescent="0.2">
      <c r="A41" s="35"/>
      <c r="B41" s="35"/>
      <c r="C41" s="124"/>
      <c r="D41" s="124"/>
      <c r="E41" s="54" t="s">
        <v>34</v>
      </c>
      <c r="F41" s="54"/>
      <c r="G41" s="61"/>
      <c r="H41" s="62">
        <f t="shared" si="0"/>
        <v>0</v>
      </c>
      <c r="I41" s="125"/>
      <c r="J41" s="62">
        <f t="shared" si="1"/>
        <v>0</v>
      </c>
      <c r="K41" s="125"/>
      <c r="L41" s="125" t="str">
        <f t="shared" si="3"/>
        <v/>
      </c>
      <c r="M41" s="37"/>
      <c r="N41" s="126">
        <f t="shared" si="4"/>
        <v>0</v>
      </c>
      <c r="O41" s="126">
        <f t="shared" si="5"/>
        <v>0</v>
      </c>
      <c r="P41" s="126">
        <f t="shared" si="6"/>
        <v>0</v>
      </c>
      <c r="Q41" s="126">
        <f t="shared" si="7"/>
        <v>0</v>
      </c>
      <c r="R41" s="126">
        <f t="shared" si="8"/>
        <v>0</v>
      </c>
      <c r="S41" s="37"/>
      <c r="T41" s="127"/>
      <c r="U41" s="128">
        <f>ROUND(ROUND(T41,2)*(1+'General Inputs'!K$20)*(1-Z41)+'General Inputs'!K$28,2)</f>
        <v>0</v>
      </c>
      <c r="V41" s="128">
        <f>ROUND(ROUND(U41,2)*(1+'General Inputs'!L$20)*(1-AA41)+'General Inputs'!L$28,2)</f>
        <v>0</v>
      </c>
      <c r="W41" s="128">
        <f>ROUND(ROUND(V41,2)*(1+'General Inputs'!M$20)*(1-AB41)+'General Inputs'!M$28,2)</f>
        <v>0</v>
      </c>
      <c r="X41" s="128">
        <f>ROUND(ROUND(W41,2)*(1+'General Inputs'!N$20)*(1-AC41)+'General Inputs'!N$28,2)</f>
        <v>0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hidden="1" outlineLevel="1" x14ac:dyDescent="0.2">
      <c r="A42" s="35"/>
      <c r="B42" s="35"/>
      <c r="C42" s="124"/>
      <c r="D42" s="124"/>
      <c r="E42" s="54" t="s">
        <v>34</v>
      </c>
      <c r="F42" s="54"/>
      <c r="G42" s="61"/>
      <c r="H42" s="62">
        <f t="shared" si="0"/>
        <v>0</v>
      </c>
      <c r="I42" s="125"/>
      <c r="J42" s="62">
        <f t="shared" si="1"/>
        <v>0</v>
      </c>
      <c r="K42" s="125"/>
      <c r="L42" s="125" t="str">
        <f t="shared" si="3"/>
        <v/>
      </c>
      <c r="M42" s="37"/>
      <c r="N42" s="126">
        <f t="shared" si="4"/>
        <v>0</v>
      </c>
      <c r="O42" s="126">
        <f t="shared" si="5"/>
        <v>0</v>
      </c>
      <c r="P42" s="126">
        <f t="shared" si="6"/>
        <v>0</v>
      </c>
      <c r="Q42" s="126">
        <f t="shared" si="7"/>
        <v>0</v>
      </c>
      <c r="R42" s="126">
        <f t="shared" si="8"/>
        <v>0</v>
      </c>
      <c r="S42" s="37"/>
      <c r="T42" s="127"/>
      <c r="U42" s="128">
        <f>ROUND(ROUND(T42,2)*(1+'General Inputs'!K$20)*(1-Z42)+'General Inputs'!K$28,2)</f>
        <v>0</v>
      </c>
      <c r="V42" s="128">
        <f>ROUND(ROUND(U42,2)*(1+'General Inputs'!L$20)*(1-AA42)+'General Inputs'!L$28,2)</f>
        <v>0</v>
      </c>
      <c r="W42" s="128">
        <f>ROUND(ROUND(V42,2)*(1+'General Inputs'!M$20)*(1-AB42)+'General Inputs'!M$28,2)</f>
        <v>0</v>
      </c>
      <c r="X42" s="128">
        <f>ROUND(ROUND(W42,2)*(1+'General Inputs'!N$20)*(1-AC42)+'General Inputs'!N$28,2)</f>
        <v>0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hidden="1" outlineLevel="1" x14ac:dyDescent="0.2">
      <c r="A43" s="35"/>
      <c r="B43" s="35"/>
      <c r="C43" s="124"/>
      <c r="D43" s="124"/>
      <c r="E43" s="54" t="s">
        <v>34</v>
      </c>
      <c r="F43" s="54"/>
      <c r="G43" s="61"/>
      <c r="H43" s="62">
        <f t="shared" si="0"/>
        <v>0</v>
      </c>
      <c r="I43" s="125"/>
      <c r="J43" s="62">
        <f t="shared" si="1"/>
        <v>0</v>
      </c>
      <c r="K43" s="125"/>
      <c r="L43" s="125" t="str">
        <f t="shared" si="3"/>
        <v/>
      </c>
      <c r="M43" s="37"/>
      <c r="N43" s="126">
        <f t="shared" si="4"/>
        <v>0</v>
      </c>
      <c r="O43" s="126">
        <f t="shared" si="5"/>
        <v>0</v>
      </c>
      <c r="P43" s="126">
        <f t="shared" si="6"/>
        <v>0</v>
      </c>
      <c r="Q43" s="126">
        <f t="shared" si="7"/>
        <v>0</v>
      </c>
      <c r="R43" s="126">
        <f t="shared" si="8"/>
        <v>0</v>
      </c>
      <c r="S43" s="37"/>
      <c r="T43" s="127"/>
      <c r="U43" s="128">
        <f>ROUND(ROUND(T43,2)*(1+'General Inputs'!K$20)*(1-Z43)+'General Inputs'!K$28,2)</f>
        <v>0</v>
      </c>
      <c r="V43" s="128">
        <f>ROUND(ROUND(U43,2)*(1+'General Inputs'!L$20)*(1-AA43)+'General Inputs'!L$28,2)</f>
        <v>0</v>
      </c>
      <c r="W43" s="128">
        <f>ROUND(ROUND(V43,2)*(1+'General Inputs'!M$20)*(1-AB43)+'General Inputs'!M$28,2)</f>
        <v>0</v>
      </c>
      <c r="X43" s="128">
        <f>ROUND(ROUND(W43,2)*(1+'General Inputs'!N$20)*(1-AC43)+'General Inputs'!N$28,2)</f>
        <v>0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hidden="1" outlineLevel="1" x14ac:dyDescent="0.2">
      <c r="A44" s="35"/>
      <c r="B44" s="35"/>
      <c r="C44" s="124"/>
      <c r="D44" s="124"/>
      <c r="E44" s="54" t="s">
        <v>34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3"/>
        <v/>
      </c>
      <c r="M44" s="37"/>
      <c r="N44" s="126">
        <f t="shared" si="4"/>
        <v>0</v>
      </c>
      <c r="O44" s="126">
        <f t="shared" si="5"/>
        <v>0</v>
      </c>
      <c r="P44" s="126">
        <f t="shared" si="6"/>
        <v>0</v>
      </c>
      <c r="Q44" s="126">
        <f t="shared" si="7"/>
        <v>0</v>
      </c>
      <c r="R44" s="126">
        <f t="shared" si="8"/>
        <v>0</v>
      </c>
      <c r="S44" s="37"/>
      <c r="T44" s="127"/>
      <c r="U44" s="128">
        <f>ROUND(ROUND(T44,2)*(1+'General Inputs'!K$20)*(1-Z44)+'General Inputs'!K$28,2)</f>
        <v>0</v>
      </c>
      <c r="V44" s="128">
        <f>ROUND(ROUND(U44,2)*(1+'General Inputs'!L$20)*(1-AA44)+'General Inputs'!L$28,2)</f>
        <v>0</v>
      </c>
      <c r="W44" s="128">
        <f>ROUND(ROUND(V44,2)*(1+'General Inputs'!M$20)*(1-AB44)+'General Inputs'!M$28,2)</f>
        <v>0</v>
      </c>
      <c r="X44" s="128">
        <f>ROUND(ROUND(W44,2)*(1+'General Inputs'!N$20)*(1-AC44)+'General Inputs'!N$28,2)</f>
        <v>0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hidden="1" outlineLevel="1" x14ac:dyDescent="0.2">
      <c r="A45" s="35"/>
      <c r="B45" s="35"/>
      <c r="C45" s="124"/>
      <c r="D45" s="124"/>
      <c r="E45" s="54" t="s">
        <v>34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3"/>
        <v/>
      </c>
      <c r="M45" s="37"/>
      <c r="N45" s="126">
        <f t="shared" si="4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Inputs'!K$28,2)</f>
        <v>0</v>
      </c>
      <c r="V45" s="128">
        <f>ROUND(ROUND(U45,2)*(1+'General Inputs'!L$20)*(1-AA45)+'General Inputs'!L$28,2)</f>
        <v>0</v>
      </c>
      <c r="W45" s="128">
        <f>ROUND(ROUND(V45,2)*(1+'General Inputs'!M$20)*(1-AB45)+'General Inputs'!M$28,2)</f>
        <v>0</v>
      </c>
      <c r="X45" s="128">
        <f>ROUND(ROUND(W45,2)*(1+'General Inputs'!N$20)*(1-AC45)+'General Inputs'!N$28,2)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hidden="1" outlineLevel="1" x14ac:dyDescent="0.2">
      <c r="A46" s="35"/>
      <c r="B46" s="35"/>
      <c r="C46" s="124"/>
      <c r="D46" s="124"/>
      <c r="E46" s="54" t="s">
        <v>34</v>
      </c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 t="str">
        <f t="shared" si="3"/>
        <v/>
      </c>
      <c r="M46" s="37"/>
      <c r="N46" s="126">
        <f t="shared" si="4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Inputs'!K$28,2)</f>
        <v>0</v>
      </c>
      <c r="V46" s="128">
        <f>ROUND(ROUND(U46,2)*(1+'General Inputs'!L$20)*(1-AA46)+'General Inputs'!L$28,2)</f>
        <v>0</v>
      </c>
      <c r="W46" s="128">
        <f>ROUND(ROUND(V46,2)*(1+'General Inputs'!M$20)*(1-AB46)+'General Inputs'!M$28,2)</f>
        <v>0</v>
      </c>
      <c r="X46" s="128">
        <f>ROUND(ROUND(W46,2)*(1+'General Inputs'!N$20)*(1-AC46)+'General Inputs'!N$28,2)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hidden="1" outlineLevel="1" x14ac:dyDescent="0.2">
      <c r="A47" s="35"/>
      <c r="B47" s="35"/>
      <c r="C47" s="124"/>
      <c r="D47" s="124"/>
      <c r="E47" s="54" t="s">
        <v>34</v>
      </c>
      <c r="F47" s="54"/>
      <c r="G47" s="61"/>
      <c r="H47" s="62">
        <f t="shared" si="0"/>
        <v>0</v>
      </c>
      <c r="I47" s="125"/>
      <c r="J47" s="62">
        <f t="shared" si="1"/>
        <v>0</v>
      </c>
      <c r="K47" s="125"/>
      <c r="L47" s="125" t="str">
        <f t="shared" si="3"/>
        <v/>
      </c>
      <c r="M47" s="37"/>
      <c r="N47" s="126">
        <f t="shared" si="4"/>
        <v>0</v>
      </c>
      <c r="O47" s="126">
        <f t="shared" si="5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Inputs'!K$28,2)</f>
        <v>0</v>
      </c>
      <c r="V47" s="128">
        <f>ROUND(ROUND(U47,2)*(1+'General Inputs'!L$20)*(1-AA47)+'General Inputs'!L$28,2)</f>
        <v>0</v>
      </c>
      <c r="W47" s="128">
        <f>ROUND(ROUND(V47,2)*(1+'General Inputs'!M$20)*(1-AB47)+'General Inputs'!M$28,2)</f>
        <v>0</v>
      </c>
      <c r="X47" s="128">
        <f>ROUND(ROUND(W47,2)*(1+'General Inputs'!N$20)*(1-AC47)+'General Inputs'!N$28,2)</f>
        <v>0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hidden="1" outlineLevel="1" x14ac:dyDescent="0.2">
      <c r="A48" s="35"/>
      <c r="B48" s="35"/>
      <c r="C48" s="124"/>
      <c r="D48" s="124"/>
      <c r="E48" s="54" t="s">
        <v>34</v>
      </c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 t="str">
        <f t="shared" si="3"/>
        <v/>
      </c>
      <c r="M48" s="37"/>
      <c r="N48" s="126">
        <f t="shared" si="4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Inputs'!K$28,2)</f>
        <v>0</v>
      </c>
      <c r="V48" s="128">
        <f>ROUND(ROUND(U48,2)*(1+'General Inputs'!L$20)*(1-AA48)+'General Inputs'!L$28,2)</f>
        <v>0</v>
      </c>
      <c r="W48" s="128">
        <f>ROUND(ROUND(V48,2)*(1+'General Inputs'!M$20)*(1-AB48)+'General Inputs'!M$28,2)</f>
        <v>0</v>
      </c>
      <c r="X48" s="128">
        <f>ROUND(ROUND(W48,2)*(1+'General Inputs'!N$20)*(1-AC48)+'General Inputs'!N$28,2)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hidden="1" outlineLevel="1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hidden="1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/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hidden="1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/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Inputs'!K$28,2)</f>
        <v>0</v>
      </c>
      <c r="V51" s="128">
        <f>ROUND(ROUND(U51,2)*(1+'General Inputs'!L$20)*(1-AA51)+'General Inputs'!L$28,2)</f>
        <v>0</v>
      </c>
      <c r="W51" s="128">
        <f>ROUND(ROUND(V51,2)*(1+'General Inputs'!M$20)*(1-AB51)+'General Inputs'!M$28,2)</f>
        <v>0</v>
      </c>
      <c r="X51" s="128">
        <f>ROUND(ROUND(W51,2)*(1+'General Inputs'!N$20)*(1-AC51)+'General Inputs'!N$28,2)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hidden="1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 t="str">
        <f t="shared" si="3"/>
        <v/>
      </c>
      <c r="M52" s="37"/>
      <c r="N52" s="126">
        <f t="shared" si="4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Inputs'!K$28,2)</f>
        <v>0</v>
      </c>
      <c r="V52" s="128">
        <f>ROUND(ROUND(U52,2)*(1+'General Inputs'!L$20)*(1-AA52)+'General Inputs'!L$28,2)</f>
        <v>0</v>
      </c>
      <c r="W52" s="128">
        <f>ROUND(ROUND(V52,2)*(1+'General Inputs'!M$20)*(1-AB52)+'General Inputs'!M$28,2)</f>
        <v>0</v>
      </c>
      <c r="X52" s="128">
        <f>ROUND(ROUND(W52,2)*(1+'General Inputs'!N$20)*(1-AC52)+'General Inputs'!N$28,2)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hidden="1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0"/>
        <v>0</v>
      </c>
      <c r="I53" s="125"/>
      <c r="J53" s="62">
        <f t="shared" si="1"/>
        <v>0</v>
      </c>
      <c r="K53" s="125"/>
      <c r="L53" s="125" t="str">
        <f t="shared" si="3"/>
        <v/>
      </c>
      <c r="M53" s="37"/>
      <c r="N53" s="126">
        <f t="shared" si="4"/>
        <v>0</v>
      </c>
      <c r="O53" s="126">
        <f t="shared" si="5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Inputs'!K$28,2)</f>
        <v>0</v>
      </c>
      <c r="V53" s="128">
        <f>ROUND(ROUND(U53,2)*(1+'General Inputs'!L$20)*(1-AA53)+'General Inputs'!L$28,2)</f>
        <v>0</v>
      </c>
      <c r="W53" s="128">
        <f>ROUND(ROUND(V53,2)*(1+'General Inputs'!M$20)*(1-AB53)+'General Inputs'!M$28,2)</f>
        <v>0</v>
      </c>
      <c r="X53" s="128">
        <f>ROUND(ROUND(W53,2)*(1+'General Inputs'!N$20)*(1-AC53)+'General Inputs'!N$28,2)</f>
        <v>0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hidden="1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0"/>
        <v>0</v>
      </c>
      <c r="I54" s="125"/>
      <c r="J54" s="62">
        <f t="shared" si="1"/>
        <v>0</v>
      </c>
      <c r="K54" s="125"/>
      <c r="L54" s="125" t="str">
        <f t="shared" si="3"/>
        <v/>
      </c>
      <c r="M54" s="37"/>
      <c r="N54" s="126">
        <f t="shared" si="4"/>
        <v>0</v>
      </c>
      <c r="O54" s="126">
        <f t="shared" si="5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Inputs'!K$28,2)</f>
        <v>0</v>
      </c>
      <c r="V54" s="128">
        <f>ROUND(ROUND(U54,2)*(1+'General Inputs'!L$20)*(1-AA54)+'General Inputs'!L$28,2)</f>
        <v>0</v>
      </c>
      <c r="W54" s="128">
        <f>ROUND(ROUND(V54,2)*(1+'General Inputs'!M$20)*(1-AB54)+'General Inputs'!M$28,2)</f>
        <v>0</v>
      </c>
      <c r="X54" s="128">
        <f>ROUND(ROUND(W54,2)*(1+'General Inputs'!N$20)*(1-AC54)+'General Inputs'!N$28,2)</f>
        <v>0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hidden="1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3"/>
        <v/>
      </c>
      <c r="M55" s="37"/>
      <c r="N55" s="126">
        <f t="shared" si="4"/>
        <v>0</v>
      </c>
      <c r="O55" s="126">
        <f t="shared" si="5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Inputs'!K$28,2)</f>
        <v>0</v>
      </c>
      <c r="V55" s="128">
        <f>ROUND(ROUND(U55,2)*(1+'General Inputs'!L$20)*(1-AA55)+'General Inputs'!L$28,2)</f>
        <v>0</v>
      </c>
      <c r="W55" s="128">
        <f>ROUND(ROUND(V55,2)*(1+'General Inputs'!M$20)*(1-AB55)+'General Inputs'!M$28,2)</f>
        <v>0</v>
      </c>
      <c r="X55" s="128">
        <f>ROUND(ROUND(W55,2)*(1+'General Inputs'!N$20)*(1-AC55)+'General Inputs'!N$28,2)</f>
        <v>0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hidden="1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3"/>
        <v/>
      </c>
      <c r="M56" s="37"/>
      <c r="N56" s="126">
        <f t="shared" si="4"/>
        <v>0</v>
      </c>
      <c r="O56" s="126">
        <f t="shared" si="5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Inputs'!K$28,2)</f>
        <v>0</v>
      </c>
      <c r="V56" s="128">
        <f>ROUND(ROUND(U56,2)*(1+'General Inputs'!L$20)*(1-AA56)+'General Inputs'!L$28,2)</f>
        <v>0</v>
      </c>
      <c r="W56" s="128">
        <f>ROUND(ROUND(V56,2)*(1+'General Inputs'!M$20)*(1-AB56)+'General Inputs'!M$28,2)</f>
        <v>0</v>
      </c>
      <c r="X56" s="128">
        <f>ROUND(ROUND(W56,2)*(1+'General Inputs'!N$20)*(1-AC56)+'General Inputs'!N$28,2)</f>
        <v>0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hidden="1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Inputs'!K$28,2)</f>
        <v>0</v>
      </c>
      <c r="V57" s="128">
        <f>ROUND(ROUND(U57,2)*(1+'General Inputs'!L$20)*(1-AA57)+'General Inputs'!L$28,2)</f>
        <v>0</v>
      </c>
      <c r="W57" s="128">
        <f>ROUND(ROUND(V57,2)*(1+'General Inputs'!M$20)*(1-AB57)+'General Inputs'!M$28,2)</f>
        <v>0</v>
      </c>
      <c r="X57" s="128">
        <f>ROUND(ROUND(W57,2)*(1+'General Inputs'!N$20)*(1-AC57)+'General Inputs'!N$28,2)</f>
        <v>0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hidden="1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Inputs'!K$28,2)</f>
        <v>0</v>
      </c>
      <c r="V59" s="128">
        <f>ROUND(ROUND(U59,2)*(1+'General Inputs'!L$20)*(1-AA59)+'General Inputs'!L$28,2)</f>
        <v>0</v>
      </c>
      <c r="W59" s="128">
        <f>ROUND(ROUND(V59,2)*(1+'General Inputs'!M$20)*(1-AB59)+'General Inputs'!M$28,2)</f>
        <v>0</v>
      </c>
      <c r="X59" s="128">
        <f>ROUND(ROUND(W59,2)*(1+'General Inputs'!N$20)*(1-AC59)+'General Inputs'!N$28,2)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Inputs'!K$28,2)</f>
        <v>0</v>
      </c>
      <c r="V60" s="128">
        <f>ROUND(ROUND(U60,2)*(1+'General Inputs'!L$20)*(1-AA60)+'General Inputs'!L$28,2)</f>
        <v>0</v>
      </c>
      <c r="W60" s="128">
        <f>ROUND(ROUND(V60,2)*(1+'General Inputs'!M$20)*(1-AB60)+'General Inputs'!M$28,2)</f>
        <v>0</v>
      </c>
      <c r="X60" s="128">
        <f>ROUND(ROUND(W60,2)*(1+'General Inputs'!N$20)*(1-AC60)+'General Inputs'!N$28,2)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Inputs'!K$28,2)</f>
        <v>0</v>
      </c>
      <c r="V61" s="128">
        <f>ROUND(ROUND(U61,2)*(1+'General Inputs'!L$20)*(1-AA61)+'General Inputs'!L$28,2)</f>
        <v>0</v>
      </c>
      <c r="W61" s="128">
        <f>ROUND(ROUND(V61,2)*(1+'General Inputs'!M$20)*(1-AB61)+'General Inputs'!M$28,2)</f>
        <v>0</v>
      </c>
      <c r="X61" s="128">
        <f>ROUND(ROUND(W61,2)*(1+'General Inputs'!N$20)*(1-AC61)+'General Inputs'!N$28,2)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Inputs'!K$28,2)</f>
        <v>0</v>
      </c>
      <c r="V62" s="128">
        <f>ROUND(ROUND(U62,2)*(1+'General Inputs'!L$20)*(1-AA62)+'General Inputs'!L$28,2)</f>
        <v>0</v>
      </c>
      <c r="W62" s="128">
        <f>ROUND(ROUND(V62,2)*(1+'General Inputs'!M$20)*(1-AB62)+'General Inputs'!M$28,2)</f>
        <v>0</v>
      </c>
      <c r="X62" s="128">
        <f>ROUND(ROUND(W62,2)*(1+'General Inputs'!N$20)*(1-AC62)+'General Inputs'!N$28,2)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Inputs'!K$28,2)</f>
        <v>0</v>
      </c>
      <c r="V63" s="128">
        <f>ROUND(ROUND(U63,2)*(1+'General Inputs'!L$20)*(1-AA63)+'General Inputs'!L$28,2)</f>
        <v>0</v>
      </c>
      <c r="W63" s="128">
        <f>ROUND(ROUND(V63,2)*(1+'General Inputs'!M$20)*(1-AB63)+'General Inputs'!M$28,2)</f>
        <v>0</v>
      </c>
      <c r="X63" s="128">
        <f>ROUND(ROUND(W63,2)*(1+'General Inputs'!N$20)*(1-AC63)+'General Inputs'!N$28,2)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Inputs'!K$28,2)</f>
        <v>0</v>
      </c>
      <c r="V64" s="128">
        <f>ROUND(ROUND(U64,2)*(1+'General Inputs'!L$20)*(1-AA64)+'General Inputs'!L$28,2)</f>
        <v>0</v>
      </c>
      <c r="W64" s="128">
        <f>ROUND(ROUND(V64,2)*(1+'General Inputs'!M$20)*(1-AB64)+'General Inputs'!M$28,2)</f>
        <v>0</v>
      </c>
      <c r="X64" s="128">
        <f>ROUND(ROUND(W64,2)*(1+'General Inputs'!N$20)*(1-AC64)+'General Inputs'!N$28,2)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Inputs'!K$28,2)</f>
        <v>0</v>
      </c>
      <c r="V65" s="128">
        <f>ROUND(ROUND(U65,2)*(1+'General Inputs'!L$20)*(1-AA65)+'General Inputs'!L$28,2)</f>
        <v>0</v>
      </c>
      <c r="W65" s="128">
        <f>ROUND(ROUND(V65,2)*(1+'General Inputs'!M$20)*(1-AB65)+'General Inputs'!M$28,2)</f>
        <v>0</v>
      </c>
      <c r="X65" s="128">
        <f>ROUND(ROUND(W65,2)*(1+'General Inputs'!N$20)*(1-AC65)+'General Inputs'!N$28,2)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Inputs'!K$28,2)</f>
        <v>0</v>
      </c>
      <c r="V66" s="128">
        <f>ROUND(ROUND(U66,2)*(1+'General Inputs'!L$20)*(1-AA66)+'General Inputs'!L$28,2)</f>
        <v>0</v>
      </c>
      <c r="W66" s="128">
        <f>ROUND(ROUND(V66,2)*(1+'General Inputs'!M$20)*(1-AB66)+'General Inputs'!M$28,2)</f>
        <v>0</v>
      </c>
      <c r="X66" s="128">
        <f>ROUND(ROUND(W66,2)*(1+'General Inputs'!N$20)*(1-AC66)+'General Inputs'!N$28,2)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Inputs'!K$28,2)</f>
        <v>0</v>
      </c>
      <c r="V67" s="128">
        <f>ROUND(ROUND(U67,2)*(1+'General Inputs'!L$20)*(1-AA67)+'General Inputs'!L$28,2)</f>
        <v>0</v>
      </c>
      <c r="W67" s="128">
        <f>ROUND(ROUND(V67,2)*(1+'General Inputs'!M$20)*(1-AB67)+'General Inputs'!M$28,2)</f>
        <v>0</v>
      </c>
      <c r="X67" s="128">
        <f>ROUND(ROUND(W67,2)*(1+'General Inputs'!N$20)*(1-AC67)+'General Inputs'!N$28,2)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Inputs'!K$28,2)</f>
        <v>0</v>
      </c>
      <c r="V68" s="128">
        <f>ROUND(ROUND(U68,2)*(1+'General Inputs'!L$20)*(1-AA68)+'General Inputs'!L$28,2)</f>
        <v>0</v>
      </c>
      <c r="W68" s="128">
        <f>ROUND(ROUND(V68,2)*(1+'General Inputs'!M$20)*(1-AB68)+'General Inputs'!M$28,2)</f>
        <v>0</v>
      </c>
      <c r="X68" s="128">
        <f>ROUND(ROUND(W68,2)*(1+'General Inputs'!N$20)*(1-AC68)+'General Inputs'!N$28,2)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Inputs'!K$28,2)</f>
        <v>0</v>
      </c>
      <c r="V69" s="128">
        <f>ROUND(ROUND(U69,2)*(1+'General Inputs'!L$20)*(1-AA69)+'General Inputs'!L$28,2)</f>
        <v>0</v>
      </c>
      <c r="W69" s="128">
        <f>ROUND(ROUND(V69,2)*(1+'General Inputs'!M$20)*(1-AB69)+'General Inputs'!M$28,2)</f>
        <v>0</v>
      </c>
      <c r="X69" s="128">
        <f>ROUND(ROUND(W69,2)*(1+'General Inputs'!N$20)*(1-AC69)+'General Inputs'!N$28,2)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Inputs'!K$28,2)</f>
        <v>0</v>
      </c>
      <c r="V70" s="128">
        <f>ROUND(ROUND(U70,2)*(1+'General Inputs'!L$20)*(1-AA70)+'General Inputs'!L$28,2)</f>
        <v>0</v>
      </c>
      <c r="W70" s="128">
        <f>ROUND(ROUND(V70,2)*(1+'General Inputs'!M$20)*(1-AB70)+'General Inputs'!M$28,2)</f>
        <v>0</v>
      </c>
      <c r="X70" s="128">
        <f>ROUND(ROUND(W70,2)*(1+'General Inputs'!N$20)*(1-AC70)+'General Inputs'!N$28,2)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Inputs'!K$28,2)</f>
        <v>0</v>
      </c>
      <c r="V71" s="128">
        <f>ROUND(ROUND(U71,2)*(1+'General Inputs'!L$20)*(1-AA71)+'General Inputs'!L$28,2)</f>
        <v>0</v>
      </c>
      <c r="W71" s="128">
        <f>ROUND(ROUND(V71,2)*(1+'General Inputs'!M$20)*(1-AB71)+'General Inputs'!M$28,2)</f>
        <v>0</v>
      </c>
      <c r="X71" s="128">
        <f>ROUND(ROUND(W71,2)*(1+'General Inputs'!N$20)*(1-AC71)+'General Inputs'!N$28,2)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Inputs'!K$28,2)</f>
        <v>0</v>
      </c>
      <c r="V72" s="128">
        <f>ROUND(ROUND(U72,2)*(1+'General Inputs'!L$20)*(1-AA72)+'General Inputs'!L$28,2)</f>
        <v>0</v>
      </c>
      <c r="W72" s="128">
        <f>ROUND(ROUND(V72,2)*(1+'General Inputs'!M$20)*(1-AB72)+'General Inputs'!M$28,2)</f>
        <v>0</v>
      </c>
      <c r="X72" s="128">
        <f>ROUND(ROUND(W72,2)*(1+'General Inputs'!N$20)*(1-AC72)+'General Inputs'!N$28,2)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Inputs'!K$28,2)</f>
        <v>0</v>
      </c>
      <c r="V73" s="128">
        <f>ROUND(ROUND(U73,2)*(1+'General Inputs'!L$20)*(1-AA73)+'General Inputs'!L$28,2)</f>
        <v>0</v>
      </c>
      <c r="W73" s="128">
        <f>ROUND(ROUND(V73,2)*(1+'General Inputs'!M$20)*(1-AB73)+'General Inputs'!M$28,2)</f>
        <v>0</v>
      </c>
      <c r="X73" s="128">
        <f>ROUND(ROUND(W73,2)*(1+'General Inputs'!N$20)*(1-AC73)+'General Inputs'!N$28,2)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Inputs'!K$28,2)</f>
        <v>0</v>
      </c>
      <c r="V74" s="128">
        <f>ROUND(ROUND(U74,2)*(1+'General Inputs'!L$20)*(1-AA74)+'General Inputs'!L$28,2)</f>
        <v>0</v>
      </c>
      <c r="W74" s="128">
        <f>ROUND(ROUND(V74,2)*(1+'General Inputs'!M$20)*(1-AB74)+'General Inputs'!M$28,2)</f>
        <v>0</v>
      </c>
      <c r="X74" s="128">
        <f>ROUND(ROUND(W74,2)*(1+'General Inputs'!N$20)*(1-AC74)+'General Inputs'!N$28,2)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hidden="1" outlineLevel="1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Inputs'!K$28,2)</f>
        <v>0</v>
      </c>
      <c r="V75" s="128">
        <f>ROUND(ROUND(U75,2)*(1+'General Inputs'!L$20)*(1-AA75)+'General Inputs'!L$28,2)</f>
        <v>0</v>
      </c>
      <c r="W75" s="128">
        <f>ROUND(ROUND(V75,2)*(1+'General Inputs'!M$20)*(1-AB75)+'General Inputs'!M$28,2)</f>
        <v>0</v>
      </c>
      <c r="X75" s="128">
        <f>ROUND(ROUND(W75,2)*(1+'General Inputs'!N$20)*(1-AC75)+'General Inputs'!N$28,2)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hidden="1" outlineLevel="1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Inputs'!K$28,2)</f>
        <v>0</v>
      </c>
      <c r="V76" s="128">
        <f>ROUND(ROUND(U76,2)*(1+'General Inputs'!L$20)*(1-AA76)+'General Inputs'!L$28,2)</f>
        <v>0</v>
      </c>
      <c r="W76" s="128">
        <f>ROUND(ROUND(V76,2)*(1+'General Inputs'!M$20)*(1-AB76)+'General Inputs'!M$28,2)</f>
        <v>0</v>
      </c>
      <c r="X76" s="128">
        <f>ROUND(ROUND(W76,2)*(1+'General Inputs'!N$20)*(1-AC76)+'General Inputs'!N$28,2)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hidden="1" outlineLevel="1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Inputs'!K$28,2)</f>
        <v>0</v>
      </c>
      <c r="V77" s="128">
        <f>ROUND(ROUND(U77,2)*(1+'General Inputs'!L$20)*(1-AA77)+'General Inputs'!L$28,2)</f>
        <v>0</v>
      </c>
      <c r="W77" s="128">
        <f>ROUND(ROUND(V77,2)*(1+'General Inputs'!M$20)*(1-AB77)+'General Inputs'!M$28,2)</f>
        <v>0</v>
      </c>
      <c r="X77" s="128">
        <f>ROUND(ROUND(W77,2)*(1+'General Inputs'!N$20)*(1-AC77)+'General Inputs'!N$28,2)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hidden="1" outlineLevel="1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Inputs'!K$28,2)</f>
        <v>0</v>
      </c>
      <c r="V78" s="128">
        <f>ROUND(ROUND(U78,2)*(1+'General Inputs'!L$20)*(1-AA78)+'General Inputs'!L$28,2)</f>
        <v>0</v>
      </c>
      <c r="W78" s="128">
        <f>ROUND(ROUND(V78,2)*(1+'General Inputs'!M$20)*(1-AB78)+'General Inputs'!M$28,2)</f>
        <v>0</v>
      </c>
      <c r="X78" s="128">
        <f>ROUND(ROUND(W78,2)*(1+'General Inputs'!N$20)*(1-AC78)+'General Inputs'!N$28,2)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hidden="1" outlineLevel="1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Inputs'!K$28,2)</f>
        <v>0</v>
      </c>
      <c r="V79" s="128">
        <f>ROUND(ROUND(U79,2)*(1+'General Inputs'!L$20)*(1-AA79)+'General Inputs'!L$28,2)</f>
        <v>0</v>
      </c>
      <c r="W79" s="128">
        <f>ROUND(ROUND(V79,2)*(1+'General Inputs'!M$20)*(1-AB79)+'General Inputs'!M$28,2)</f>
        <v>0</v>
      </c>
      <c r="X79" s="128">
        <f>ROUND(ROUND(W79,2)*(1+'General Inputs'!N$20)*(1-AC79)+'General Inputs'!N$28,2)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hidden="1" outlineLevel="1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Inputs'!K$28,2)</f>
        <v>0</v>
      </c>
      <c r="V80" s="128">
        <f>ROUND(ROUND(U80,2)*(1+'General Inputs'!L$20)*(1-AA80)+'General Inputs'!L$28,2)</f>
        <v>0</v>
      </c>
      <c r="W80" s="128">
        <f>ROUND(ROUND(V80,2)*(1+'General Inputs'!M$20)*(1-AB80)+'General Inputs'!M$28,2)</f>
        <v>0</v>
      </c>
      <c r="X80" s="128">
        <f>ROUND(ROUND(W80,2)*(1+'General Inputs'!N$20)*(1-AC80)+'General Inputs'!N$28,2)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hidden="1" outlineLevel="1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Inputs'!K$28,2)</f>
        <v>0</v>
      </c>
      <c r="V81" s="128">
        <f>ROUND(ROUND(U81,2)*(1+'General Inputs'!L$20)*(1-AA81)+'General Inputs'!L$28,2)</f>
        <v>0</v>
      </c>
      <c r="W81" s="128">
        <f>ROUND(ROUND(V81,2)*(1+'General Inputs'!M$20)*(1-AB81)+'General Inputs'!M$28,2)</f>
        <v>0</v>
      </c>
      <c r="X81" s="128">
        <f>ROUND(ROUND(W81,2)*(1+'General Inputs'!N$20)*(1-AC81)+'General Inputs'!N$28,2)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hidden="1" outlineLevel="1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Inputs'!K$28,2)</f>
        <v>0</v>
      </c>
      <c r="V82" s="128">
        <f>ROUND(ROUND(U82,2)*(1+'General Inputs'!L$20)*(1-AA82)+'General Inputs'!L$28,2)</f>
        <v>0</v>
      </c>
      <c r="W82" s="128">
        <f>ROUND(ROUND(V82,2)*(1+'General Inputs'!M$20)*(1-AB82)+'General Inputs'!M$28,2)</f>
        <v>0</v>
      </c>
      <c r="X82" s="128">
        <f>ROUND(ROUND(W82,2)*(1+'General Inputs'!N$20)*(1-AC82)+'General Inputs'!N$28,2)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hidden="1" outlineLevel="1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Inputs'!K$28,2)</f>
        <v>0</v>
      </c>
      <c r="V83" s="128">
        <f>ROUND(ROUND(U83,2)*(1+'General Inputs'!L$20)*(1-AA83)+'General Inputs'!L$28,2)</f>
        <v>0</v>
      </c>
      <c r="W83" s="128">
        <f>ROUND(ROUND(V83,2)*(1+'General Inputs'!M$20)*(1-AB83)+'General Inputs'!M$28,2)</f>
        <v>0</v>
      </c>
      <c r="X83" s="128">
        <f>ROUND(ROUND(W83,2)*(1+'General Inputs'!N$20)*(1-AC83)+'General Inputs'!N$28,2)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hidden="1" outlineLevel="1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Inputs'!K$28,2)</f>
        <v>0</v>
      </c>
      <c r="V84" s="128">
        <f>ROUND(ROUND(U84,2)*(1+'General Inputs'!L$20)*(1-AA84)+'General Inputs'!L$28,2)</f>
        <v>0</v>
      </c>
      <c r="W84" s="128">
        <f>ROUND(ROUND(V84,2)*(1+'General Inputs'!M$20)*(1-AB84)+'General Inputs'!M$28,2)</f>
        <v>0</v>
      </c>
      <c r="X84" s="128">
        <f>ROUND(ROUND(W84,2)*(1+'General Inputs'!N$20)*(1-AC84)+'General Inputs'!N$28,2)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hidden="1" outlineLevel="1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Inputs'!K$28,2)</f>
        <v>0</v>
      </c>
      <c r="V85" s="128">
        <f>ROUND(ROUND(U85,2)*(1+'General Inputs'!L$20)*(1-AA85)+'General Inputs'!L$28,2)</f>
        <v>0</v>
      </c>
      <c r="W85" s="128">
        <f>ROUND(ROUND(V85,2)*(1+'General Inputs'!M$20)*(1-AB85)+'General Inputs'!M$28,2)</f>
        <v>0</v>
      </c>
      <c r="X85" s="128">
        <f>ROUND(ROUND(W85,2)*(1+'General Inputs'!N$20)*(1-AC85)+'General Inputs'!N$28,2)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hidden="1" outlineLevel="1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Inputs'!K$28,2)</f>
        <v>0</v>
      </c>
      <c r="V86" s="128">
        <f>ROUND(ROUND(U86,2)*(1+'General Inputs'!L$20)*(1-AA86)+'General Inputs'!L$28,2)</f>
        <v>0</v>
      </c>
      <c r="W86" s="128">
        <f>ROUND(ROUND(V86,2)*(1+'General Inputs'!M$20)*(1-AB86)+'General Inputs'!M$28,2)</f>
        <v>0</v>
      </c>
      <c r="X86" s="128">
        <f>ROUND(ROUND(W86,2)*(1+'General Inputs'!N$20)*(1-AC86)+'General Inputs'!N$28,2)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hidden="1" outlineLevel="1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Inputs'!K$28,2)</f>
        <v>0</v>
      </c>
      <c r="V87" s="128">
        <f>ROUND(ROUND(U87,2)*(1+'General Inputs'!L$20)*(1-AA87)+'General Inputs'!L$28,2)</f>
        <v>0</v>
      </c>
      <c r="W87" s="128">
        <f>ROUND(ROUND(V87,2)*(1+'General Inputs'!M$20)*(1-AB87)+'General Inputs'!M$28,2)</f>
        <v>0</v>
      </c>
      <c r="X87" s="128">
        <f>ROUND(ROUND(W87,2)*(1+'General Inputs'!N$20)*(1-AC87)+'General Inputs'!N$28,2)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hidden="1" outlineLevel="1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Inputs'!K$28,2)</f>
        <v>0</v>
      </c>
      <c r="V88" s="128">
        <f>ROUND(ROUND(U88,2)*(1+'General Inputs'!L$20)*(1-AA88)+'General Inputs'!L$28,2)</f>
        <v>0</v>
      </c>
      <c r="W88" s="128">
        <f>ROUND(ROUND(V88,2)*(1+'General Inputs'!M$20)*(1-AB88)+'General Inputs'!M$28,2)</f>
        <v>0</v>
      </c>
      <c r="X88" s="128">
        <f>ROUND(ROUND(W88,2)*(1+'General Inputs'!N$20)*(1-AC88)+'General Inputs'!N$28,2)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hidden="1" outlineLevel="1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Inputs'!K$28,2)</f>
        <v>0</v>
      </c>
      <c r="V89" s="128">
        <f>ROUND(ROUND(U89,2)*(1+'General Inputs'!L$20)*(1-AA89)+'General Inputs'!L$28,2)</f>
        <v>0</v>
      </c>
      <c r="W89" s="128">
        <f>ROUND(ROUND(V89,2)*(1+'General Inputs'!M$20)*(1-AB89)+'General Inputs'!M$28,2)</f>
        <v>0</v>
      </c>
      <c r="X89" s="128">
        <f>ROUND(ROUND(W89,2)*(1+'General Inputs'!N$20)*(1-AC89)+'General Inputs'!N$28,2)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hidden="1" outlineLevel="1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Inputs'!K$28,2)</f>
        <v>0</v>
      </c>
      <c r="V90" s="128">
        <f>ROUND(ROUND(U90,2)*(1+'General Inputs'!L$20)*(1-AA90)+'General Inputs'!L$28,2)</f>
        <v>0</v>
      </c>
      <c r="W90" s="128">
        <f>ROUND(ROUND(V90,2)*(1+'General Inputs'!M$20)*(1-AB90)+'General Inputs'!M$28,2)</f>
        <v>0</v>
      </c>
      <c r="X90" s="128">
        <f>ROUND(ROUND(W90,2)*(1+'General Inputs'!N$20)*(1-AC90)+'General Inputs'!N$28,2)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hidden="1" outlineLevel="1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Inputs'!K$28,2)</f>
        <v>0</v>
      </c>
      <c r="V91" s="128">
        <f>ROUND(ROUND(U91,2)*(1+'General Inputs'!L$20)*(1-AA91)+'General Inputs'!L$28,2)</f>
        <v>0</v>
      </c>
      <c r="W91" s="128">
        <f>ROUND(ROUND(V91,2)*(1+'General Inputs'!M$20)*(1-AB91)+'General Inputs'!M$28,2)</f>
        <v>0</v>
      </c>
      <c r="X91" s="128">
        <f>ROUND(ROUND(W91,2)*(1+'General Inputs'!N$20)*(1-AC91)+'General Inputs'!N$28,2)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hidden="1" outlineLevel="1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hidden="1" outlineLevel="1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hidden="1" outlineLevel="1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hidden="1" outlineLevel="1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hidden="1" outlineLevel="1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hidden="1" outlineLevel="1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hidden="1" outlineLevel="1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hidden="1" outlineLevel="1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hidden="1" outlineLevel="1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hidden="1" outlineLevel="1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hidden="1" outlineLevel="1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hidden="1" outlineLevel="1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hidden="1" outlineLevel="1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hidden="1" outlineLevel="1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hidden="1" outlineLevel="1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hidden="1" outlineLevel="1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hidden="1" outlineLevel="1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hidden="1" outlineLevel="1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hidden="1" outlineLevel="1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hidden="1" outlineLevel="1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hidden="1" outlineLevel="1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hidden="1" outlineLevel="1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hidden="1" outlineLevel="1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hidden="1" outlineLevel="1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hidden="1" outlineLevel="1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hidden="1" outlineLevel="1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hidden="1" outlineLevel="1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hidden="1" outlineLevel="1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hidden="1" outlineLevel="1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hidden="1" outlineLevel="1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hidden="1" outlineLevel="1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hidden="1" outlineLevel="1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hidden="1" outlineLevel="1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hidden="1" outlineLevel="1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hidden="1" outlineLevel="1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hidden="1" outlineLevel="1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hidden="1" outlineLevel="1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hidden="1" outlineLevel="1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hidden="1" outlineLevel="1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hidden="1" outlineLevel="1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hidden="1" outlineLevel="1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hidden="1" outlineLevel="1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hidden="1" outlineLevel="1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hidden="1" outlineLevel="1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hidden="1" outlineLevel="1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hidden="1" outlineLevel="1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hidden="1" outlineLevel="1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hidden="1" outlineLevel="1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hidden="1" outlineLevel="1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hidden="1" outlineLevel="1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hidden="1" outlineLevel="1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hidden="1" outlineLevel="1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hidden="1" outlineLevel="1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hidden="1" outlineLevel="1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hidden="1" outlineLevel="1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hidden="1" outlineLevel="1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hidden="1" outlineLevel="1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hidden="1" outlineLevel="1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hidden="1" outlineLevel="1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idden="1" outlineLevel="1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hidden="1" outlineLevel="1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hidden="1" outlineLevel="1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idden="1" outlineLevel="1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idden="1" outlineLevel="1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idden="1" outlineLevel="1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hidden="1" outlineLevel="1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hidden="1" outlineLevel="1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hidden="1" outlineLevel="1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hidden="1" outlineLevel="1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hidden="1" outlineLevel="1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hidden="1" outlineLevel="1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hidden="1" outlineLevel="1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hidden="1" outlineLevel="1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hidden="1" outlineLevel="1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hidden="1" outlineLevel="1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hidden="1" outlineLevel="1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hidden="1" outlineLevel="1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hidden="1" outlineLevel="1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hidden="1" outlineLevel="1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hidden="1" outlineLevel="1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hidden="1" outlineLevel="1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hidden="1" outlineLevel="1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hidden="1" outlineLevel="1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hidden="1" outlineLevel="1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hidden="1" outlineLevel="1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hidden="1" outlineLevel="1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hidden="1" outlineLevel="1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hidden="1" outlineLevel="1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hidden="1" outlineLevel="1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hidden="1" outlineLevel="1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hidden="1" outlineLevel="1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hidden="1" outlineLevel="1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hidden="1" outlineLevel="1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hidden="1" outlineLevel="1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hidden="1" outlineLevel="1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hidden="1" outlineLevel="1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hidden="1" outlineLevel="1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hidden="1" outlineLevel="1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hidden="1" outlineLevel="1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hidden="1" outlineLevel="1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hidden="1" outlineLevel="1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hidden="1" outlineLevel="1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hidden="1" outlineLevel="1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hidden="1" outlineLevel="1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hidden="1" outlineLevel="1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hidden="1" outlineLevel="1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hidden="1" outlineLevel="1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hidden="1" outlineLevel="1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hidden="1" outlineLevel="1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hidden="1" outlineLevel="1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hidden="1" outlineLevel="1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hidden="1" outlineLevel="1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hidden="1" outlineLevel="1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hidden="1" outlineLevel="1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collapsed="1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306:H306 N326 N317 N3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E27:E305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F27:F305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topLeftCell="E1" zoomScaleNormal="100" workbookViewId="0">
      <selection activeCell="AB8" sqref="AB8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185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257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6" t="s">
        <v>203</v>
      </c>
      <c r="P4" s="176"/>
      <c r="Q4" s="176"/>
      <c r="R4" s="176"/>
      <c r="S4" s="176"/>
      <c r="T4" s="22"/>
      <c r="U4" s="176" t="s">
        <v>204</v>
      </c>
      <c r="V4" s="176"/>
      <c r="W4" s="176"/>
      <c r="X4" s="176"/>
      <c r="Y4" s="176"/>
      <c r="Z4" s="23"/>
      <c r="AA4" s="176" t="s">
        <v>205</v>
      </c>
      <c r="AB4" s="176"/>
      <c r="AC4" s="176"/>
      <c r="AD4" s="176"/>
      <c r="AE4" s="21"/>
      <c r="AF4" s="21"/>
      <c r="AH4" s="21"/>
      <c r="AI4" s="21"/>
      <c r="AJ4" s="21"/>
    </row>
    <row r="5" spans="1:36" ht="12.75" x14ac:dyDescent="0.2">
      <c r="A5" s="24"/>
      <c r="B5" s="25" t="s">
        <v>128</v>
      </c>
      <c r="C5" s="24"/>
      <c r="D5" s="26" t="s">
        <v>202</v>
      </c>
      <c r="E5" s="26" t="s">
        <v>184</v>
      </c>
      <c r="F5" s="26" t="str">
        <f>'Ancillary Network Services'!E5</f>
        <v>Unit</v>
      </c>
      <c r="G5" s="26" t="s">
        <v>186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2021–22</v>
      </c>
      <c r="P5" s="26" t="str">
        <f>'Ancillary Network Services'!O5</f>
        <v>2022–23</v>
      </c>
      <c r="Q5" s="26" t="str">
        <f>'Ancillary Network Services'!P5</f>
        <v>2023–24</v>
      </c>
      <c r="R5" s="26" t="str">
        <f>'Ancillary Network Services'!Q5</f>
        <v>2024–25</v>
      </c>
      <c r="S5" s="26" t="str">
        <f>'Ancillary Network Services'!R5</f>
        <v>2025–26</v>
      </c>
      <c r="T5" s="26"/>
      <c r="U5" s="26" t="str">
        <f>'Ancillary Network Services'!T5</f>
        <v>2021–22</v>
      </c>
      <c r="V5" s="26" t="str">
        <f>'Ancillary Network Services'!U5</f>
        <v>2022–23</v>
      </c>
      <c r="W5" s="26" t="str">
        <f>'Ancillary Network Services'!V5</f>
        <v>2023–24</v>
      </c>
      <c r="X5" s="26" t="str">
        <f>'Ancillary Network Services'!W5</f>
        <v>2024–25</v>
      </c>
      <c r="Y5" s="26" t="str">
        <f>'Ancillary Network Services'!X5</f>
        <v>2025–26</v>
      </c>
      <c r="Z5" s="26"/>
      <c r="AA5" s="26" t="str">
        <f>P5</f>
        <v>2022–23</v>
      </c>
      <c r="AB5" s="26" t="str">
        <f>Q5</f>
        <v>2023–24</v>
      </c>
      <c r="AC5" s="26" t="str">
        <f>R5</f>
        <v>2024–25</v>
      </c>
      <c r="AD5" s="26" t="str">
        <f>S5</f>
        <v>2025–26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381</v>
      </c>
      <c r="D7" s="124" t="s">
        <v>382</v>
      </c>
      <c r="E7" s="124" t="s">
        <v>383</v>
      </c>
      <c r="F7" s="54" t="s">
        <v>34</v>
      </c>
      <c r="G7" s="54" t="s">
        <v>215</v>
      </c>
      <c r="H7" s="61"/>
      <c r="I7" s="62">
        <f t="shared" ref="I7:I36" si="0">_xlfn.IFNA(INDEX($O7:$S7,1,MATCH(forecastyear,$O$5:$S$5,0)),0)</f>
        <v>351.25</v>
      </c>
      <c r="J7" s="125"/>
      <c r="K7" s="62">
        <f t="shared" ref="K7:K36" si="1">_xlfn.IFNA(INDEX($U7:$Y7,1,MATCH(forecastyear,$U$5:$Y$5,0)),0)</f>
        <v>351.25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364.54</v>
      </c>
      <c r="P7" s="126">
        <f t="shared" ref="P7:S7" si="3">V7</f>
        <v>367.28</v>
      </c>
      <c r="Q7" s="126">
        <f t="shared" si="3"/>
        <v>372.27</v>
      </c>
      <c r="R7" s="126">
        <f t="shared" si="3"/>
        <v>362.6</v>
      </c>
      <c r="S7" s="126">
        <f t="shared" si="3"/>
        <v>351.25</v>
      </c>
      <c r="T7" s="37"/>
      <c r="U7" s="127">
        <v>364.54</v>
      </c>
      <c r="V7" s="128">
        <f>ROUND(ROUND(U7,2)*(1+'General Inputs'!K$20)*(1-AA7)+IF(D7="Capital",'General Inputs'!K$30,'General Inputs'!K$29),2)</f>
        <v>367.28</v>
      </c>
      <c r="W7" s="128">
        <f>ROUND(ROUND(V7,2)*(1+'General Inputs'!L$20)*(1-AB7)+IF(E7="Capital",'General Inputs'!L$30,'General Inputs'!L$29),2)</f>
        <v>372.27</v>
      </c>
      <c r="X7" s="128">
        <f>ROUND(ROUND(W7,2)*(1+'General Inputs'!M$20)*(1-AC7)+IF(F7="Capital",'General Inputs'!M$30,'General Inputs'!M$29),2)</f>
        <v>362.6</v>
      </c>
      <c r="Y7" s="128">
        <f>ROUND(ROUND(X7,2)*(1+'General Inputs'!N$20)*(1-AD7)+IF(H7="Capital",'General Inputs'!N$30,'General Inputs'!N$29),2)</f>
        <v>351.25</v>
      </c>
      <c r="Z7" s="129"/>
      <c r="AA7" s="149">
        <v>2.6548827611361681E-2</v>
      </c>
      <c r="AB7" s="149">
        <v>6.0037254478239488E-2</v>
      </c>
      <c r="AC7" s="149">
        <v>6.3900446269264943E-2</v>
      </c>
      <c r="AD7" s="149">
        <v>5.4234973935692654E-2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384</v>
      </c>
      <c r="D8" s="124" t="s">
        <v>382</v>
      </c>
      <c r="E8" s="124" t="s">
        <v>385</v>
      </c>
      <c r="F8" s="54" t="s">
        <v>34</v>
      </c>
      <c r="G8" s="54" t="s">
        <v>215</v>
      </c>
      <c r="H8" s="61"/>
      <c r="I8" s="62">
        <f t="shared" si="0"/>
        <v>403.12</v>
      </c>
      <c r="J8" s="125"/>
      <c r="K8" s="62">
        <f t="shared" si="1"/>
        <v>403.12</v>
      </c>
      <c r="L8" s="125"/>
      <c r="M8" s="125" t="str">
        <f t="shared" si="2"/>
        <v>COMPLIANT</v>
      </c>
      <c r="N8" s="37"/>
      <c r="O8" s="126">
        <f t="shared" ref="O8:O36" si="4">U8</f>
        <v>429.21</v>
      </c>
      <c r="P8" s="126">
        <f t="shared" ref="P8:P36" si="5">V8</f>
        <v>428.52</v>
      </c>
      <c r="Q8" s="126">
        <f t="shared" ref="Q8:Q36" si="6">W8</f>
        <v>432.16</v>
      </c>
      <c r="R8" s="126">
        <f t="shared" ref="R8:R36" si="7">X8</f>
        <v>418.69</v>
      </c>
      <c r="S8" s="126">
        <f t="shared" ref="S8:S36" si="8">Y8</f>
        <v>403.12</v>
      </c>
      <c r="T8" s="37"/>
      <c r="U8" s="127">
        <v>429.21</v>
      </c>
      <c r="V8" s="128">
        <f>ROUND(ROUND(U8,2)*(1+'General Inputs'!K$20)*(1-AA8)+IF(D8="Capital",'General Inputs'!K$30,'General Inputs'!K$29),2)</f>
        <v>428.52</v>
      </c>
      <c r="W8" s="128">
        <f>ROUND(ROUND(V8,2)*(1+'General Inputs'!L$20)*(1-AB8)+IF(E8="Capital",'General Inputs'!L$30,'General Inputs'!L$29),2)</f>
        <v>432.16</v>
      </c>
      <c r="X8" s="128">
        <f>ROUND(ROUND(W8,2)*(1+'General Inputs'!M$20)*(1-AC8)+IF(F8="Capital",'General Inputs'!M$30,'General Inputs'!M$29),2)</f>
        <v>418.69</v>
      </c>
      <c r="Y8" s="128">
        <f>ROUND(ROUND(X8,2)*(1+'General Inputs'!N$20)*(1-AD8)+IF(H8="Capital",'General Inputs'!N$30,'General Inputs'!N$29),2)</f>
        <v>403.12</v>
      </c>
      <c r="Z8" s="129"/>
      <c r="AA8" s="149">
        <v>3.53452354083027E-2</v>
      </c>
      <c r="AB8" s="149">
        <v>6.475097124902951E-2</v>
      </c>
      <c r="AC8" s="149">
        <v>6.8893897881523336E-2</v>
      </c>
      <c r="AD8" s="149">
        <v>5.9981214117964754E-2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386</v>
      </c>
      <c r="D9" s="124" t="s">
        <v>382</v>
      </c>
      <c r="E9" s="124" t="s">
        <v>387</v>
      </c>
      <c r="F9" s="54" t="s">
        <v>34</v>
      </c>
      <c r="G9" s="54" t="s">
        <v>215</v>
      </c>
      <c r="H9" s="61"/>
      <c r="I9" s="62">
        <f t="shared" si="0"/>
        <v>651.83000000000004</v>
      </c>
      <c r="J9" s="125"/>
      <c r="K9" s="62">
        <f t="shared" si="1"/>
        <v>651.83000000000004</v>
      </c>
      <c r="L9" s="125"/>
      <c r="M9" s="125" t="str">
        <f t="shared" si="2"/>
        <v>COMPLIANT</v>
      </c>
      <c r="N9" s="37"/>
      <c r="O9" s="126">
        <f t="shared" si="4"/>
        <v>740.95</v>
      </c>
      <c r="P9" s="126">
        <f t="shared" si="5"/>
        <v>723.39</v>
      </c>
      <c r="Q9" s="126">
        <f t="shared" si="6"/>
        <v>720.12</v>
      </c>
      <c r="R9" s="126">
        <f t="shared" si="7"/>
        <v>688</v>
      </c>
      <c r="S9" s="126">
        <f t="shared" si="8"/>
        <v>651.83000000000004</v>
      </c>
      <c r="T9" s="37"/>
      <c r="U9" s="127">
        <v>740.95</v>
      </c>
      <c r="V9" s="128">
        <f>ROUND(ROUND(U9,2)*(1+'General Inputs'!K$20)*(1-AA9)+IF(D9="Capital",'General Inputs'!K$30,'General Inputs'!K$29),2)</f>
        <v>723.39</v>
      </c>
      <c r="W9" s="128">
        <f>ROUND(ROUND(V9,2)*(1+'General Inputs'!L$20)*(1-AB9)+IF(E9="Capital",'General Inputs'!L$30,'General Inputs'!L$29),2)</f>
        <v>720.12</v>
      </c>
      <c r="X9" s="128">
        <f>ROUND(ROUND(W9,2)*(1+'General Inputs'!M$20)*(1-AC9)+IF(F9="Capital",'General Inputs'!M$30,'General Inputs'!M$29),2)</f>
        <v>688</v>
      </c>
      <c r="Y9" s="128">
        <f>ROUND(ROUND(X9,2)*(1+'General Inputs'!N$20)*(1-AD9)+IF(H9="Capital",'General Inputs'!N$30,'General Inputs'!N$29),2)</f>
        <v>651.83000000000004</v>
      </c>
      <c r="Z9" s="129"/>
      <c r="AA9" s="149">
        <v>5.670307120069118E-2</v>
      </c>
      <c r="AB9" s="149">
        <v>7.6821484104353743E-2</v>
      </c>
      <c r="AC9" s="149">
        <v>8.1815001080110306E-2</v>
      </c>
      <c r="AD9" s="149">
        <v>7.4995948825809622E-2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388</v>
      </c>
      <c r="D10" s="124" t="s">
        <v>382</v>
      </c>
      <c r="E10" s="124" t="s">
        <v>389</v>
      </c>
      <c r="F10" s="54" t="s">
        <v>34</v>
      </c>
      <c r="G10" s="54" t="s">
        <v>215</v>
      </c>
      <c r="H10" s="61"/>
      <c r="I10" s="62">
        <f t="shared" si="0"/>
        <v>54.73</v>
      </c>
      <c r="J10" s="125"/>
      <c r="K10" s="62">
        <f t="shared" si="1"/>
        <v>54.73</v>
      </c>
      <c r="L10" s="125"/>
      <c r="M10" s="125" t="str">
        <f t="shared" si="2"/>
        <v>COMPLIANT</v>
      </c>
      <c r="N10" s="37"/>
      <c r="O10" s="126">
        <f t="shared" si="4"/>
        <v>44.71</v>
      </c>
      <c r="P10" s="126">
        <f t="shared" si="5"/>
        <v>46.57</v>
      </c>
      <c r="Q10" s="126">
        <f t="shared" si="6"/>
        <v>50.52</v>
      </c>
      <c r="R10" s="126">
        <f t="shared" si="7"/>
        <v>52.94</v>
      </c>
      <c r="S10" s="126">
        <f t="shared" si="8"/>
        <v>54.73</v>
      </c>
      <c r="T10" s="37"/>
      <c r="U10" s="127">
        <v>44.71</v>
      </c>
      <c r="V10" s="128">
        <f>ROUND(ROUND(U10,2)*(1+'General Inputs'!K$20)*(1-AA10)+IF(D10="Capital",'General Inputs'!K$30,'General Inputs'!K$29),2)</f>
        <v>46.57</v>
      </c>
      <c r="W10" s="128">
        <f>ROUND(ROUND(V10,2)*(1+'General Inputs'!L$20)*(1-AB10)+IF(E10="Capital",'General Inputs'!L$30,'General Inputs'!L$29),2)</f>
        <v>50.52</v>
      </c>
      <c r="X10" s="128">
        <f>ROUND(ROUND(W10,2)*(1+'General Inputs'!M$20)*(1-AC10)+IF(F10="Capital",'General Inputs'!M$30,'General Inputs'!M$29),2)</f>
        <v>52.94</v>
      </c>
      <c r="Y10" s="128">
        <f>ROUND(ROUND(X10,2)*(1+'General Inputs'!N$20)*(1-AD10)+IF(H10="Capital",'General Inputs'!N$30,'General Inputs'!N$29),2)</f>
        <v>54.73</v>
      </c>
      <c r="Z10" s="129"/>
      <c r="AA10" s="149">
        <v>-6.4756788595219383E-3</v>
      </c>
      <c r="AB10" s="149">
        <v>-5.9531990650547595E-3</v>
      </c>
      <c r="AC10" s="149">
        <v>-7.1626134910667272E-3</v>
      </c>
      <c r="AD10" s="149">
        <v>-9.2967168831743496E-3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/>
      <c r="D11" s="124"/>
      <c r="E11" s="124"/>
      <c r="F11" s="54"/>
      <c r="G11" s="54"/>
      <c r="H11" s="61"/>
      <c r="I11" s="62">
        <f t="shared" si="0"/>
        <v>0</v>
      </c>
      <c r="J11" s="125"/>
      <c r="K11" s="62">
        <f t="shared" si="1"/>
        <v>0</v>
      </c>
      <c r="L11" s="125"/>
      <c r="M11" s="125" t="str">
        <f t="shared" si="2"/>
        <v/>
      </c>
      <c r="N11" s="37"/>
      <c r="O11" s="126">
        <f t="shared" si="4"/>
        <v>0</v>
      </c>
      <c r="P11" s="126">
        <f t="shared" si="5"/>
        <v>0</v>
      </c>
      <c r="Q11" s="126">
        <f t="shared" si="6"/>
        <v>0</v>
      </c>
      <c r="R11" s="126">
        <f t="shared" si="7"/>
        <v>0</v>
      </c>
      <c r="S11" s="126">
        <f t="shared" si="8"/>
        <v>0</v>
      </c>
      <c r="T11" s="37"/>
      <c r="U11" s="127"/>
      <c r="V11" s="128">
        <f>ROUND(ROUND(U11,2)*(1+'General Inputs'!K$20)*(1-AA11)+IF(D11="Capital",'General Inputs'!K$30,'General Inputs'!K$29),2)</f>
        <v>0</v>
      </c>
      <c r="W11" s="128">
        <f>ROUND(ROUND(V11,2)*(1+'General Inputs'!L$20)*(1-AB11)+IF(E11="Capital",'General Inputs'!L$30,'General Inputs'!L$29),2)</f>
        <v>0</v>
      </c>
      <c r="X11" s="128">
        <f>ROUND(ROUND(W11,2)*(1+'General Inputs'!M$20)*(1-AC11)+IF(F11="Capital",'General Inputs'!M$30,'General Inputs'!M$29),2)</f>
        <v>0</v>
      </c>
      <c r="Y11" s="128">
        <f>ROUND(ROUND(X11,2)*(1+'General Inputs'!N$20)*(1-AD11)+IF(H11="Capital",'General Inputs'!N$30,'General Inputs'!N$29),2)</f>
        <v>0</v>
      </c>
      <c r="Z11" s="129"/>
      <c r="AA11" s="149">
        <f>IF($U11="",0,IF($D11="Capital",'General Inputs'!K$25,'General Inputs'!K$24))</f>
        <v>0</v>
      </c>
      <c r="AB11" s="149">
        <f>IF($U11="",0,IF($D11="Capital",'General Inputs'!L$25,'General Inputs'!L$24))</f>
        <v>0</v>
      </c>
      <c r="AC11" s="149">
        <f>IF($U11="",0,IF($D11="Capital",'General Inputs'!M$25,'General Inputs'!M$24))</f>
        <v>0</v>
      </c>
      <c r="AD11" s="149">
        <f>IF($U11="",0,IF($D11="Capital",'General Inputs'!N$25,'General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hidden="1" outlineLevel="1" x14ac:dyDescent="0.2">
      <c r="A12" s="35"/>
      <c r="B12" s="35"/>
      <c r="C12" s="124"/>
      <c r="D12" s="124"/>
      <c r="E12" s="124"/>
      <c r="F12" s="54" t="s">
        <v>34</v>
      </c>
      <c r="G12" s="54"/>
      <c r="H12" s="61"/>
      <c r="I12" s="62">
        <f t="shared" si="0"/>
        <v>0</v>
      </c>
      <c r="J12" s="125"/>
      <c r="K12" s="62">
        <f t="shared" si="1"/>
        <v>0</v>
      </c>
      <c r="L12" s="125"/>
      <c r="M12" s="125" t="str">
        <f t="shared" si="2"/>
        <v/>
      </c>
      <c r="N12" s="37"/>
      <c r="O12" s="126">
        <f t="shared" si="4"/>
        <v>0</v>
      </c>
      <c r="P12" s="126">
        <f t="shared" si="5"/>
        <v>0</v>
      </c>
      <c r="Q12" s="126">
        <f t="shared" si="6"/>
        <v>0</v>
      </c>
      <c r="R12" s="126">
        <f t="shared" si="7"/>
        <v>0</v>
      </c>
      <c r="S12" s="126">
        <f t="shared" si="8"/>
        <v>0</v>
      </c>
      <c r="T12" s="37"/>
      <c r="U12" s="127"/>
      <c r="V12" s="128">
        <f>ROUND(ROUND(U12,2)*(1+'General Inputs'!K$20)*(1-AA12)+IF(D12="Capital",'General Inputs'!K$30,'General Inputs'!K$29),2)</f>
        <v>0</v>
      </c>
      <c r="W12" s="128">
        <f>ROUND(ROUND(V12,2)*(1+'General Inputs'!L$20)*(1-AB12)+IF(E12="Capital",'General Inputs'!L$30,'General Inputs'!L$29),2)</f>
        <v>0</v>
      </c>
      <c r="X12" s="128">
        <f>ROUND(ROUND(W12,2)*(1+'General Inputs'!M$20)*(1-AC12)+IF(F12="Capital",'General Inputs'!M$30,'General Inputs'!M$29),2)</f>
        <v>0</v>
      </c>
      <c r="Y12" s="128">
        <f>ROUND(ROUND(X12,2)*(1+'General Inputs'!N$20)*(1-AD12)+IF(H12="Capital",'General Inputs'!N$30,'General Inputs'!N$29),2)</f>
        <v>0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hidden="1" outlineLevel="1" x14ac:dyDescent="0.2">
      <c r="A13" s="35"/>
      <c r="B13" s="35"/>
      <c r="C13" s="124"/>
      <c r="D13" s="124"/>
      <c r="E13" s="124"/>
      <c r="F13" s="54" t="s">
        <v>34</v>
      </c>
      <c r="G13" s="54"/>
      <c r="H13" s="61"/>
      <c r="I13" s="62">
        <f t="shared" si="0"/>
        <v>0</v>
      </c>
      <c r="J13" s="125"/>
      <c r="K13" s="62">
        <f t="shared" si="1"/>
        <v>0</v>
      </c>
      <c r="L13" s="125"/>
      <c r="M13" s="125" t="str">
        <f t="shared" si="2"/>
        <v/>
      </c>
      <c r="N13" s="37"/>
      <c r="O13" s="126">
        <f t="shared" si="4"/>
        <v>0</v>
      </c>
      <c r="P13" s="126">
        <f t="shared" si="5"/>
        <v>0</v>
      </c>
      <c r="Q13" s="126">
        <f t="shared" si="6"/>
        <v>0</v>
      </c>
      <c r="R13" s="126">
        <f t="shared" si="7"/>
        <v>0</v>
      </c>
      <c r="S13" s="126">
        <f t="shared" si="8"/>
        <v>0</v>
      </c>
      <c r="T13" s="37"/>
      <c r="U13" s="127"/>
      <c r="V13" s="128">
        <f>ROUND(ROUND(U13,2)*(1+'General Inputs'!K$20)*(1-AA13)+IF(D13="Capital",'General Inputs'!K$30,'General Inputs'!K$29),2)</f>
        <v>0</v>
      </c>
      <c r="W13" s="128">
        <f>ROUND(ROUND(V13,2)*(1+'General Inputs'!L$20)*(1-AB13)+IF(E13="Capital",'General Inputs'!L$30,'General Inputs'!L$29),2)</f>
        <v>0</v>
      </c>
      <c r="X13" s="128">
        <f>ROUND(ROUND(W13,2)*(1+'General Inputs'!M$20)*(1-AC13)+IF(F13="Capital",'General Inputs'!M$30,'General Inputs'!M$29),2)</f>
        <v>0</v>
      </c>
      <c r="Y13" s="128">
        <f>ROUND(ROUND(X13,2)*(1+'General Inputs'!N$20)*(1-AD13)+IF(H13="Capital",'General Inputs'!N$30,'General Inputs'!N$29),2)</f>
        <v>0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hidden="1" outlineLevel="1" x14ac:dyDescent="0.2">
      <c r="A14" s="35"/>
      <c r="B14" s="35"/>
      <c r="C14" s="124"/>
      <c r="D14" s="124"/>
      <c r="E14" s="124"/>
      <c r="F14" s="54" t="s">
        <v>34</v>
      </c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4"/>
        <v>0</v>
      </c>
      <c r="P14" s="126">
        <f t="shared" si="5"/>
        <v>0</v>
      </c>
      <c r="Q14" s="126">
        <f t="shared" si="6"/>
        <v>0</v>
      </c>
      <c r="R14" s="126">
        <f t="shared" si="7"/>
        <v>0</v>
      </c>
      <c r="S14" s="126">
        <f t="shared" si="8"/>
        <v>0</v>
      </c>
      <c r="T14" s="3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hidden="1" outlineLevel="1" x14ac:dyDescent="0.2">
      <c r="A15" s="35"/>
      <c r="B15" s="35"/>
      <c r="C15" s="124"/>
      <c r="D15" s="124"/>
      <c r="E15" s="124"/>
      <c r="F15" s="54" t="s">
        <v>34</v>
      </c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4"/>
        <v>0</v>
      </c>
      <c r="P15" s="126">
        <f t="shared" si="5"/>
        <v>0</v>
      </c>
      <c r="Q15" s="126">
        <f t="shared" si="6"/>
        <v>0</v>
      </c>
      <c r="R15" s="126">
        <f t="shared" si="7"/>
        <v>0</v>
      </c>
      <c r="S15" s="126">
        <f t="shared" si="8"/>
        <v>0</v>
      </c>
      <c r="T15" s="3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hidden="1" outlineLevel="1" x14ac:dyDescent="0.2">
      <c r="A16" s="35"/>
      <c r="B16" s="35"/>
      <c r="C16" s="124"/>
      <c r="D16" s="124"/>
      <c r="E16" s="124"/>
      <c r="F16" s="54" t="s">
        <v>34</v>
      </c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4"/>
        <v>0</v>
      </c>
      <c r="P16" s="126">
        <f t="shared" si="5"/>
        <v>0</v>
      </c>
      <c r="Q16" s="126">
        <f t="shared" si="6"/>
        <v>0</v>
      </c>
      <c r="R16" s="126">
        <f t="shared" si="7"/>
        <v>0</v>
      </c>
      <c r="S16" s="126">
        <f t="shared" si="8"/>
        <v>0</v>
      </c>
      <c r="T16" s="3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hidden="1" outlineLevel="1" x14ac:dyDescent="0.2">
      <c r="A17" s="35"/>
      <c r="B17" s="35"/>
      <c r="C17" s="124"/>
      <c r="D17" s="124"/>
      <c r="E17" s="124"/>
      <c r="F17" s="54" t="s">
        <v>34</v>
      </c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4"/>
        <v>0</v>
      </c>
      <c r="P17" s="126">
        <f t="shared" si="5"/>
        <v>0</v>
      </c>
      <c r="Q17" s="126">
        <f t="shared" si="6"/>
        <v>0</v>
      </c>
      <c r="R17" s="126">
        <f t="shared" si="7"/>
        <v>0</v>
      </c>
      <c r="S17" s="126">
        <f t="shared" si="8"/>
        <v>0</v>
      </c>
      <c r="T17" s="3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hidden="1" outlineLevel="1" x14ac:dyDescent="0.2">
      <c r="A18" s="35"/>
      <c r="B18" s="35"/>
      <c r="C18" s="124"/>
      <c r="D18" s="124"/>
      <c r="E18" s="124"/>
      <c r="F18" s="54" t="s">
        <v>34</v>
      </c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4"/>
        <v>0</v>
      </c>
      <c r="P18" s="126">
        <f t="shared" si="5"/>
        <v>0</v>
      </c>
      <c r="Q18" s="126">
        <f t="shared" si="6"/>
        <v>0</v>
      </c>
      <c r="R18" s="126">
        <f t="shared" si="7"/>
        <v>0</v>
      </c>
      <c r="S18" s="126">
        <f t="shared" si="8"/>
        <v>0</v>
      </c>
      <c r="T18" s="3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hidden="1" outlineLevel="1" x14ac:dyDescent="0.2">
      <c r="A19" s="35"/>
      <c r="B19" s="35"/>
      <c r="C19" s="124"/>
      <c r="D19" s="124"/>
      <c r="E19" s="124"/>
      <c r="F19" s="54" t="s">
        <v>34</v>
      </c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4"/>
        <v>0</v>
      </c>
      <c r="P19" s="126">
        <f t="shared" si="5"/>
        <v>0</v>
      </c>
      <c r="Q19" s="126">
        <f t="shared" si="6"/>
        <v>0</v>
      </c>
      <c r="R19" s="126">
        <f t="shared" si="7"/>
        <v>0</v>
      </c>
      <c r="S19" s="126">
        <f t="shared" si="8"/>
        <v>0</v>
      </c>
      <c r="T19" s="3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hidden="1" outlineLevel="1" x14ac:dyDescent="0.2">
      <c r="A20" s="35"/>
      <c r="B20" s="35"/>
      <c r="C20" s="124"/>
      <c r="D20" s="124"/>
      <c r="E20" s="124"/>
      <c r="F20" s="54" t="s">
        <v>34</v>
      </c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4"/>
        <v>0</v>
      </c>
      <c r="P20" s="126">
        <f t="shared" si="5"/>
        <v>0</v>
      </c>
      <c r="Q20" s="126">
        <f t="shared" si="6"/>
        <v>0</v>
      </c>
      <c r="R20" s="126">
        <f t="shared" si="7"/>
        <v>0</v>
      </c>
      <c r="S20" s="126">
        <f t="shared" si="8"/>
        <v>0</v>
      </c>
      <c r="T20" s="3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hidden="1" outlineLevel="1" x14ac:dyDescent="0.2">
      <c r="A21" s="35"/>
      <c r="B21" s="35"/>
      <c r="C21" s="124"/>
      <c r="D21" s="124"/>
      <c r="E21" s="124"/>
      <c r="F21" s="54" t="s">
        <v>34</v>
      </c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34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34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34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34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34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34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34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34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34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34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34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34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34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34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34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F37:I37 O37 O57 O48" xr:uid="{00000000-0002-0000-0600-000000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39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40</v>
      </c>
      <c r="H8" s="46"/>
    </row>
    <row r="9" spans="1:21" x14ac:dyDescent="0.2">
      <c r="C9" s="53" t="s">
        <v>41</v>
      </c>
      <c r="D9" s="36" t="s">
        <v>24</v>
      </c>
      <c r="E9" s="36"/>
      <c r="F9" s="36"/>
      <c r="G9" s="138" t="s">
        <v>42</v>
      </c>
      <c r="H9" s="46"/>
    </row>
    <row r="10" spans="1:21" x14ac:dyDescent="0.2">
      <c r="C10" s="53" t="s">
        <v>43</v>
      </c>
      <c r="D10" s="36" t="s">
        <v>24</v>
      </c>
      <c r="E10" s="36"/>
      <c r="F10" s="36"/>
      <c r="G10" s="138" t="s">
        <v>34</v>
      </c>
    </row>
    <row r="11" spans="1:21" x14ac:dyDescent="0.2">
      <c r="C11" s="53" t="s">
        <v>44</v>
      </c>
      <c r="D11" s="36" t="s">
        <v>24</v>
      </c>
      <c r="E11" s="36"/>
      <c r="F11" s="36"/>
      <c r="G11" s="138" t="s">
        <v>45</v>
      </c>
    </row>
    <row r="12" spans="1:21" x14ac:dyDescent="0.2">
      <c r="C12" s="53" t="s">
        <v>46</v>
      </c>
      <c r="D12" s="36" t="s">
        <v>24</v>
      </c>
      <c r="E12" s="36"/>
      <c r="F12" s="36"/>
      <c r="G12" s="138" t="s">
        <v>47</v>
      </c>
    </row>
    <row r="13" spans="1:21" x14ac:dyDescent="0.2">
      <c r="F13" s="35"/>
      <c r="G13" s="35"/>
    </row>
    <row r="14" spans="1:21" x14ac:dyDescent="0.2">
      <c r="C14" s="53" t="s">
        <v>30</v>
      </c>
      <c r="D14" s="36" t="s">
        <v>24</v>
      </c>
      <c r="E14" s="36"/>
      <c r="F14" s="36"/>
      <c r="G14" s="138" t="s">
        <v>33</v>
      </c>
    </row>
    <row r="15" spans="1:21" x14ac:dyDescent="0.2">
      <c r="C15" s="53" t="s">
        <v>2</v>
      </c>
      <c r="D15" s="36" t="s">
        <v>24</v>
      </c>
      <c r="E15" s="36"/>
      <c r="F15" s="36"/>
      <c r="G15" s="138" t="s">
        <v>37</v>
      </c>
    </row>
    <row r="16" spans="1:21" x14ac:dyDescent="0.2">
      <c r="C16" s="53" t="s">
        <v>48</v>
      </c>
      <c r="D16" s="36" t="s">
        <v>24</v>
      </c>
      <c r="E16" s="36"/>
      <c r="F16" s="36"/>
      <c r="G16" s="138" t="s">
        <v>49</v>
      </c>
    </row>
    <row r="17" spans="3:7" x14ac:dyDescent="0.2">
      <c r="C17" s="53" t="s">
        <v>50</v>
      </c>
      <c r="D17" s="36" t="s">
        <v>24</v>
      </c>
      <c r="E17" s="36"/>
      <c r="F17" s="36"/>
      <c r="G17" s="138" t="s">
        <v>51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52</v>
      </c>
      <c r="D19" s="36" t="s">
        <v>24</v>
      </c>
      <c r="E19" s="36"/>
      <c r="F19" s="36"/>
      <c r="G19" s="138" t="s">
        <v>53</v>
      </c>
    </row>
    <row r="20" spans="3:7" x14ac:dyDescent="0.2">
      <c r="C20" s="53" t="s">
        <v>54</v>
      </c>
      <c r="D20" s="36" t="s">
        <v>24</v>
      </c>
      <c r="E20" s="36"/>
      <c r="F20" s="36"/>
      <c r="G20" s="138" t="s">
        <v>55</v>
      </c>
    </row>
    <row r="21" spans="3:7" x14ac:dyDescent="0.2">
      <c r="C21" s="53" t="s">
        <v>56</v>
      </c>
      <c r="D21" s="36" t="s">
        <v>24</v>
      </c>
      <c r="E21" s="36"/>
      <c r="F21" s="36"/>
      <c r="G21" s="138" t="s">
        <v>57</v>
      </c>
    </row>
    <row r="22" spans="3:7" x14ac:dyDescent="0.2">
      <c r="C22" s="53" t="s">
        <v>58</v>
      </c>
      <c r="D22" s="36" t="s">
        <v>24</v>
      </c>
      <c r="E22" s="36"/>
      <c r="F22" s="36"/>
      <c r="G22" s="138" t="s">
        <v>59</v>
      </c>
    </row>
    <row r="23" spans="3:7" x14ac:dyDescent="0.2">
      <c r="C23" s="53" t="s">
        <v>60</v>
      </c>
      <c r="D23" s="36" t="s">
        <v>24</v>
      </c>
      <c r="E23" s="36"/>
      <c r="F23" s="36"/>
      <c r="G23" s="138" t="s">
        <v>61</v>
      </c>
    </row>
    <row r="24" spans="3:7" x14ac:dyDescent="0.2">
      <c r="C24" s="53" t="s">
        <v>62</v>
      </c>
      <c r="D24" s="36" t="s">
        <v>24</v>
      </c>
      <c r="E24" s="36"/>
      <c r="F24" s="36"/>
      <c r="G24" s="138" t="s">
        <v>63</v>
      </c>
    </row>
    <row r="25" spans="3:7" x14ac:dyDescent="0.2">
      <c r="C25" s="53" t="s">
        <v>64</v>
      </c>
      <c r="D25" s="36" t="s">
        <v>24</v>
      </c>
      <c r="E25" s="36"/>
      <c r="F25" s="36"/>
      <c r="G25" s="138" t="s">
        <v>65</v>
      </c>
    </row>
    <row r="26" spans="3:7" x14ac:dyDescent="0.2">
      <c r="C26" s="53" t="s">
        <v>66</v>
      </c>
      <c r="D26" s="36" t="s">
        <v>24</v>
      </c>
      <c r="E26" s="36"/>
      <c r="F26" s="36"/>
      <c r="G26" s="138" t="s">
        <v>67</v>
      </c>
    </row>
    <row r="27" spans="3:7" x14ac:dyDescent="0.2">
      <c r="C27" s="53" t="s">
        <v>68</v>
      </c>
      <c r="D27" s="36" t="s">
        <v>24</v>
      </c>
      <c r="E27" s="36"/>
      <c r="F27" s="36"/>
      <c r="G27" s="138" t="s">
        <v>69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194</v>
      </c>
      <c r="D29" s="36" t="s">
        <v>24</v>
      </c>
      <c r="E29" s="36"/>
      <c r="F29" s="36"/>
      <c r="G29" s="138" t="s">
        <v>187</v>
      </c>
    </row>
    <row r="30" spans="3:7" x14ac:dyDescent="0.2">
      <c r="C30" s="53" t="s">
        <v>195</v>
      </c>
      <c r="D30" s="36" t="s">
        <v>24</v>
      </c>
      <c r="E30" s="36"/>
      <c r="F30" s="36"/>
      <c r="G30" s="138" t="s">
        <v>189</v>
      </c>
    </row>
    <row r="31" spans="3:7" x14ac:dyDescent="0.2">
      <c r="C31" s="53" t="s">
        <v>196</v>
      </c>
      <c r="D31" s="36" t="s">
        <v>24</v>
      </c>
      <c r="E31" s="36"/>
      <c r="F31" s="36"/>
      <c r="G31" s="138" t="s">
        <v>188</v>
      </c>
    </row>
    <row r="32" spans="3:7" x14ac:dyDescent="0.2">
      <c r="C32" s="53" t="s">
        <v>197</v>
      </c>
      <c r="D32" s="36" t="s">
        <v>24</v>
      </c>
      <c r="E32" s="36"/>
      <c r="F32" s="36"/>
      <c r="G32" s="138" t="s">
        <v>191</v>
      </c>
    </row>
    <row r="33" spans="1:21" x14ac:dyDescent="0.2">
      <c r="C33" s="53" t="s">
        <v>198</v>
      </c>
      <c r="D33" s="36" t="s">
        <v>24</v>
      </c>
      <c r="E33" s="36"/>
      <c r="F33" s="36"/>
      <c r="G33" s="138" t="s">
        <v>192</v>
      </c>
    </row>
    <row r="34" spans="1:21" x14ac:dyDescent="0.2">
      <c r="C34" s="53" t="s">
        <v>199</v>
      </c>
      <c r="D34" s="36" t="s">
        <v>24</v>
      </c>
      <c r="E34" s="36"/>
      <c r="F34" s="36"/>
      <c r="G34" s="138" t="s">
        <v>193</v>
      </c>
    </row>
    <row r="35" spans="1:21" x14ac:dyDescent="0.2">
      <c r="C35" s="53" t="s">
        <v>216</v>
      </c>
      <c r="D35" s="36"/>
      <c r="E35" s="36"/>
      <c r="F35" s="36"/>
      <c r="G35" s="138" t="s">
        <v>214</v>
      </c>
    </row>
    <row r="36" spans="1:21" x14ac:dyDescent="0.2">
      <c r="C36" s="53" t="s">
        <v>217</v>
      </c>
      <c r="D36" s="36"/>
      <c r="E36" s="36"/>
      <c r="F36" s="36"/>
      <c r="G36" s="138" t="s">
        <v>215</v>
      </c>
    </row>
    <row r="37" spans="1:21" x14ac:dyDescent="0.2">
      <c r="C37" s="53" t="s">
        <v>200</v>
      </c>
      <c r="D37" s="36" t="s">
        <v>24</v>
      </c>
      <c r="E37" s="36"/>
      <c r="F37" s="36"/>
      <c r="G37" s="138" t="s">
        <v>190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70</v>
      </c>
      <c r="D39" s="36" t="s">
        <v>24</v>
      </c>
      <c r="E39" s="36"/>
      <c r="F39" s="36"/>
      <c r="G39" s="138" t="s">
        <v>70</v>
      </c>
    </row>
    <row r="40" spans="1:21" x14ac:dyDescent="0.2">
      <c r="C40" s="53" t="s">
        <v>71</v>
      </c>
      <c r="D40" s="36" t="s">
        <v>24</v>
      </c>
      <c r="E40" s="36"/>
      <c r="F40" s="36"/>
      <c r="G40" s="138" t="s">
        <v>71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72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40</v>
      </c>
      <c r="H44" s="46"/>
    </row>
    <row r="45" spans="1:21" x14ac:dyDescent="0.2">
      <c r="C45" s="53" t="s">
        <v>73</v>
      </c>
      <c r="D45" s="36" t="s">
        <v>24</v>
      </c>
      <c r="E45" s="36"/>
      <c r="F45" s="36"/>
      <c r="G45" s="139">
        <v>36526</v>
      </c>
      <c r="H45" s="46"/>
    </row>
    <row r="46" spans="1:21" x14ac:dyDescent="0.2">
      <c r="C46" s="53" t="s">
        <v>74</v>
      </c>
      <c r="D46" s="36" t="s">
        <v>24</v>
      </c>
      <c r="E46" s="36"/>
      <c r="F46" s="36"/>
      <c r="G46" s="139">
        <v>36557</v>
      </c>
      <c r="H46" s="46"/>
    </row>
    <row r="47" spans="1:21" x14ac:dyDescent="0.2">
      <c r="C47" s="53" t="s">
        <v>75</v>
      </c>
      <c r="D47" s="36" t="s">
        <v>24</v>
      </c>
      <c r="E47" s="36"/>
      <c r="F47" s="36"/>
      <c r="G47" s="139">
        <v>36586</v>
      </c>
      <c r="H47" s="46"/>
    </row>
    <row r="48" spans="1:21" x14ac:dyDescent="0.2">
      <c r="C48" s="53" t="s">
        <v>76</v>
      </c>
      <c r="D48" s="36" t="s">
        <v>24</v>
      </c>
      <c r="E48" s="36"/>
      <c r="F48" s="36"/>
      <c r="G48" s="139">
        <v>36617</v>
      </c>
    </row>
    <row r="49" spans="1:21" x14ac:dyDescent="0.2">
      <c r="C49" s="53" t="s">
        <v>77</v>
      </c>
      <c r="D49" s="36" t="s">
        <v>24</v>
      </c>
      <c r="E49" s="36"/>
      <c r="F49" s="36"/>
      <c r="G49" s="139">
        <v>36647</v>
      </c>
    </row>
    <row r="50" spans="1:21" x14ac:dyDescent="0.2">
      <c r="C50" s="53" t="s">
        <v>78</v>
      </c>
      <c r="D50" s="36" t="s">
        <v>24</v>
      </c>
      <c r="E50" s="36"/>
      <c r="F50" s="36"/>
      <c r="G50" s="139">
        <v>36678</v>
      </c>
    </row>
    <row r="51" spans="1:21" x14ac:dyDescent="0.2">
      <c r="C51" s="53" t="s">
        <v>79</v>
      </c>
      <c r="D51" s="36" t="s">
        <v>24</v>
      </c>
      <c r="E51" s="36"/>
      <c r="F51" s="36"/>
      <c r="G51" s="139">
        <v>36708</v>
      </c>
    </row>
    <row r="52" spans="1:21" x14ac:dyDescent="0.2">
      <c r="C52" s="53" t="s">
        <v>80</v>
      </c>
      <c r="D52" s="36" t="s">
        <v>24</v>
      </c>
      <c r="E52" s="36"/>
      <c r="F52" s="36"/>
      <c r="G52" s="139">
        <v>36739</v>
      </c>
    </row>
    <row r="53" spans="1:21" x14ac:dyDescent="0.2">
      <c r="C53" s="53" t="s">
        <v>81</v>
      </c>
      <c r="D53" s="36" t="s">
        <v>24</v>
      </c>
      <c r="E53" s="36"/>
      <c r="F53" s="36"/>
      <c r="G53" s="139">
        <v>36770</v>
      </c>
    </row>
    <row r="54" spans="1:21" x14ac:dyDescent="0.2">
      <c r="C54" s="53" t="s">
        <v>82</v>
      </c>
      <c r="D54" s="36" t="s">
        <v>24</v>
      </c>
      <c r="E54" s="36"/>
      <c r="F54" s="36"/>
      <c r="G54" s="139">
        <v>36800</v>
      </c>
    </row>
    <row r="55" spans="1:21" x14ac:dyDescent="0.2">
      <c r="C55" s="53" t="s">
        <v>83</v>
      </c>
      <c r="D55" s="36" t="s">
        <v>24</v>
      </c>
      <c r="E55" s="36"/>
      <c r="F55" s="36"/>
      <c r="G55" s="139">
        <v>36831</v>
      </c>
    </row>
    <row r="56" spans="1:21" x14ac:dyDescent="0.2">
      <c r="C56" s="53" t="s">
        <v>84</v>
      </c>
      <c r="D56" s="36" t="s">
        <v>24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85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86</v>
      </c>
      <c r="H60" s="46" t="s">
        <v>87</v>
      </c>
      <c r="I60" s="46" t="s">
        <v>88</v>
      </c>
      <c r="K60" s="46" t="s">
        <v>89</v>
      </c>
      <c r="L60" s="46" t="s">
        <v>90</v>
      </c>
    </row>
    <row r="61" spans="1:21" x14ac:dyDescent="0.2">
      <c r="C61" s="140">
        <v>42522</v>
      </c>
      <c r="D61" s="36" t="s">
        <v>24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24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24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24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24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24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91</v>
      </c>
    </row>
    <row r="67" spans="3:12" x14ac:dyDescent="0.2">
      <c r="C67" s="140">
        <v>44713</v>
      </c>
      <c r="D67" s="36" t="s">
        <v>24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24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24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24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24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24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24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24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24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24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24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24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24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24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24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24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24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24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24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24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24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92</v>
      </c>
    </row>
    <row r="89" spans="1:21" s="5" customFormat="1" ht="12.75" x14ac:dyDescent="0.2">
      <c r="A89" s="24"/>
      <c r="B89" s="25" t="s">
        <v>93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94</v>
      </c>
      <c r="H91" s="46" t="s">
        <v>13</v>
      </c>
    </row>
    <row r="92" spans="1:21" x14ac:dyDescent="0.2">
      <c r="C92" s="53" t="s">
        <v>95</v>
      </c>
      <c r="D92" s="36" t="s">
        <v>96</v>
      </c>
      <c r="E92" s="36"/>
      <c r="F92" s="36"/>
      <c r="G92" s="105" t="str">
        <f>RCP_firstyear</f>
        <v>2021–22</v>
      </c>
      <c r="H92" s="142">
        <f>INDEX($H$65:$H$87,MATCH(G92,$I$65:$I$87))</f>
        <v>44713</v>
      </c>
    </row>
    <row r="93" spans="1:21" x14ac:dyDescent="0.2">
      <c r="C93" s="53" t="s">
        <v>97</v>
      </c>
      <c r="D93" s="36" t="s">
        <v>96</v>
      </c>
      <c r="E93" s="36"/>
      <c r="F93" s="36"/>
      <c r="G93" s="105" t="str">
        <f>INDEX('Lookup Tables'!I65:I75,MATCH(RCP_firstyear,'Lookup Tables'!I65:I75)+1)</f>
        <v>2022–23</v>
      </c>
      <c r="H93" s="142">
        <f>INDEX($H$65:$H$87,MATCH(G93,$I$65:$I$87))</f>
        <v>45078</v>
      </c>
    </row>
    <row r="94" spans="1:21" x14ac:dyDescent="0.2">
      <c r="C94" s="53" t="s">
        <v>98</v>
      </c>
      <c r="D94" s="36" t="s">
        <v>96</v>
      </c>
      <c r="E94" s="36"/>
      <c r="F94" s="36"/>
      <c r="G94" s="105" t="str">
        <f>INDEX('Lookup Tables'!I65:I75,MATCH(RCP_firstyear,'Lookup Tables'!I65:I75)+2)</f>
        <v>2023–24</v>
      </c>
      <c r="H94" s="142">
        <f>INDEX($H$65:$H$87,MATCH(G94,$I$65:$I$87))</f>
        <v>45444</v>
      </c>
    </row>
    <row r="95" spans="1:21" x14ac:dyDescent="0.2">
      <c r="C95" s="53" t="s">
        <v>99</v>
      </c>
      <c r="D95" s="36" t="s">
        <v>96</v>
      </c>
      <c r="E95" s="36"/>
      <c r="F95" s="36"/>
      <c r="G95" s="105" t="str">
        <f>INDEX('Lookup Tables'!I65:I75,MATCH(RCP_firstyear,'Lookup Tables'!I65:I75)+3)</f>
        <v>2024–25</v>
      </c>
      <c r="H95" s="142">
        <f>INDEX($H$65:$H$87,MATCH(G95,$I$65:$I$87))</f>
        <v>45809</v>
      </c>
    </row>
    <row r="96" spans="1:21" x14ac:dyDescent="0.2">
      <c r="C96" s="53" t="s">
        <v>100</v>
      </c>
      <c r="D96" s="36" t="s">
        <v>96</v>
      </c>
      <c r="E96" s="36"/>
      <c r="F96" s="36"/>
      <c r="G96" s="105" t="str">
        <f>INDEX('Lookup Tables'!I65:I75,MATCH(RCP_firstyear,'Lookup Tables'!I65:I75)+4)</f>
        <v>2025–26</v>
      </c>
      <c r="H96" s="142">
        <f>INDEX($H$65:$H$87,MATCH(G96,$I$65:$I$87))</f>
        <v>46174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24</v>
      </c>
      <c r="E101" s="36"/>
      <c r="F101" s="36"/>
      <c r="G101" s="177" t="s">
        <v>24</v>
      </c>
      <c r="H101" s="178"/>
      <c r="I101" s="148" t="s">
        <v>218</v>
      </c>
    </row>
    <row r="102" spans="1:21" x14ac:dyDescent="0.2">
      <c r="C102" s="53"/>
      <c r="D102" s="36" t="s">
        <v>24</v>
      </c>
      <c r="E102" s="36"/>
      <c r="F102" s="36"/>
      <c r="G102" s="146" t="s">
        <v>101</v>
      </c>
      <c r="H102" s="147"/>
      <c r="I102" s="148" t="s">
        <v>102</v>
      </c>
    </row>
    <row r="103" spans="1:21" x14ac:dyDescent="0.2">
      <c r="C103" s="53"/>
      <c r="D103" s="36" t="s">
        <v>24</v>
      </c>
      <c r="E103" s="36"/>
      <c r="F103" s="36"/>
      <c r="G103" s="177" t="s">
        <v>12</v>
      </c>
      <c r="H103" s="178"/>
      <c r="I103" s="148" t="s">
        <v>103</v>
      </c>
    </row>
    <row r="104" spans="1:21" x14ac:dyDescent="0.2">
      <c r="C104" s="53"/>
      <c r="D104" s="36" t="s">
        <v>24</v>
      </c>
      <c r="E104" s="36"/>
      <c r="F104" s="36"/>
      <c r="G104" s="177" t="s">
        <v>104</v>
      </c>
      <c r="H104" s="178"/>
      <c r="I104" s="148" t="s">
        <v>103</v>
      </c>
    </row>
    <row r="105" spans="1:21" x14ac:dyDescent="0.2">
      <c r="C105" s="53"/>
      <c r="D105" s="36" t="s">
        <v>24</v>
      </c>
      <c r="E105" s="36"/>
      <c r="F105" s="36"/>
      <c r="G105" s="177" t="s">
        <v>105</v>
      </c>
      <c r="H105" s="178"/>
      <c r="I105" s="148" t="s">
        <v>102</v>
      </c>
    </row>
    <row r="106" spans="1:21" x14ac:dyDescent="0.2">
      <c r="C106" s="53"/>
      <c r="D106" s="36" t="s">
        <v>24</v>
      </c>
      <c r="E106" s="36"/>
      <c r="F106" s="36"/>
      <c r="G106" s="177" t="s">
        <v>106</v>
      </c>
      <c r="H106" s="178"/>
      <c r="I106" s="148" t="s">
        <v>107</v>
      </c>
    </row>
    <row r="107" spans="1:21" x14ac:dyDescent="0.2">
      <c r="C107" s="53"/>
      <c r="D107" s="36" t="s">
        <v>24</v>
      </c>
      <c r="E107" s="36"/>
      <c r="F107" s="36"/>
      <c r="G107" s="177" t="s">
        <v>108</v>
      </c>
      <c r="H107" s="178"/>
      <c r="I107" s="148" t="s">
        <v>107</v>
      </c>
    </row>
    <row r="108" spans="1:21" x14ac:dyDescent="0.2">
      <c r="C108" s="53"/>
      <c r="D108" s="36" t="s">
        <v>24</v>
      </c>
      <c r="E108" s="36"/>
      <c r="F108" s="36"/>
      <c r="G108" s="177" t="s">
        <v>109</v>
      </c>
      <c r="H108" s="178"/>
      <c r="I108" s="148" t="s">
        <v>102</v>
      </c>
    </row>
    <row r="109" spans="1:21" x14ac:dyDescent="0.2">
      <c r="C109" s="53"/>
      <c r="D109" s="36" t="s">
        <v>24</v>
      </c>
      <c r="E109" s="36"/>
      <c r="F109" s="36"/>
      <c r="G109" s="177" t="s">
        <v>110</v>
      </c>
      <c r="H109" s="178"/>
      <c r="I109" s="148" t="s">
        <v>111</v>
      </c>
    </row>
    <row r="110" spans="1:21" x14ac:dyDescent="0.2">
      <c r="C110" s="53"/>
      <c r="D110" s="36" t="s">
        <v>24</v>
      </c>
      <c r="E110" s="36"/>
      <c r="F110" s="36"/>
      <c r="G110" s="177" t="s">
        <v>112</v>
      </c>
      <c r="H110" s="178"/>
      <c r="I110" s="148" t="s">
        <v>103</v>
      </c>
    </row>
    <row r="111" spans="1:21" x14ac:dyDescent="0.2">
      <c r="C111" s="53"/>
      <c r="D111" s="36" t="s">
        <v>24</v>
      </c>
      <c r="E111" s="36"/>
      <c r="F111" s="36"/>
      <c r="G111" s="177" t="s">
        <v>113</v>
      </c>
      <c r="H111" s="178"/>
      <c r="I111" s="148" t="s">
        <v>103</v>
      </c>
    </row>
    <row r="112" spans="1:21" x14ac:dyDescent="0.2">
      <c r="C112" s="53"/>
      <c r="D112" s="36" t="s">
        <v>24</v>
      </c>
      <c r="E112" s="36"/>
      <c r="F112" s="36"/>
      <c r="G112" s="177" t="s">
        <v>114</v>
      </c>
      <c r="H112" s="178"/>
      <c r="I112" s="148" t="s">
        <v>115</v>
      </c>
    </row>
    <row r="113" spans="1:21" x14ac:dyDescent="0.2">
      <c r="C113" s="53"/>
      <c r="D113" s="36" t="s">
        <v>24</v>
      </c>
      <c r="E113" s="36"/>
      <c r="F113" s="36"/>
      <c r="G113" s="177" t="s">
        <v>116</v>
      </c>
      <c r="H113" s="178"/>
      <c r="I113" s="148" t="s">
        <v>117</v>
      </c>
    </row>
    <row r="114" spans="1:21" x14ac:dyDescent="0.2">
      <c r="C114" s="53"/>
      <c r="D114" s="36" t="s">
        <v>24</v>
      </c>
      <c r="E114" s="36"/>
      <c r="F114" s="36"/>
      <c r="G114" s="177" t="s">
        <v>118</v>
      </c>
      <c r="H114" s="178"/>
      <c r="I114" s="148" t="s">
        <v>119</v>
      </c>
    </row>
    <row r="115" spans="1:21" x14ac:dyDescent="0.2">
      <c r="C115" s="53"/>
      <c r="D115" s="36" t="s">
        <v>24</v>
      </c>
      <c r="E115" s="36"/>
      <c r="F115" s="36"/>
      <c r="G115" s="177" t="s">
        <v>120</v>
      </c>
      <c r="H115" s="178"/>
      <c r="I115" s="148" t="s">
        <v>103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Powercor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237</v>
      </c>
      <c r="D7" s="69" t="s">
        <v>238</v>
      </c>
      <c r="E7" s="69" t="s">
        <v>132</v>
      </c>
      <c r="F7" s="94"/>
      <c r="G7" s="151"/>
      <c r="H7" s="96"/>
      <c r="I7" s="77"/>
    </row>
    <row r="8" spans="1:35" ht="11.25" x14ac:dyDescent="0.2">
      <c r="C8" s="83" t="s">
        <v>239</v>
      </c>
      <c r="E8" s="35" t="s">
        <v>240</v>
      </c>
      <c r="F8" s="58"/>
      <c r="G8" s="75"/>
      <c r="H8" s="84"/>
      <c r="I8" s="77"/>
    </row>
    <row r="9" spans="1:35" ht="11.25" x14ac:dyDescent="0.2">
      <c r="C9" s="83"/>
      <c r="D9" s="152" t="s">
        <v>241</v>
      </c>
      <c r="E9" s="35" t="s">
        <v>242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245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263</v>
      </c>
      <c r="D12" s="152"/>
      <c r="E12" s="35" t="s">
        <v>264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2025-03-31T01:58:18Z</dcterms:modified>
</cp:coreProperties>
</file>