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A1401DC4-B17C-4FCB-B7BC-C84D58776E1F}" xr6:coauthVersionLast="47" xr6:coauthVersionMax="47" xr10:uidLastSave="{00000000-0000-0000-0000-000000000000}"/>
  <bookViews>
    <workbookView xWindow="28680" yWindow="-1755" windowWidth="29040" windowHeight="15720" tabRatio="896" xr2:uid="{00000000-000D-0000-FFFF-FFFF00000000}"/>
  </bookViews>
  <sheets>
    <sheet name="Cover" sheetId="89" r:id="rId1"/>
    <sheet name="UE Summary" sheetId="82" r:id="rId2"/>
    <sheet name="Assumptions" sheetId="74" r:id="rId3"/>
    <sheet name="Option 1" sheetId="79" r:id="rId4"/>
    <sheet name="Option 2" sheetId="90" r:id="rId5"/>
  </sheets>
  <definedNames>
    <definedName name="Business">Assumptions!$B$8</definedName>
    <definedName name="business_case_dollars">Assumptions!$C$37</definedName>
    <definedName name="_xlnm.Print_Area" localSheetId="1">'UE Summary'!$A$1:$J$30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82" l="1"/>
  <c r="C121" i="90"/>
  <c r="C110" i="90"/>
  <c r="C108" i="90"/>
  <c r="C87" i="90"/>
  <c r="U84" i="90"/>
  <c r="T84" i="90"/>
  <c r="S84" i="90"/>
  <c r="R84" i="90"/>
  <c r="Q84" i="90"/>
  <c r="U83" i="90"/>
  <c r="T83" i="90"/>
  <c r="S83" i="90"/>
  <c r="R83" i="90"/>
  <c r="Q83" i="90"/>
  <c r="U81" i="90"/>
  <c r="T81" i="90"/>
  <c r="S81" i="90"/>
  <c r="R81" i="90"/>
  <c r="Q81" i="90"/>
  <c r="C76" i="90"/>
  <c r="C73" i="90"/>
  <c r="U70" i="90"/>
  <c r="T70" i="90"/>
  <c r="S70" i="90"/>
  <c r="R70" i="90"/>
  <c r="Q70" i="90"/>
  <c r="U69" i="90"/>
  <c r="T69" i="90"/>
  <c r="S69" i="90"/>
  <c r="R69" i="90"/>
  <c r="Q69" i="90"/>
  <c r="V69" i="90" s="1"/>
  <c r="U68" i="90"/>
  <c r="T68" i="90"/>
  <c r="S68" i="90"/>
  <c r="R68" i="90"/>
  <c r="Q68" i="90"/>
  <c r="U67" i="90"/>
  <c r="T67" i="90"/>
  <c r="S67" i="90"/>
  <c r="R67" i="90"/>
  <c r="Q67" i="90"/>
  <c r="U66" i="90"/>
  <c r="T66" i="90"/>
  <c r="S66" i="90"/>
  <c r="R66" i="90"/>
  <c r="Q66" i="90"/>
  <c r="U65" i="90"/>
  <c r="T65" i="90"/>
  <c r="S65" i="90"/>
  <c r="R65" i="90"/>
  <c r="Q65" i="90"/>
  <c r="U63" i="90"/>
  <c r="T63" i="90"/>
  <c r="S63" i="90"/>
  <c r="R63" i="90"/>
  <c r="Q63" i="90"/>
  <c r="U62" i="90"/>
  <c r="T62" i="90"/>
  <c r="S62" i="90"/>
  <c r="R62" i="90"/>
  <c r="Q62" i="90"/>
  <c r="U61" i="90"/>
  <c r="T61" i="90"/>
  <c r="S61" i="90"/>
  <c r="R61" i="90"/>
  <c r="Q61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U30" i="90"/>
  <c r="T30" i="90"/>
  <c r="S30" i="90"/>
  <c r="R30" i="90"/>
  <c r="Q30" i="90"/>
  <c r="I30" i="90"/>
  <c r="H30" i="90"/>
  <c r="U29" i="90"/>
  <c r="T29" i="90"/>
  <c r="S29" i="90"/>
  <c r="R29" i="90"/>
  <c r="Q29" i="90"/>
  <c r="I29" i="90"/>
  <c r="H29" i="90"/>
  <c r="U28" i="90"/>
  <c r="T28" i="90"/>
  <c r="S28" i="90"/>
  <c r="R28" i="90"/>
  <c r="Q28" i="90"/>
  <c r="I28" i="90"/>
  <c r="H28" i="90"/>
  <c r="U27" i="90"/>
  <c r="T27" i="90"/>
  <c r="S27" i="90"/>
  <c r="R27" i="90"/>
  <c r="Q27" i="90"/>
  <c r="I27" i="90"/>
  <c r="H27" i="90"/>
  <c r="U26" i="90"/>
  <c r="T26" i="90"/>
  <c r="S26" i="90"/>
  <c r="R26" i="90"/>
  <c r="Q26" i="90"/>
  <c r="I26" i="90"/>
  <c r="H26" i="90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I22" i="90"/>
  <c r="U21" i="90"/>
  <c r="T21" i="90"/>
  <c r="S21" i="90"/>
  <c r="R21" i="90"/>
  <c r="Q21" i="90"/>
  <c r="I21" i="90"/>
  <c r="H21" i="90"/>
  <c r="U20" i="90"/>
  <c r="T20" i="90"/>
  <c r="S20" i="90"/>
  <c r="R20" i="90"/>
  <c r="Q20" i="90"/>
  <c r="I20" i="90"/>
  <c r="H20" i="90"/>
  <c r="I19" i="90"/>
  <c r="U18" i="90"/>
  <c r="T18" i="90"/>
  <c r="S18" i="90"/>
  <c r="S60" i="90" s="1"/>
  <c r="R18" i="90"/>
  <c r="Q18" i="90"/>
  <c r="I18" i="90"/>
  <c r="H18" i="90"/>
  <c r="U17" i="90"/>
  <c r="T17" i="90"/>
  <c r="S17" i="90"/>
  <c r="R17" i="90"/>
  <c r="Q17" i="90"/>
  <c r="I17" i="90"/>
  <c r="H17" i="90"/>
  <c r="I16" i="90"/>
  <c r="U15" i="90"/>
  <c r="T15" i="90"/>
  <c r="S15" i="90"/>
  <c r="R15" i="90"/>
  <c r="Q15" i="90"/>
  <c r="I15" i="90"/>
  <c r="H15" i="90"/>
  <c r="U14" i="90"/>
  <c r="T14" i="90"/>
  <c r="S14" i="90"/>
  <c r="R14" i="90"/>
  <c r="Q14" i="90"/>
  <c r="I14" i="90"/>
  <c r="H14" i="90"/>
  <c r="I13" i="90"/>
  <c r="U12" i="90"/>
  <c r="T12" i="90"/>
  <c r="S12" i="90"/>
  <c r="R12" i="90"/>
  <c r="Q12" i="90"/>
  <c r="I12" i="90"/>
  <c r="H12" i="90"/>
  <c r="U11" i="90"/>
  <c r="T11" i="90"/>
  <c r="S11" i="90"/>
  <c r="R11" i="90"/>
  <c r="Q11" i="90"/>
  <c r="I11" i="90"/>
  <c r="H11" i="90"/>
  <c r="I10" i="90"/>
  <c r="A5" i="90"/>
  <c r="W3" i="90"/>
  <c r="A2" i="90"/>
  <c r="A1" i="90"/>
  <c r="V65" i="90" l="1"/>
  <c r="Q85" i="90"/>
  <c r="V62" i="90"/>
  <c r="R85" i="90"/>
  <c r="R59" i="90"/>
  <c r="U60" i="90"/>
  <c r="V61" i="90"/>
  <c r="V67" i="90"/>
  <c r="Q59" i="90"/>
  <c r="Q60" i="90"/>
  <c r="V81" i="90"/>
  <c r="S59" i="90"/>
  <c r="R71" i="90"/>
  <c r="T59" i="90"/>
  <c r="S71" i="90"/>
  <c r="U59" i="90"/>
  <c r="T71" i="90"/>
  <c r="U71" i="90"/>
  <c r="V83" i="90"/>
  <c r="R60" i="90"/>
  <c r="T60" i="90"/>
  <c r="V63" i="90"/>
  <c r="S85" i="90"/>
  <c r="T85" i="90"/>
  <c r="V68" i="90"/>
  <c r="U85" i="90"/>
  <c r="V84" i="90"/>
  <c r="V66" i="90"/>
  <c r="V70" i="90"/>
  <c r="Q71" i="90"/>
  <c r="V85" i="90" l="1"/>
  <c r="V71" i="90"/>
  <c r="V60" i="90"/>
  <c r="V59" i="90"/>
  <c r="C121" i="79" l="1"/>
  <c r="D6" i="89" a="1"/>
  <c r="D6" i="89" s="1"/>
  <c r="C5" i="89" a="1"/>
  <c r="C5" i="89" s="1"/>
  <c r="C87" i="79" l="1"/>
  <c r="U61" i="79"/>
  <c r="T61" i="79"/>
  <c r="S61" i="79"/>
  <c r="R61" i="79"/>
  <c r="Q61" i="79"/>
  <c r="B14" i="74" l="1"/>
  <c r="H19" i="90" l="1"/>
  <c r="H10" i="90"/>
  <c r="H16" i="90"/>
  <c r="H22" i="90"/>
  <c r="H13" i="90"/>
  <c r="A3" i="82"/>
  <c r="O13" i="90" l="1"/>
  <c r="U13" i="90" s="1"/>
  <c r="N13" i="90"/>
  <c r="M13" i="90"/>
  <c r="L13" i="90"/>
  <c r="R13" i="90" s="1"/>
  <c r="K13" i="90"/>
  <c r="Q13" i="90" s="1"/>
  <c r="T13" i="90"/>
  <c r="S13" i="90"/>
  <c r="M22" i="90"/>
  <c r="S22" i="90" s="1"/>
  <c r="K22" i="90"/>
  <c r="Q22" i="90" s="1"/>
  <c r="O22" i="90"/>
  <c r="U22" i="90" s="1"/>
  <c r="L22" i="90"/>
  <c r="R22" i="90" s="1"/>
  <c r="N22" i="90"/>
  <c r="T22" i="90" s="1"/>
  <c r="L10" i="90"/>
  <c r="R10" i="90" s="1"/>
  <c r="O10" i="90"/>
  <c r="U10" i="90" s="1"/>
  <c r="N10" i="90"/>
  <c r="T10" i="90" s="1"/>
  <c r="M10" i="90"/>
  <c r="S10" i="90" s="1"/>
  <c r="K10" i="90"/>
  <c r="Q10" i="90" s="1"/>
  <c r="O16" i="90"/>
  <c r="U16" i="90" s="1"/>
  <c r="N16" i="90"/>
  <c r="T16" i="90" s="1"/>
  <c r="M16" i="90"/>
  <c r="S16" i="90" s="1"/>
  <c r="L16" i="90"/>
  <c r="R16" i="90" s="1"/>
  <c r="K16" i="90"/>
  <c r="Q16" i="90" s="1"/>
  <c r="L19" i="90"/>
  <c r="R19" i="90" s="1"/>
  <c r="O19" i="90"/>
  <c r="U19" i="90" s="1"/>
  <c r="K19" i="90"/>
  <c r="Q19" i="90" s="1"/>
  <c r="M19" i="90"/>
  <c r="S19" i="90" s="1"/>
  <c r="N19" i="90"/>
  <c r="T19" i="90"/>
  <c r="B21" i="74"/>
  <c r="T58" i="90" l="1"/>
  <c r="U58" i="90"/>
  <c r="U80" i="90"/>
  <c r="Q80" i="90"/>
  <c r="S80" i="90"/>
  <c r="Q58" i="90"/>
  <c r="T64" i="90"/>
  <c r="T73" i="90" s="1"/>
  <c r="T74" i="90" s="1"/>
  <c r="R58" i="90"/>
  <c r="R80" i="90"/>
  <c r="S58" i="90"/>
  <c r="T80" i="90"/>
  <c r="J22" i="82"/>
  <c r="I22" i="82"/>
  <c r="H22" i="82"/>
  <c r="G22" i="82"/>
  <c r="F22" i="82"/>
  <c r="A2" i="82"/>
  <c r="A1" i="82"/>
  <c r="C110" i="79"/>
  <c r="C108" i="79"/>
  <c r="C36" i="74"/>
  <c r="C37" i="74" s="1"/>
  <c r="T82" i="90" l="1"/>
  <c r="T87" i="90" s="1"/>
  <c r="T88" i="90" s="1"/>
  <c r="T114" i="90"/>
  <c r="S93" i="90"/>
  <c r="S64" i="90"/>
  <c r="S73" i="90" s="1"/>
  <c r="S74" i="90" s="1"/>
  <c r="Q98" i="90"/>
  <c r="U100" i="90"/>
  <c r="T100" i="90"/>
  <c r="S100" i="90"/>
  <c r="R100" i="90"/>
  <c r="T104" i="90"/>
  <c r="S104" i="90"/>
  <c r="R104" i="90"/>
  <c r="T103" i="90"/>
  <c r="T118" i="90"/>
  <c r="Q96" i="90"/>
  <c r="T96" i="90"/>
  <c r="Q105" i="90"/>
  <c r="R103" i="90"/>
  <c r="Q118" i="90"/>
  <c r="T98" i="90"/>
  <c r="S98" i="90"/>
  <c r="S102" i="90"/>
  <c r="T105" i="90"/>
  <c r="R117" i="90"/>
  <c r="R119" i="90" s="1"/>
  <c r="U118" i="90"/>
  <c r="U101" i="90"/>
  <c r="U104" i="90"/>
  <c r="T117" i="90"/>
  <c r="T119" i="90" s="1"/>
  <c r="U98" i="90"/>
  <c r="R115" i="90"/>
  <c r="U96" i="90"/>
  <c r="R105" i="90"/>
  <c r="T97" i="90"/>
  <c r="Q97" i="90"/>
  <c r="V97" i="90" s="1"/>
  <c r="U115" i="90"/>
  <c r="V115" i="90" s="1"/>
  <c r="S95" i="90"/>
  <c r="R96" i="90"/>
  <c r="T102" i="90"/>
  <c r="Q101" i="90"/>
  <c r="U117" i="90"/>
  <c r="U119" i="90" s="1"/>
  <c r="R98" i="90"/>
  <c r="U102" i="90"/>
  <c r="R97" i="90"/>
  <c r="S103" i="90"/>
  <c r="S101" i="90"/>
  <c r="Q94" i="90"/>
  <c r="T101" i="90"/>
  <c r="Q102" i="90"/>
  <c r="V102" i="90" s="1"/>
  <c r="Q100" i="90"/>
  <c r="U105" i="90"/>
  <c r="U103" i="90"/>
  <c r="Q115" i="90"/>
  <c r="S115" i="90"/>
  <c r="Q103" i="90"/>
  <c r="R118" i="90"/>
  <c r="S118" i="90"/>
  <c r="S96" i="90"/>
  <c r="Q104" i="90"/>
  <c r="S105" i="90"/>
  <c r="Q117" i="90"/>
  <c r="R94" i="90"/>
  <c r="R102" i="90"/>
  <c r="S117" i="90"/>
  <c r="U97" i="90"/>
  <c r="T115" i="90"/>
  <c r="S97" i="90"/>
  <c r="R101" i="90"/>
  <c r="S94" i="90"/>
  <c r="U95" i="90"/>
  <c r="Q95" i="90"/>
  <c r="U94" i="90"/>
  <c r="T95" i="90"/>
  <c r="R95" i="90"/>
  <c r="T94" i="90"/>
  <c r="R114" i="90"/>
  <c r="R82" i="90"/>
  <c r="R87" i="90" s="1"/>
  <c r="R88" i="90" s="1"/>
  <c r="R93" i="90"/>
  <c r="R64" i="90"/>
  <c r="R73" i="90" s="1"/>
  <c r="R74" i="90" s="1"/>
  <c r="T93" i="90"/>
  <c r="Q64" i="90"/>
  <c r="Q73" i="90" s="1"/>
  <c r="Q93" i="90"/>
  <c r="V58" i="90"/>
  <c r="V64" i="90" s="1"/>
  <c r="S82" i="90"/>
  <c r="S87" i="90" s="1"/>
  <c r="S88" i="90" s="1"/>
  <c r="S114" i="90"/>
  <c r="S116" i="90" s="1"/>
  <c r="Q82" i="90"/>
  <c r="Q87" i="90" s="1"/>
  <c r="Q114" i="90"/>
  <c r="V80" i="90"/>
  <c r="V82" i="90" s="1"/>
  <c r="U82" i="90"/>
  <c r="U87" i="90" s="1"/>
  <c r="U88" i="90" s="1"/>
  <c r="U114" i="90"/>
  <c r="U93" i="90"/>
  <c r="U64" i="90"/>
  <c r="U73" i="90" s="1"/>
  <c r="U74" i="90" s="1"/>
  <c r="R96" i="79"/>
  <c r="T96" i="79"/>
  <c r="U96" i="79"/>
  <c r="Q96" i="79"/>
  <c r="S96" i="79"/>
  <c r="Q119" i="90" l="1"/>
  <c r="V117" i="90"/>
  <c r="V95" i="90"/>
  <c r="V104" i="90"/>
  <c r="V94" i="90"/>
  <c r="Q99" i="90"/>
  <c r="V93" i="90"/>
  <c r="R106" i="90"/>
  <c r="G24" i="82" s="1"/>
  <c r="Q74" i="90"/>
  <c r="V73" i="90"/>
  <c r="V74" i="90" s="1"/>
  <c r="D76" i="90"/>
  <c r="S106" i="90"/>
  <c r="H24" i="82" s="1"/>
  <c r="T99" i="90"/>
  <c r="V118" i="90"/>
  <c r="T106" i="90"/>
  <c r="I24" i="82" s="1"/>
  <c r="U99" i="90"/>
  <c r="V103" i="90"/>
  <c r="U106" i="90"/>
  <c r="J24" i="82" s="1"/>
  <c r="U116" i="90"/>
  <c r="U121" i="90" s="1"/>
  <c r="U122" i="90" s="1"/>
  <c r="R99" i="90"/>
  <c r="V105" i="90"/>
  <c r="V98" i="90"/>
  <c r="R116" i="90"/>
  <c r="R121" i="90" s="1"/>
  <c r="R122" i="90" s="1"/>
  <c r="S119" i="90"/>
  <c r="S121" i="90" s="1"/>
  <c r="S122" i="90" s="1"/>
  <c r="V101" i="90"/>
  <c r="V96" i="90"/>
  <c r="S99" i="90"/>
  <c r="Q116" i="90"/>
  <c r="Q121" i="90" s="1"/>
  <c r="V114" i="90"/>
  <c r="V116" i="90" s="1"/>
  <c r="T116" i="90"/>
  <c r="T121" i="90" s="1"/>
  <c r="T122" i="90" s="1"/>
  <c r="Q88" i="90"/>
  <c r="V87" i="90"/>
  <c r="V88" i="90" s="1"/>
  <c r="V100" i="90"/>
  <c r="V106" i="90" s="1"/>
  <c r="Q106" i="90"/>
  <c r="F24" i="82" s="1"/>
  <c r="V96" i="79"/>
  <c r="C76" i="79"/>
  <c r="K24" i="82" l="1"/>
  <c r="W74" i="90"/>
  <c r="R108" i="90"/>
  <c r="R109" i="90" s="1"/>
  <c r="G23" i="82"/>
  <c r="G26" i="82" s="1"/>
  <c r="W88" i="90"/>
  <c r="V99" i="90"/>
  <c r="Q108" i="90"/>
  <c r="F23" i="82"/>
  <c r="Q122" i="90"/>
  <c r="V121" i="90"/>
  <c r="V122" i="90" s="1"/>
  <c r="U108" i="90"/>
  <c r="U109" i="90" s="1"/>
  <c r="J23" i="82"/>
  <c r="J26" i="82" s="1"/>
  <c r="S108" i="90"/>
  <c r="S109" i="90" s="1"/>
  <c r="H23" i="82"/>
  <c r="H26" i="82" s="1"/>
  <c r="V119" i="90"/>
  <c r="T108" i="90"/>
  <c r="T109" i="90" s="1"/>
  <c r="I23" i="82"/>
  <c r="I26" i="82" s="1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I12" i="79"/>
  <c r="H12" i="79"/>
  <c r="Q12" i="79" s="1"/>
  <c r="I11" i="79"/>
  <c r="H11" i="79"/>
  <c r="T11" i="79" s="1"/>
  <c r="I10" i="79"/>
  <c r="H10" i="79"/>
  <c r="A5" i="79"/>
  <c r="W3" i="79"/>
  <c r="W122" i="90" l="1"/>
  <c r="F26" i="82"/>
  <c r="F28" i="82" s="1"/>
  <c r="K23" i="82"/>
  <c r="K26" i="82" s="1"/>
  <c r="D110" i="90"/>
  <c r="V108" i="90"/>
  <c r="V109" i="90" s="1"/>
  <c r="Q109" i="90"/>
  <c r="W109" i="90" s="1"/>
  <c r="U13" i="79"/>
  <c r="T13" i="79"/>
  <c r="S13" i="79"/>
  <c r="R13" i="79"/>
  <c r="Q13" i="79"/>
  <c r="R19" i="79"/>
  <c r="R65" i="79" s="1"/>
  <c r="Q19" i="79"/>
  <c r="Q65" i="79" s="1"/>
  <c r="U19" i="79"/>
  <c r="U65" i="79" s="1"/>
  <c r="U100" i="79" s="1"/>
  <c r="T19" i="79"/>
  <c r="T65" i="79" s="1"/>
  <c r="S19" i="79"/>
  <c r="S65" i="79" s="1"/>
  <c r="T10" i="79"/>
  <c r="S10" i="79"/>
  <c r="R10" i="79"/>
  <c r="U16" i="79"/>
  <c r="Q10" i="79"/>
  <c r="T16" i="79"/>
  <c r="S16" i="79"/>
  <c r="R16" i="79"/>
  <c r="Q16" i="79"/>
  <c r="U10" i="79"/>
  <c r="U22" i="79"/>
  <c r="T22" i="79"/>
  <c r="S22" i="79"/>
  <c r="R22" i="79"/>
  <c r="Q22" i="79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T12" i="79"/>
  <c r="U12" i="79"/>
  <c r="U24" i="79"/>
  <c r="T24" i="79"/>
  <c r="R24" i="79"/>
  <c r="S24" i="79"/>
  <c r="R12" i="79"/>
  <c r="S12" i="79"/>
  <c r="R21" i="79"/>
  <c r="Q21" i="79"/>
  <c r="Q60" i="79" s="1"/>
  <c r="T21" i="79"/>
  <c r="S21" i="79"/>
  <c r="U11" i="79"/>
  <c r="S11" i="79"/>
  <c r="R11" i="79"/>
  <c r="Q11" i="79"/>
  <c r="R60" i="79" l="1"/>
  <c r="R95" i="79" s="1"/>
  <c r="U60" i="79"/>
  <c r="U95" i="79" s="1"/>
  <c r="T60" i="79"/>
  <c r="S60" i="79"/>
  <c r="Q59" i="79"/>
  <c r="Q94" i="79" s="1"/>
  <c r="Q95" i="79"/>
  <c r="S102" i="79"/>
  <c r="Q119" i="79"/>
  <c r="Q101" i="79"/>
  <c r="V104" i="79"/>
  <c r="Q102" i="79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T95" i="79" l="1"/>
  <c r="V60" i="79"/>
  <c r="S95" i="79"/>
  <c r="S116" i="79"/>
  <c r="V97" i="79"/>
  <c r="V115" i="79"/>
  <c r="U82" i="79"/>
  <c r="U114" i="79"/>
  <c r="U116" i="79" s="1"/>
  <c r="T103" i="79"/>
  <c r="V84" i="79"/>
  <c r="R118" i="79"/>
  <c r="V118" i="79" s="1"/>
  <c r="T85" i="79"/>
  <c r="T117" i="79"/>
  <c r="T119" i="79" s="1"/>
  <c r="T102" i="79"/>
  <c r="S85" i="79"/>
  <c r="S117" i="79"/>
  <c r="S119" i="79" s="1"/>
  <c r="V101" i="79"/>
  <c r="R116" i="79"/>
  <c r="T116" i="79"/>
  <c r="R102" i="79"/>
  <c r="Q116" i="79"/>
  <c r="Q121" i="79" s="1"/>
  <c r="U85" i="79"/>
  <c r="U117" i="79"/>
  <c r="U119" i="79" s="1"/>
  <c r="U103" i="79"/>
  <c r="Q106" i="79"/>
  <c r="F12" i="82" s="1"/>
  <c r="S106" i="79"/>
  <c r="H12" i="82" s="1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U87" i="79" l="1"/>
  <c r="U88" i="79" s="1"/>
  <c r="T121" i="79"/>
  <c r="T122" i="79" s="1"/>
  <c r="T87" i="79"/>
  <c r="T88" i="79" s="1"/>
  <c r="V117" i="79"/>
  <c r="V119" i="79" s="1"/>
  <c r="R106" i="79"/>
  <c r="G12" i="82" s="1"/>
  <c r="S87" i="79"/>
  <c r="S88" i="79" s="1"/>
  <c r="S121" i="79"/>
  <c r="S122" i="79" s="1"/>
  <c r="V103" i="79"/>
  <c r="U106" i="79"/>
  <c r="J12" i="82" s="1"/>
  <c r="R73" i="79"/>
  <c r="R74" i="79" s="1"/>
  <c r="V114" i="79"/>
  <c r="V116" i="79" s="1"/>
  <c r="V102" i="79"/>
  <c r="U121" i="79"/>
  <c r="U122" i="79" s="1"/>
  <c r="Q122" i="79"/>
  <c r="V85" i="79"/>
  <c r="T106" i="79"/>
  <c r="I12" i="82" s="1"/>
  <c r="R119" i="79"/>
  <c r="R121" i="79" s="1"/>
  <c r="U73" i="79"/>
  <c r="U74" i="79" s="1"/>
  <c r="V71" i="79"/>
  <c r="T73" i="79"/>
  <c r="T74" i="79" s="1"/>
  <c r="R87" i="79"/>
  <c r="R88" i="79" s="1"/>
  <c r="V82" i="79"/>
  <c r="Q88" i="79"/>
  <c r="V64" i="79"/>
  <c r="Q74" i="79"/>
  <c r="D76" i="79" l="1"/>
  <c r="V106" i="79"/>
  <c r="R122" i="79"/>
  <c r="V121" i="79"/>
  <c r="V87" i="79"/>
  <c r="V88" i="79" s="1"/>
  <c r="W88" i="79" s="1"/>
  <c r="V73" i="79"/>
  <c r="V122" i="79" l="1"/>
  <c r="W122" i="79" s="1"/>
  <c r="V74" i="79"/>
  <c r="W74" i="79" s="1"/>
  <c r="U93" i="79" l="1"/>
  <c r="T93" i="79"/>
  <c r="R93" i="79"/>
  <c r="S93" i="79"/>
  <c r="Q93" i="79"/>
  <c r="T99" i="79" l="1"/>
  <c r="Q99" i="79"/>
  <c r="U99" i="79"/>
  <c r="S99" i="79"/>
  <c r="R99" i="79"/>
  <c r="V95" i="79"/>
  <c r="V94" i="79"/>
  <c r="V93" i="79"/>
  <c r="R108" i="79" l="1"/>
  <c r="R109" i="79" s="1"/>
  <c r="G11" i="82"/>
  <c r="G14" i="82" s="1"/>
  <c r="S108" i="79"/>
  <c r="S109" i="79" s="1"/>
  <c r="H11" i="82"/>
  <c r="H14" i="82" s="1"/>
  <c r="U108" i="79"/>
  <c r="U109" i="79" s="1"/>
  <c r="J11" i="82"/>
  <c r="J14" i="82" s="1"/>
  <c r="Q108" i="79"/>
  <c r="F11" i="82"/>
  <c r="F14" i="82" s="1"/>
  <c r="T108" i="79"/>
  <c r="T109" i="79" s="1"/>
  <c r="I11" i="82"/>
  <c r="I14" i="82" s="1"/>
  <c r="Q109" i="79"/>
  <c r="D110" i="79"/>
  <c r="V99" i="79"/>
  <c r="K12" i="82"/>
  <c r="K13" i="82"/>
  <c r="V108" i="79" l="1"/>
  <c r="V109" i="79" s="1"/>
  <c r="W109" i="79" s="1"/>
  <c r="F16" i="82"/>
  <c r="K11" i="82"/>
  <c r="K14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<sst xmlns="http://schemas.openxmlformats.org/spreadsheetml/2006/main" count="439" uniqueCount="81">
  <si>
    <t>Total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</si>
  <si>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</si>
  <si>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</si>
  <si>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</si>
  <si>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</si>
  <si>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</si>
  <si>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</si>
  <si>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</si>
  <si>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</si>
  <si>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</si>
  <si>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</si>
  <si>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</si>
  <si>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</si>
  <si>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</si>
  <si>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</si>
  <si>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</si>
  <si>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Option 3</t>
  </si>
  <si>
    <t>Assumption Types</t>
  </si>
  <si>
    <t>Assumptions</t>
  </si>
  <si>
    <t>Parameters</t>
  </si>
  <si>
    <t>Area Applied</t>
  </si>
  <si>
    <t>Business case:</t>
  </si>
  <si>
    <t>Market Compliance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</si>
  <si>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</si>
  <si>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</si>
  <si>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</si>
  <si>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</si>
  <si>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</si>
  <si>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</si>
  <si>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</si>
  <si>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</si>
  <si>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</si>
  <si>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Ensure compliance with all anticipated new regulatory obligations during 2026-2031</t>
  </si>
  <si>
    <t>N/A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</si>
  <si>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</si>
  <si>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</si>
  <si>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</si>
  <si>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</si>
  <si>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</si>
  <si>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</si>
  <si>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</si>
  <si>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</si>
  <si>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</si>
  <si>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</si>
  <si>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</si>
  <si>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</si>
  <si>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</si>
  <si>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</si>
  <si>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</si>
  <si>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 xml:space="preserve">Metering &amp; ICF </t>
  </si>
  <si>
    <t>Capex</t>
  </si>
  <si>
    <t>Recurrent</t>
  </si>
  <si>
    <t>MSATS</t>
  </si>
  <si>
    <t>Tariffs</t>
  </si>
  <si>
    <t>B2B Procedures</t>
  </si>
  <si>
    <t>NEM Reporting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</si>
  <si>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</si>
  <si>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</si>
  <si>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</si>
  <si>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</si>
  <si>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</si>
  <si>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</si>
  <si>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</si>
  <si>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</si>
  <si>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</si>
  <si>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 xml:space="preserve">Escalation: 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</si>
  <si>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</si>
  <si>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</si>
  <si>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</si>
  <si>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</si>
  <si>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</si>
  <si>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</si>
  <si>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</si>
  <si>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Do nothing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</si>
  <si>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</si>
  <si>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</si>
  <si>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</si>
  <si>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</si>
  <si>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</si>
  <si>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</si>
  <si>
    <t>Opex (incl real price escalation)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</si>
</sst>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1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5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7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81" fontId="49" fillId="0" borderId="0" xfId="33" applyNumberFormat="1" applyFont="1" applyAlignment="1">
      <alignment horizontal="left"/>
    </xf>
    <xf numFmtId="0" fontId="50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0" fontId="51" fillId="0" borderId="5" xfId="0" applyFont="1" applyBorder="1"/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9362A616-049E-44F0-AB08-B5CED8D315EA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7ADED9C-170A-4137-A4DB-AB62B1EE4C87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48BF3EB9-AF97-4EE6-A281-C24EC93A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55A7-002C-4DCF-A9B0-F69577EF549F}">
  <sheetPr>
    <tabColor theme="1" tint="0.34998626667073579"/>
  </sheetPr>
  <dimension ref="A1:K43"/>
  <sheetViews>
    <sheetView showGridLines="0" tabSelected="1" workbookViewId="0">
      <selection activeCell="F26" sqref="F26"/>
    </sheetView>
  </sheetViews>
  <sheetFormatPr defaultColWidth="0" defaultRowHeight="12.95" customHeight="1" zeroHeight="1" x14ac:dyDescent="0.2"/>
  <cols>
    <col min="1" max="1" width="12.85546875" style="122" customWidth="1"/>
    <col min="2" max="2" width="2.5703125" style="122" customWidth="1"/>
    <col min="3" max="3" width="16.85546875" style="122" customWidth="1"/>
    <col min="4" max="11" width="10.5703125" style="122" customWidth="1"/>
    <col min="12" max="16384" width="10.5703125" style="122" hidden="1"/>
  </cols>
  <sheetData>
    <row r="1" spans="1:11" ht="15" x14ac:dyDescent="0.2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3.25" x14ac:dyDescent="0.35">
      <c r="A2" s="120"/>
      <c r="B2" s="121"/>
      <c r="C2" s="123" t="s">
        <v>30</v>
      </c>
      <c r="D2" s="124"/>
      <c r="E2" s="124"/>
      <c r="F2" s="121"/>
      <c r="G2" s="121"/>
      <c r="H2" s="121"/>
      <c r="I2" s="121"/>
      <c r="J2" s="121"/>
      <c r="K2" s="121"/>
    </row>
    <row r="3" spans="1:11" ht="15.75" x14ac:dyDescent="0.25">
      <c r="A3" s="120"/>
      <c r="B3" s="121"/>
      <c r="C3" s="125" t="s">
        <v>63</v>
      </c>
      <c r="D3" s="124"/>
      <c r="E3" s="124"/>
      <c r="F3" s="121"/>
      <c r="G3" s="121"/>
      <c r="H3" s="121"/>
      <c r="I3" s="121"/>
      <c r="J3" s="121"/>
      <c r="K3" s="121"/>
    </row>
    <row r="4" spans="1:11" ht="15" x14ac:dyDescent="0.25">
      <c r="A4" s="120"/>
      <c r="B4" s="121"/>
      <c r="C4" s="121"/>
      <c r="D4" s="124"/>
      <c r="E4" s="124"/>
      <c r="F4" s="121"/>
      <c r="G4" s="121"/>
      <c r="H4" s="121"/>
      <c r="I4" s="121"/>
      <c r="J4" s="121"/>
      <c r="K4" s="121"/>
    </row>
    <row r="5" spans="1:11" ht="15" x14ac:dyDescent="0.25">
      <c r="A5" s="120"/>
      <c r="B5" s="121"/>
      <c r="C5" s="126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1"/>
      <c r="E5" s="121"/>
      <c r="F5" s="121"/>
      <c r="G5" s="121"/>
      <c r="H5" s="121"/>
      <c r="I5" s="121"/>
      <c r="J5" s="121"/>
      <c r="K5" s="121"/>
    </row>
    <row r="6" spans="1:11" ht="15" x14ac:dyDescent="0.25">
      <c r="A6" s="120"/>
      <c r="B6" s="121"/>
      <c r="C6" s="127" t="s">
        <v>64</v>
      </c>
      <c r="D6" s="128" t="e" cm="1">
        <f t="array" aca="1" ref="D6" ca="1">LEFT(_xlfn.TEXTAFTER(CELL("filename")," MOD "),FIND(" - ",_xlfn.TEXTAFTER(CELL("filename")," MOD "),1)-1)</f>
        <v>#N/A</v>
      </c>
      <c r="E6" s="127"/>
      <c r="F6" s="121"/>
      <c r="G6" s="121"/>
      <c r="H6" s="121"/>
      <c r="I6" s="121"/>
      <c r="J6" s="121"/>
      <c r="K6" s="121"/>
    </row>
    <row r="7" spans="1:11" ht="15" x14ac:dyDescent="0.25">
      <c r="A7" s="120"/>
      <c r="B7" s="121"/>
      <c r="C7" s="121"/>
      <c r="D7" s="121"/>
      <c r="E7" s="121"/>
      <c r="F7" s="129"/>
      <c r="G7" s="129"/>
      <c r="H7" s="129"/>
      <c r="I7" s="121"/>
      <c r="J7" s="129"/>
      <c r="K7" s="129"/>
    </row>
    <row r="8" spans="1:11" ht="15" x14ac:dyDescent="0.25">
      <c r="A8" s="120"/>
      <c r="B8" s="121"/>
      <c r="C8" s="130">
        <v>45688</v>
      </c>
      <c r="D8" s="121"/>
      <c r="E8" s="121"/>
      <c r="F8" s="129"/>
      <c r="G8" s="129"/>
      <c r="H8" s="129"/>
      <c r="I8" s="121"/>
      <c r="J8" s="129"/>
      <c r="K8" s="129"/>
    </row>
    <row r="9" spans="1:11" ht="15" x14ac:dyDescent="0.25">
      <c r="A9" s="120"/>
      <c r="B9" s="121"/>
      <c r="C9" s="131"/>
      <c r="D9" s="131"/>
      <c r="E9" s="121"/>
      <c r="F9" s="129"/>
      <c r="G9" s="129"/>
      <c r="H9" s="129"/>
      <c r="I9" s="129"/>
      <c r="J9" s="129"/>
      <c r="K9" s="129"/>
    </row>
    <row r="10" spans="1:11" ht="15" x14ac:dyDescent="0.25">
      <c r="A10" s="120"/>
      <c r="B10" s="121"/>
      <c r="C10" s="131"/>
      <c r="D10" s="131"/>
      <c r="E10" s="121"/>
      <c r="F10" s="129"/>
      <c r="G10" s="129"/>
      <c r="H10" s="129"/>
      <c r="I10" s="129"/>
      <c r="J10" s="129"/>
      <c r="K10" s="129"/>
    </row>
    <row r="11" spans="1:11" ht="15" x14ac:dyDescent="0.25">
      <c r="A11" s="120"/>
      <c r="B11" s="121"/>
      <c r="C11" s="131"/>
      <c r="D11" s="131"/>
      <c r="E11" s="121"/>
      <c r="F11" s="129"/>
      <c r="G11" s="129"/>
      <c r="H11" s="129"/>
      <c r="I11" s="129"/>
      <c r="J11" s="129"/>
      <c r="K11" s="129"/>
    </row>
    <row r="12" spans="1:11" ht="15" x14ac:dyDescent="0.25">
      <c r="A12" s="120"/>
      <c r="B12" s="121"/>
      <c r="C12" s="131"/>
      <c r="D12" s="131"/>
      <c r="E12" s="121"/>
      <c r="F12" s="129"/>
      <c r="G12" s="129"/>
      <c r="H12" s="129"/>
      <c r="I12" s="129"/>
      <c r="J12" s="129"/>
      <c r="K12" s="129"/>
    </row>
    <row r="13" spans="1:11" ht="15" x14ac:dyDescent="0.25">
      <c r="A13" s="120"/>
      <c r="B13" s="121"/>
      <c r="C13" s="131"/>
      <c r="D13" s="131"/>
      <c r="E13" s="121"/>
      <c r="F13" s="129"/>
      <c r="G13" s="129"/>
      <c r="H13" s="129"/>
      <c r="I13" s="129"/>
      <c r="J13" s="129"/>
      <c r="K13" s="129"/>
    </row>
    <row r="14" spans="1:11" ht="15" x14ac:dyDescent="0.25">
      <c r="A14" s="120"/>
      <c r="B14" s="121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15" x14ac:dyDescent="0.25">
      <c r="A15" s="120"/>
      <c r="B15" s="121"/>
      <c r="C15" s="126"/>
      <c r="D15" s="129"/>
      <c r="E15" s="129"/>
      <c r="F15" s="129"/>
      <c r="G15" s="129"/>
      <c r="H15" s="129"/>
      <c r="I15" s="129"/>
      <c r="J15" s="129"/>
      <c r="K15" s="129"/>
    </row>
    <row r="16" spans="1:11" ht="15" x14ac:dyDescent="0.25">
      <c r="A16" s="120"/>
      <c r="B16" s="121"/>
      <c r="C16" s="126"/>
      <c r="D16" s="129"/>
      <c r="E16" s="129"/>
      <c r="F16" s="129"/>
      <c r="G16" s="129"/>
      <c r="H16" s="129"/>
      <c r="I16" s="129"/>
      <c r="J16" s="129"/>
      <c r="K16" s="129"/>
    </row>
    <row r="17" spans="1:11" ht="15" x14ac:dyDescent="0.25">
      <c r="A17" s="120"/>
      <c r="B17" s="121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5" x14ac:dyDescent="0.25">
      <c r="A18" s="120"/>
      <c r="B18" s="121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5" x14ac:dyDescent="0.25">
      <c r="A19" s="120"/>
      <c r="B19" s="121"/>
      <c r="C19" s="129"/>
      <c r="D19" s="129"/>
      <c r="E19" s="129"/>
      <c r="F19" s="129"/>
      <c r="H19" s="129"/>
      <c r="I19" s="129"/>
      <c r="J19" s="129"/>
      <c r="K19" s="129"/>
    </row>
    <row r="20" spans="1:11" ht="15" x14ac:dyDescent="0.25">
      <c r="A20" s="120"/>
      <c r="B20" s="121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15" x14ac:dyDescent="0.25">
      <c r="A21" s="120"/>
      <c r="B21" s="121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x14ac:dyDescent="0.25">
      <c r="A22" s="120"/>
      <c r="B22" s="121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15" x14ac:dyDescent="0.25">
      <c r="A23" s="120"/>
      <c r="B23" s="121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5" x14ac:dyDescent="0.25">
      <c r="A24" s="120"/>
      <c r="B24" s="121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5" x14ac:dyDescent="0.25">
      <c r="A25" s="120"/>
      <c r="B25" s="121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15" x14ac:dyDescent="0.25">
      <c r="A26" s="120"/>
      <c r="B26" s="121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15" x14ac:dyDescent="0.25">
      <c r="A27" s="120"/>
      <c r="B27" s="121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15" x14ac:dyDescent="0.25">
      <c r="A28" s="120"/>
      <c r="B28" s="121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" x14ac:dyDescent="0.25">
      <c r="A29" s="120"/>
      <c r="B29" s="121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5" x14ac:dyDescent="0.25">
      <c r="A30" s="120"/>
      <c r="B30" s="121"/>
      <c r="C30" s="129"/>
      <c r="D30" s="121"/>
      <c r="E30" s="129"/>
      <c r="F30" s="129"/>
      <c r="G30" s="129"/>
      <c r="H30" s="129"/>
      <c r="I30" s="129"/>
      <c r="J30" s="129"/>
      <c r="K30" s="129"/>
    </row>
    <row r="31" spans="1:11" ht="15" x14ac:dyDescent="0.2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15" x14ac:dyDescent="0.2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15" x14ac:dyDescent="0.25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ht="15" x14ac:dyDescent="0.25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15" x14ac:dyDescent="0.25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15" x14ac:dyDescent="0.25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15" x14ac:dyDescent="0.25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15" x14ac:dyDescent="0.2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15" x14ac:dyDescent="0.2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ht="15" x14ac:dyDescent="0.25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ht="15" x14ac:dyDescent="0.25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ht="15" x14ac:dyDescent="0.25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ht="15" x14ac:dyDescent="0.25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0"/>
  <sheetViews>
    <sheetView showGridLines="0" zoomScale="85" zoomScaleNormal="85" workbookViewId="0">
      <selection activeCell="G35" sqref="G35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Compliance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2" t="s">
        <v>15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2</v>
      </c>
      <c r="C10" s="36" t="s">
        <v>3</v>
      </c>
      <c r="D10" s="36"/>
      <c r="E10" s="37"/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72" t="s">
        <v>0</v>
      </c>
      <c r="P10"/>
    </row>
    <row r="11" spans="1:16" ht="12.75" customHeight="1" x14ac:dyDescent="0.25">
      <c r="C11" s="1" t="s">
        <v>50</v>
      </c>
      <c r="D11" s="106"/>
      <c r="E11" s="2"/>
      <c r="F11" s="6">
        <f>'Option 1'!Q99</f>
        <v>0</v>
      </c>
      <c r="G11" s="6">
        <f>'Option 1'!R99</f>
        <v>0</v>
      </c>
      <c r="H11" s="6">
        <f>'Option 1'!S99</f>
        <v>0</v>
      </c>
      <c r="I11" s="6">
        <f>'Option 1'!T99</f>
        <v>0</v>
      </c>
      <c r="J11" s="6">
        <f>'Option 1'!U99</f>
        <v>0</v>
      </c>
      <c r="K11" s="6">
        <f>SUM(F11:J11)</f>
        <v>0</v>
      </c>
      <c r="M11" s="97"/>
      <c r="P11"/>
    </row>
    <row r="12" spans="1:16" ht="12.75" customHeight="1" x14ac:dyDescent="0.25">
      <c r="C12" s="1" t="s">
        <v>74</v>
      </c>
      <c r="D12" s="106"/>
      <c r="E12" s="2"/>
      <c r="F12" s="6">
        <f>'Option 1'!Q106</f>
        <v>0</v>
      </c>
      <c r="G12" s="6">
        <f>'Option 1'!R106</f>
        <v>0</v>
      </c>
      <c r="H12" s="6">
        <f>'Option 1'!S106</f>
        <v>0</v>
      </c>
      <c r="I12" s="6">
        <f>'Option 1'!T106</f>
        <v>0</v>
      </c>
      <c r="J12" s="6">
        <f>'Option 1'!U106</f>
        <v>0</v>
      </c>
      <c r="K12" s="6">
        <f t="shared" ref="K12:K13" si="0">SUM(F12:J12)</f>
        <v>0</v>
      </c>
      <c r="M12" s="97"/>
      <c r="P12"/>
    </row>
    <row r="13" spans="1:16" ht="12.75" customHeight="1" x14ac:dyDescent="0.2">
      <c r="C13" s="1" t="s">
        <v>75</v>
      </c>
      <c r="D13" s="10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 t="shared" si="0"/>
        <v>0</v>
      </c>
      <c r="M13" s="97"/>
    </row>
    <row r="14" spans="1:16" ht="12.75" customHeight="1" x14ac:dyDescent="0.2">
      <c r="C14" s="100" t="s">
        <v>76</v>
      </c>
      <c r="D14" s="134" t="s">
        <v>77</v>
      </c>
      <c r="E14" s="100"/>
      <c r="F14" s="104">
        <f>F11+F13</f>
        <v>0</v>
      </c>
      <c r="G14" s="104">
        <f t="shared" ref="G14:K14" si="1">G11+G13</f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M14" s="97"/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14</v>
      </c>
      <c r="D16" s="22"/>
      <c r="E16" s="22"/>
      <c r="F16" s="22">
        <f>NPV(Real_Discount_rate,F14:J14)</f>
        <v>0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B18" s="4"/>
      <c r="C18" s="1" t="s">
        <v>78</v>
      </c>
      <c r="D18" s="4"/>
      <c r="E18" s="4"/>
      <c r="F18" s="23"/>
      <c r="G18" s="23"/>
      <c r="H18" s="23"/>
      <c r="I18" s="23"/>
      <c r="J18" s="23"/>
      <c r="K18" s="23"/>
    </row>
    <row r="19" spans="2:13" ht="12.75" customHeight="1" x14ac:dyDescent="0.2">
      <c r="B19" s="4"/>
      <c r="C19" s="4"/>
      <c r="D19" s="4"/>
      <c r="E19" s="4"/>
      <c r="F19" s="23"/>
      <c r="G19" s="23"/>
      <c r="H19" s="23"/>
      <c r="I19" s="23"/>
      <c r="J19" s="23"/>
      <c r="K19" s="23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4"/>
      <c r="C21" s="4"/>
      <c r="D21" s="4"/>
      <c r="E21" s="4"/>
      <c r="F21" s="23"/>
      <c r="G21" s="23"/>
      <c r="H21" s="23"/>
      <c r="I21" s="23"/>
      <c r="J21" s="23"/>
      <c r="K21" s="23"/>
    </row>
    <row r="22" spans="2:13" ht="12.75" customHeight="1" x14ac:dyDescent="0.2">
      <c r="B22" s="36" t="s">
        <v>15</v>
      </c>
      <c r="C22" s="36" t="s">
        <v>3</v>
      </c>
      <c r="D22" s="36"/>
      <c r="E22" s="37"/>
      <c r="F22" s="38" t="str">
        <f>F$10</f>
        <v>2026/27</v>
      </c>
      <c r="G22" s="38" t="str">
        <f t="shared" ref="G22:J22" si="2">G$10</f>
        <v>2027/28</v>
      </c>
      <c r="H22" s="38" t="str">
        <f t="shared" si="2"/>
        <v>2028/29</v>
      </c>
      <c r="I22" s="38" t="str">
        <f t="shared" si="2"/>
        <v>2029/30</v>
      </c>
      <c r="J22" s="38" t="str">
        <f t="shared" si="2"/>
        <v>2030/31</v>
      </c>
      <c r="K22" s="72" t="s">
        <v>0</v>
      </c>
    </row>
    <row r="23" spans="2:13" ht="12.75" customHeight="1" x14ac:dyDescent="0.2">
      <c r="C23" s="1" t="s">
        <v>50</v>
      </c>
      <c r="D23" s="106"/>
      <c r="E23" s="2"/>
      <c r="F23" s="6">
        <f>'Option 2'!Q99</f>
        <v>4198734.5092923362</v>
      </c>
      <c r="G23" s="6">
        <f>'Option 2'!R99</f>
        <v>4198734.5092923362</v>
      </c>
      <c r="H23" s="6">
        <f>'Option 2'!S99</f>
        <v>4198734.5092923362</v>
      </c>
      <c r="I23" s="6">
        <f>'Option 2'!T99</f>
        <v>4198734.5092923362</v>
      </c>
      <c r="J23" s="6">
        <f>'Option 2'!U99</f>
        <v>4198734.5092923362</v>
      </c>
      <c r="K23" s="6">
        <f>SUM(F23:J23)</f>
        <v>20993672.546461679</v>
      </c>
      <c r="M23" s="97"/>
    </row>
    <row r="24" spans="2:13" x14ac:dyDescent="0.2">
      <c r="C24" s="1" t="s">
        <v>74</v>
      </c>
      <c r="D24" s="106"/>
      <c r="E24" s="2"/>
      <c r="F24" s="6">
        <f>'Option 2'!Q106</f>
        <v>0</v>
      </c>
      <c r="G24" s="6">
        <f>'Option 2'!R106</f>
        <v>0</v>
      </c>
      <c r="H24" s="6">
        <f>'Option 2'!S106</f>
        <v>0</v>
      </c>
      <c r="I24" s="6">
        <f>'Option 2'!T106</f>
        <v>0</v>
      </c>
      <c r="J24" s="6">
        <f>'Option 2'!U106</f>
        <v>0</v>
      </c>
      <c r="K24" s="6">
        <f t="shared" ref="K24:K25" si="3">SUM(F24:J24)</f>
        <v>0</v>
      </c>
      <c r="M24" s="97"/>
    </row>
    <row r="25" spans="2:13" x14ac:dyDescent="0.2">
      <c r="C25" s="1" t="s">
        <v>80</v>
      </c>
      <c r="D25" s="106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3"/>
        <v>0</v>
      </c>
      <c r="M25" s="97"/>
    </row>
    <row r="26" spans="2:13" x14ac:dyDescent="0.2">
      <c r="C26" s="100" t="s">
        <v>76</v>
      </c>
      <c r="D26" s="134" t="s">
        <v>77</v>
      </c>
      <c r="E26" s="100"/>
      <c r="F26" s="104">
        <f>F23+F25</f>
        <v>4198734.5092923362</v>
      </c>
      <c r="G26" s="104">
        <f t="shared" ref="G26" si="4">G23+G25</f>
        <v>4198734.5092923362</v>
      </c>
      <c r="H26" s="104">
        <f t="shared" ref="H26" si="5">H23+H25</f>
        <v>4198734.5092923362</v>
      </c>
      <c r="I26" s="104">
        <f t="shared" ref="I26" si="6">I23+I25</f>
        <v>4198734.5092923362</v>
      </c>
      <c r="J26" s="104">
        <f t="shared" ref="J26" si="7">J23+J25</f>
        <v>4198734.5092923362</v>
      </c>
      <c r="K26" s="104">
        <f t="shared" ref="K26" si="8">K23+K25</f>
        <v>20993672.546461679</v>
      </c>
      <c r="M26" s="97"/>
    </row>
    <row r="27" spans="2:13" x14ac:dyDescent="0.2">
      <c r="C27" s="4"/>
      <c r="D27" s="4"/>
      <c r="E27" s="4"/>
      <c r="F27" s="35"/>
      <c r="G27" s="35"/>
      <c r="H27" s="35"/>
      <c r="I27" s="35"/>
      <c r="J27" s="35"/>
      <c r="K27" s="35"/>
      <c r="M27" s="97"/>
    </row>
    <row r="28" spans="2:13" x14ac:dyDescent="0.2">
      <c r="C28" s="53" t="s">
        <v>14</v>
      </c>
      <c r="D28" s="22"/>
      <c r="E28" s="22"/>
      <c r="F28" s="22">
        <f>NPV(Real_Discount_rate,F26:J26)</f>
        <v>18957506.220151369</v>
      </c>
      <c r="G28" s="35"/>
      <c r="H28" s="35"/>
      <c r="I28" s="35"/>
      <c r="J28" s="35"/>
      <c r="K28" s="35"/>
      <c r="M28" s="97"/>
    </row>
    <row r="29" spans="2:13" x14ac:dyDescent="0.2">
      <c r="B29" s="26"/>
      <c r="C29" s="33"/>
      <c r="D29" s="33"/>
      <c r="E29" s="26"/>
      <c r="F29" s="26"/>
      <c r="G29" s="26"/>
      <c r="H29" s="26"/>
      <c r="I29" s="26"/>
      <c r="J29" s="26"/>
      <c r="K29" s="26"/>
    </row>
    <row r="30" spans="2:13" x14ac:dyDescent="0.2">
      <c r="C30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4F6839-FA0A-49C3-BB98-BD9A05144097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90" zoomScaleNormal="90" workbookViewId="0">
      <selection activeCell="G34" sqref="G3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Market Compliance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18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17</v>
      </c>
      <c r="B4" s="42" t="s">
        <v>18</v>
      </c>
      <c r="C4" s="27" t="s">
        <v>19</v>
      </c>
      <c r="D4" s="27" t="s">
        <v>20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21</v>
      </c>
      <c r="B6" s="75" t="s">
        <v>22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23</v>
      </c>
      <c r="B8" s="76" t="s">
        <v>24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25</v>
      </c>
      <c r="B10" s="132">
        <v>3.5000000000000003E-2</v>
      </c>
      <c r="C10" s="44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4" t="s">
        <v>26</v>
      </c>
      <c r="B12" s="77" t="s">
        <v>67</v>
      </c>
      <c r="C12" s="44" t="s">
        <v>27</v>
      </c>
      <c r="D12" s="27"/>
    </row>
    <row r="13" spans="1:35" ht="12.75" customHeight="1" x14ac:dyDescent="0.25">
      <c r="A13" s="44"/>
      <c r="B13" s="60"/>
      <c r="C13" s="44"/>
      <c r="D13" s="44"/>
      <c r="E13" s="44"/>
    </row>
    <row r="14" spans="1:35" ht="12.75" customHeight="1" x14ac:dyDescent="0.25">
      <c r="A14" s="44" t="s">
        <v>28</v>
      </c>
      <c r="B14" s="133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3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2" t="s">
        <v>29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2.75" customHeight="1" x14ac:dyDescent="0.25">
      <c r="A18" s="44"/>
      <c r="B18" s="91"/>
    </row>
    <row r="19" spans="1:11" ht="12.75" customHeight="1" x14ac:dyDescent="0.25">
      <c r="A19" s="44"/>
      <c r="B19" s="91"/>
      <c r="D19" s="44"/>
      <c r="E19" s="44"/>
    </row>
    <row r="20" spans="1:11" ht="12.75" customHeight="1" x14ac:dyDescent="0.25">
      <c r="A20" s="44" t="s">
        <v>30</v>
      </c>
      <c r="B20" s="92">
        <v>1</v>
      </c>
      <c r="D20" s="44"/>
      <c r="E20" s="44"/>
    </row>
    <row r="21" spans="1:11" ht="12.75" customHeight="1" x14ac:dyDescent="0.25">
      <c r="A21" s="44"/>
      <c r="B21" s="93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2" t="s">
        <v>31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1" ht="12.75" customHeight="1" x14ac:dyDescent="0.25">
      <c r="A24" s="44" t="s">
        <v>2</v>
      </c>
      <c r="B24" s="84" t="s">
        <v>73</v>
      </c>
      <c r="C24" s="85"/>
      <c r="D24" s="85"/>
      <c r="E24" s="85"/>
      <c r="F24" s="85"/>
      <c r="G24" s="86"/>
    </row>
    <row r="25" spans="1:11" ht="12.75" customHeight="1" x14ac:dyDescent="0.25">
      <c r="A25" s="44" t="s">
        <v>15</v>
      </c>
      <c r="B25" s="84" t="s">
        <v>32</v>
      </c>
      <c r="C25" s="88"/>
      <c r="D25" s="88"/>
      <c r="E25" s="88"/>
      <c r="F25" s="88"/>
      <c r="G25" s="89"/>
    </row>
    <row r="26" spans="1:11" ht="12.75" customHeight="1" x14ac:dyDescent="0.25">
      <c r="A26" s="44" t="s">
        <v>16</v>
      </c>
      <c r="B26" s="87" t="s">
        <v>33</v>
      </c>
      <c r="C26" s="88"/>
      <c r="D26" s="88"/>
      <c r="E26" s="88"/>
      <c r="F26" s="88"/>
      <c r="G26" s="89"/>
    </row>
    <row r="27" spans="1:11" ht="12.75" customHeight="1" x14ac:dyDescent="0.25">
      <c r="A27" s="44"/>
      <c r="B27" s="90"/>
      <c r="C27" s="90"/>
      <c r="D27" s="90"/>
      <c r="E27" s="90"/>
      <c r="F27" s="90"/>
      <c r="G27" s="90"/>
    </row>
    <row r="28" spans="1:11" ht="12.75" customHeight="1" x14ac:dyDescent="0.25">
      <c r="A28" s="44"/>
      <c r="B28" s="90"/>
      <c r="C28" s="90"/>
      <c r="D28" s="90"/>
      <c r="E28" s="90"/>
      <c r="F28" s="90"/>
      <c r="G28" s="90"/>
    </row>
    <row r="29" spans="1:11" x14ac:dyDescent="0.25">
      <c r="A29" s="39" t="s">
        <v>65</v>
      </c>
      <c r="B29" s="39"/>
      <c r="C29" s="39"/>
      <c r="D29" s="40"/>
      <c r="E29" s="40" t="s">
        <v>66</v>
      </c>
      <c r="F29" s="40" t="s">
        <v>67</v>
      </c>
      <c r="G29" s="40" t="s">
        <v>68</v>
      </c>
      <c r="H29" s="40" t="s">
        <v>69</v>
      </c>
      <c r="I29" s="99"/>
      <c r="J29" s="40"/>
      <c r="K29" s="40"/>
    </row>
    <row r="30" spans="1:11" x14ac:dyDescent="0.25">
      <c r="A30" s="114" t="s">
        <v>62</v>
      </c>
      <c r="B30" s="115"/>
      <c r="C30" s="116"/>
      <c r="D30" s="117"/>
      <c r="E30" s="118">
        <v>1.1757125218136175</v>
      </c>
      <c r="F30" s="118">
        <v>1.1129126464165966</v>
      </c>
      <c r="G30" s="118">
        <v>1.050660524730181</v>
      </c>
      <c r="H30" s="118">
        <v>1.014889156509222</v>
      </c>
      <c r="I30" s="119"/>
      <c r="J30" s="117"/>
      <c r="K30" s="117"/>
    </row>
    <row r="31" spans="1:11" x14ac:dyDescent="0.25">
      <c r="B31" s="1"/>
      <c r="D31" s="56"/>
      <c r="I31" s="68"/>
      <c r="J31" s="57"/>
      <c r="K31" s="57"/>
    </row>
    <row r="32" spans="1:11" x14ac:dyDescent="0.25">
      <c r="A32" s="1"/>
      <c r="B32" s="1"/>
      <c r="D32" s="41"/>
      <c r="I32" s="68"/>
      <c r="J32" s="68"/>
      <c r="K32" s="68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4" t="s">
        <v>34</v>
      </c>
      <c r="C35" s="135" t="s">
        <v>69</v>
      </c>
      <c r="D35" t="s">
        <v>27</v>
      </c>
    </row>
    <row r="36" spans="1:11" ht="12.75" customHeight="1" x14ac:dyDescent="0.25">
      <c r="A36" s="44" t="s">
        <v>35</v>
      </c>
      <c r="C36" s="43" t="str">
        <f>$B$12</f>
        <v>June 2024</v>
      </c>
    </row>
    <row r="37" spans="1:11" ht="12.75" customHeight="1" x14ac:dyDescent="0.25">
      <c r="A37" s="44" t="s">
        <v>36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4" t="s">
        <v>37</v>
      </c>
      <c r="C41" s="136" t="s">
        <v>38</v>
      </c>
      <c r="D41" t="s">
        <v>70</v>
      </c>
    </row>
    <row r="42" spans="1:11" ht="12.75" customHeight="1" x14ac:dyDescent="0.25">
      <c r="A42" s="44" t="s">
        <v>35</v>
      </c>
      <c r="C42" s="95">
        <v>135.18960020374115</v>
      </c>
      <c r="D42" t="s">
        <v>71</v>
      </c>
    </row>
    <row r="43" spans="1:11" ht="12.75" customHeight="1" x14ac:dyDescent="0.25">
      <c r="A43" s="44" t="s">
        <v>36</v>
      </c>
      <c r="C43" s="96">
        <v>145.77740895836223</v>
      </c>
      <c r="D43" t="s">
        <v>72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80" zoomScaleNormal="80" workbookViewId="0">
      <pane ySplit="9" topLeftCell="A88" activePane="bottomLeft" state="frozen"/>
      <selection activeCell="B31" sqref="A31:M31"/>
      <selection pane="bottomLeft" activeCell="C10" sqref="C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3" t="s">
        <v>40</v>
      </c>
      <c r="E7" s="63" t="s">
        <v>41</v>
      </c>
      <c r="F7" s="108" t="s">
        <v>42</v>
      </c>
      <c r="G7" s="16"/>
      <c r="H7" s="19" t="s">
        <v>9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46</v>
      </c>
      <c r="E8" s="98"/>
      <c r="F8" s="98" t="s">
        <v>47</v>
      </c>
      <c r="G8" s="16"/>
      <c r="H8" s="107" t="s">
        <v>48</v>
      </c>
      <c r="I8" s="98"/>
      <c r="K8" s="50" t="s">
        <v>4</v>
      </c>
      <c r="L8" s="50" t="s">
        <v>5</v>
      </c>
      <c r="M8" s="50" t="s">
        <v>6</v>
      </c>
      <c r="N8" s="50" t="s">
        <v>7</v>
      </c>
      <c r="O8" s="50" t="s">
        <v>8</v>
      </c>
      <c r="Q8" s="50" t="s">
        <v>4</v>
      </c>
      <c r="R8" s="50" t="s">
        <v>5</v>
      </c>
      <c r="S8" s="50" t="s">
        <v>6</v>
      </c>
      <c r="T8" s="50" t="s">
        <v>7</v>
      </c>
      <c r="U8" s="50" t="s">
        <v>8</v>
      </c>
    </row>
    <row r="9" spans="1:26" ht="12.75" customHeight="1" x14ac:dyDescent="0.2">
      <c r="G9" s="16"/>
    </row>
    <row r="10" spans="1:26" ht="12.75" customHeight="1" x14ac:dyDescent="0.2">
      <c r="A10" s="4"/>
      <c r="C10" s="79"/>
      <c r="D10" s="80"/>
      <c r="E10" s="80"/>
      <c r="F10" s="78"/>
      <c r="G10" s="2"/>
      <c r="H10" s="62">
        <f>IF($E10="Labour",Assumptions!$B$14,)</f>
        <v>0</v>
      </c>
      <c r="I10" s="9" t="str">
        <f>IF($E10="Labour","Hours","$")</f>
        <v>$</v>
      </c>
      <c r="J10" s="2"/>
      <c r="K10" s="81"/>
      <c r="L10" s="81"/>
      <c r="M10" s="81"/>
      <c r="N10" s="81"/>
      <c r="O10" s="81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79"/>
      <c r="D11" s="80"/>
      <c r="E11" s="80"/>
      <c r="F11" s="78"/>
      <c r="G11" s="2"/>
      <c r="H11" s="62">
        <f>IF($E11="Labour",Assumptions!$B$14,)</f>
        <v>0</v>
      </c>
      <c r="I11" s="9" t="str">
        <f t="shared" ref="I11:I54" si="0">IF($E11="Labour","Hours","$")</f>
        <v>$</v>
      </c>
      <c r="J11" s="2"/>
      <c r="K11" s="81"/>
      <c r="L11" s="81"/>
      <c r="M11" s="81"/>
      <c r="N11" s="81"/>
      <c r="O11" s="81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9"/>
      <c r="D12" s="80"/>
      <c r="E12" s="80"/>
      <c r="F12" s="78"/>
      <c r="G12" s="2"/>
      <c r="H12" s="62">
        <f>IF($E12="Labour",Assumptions!$B$14,)</f>
        <v>0</v>
      </c>
      <c r="I12" s="9" t="str">
        <f t="shared" si="0"/>
        <v>$</v>
      </c>
      <c r="J12" s="2"/>
      <c r="K12" s="81"/>
      <c r="L12" s="81"/>
      <c r="M12" s="81"/>
      <c r="N12" s="81"/>
      <c r="O12" s="81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9"/>
      <c r="D13" s="80"/>
      <c r="E13" s="80"/>
      <c r="F13" s="78"/>
      <c r="G13" s="2"/>
      <c r="H13" s="62">
        <f>IF($E13="Labour",Assumptions!$B$14,)</f>
        <v>0</v>
      </c>
      <c r="I13" s="9" t="str">
        <f t="shared" si="0"/>
        <v>$</v>
      </c>
      <c r="J13" s="2"/>
      <c r="K13" s="81"/>
      <c r="L13" s="81"/>
      <c r="M13" s="81"/>
      <c r="N13" s="81"/>
      <c r="O13" s="81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9"/>
      <c r="D14" s="80"/>
      <c r="E14" s="80"/>
      <c r="F14" s="78"/>
      <c r="G14" s="2"/>
      <c r="H14" s="62">
        <f>IF($E14="Labour",Assumptions!$B$14,)</f>
        <v>0</v>
      </c>
      <c r="I14" s="9" t="str">
        <f t="shared" si="0"/>
        <v>$</v>
      </c>
      <c r="J14" s="2"/>
      <c r="K14" s="81"/>
      <c r="L14" s="81"/>
      <c r="M14" s="81"/>
      <c r="N14" s="81"/>
      <c r="O14" s="81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9"/>
      <c r="D15" s="80"/>
      <c r="E15" s="80"/>
      <c r="F15" s="78"/>
      <c r="G15" s="2"/>
      <c r="H15" s="62">
        <f>IF($E15="Labour",Assumptions!$B$14,)</f>
        <v>0</v>
      </c>
      <c r="I15" s="9" t="str">
        <f t="shared" si="0"/>
        <v>$</v>
      </c>
      <c r="J15" s="2"/>
      <c r="K15" s="81"/>
      <c r="L15" s="81"/>
      <c r="M15" s="81"/>
      <c r="N15" s="81"/>
      <c r="O15" s="81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9"/>
      <c r="D16" s="80"/>
      <c r="E16" s="80"/>
      <c r="F16" s="78"/>
      <c r="G16" s="2"/>
      <c r="H16" s="62">
        <f>IF($E16="Labour",Assumptions!$B$14,)</f>
        <v>0</v>
      </c>
      <c r="I16" s="9" t="str">
        <f t="shared" si="0"/>
        <v>$</v>
      </c>
      <c r="J16" s="2"/>
      <c r="K16" s="81"/>
      <c r="L16" s="81"/>
      <c r="M16" s="81"/>
      <c r="N16" s="81"/>
      <c r="O16" s="81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9"/>
      <c r="D17" s="80"/>
      <c r="E17" s="80"/>
      <c r="F17" s="78"/>
      <c r="G17" s="2"/>
      <c r="H17" s="62">
        <f>IF($E17="Labour",Assumptions!$B$14,)</f>
        <v>0</v>
      </c>
      <c r="I17" s="9" t="str">
        <f t="shared" si="0"/>
        <v>$</v>
      </c>
      <c r="J17" s="2"/>
      <c r="K17" s="81"/>
      <c r="L17" s="81"/>
      <c r="M17" s="81"/>
      <c r="N17" s="81"/>
      <c r="O17" s="81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9"/>
      <c r="D18" s="80"/>
      <c r="E18" s="80"/>
      <c r="F18" s="78"/>
      <c r="G18" s="2"/>
      <c r="H18" s="62">
        <f>IF($E18="Labour",Assumptions!$B$14,)</f>
        <v>0</v>
      </c>
      <c r="I18" s="9" t="str">
        <f t="shared" si="0"/>
        <v>$</v>
      </c>
      <c r="J18" s="2"/>
      <c r="K18" s="81"/>
      <c r="L18" s="81"/>
      <c r="M18" s="81"/>
      <c r="N18" s="81"/>
      <c r="O18" s="81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9"/>
      <c r="D19" s="80"/>
      <c r="E19" s="80"/>
      <c r="F19" s="78"/>
      <c r="G19" s="2"/>
      <c r="H19" s="62">
        <f>IF($E19="Labour",Assumptions!$B$14,)</f>
        <v>0</v>
      </c>
      <c r="I19" s="9" t="str">
        <f t="shared" si="0"/>
        <v>$</v>
      </c>
      <c r="J19" s="2"/>
      <c r="K19" s="81"/>
      <c r="L19" s="81"/>
      <c r="M19" s="81"/>
      <c r="N19" s="81"/>
      <c r="O19" s="81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9"/>
      <c r="D20" s="80"/>
      <c r="E20" s="80"/>
      <c r="F20" s="78"/>
      <c r="G20" s="2"/>
      <c r="H20" s="62">
        <f>IF($E20="Labour",Assumptions!$B$14,)</f>
        <v>0</v>
      </c>
      <c r="I20" s="9" t="str">
        <f t="shared" si="0"/>
        <v>$</v>
      </c>
      <c r="J20" s="2"/>
      <c r="K20" s="81"/>
      <c r="L20" s="81"/>
      <c r="M20" s="81"/>
      <c r="N20" s="81"/>
      <c r="O20" s="81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9"/>
      <c r="D21" s="80"/>
      <c r="E21" s="80"/>
      <c r="F21" s="78"/>
      <c r="G21" s="2"/>
      <c r="H21" s="62">
        <f>IF($E21="Labour",Assumptions!$B$14,)</f>
        <v>0</v>
      </c>
      <c r="I21" s="9" t="str">
        <f t="shared" si="0"/>
        <v>$</v>
      </c>
      <c r="J21" s="2"/>
      <c r="K21" s="81"/>
      <c r="L21" s="81"/>
      <c r="M21" s="81"/>
      <c r="N21" s="81"/>
      <c r="O21" s="81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9"/>
      <c r="D22" s="80"/>
      <c r="E22" s="80"/>
      <c r="F22" s="78"/>
      <c r="G22" s="2"/>
      <c r="H22" s="62">
        <f>IF($E22="Labour",Assumptions!$B$14,)</f>
        <v>0</v>
      </c>
      <c r="I22" s="9" t="str">
        <f t="shared" si="0"/>
        <v>$</v>
      </c>
      <c r="J22" s="2"/>
      <c r="K22" s="81"/>
      <c r="L22" s="81"/>
      <c r="M22" s="81"/>
      <c r="N22" s="81"/>
      <c r="O22" s="81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9"/>
      <c r="D23" s="80"/>
      <c r="E23" s="80"/>
      <c r="F23" s="78"/>
      <c r="G23" s="2"/>
      <c r="H23" s="62">
        <f>IF($E23="Labour",Assumptions!$B$14,)</f>
        <v>0</v>
      </c>
      <c r="I23" s="9" t="str">
        <f t="shared" si="0"/>
        <v>$</v>
      </c>
      <c r="J23" s="2"/>
      <c r="K23" s="81"/>
      <c r="L23" s="81"/>
      <c r="M23" s="81"/>
      <c r="N23" s="81"/>
      <c r="O23" s="81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9"/>
      <c r="D24" s="80"/>
      <c r="E24" s="80"/>
      <c r="F24" s="78"/>
      <c r="G24" s="2"/>
      <c r="H24" s="62">
        <f>IF($E24="Labour",Assumptions!$B$14,)</f>
        <v>0</v>
      </c>
      <c r="I24" s="9" t="str">
        <f t="shared" si="0"/>
        <v>$</v>
      </c>
      <c r="J24" s="2"/>
      <c r="K24" s="81"/>
      <c r="L24" s="81"/>
      <c r="M24" s="81"/>
      <c r="N24" s="81"/>
      <c r="O24" s="81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9"/>
      <c r="D25" s="80"/>
      <c r="E25" s="80"/>
      <c r="F25" s="78"/>
      <c r="G25" s="2"/>
      <c r="H25" s="62">
        <f>IF($E25="Labour",Assumptions!$B$14,)</f>
        <v>0</v>
      </c>
      <c r="I25" s="9" t="str">
        <f t="shared" si="0"/>
        <v>$</v>
      </c>
      <c r="J25" s="2"/>
      <c r="K25" s="81"/>
      <c r="L25" s="81"/>
      <c r="M25" s="81"/>
      <c r="N25" s="81"/>
      <c r="O25" s="81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9"/>
      <c r="D26" s="80"/>
      <c r="E26" s="80"/>
      <c r="F26" s="78"/>
      <c r="G26" s="2"/>
      <c r="H26" s="62">
        <f>IF($E26="Labour",Assumptions!$B$14,)</f>
        <v>0</v>
      </c>
      <c r="I26" s="9" t="str">
        <f t="shared" si="0"/>
        <v>$</v>
      </c>
      <c r="J26" s="2"/>
      <c r="K26" s="81"/>
      <c r="L26" s="81"/>
      <c r="M26" s="81"/>
      <c r="N26" s="81"/>
      <c r="O26" s="81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9"/>
      <c r="D27" s="80"/>
      <c r="E27" s="80"/>
      <c r="F27" s="78"/>
      <c r="G27" s="2"/>
      <c r="H27" s="62">
        <f>IF($E27="Labour",Assumptions!$B$14,)</f>
        <v>0</v>
      </c>
      <c r="I27" s="9" t="str">
        <f t="shared" si="0"/>
        <v>$</v>
      </c>
      <c r="J27" s="2"/>
      <c r="K27" s="81"/>
      <c r="L27" s="81"/>
      <c r="M27" s="81"/>
      <c r="N27" s="81"/>
      <c r="O27" s="81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9"/>
      <c r="D28" s="80"/>
      <c r="E28" s="80"/>
      <c r="F28" s="78"/>
      <c r="G28" s="2"/>
      <c r="H28" s="62">
        <f>IF($E28="Labour",Assumptions!$B$14,)</f>
        <v>0</v>
      </c>
      <c r="I28" s="9" t="str">
        <f t="shared" si="0"/>
        <v>$</v>
      </c>
      <c r="J28" s="2"/>
      <c r="K28" s="81"/>
      <c r="L28" s="81"/>
      <c r="M28" s="81"/>
      <c r="N28" s="81"/>
      <c r="O28" s="81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9"/>
      <c r="D29" s="80"/>
      <c r="E29" s="80"/>
      <c r="F29" s="78"/>
      <c r="G29" s="2"/>
      <c r="H29" s="62">
        <f>IF($E29="Labour",Assumptions!$B$14,)</f>
        <v>0</v>
      </c>
      <c r="I29" s="9" t="str">
        <f t="shared" si="0"/>
        <v>$</v>
      </c>
      <c r="J29" s="2"/>
      <c r="K29" s="81"/>
      <c r="L29" s="81"/>
      <c r="M29" s="81"/>
      <c r="N29" s="81"/>
      <c r="O29" s="81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9"/>
      <c r="D30" s="80"/>
      <c r="E30" s="80"/>
      <c r="F30" s="78"/>
      <c r="G30" s="2"/>
      <c r="H30" s="62">
        <f>IF($E30="Labour",Assumptions!$B$14,)</f>
        <v>0</v>
      </c>
      <c r="I30" s="9" t="str">
        <f t="shared" si="0"/>
        <v>$</v>
      </c>
      <c r="J30" s="2"/>
      <c r="K30" s="81"/>
      <c r="L30" s="81"/>
      <c r="M30" s="81"/>
      <c r="N30" s="81"/>
      <c r="O30" s="81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9"/>
      <c r="D31" s="80"/>
      <c r="E31" s="80"/>
      <c r="F31" s="78"/>
      <c r="G31" s="2"/>
      <c r="H31" s="62">
        <f>IF($E31="Labour",Assumptions!$B$14,)</f>
        <v>0</v>
      </c>
      <c r="I31" s="9" t="str">
        <f t="shared" si="0"/>
        <v>$</v>
      </c>
      <c r="J31" s="2"/>
      <c r="K31" s="81"/>
      <c r="L31" s="81"/>
      <c r="M31" s="81"/>
      <c r="N31" s="81"/>
      <c r="O31" s="81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9"/>
      <c r="D32" s="80"/>
      <c r="E32" s="80"/>
      <c r="F32" s="78"/>
      <c r="G32" s="2"/>
      <c r="H32" s="62">
        <f>IF($E32="Labour",Assumptions!$B$14,)</f>
        <v>0</v>
      </c>
      <c r="I32" s="9" t="str">
        <f t="shared" si="0"/>
        <v>$</v>
      </c>
      <c r="J32" s="2"/>
      <c r="K32" s="81"/>
      <c r="L32" s="81"/>
      <c r="M32" s="81"/>
      <c r="N32" s="81"/>
      <c r="O32" s="81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9"/>
      <c r="D33" s="80"/>
      <c r="E33" s="80"/>
      <c r="F33" s="78"/>
      <c r="G33" s="2"/>
      <c r="H33" s="62">
        <f>IF($E33="Labour",Assumptions!$B$14,)</f>
        <v>0</v>
      </c>
      <c r="I33" s="9" t="str">
        <f t="shared" si="0"/>
        <v>$</v>
      </c>
      <c r="J33" s="2"/>
      <c r="K33" s="81"/>
      <c r="L33" s="81"/>
      <c r="M33" s="81"/>
      <c r="N33" s="81"/>
      <c r="O33" s="81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9"/>
      <c r="D34" s="80"/>
      <c r="E34" s="80"/>
      <c r="F34" s="78"/>
      <c r="G34" s="2"/>
      <c r="H34" s="62">
        <f>IF($E34="Labour",Assumptions!$B$14,)</f>
        <v>0</v>
      </c>
      <c r="I34" s="9" t="str">
        <f t="shared" si="0"/>
        <v>$</v>
      </c>
      <c r="J34" s="2"/>
      <c r="K34" s="81"/>
      <c r="L34" s="81"/>
      <c r="M34" s="81"/>
      <c r="N34" s="81"/>
      <c r="O34" s="81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9"/>
      <c r="D35" s="80"/>
      <c r="E35" s="80"/>
      <c r="F35" s="78"/>
      <c r="G35" s="2"/>
      <c r="H35" s="62">
        <f>IF($E35="Labour",Assumptions!$B$14,)</f>
        <v>0</v>
      </c>
      <c r="I35" s="9" t="str">
        <f t="shared" si="0"/>
        <v>$</v>
      </c>
      <c r="J35" s="2"/>
      <c r="K35" s="81"/>
      <c r="L35" s="81"/>
      <c r="M35" s="81"/>
      <c r="N35" s="81"/>
      <c r="O35" s="81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9"/>
      <c r="D36" s="80"/>
      <c r="E36" s="80"/>
      <c r="F36" s="78"/>
      <c r="G36" s="2"/>
      <c r="H36" s="62">
        <f>IF($E36="Labour",Assumptions!$B$14,)</f>
        <v>0</v>
      </c>
      <c r="I36" s="9" t="str">
        <f t="shared" si="0"/>
        <v>$</v>
      </c>
      <c r="J36" s="2"/>
      <c r="K36" s="81"/>
      <c r="L36" s="81"/>
      <c r="M36" s="81"/>
      <c r="N36" s="81"/>
      <c r="O36" s="81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9"/>
      <c r="D37" s="80"/>
      <c r="E37" s="80"/>
      <c r="F37" s="78"/>
      <c r="G37" s="2"/>
      <c r="H37" s="62">
        <f>IF($E37="Labour",Assumptions!$B$14,)</f>
        <v>0</v>
      </c>
      <c r="I37" s="9" t="str">
        <f t="shared" si="0"/>
        <v>$</v>
      </c>
      <c r="J37" s="2"/>
      <c r="K37" s="81"/>
      <c r="L37" s="81"/>
      <c r="M37" s="81"/>
      <c r="N37" s="81"/>
      <c r="O37" s="81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9"/>
      <c r="D38" s="80"/>
      <c r="E38" s="80"/>
      <c r="F38" s="78"/>
      <c r="G38" s="2"/>
      <c r="H38" s="62">
        <f>IF($E38="Labour",Assumptions!$B$14,)</f>
        <v>0</v>
      </c>
      <c r="I38" s="9" t="str">
        <f t="shared" si="0"/>
        <v>$</v>
      </c>
      <c r="J38" s="2"/>
      <c r="K38" s="81"/>
      <c r="L38" s="81"/>
      <c r="M38" s="81"/>
      <c r="N38" s="81"/>
      <c r="O38" s="81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9"/>
      <c r="D39" s="80"/>
      <c r="E39" s="80"/>
      <c r="F39" s="78"/>
      <c r="G39" s="2"/>
      <c r="H39" s="62">
        <f>IF($E39="Labour",Assumptions!$B$14,)</f>
        <v>0</v>
      </c>
      <c r="I39" s="9" t="str">
        <f t="shared" si="0"/>
        <v>$</v>
      </c>
      <c r="J39" s="2"/>
      <c r="K39" s="81"/>
      <c r="L39" s="81"/>
      <c r="M39" s="81"/>
      <c r="N39" s="81"/>
      <c r="O39" s="81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9"/>
      <c r="D40" s="80"/>
      <c r="E40" s="80"/>
      <c r="F40" s="78"/>
      <c r="H40" s="62">
        <f>IF($E40="Labour",Assumptions!$B$14,)</f>
        <v>0</v>
      </c>
      <c r="I40" s="9" t="str">
        <f t="shared" si="0"/>
        <v>$</v>
      </c>
      <c r="K40" s="81"/>
      <c r="L40" s="81"/>
      <c r="M40" s="81"/>
      <c r="N40" s="81"/>
      <c r="O40" s="81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9"/>
      <c r="D41" s="80"/>
      <c r="E41" s="80"/>
      <c r="F41" s="78"/>
      <c r="H41" s="62">
        <f>IF($E41="Labour",Assumptions!$B$14,)</f>
        <v>0</v>
      </c>
      <c r="I41" s="9" t="str">
        <f t="shared" si="0"/>
        <v>$</v>
      </c>
      <c r="K41" s="81"/>
      <c r="L41" s="81"/>
      <c r="M41" s="81"/>
      <c r="N41" s="81"/>
      <c r="O41" s="81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9"/>
      <c r="D42" s="80"/>
      <c r="E42" s="80"/>
      <c r="F42" s="78"/>
      <c r="H42" s="62">
        <f>IF($E42="Labour",Assumptions!$B$14,)</f>
        <v>0</v>
      </c>
      <c r="I42" s="9" t="str">
        <f t="shared" si="0"/>
        <v>$</v>
      </c>
      <c r="K42" s="81"/>
      <c r="L42" s="81"/>
      <c r="M42" s="81"/>
      <c r="N42" s="81"/>
      <c r="O42" s="81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9"/>
      <c r="D43" s="80"/>
      <c r="E43" s="80"/>
      <c r="F43" s="78"/>
      <c r="H43" s="62">
        <f>IF($E43="Labour",Assumptions!$B$14,)</f>
        <v>0</v>
      </c>
      <c r="I43" s="9" t="str">
        <f t="shared" si="0"/>
        <v>$</v>
      </c>
      <c r="K43" s="81"/>
      <c r="L43" s="81"/>
      <c r="M43" s="81"/>
      <c r="N43" s="81"/>
      <c r="O43" s="81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9"/>
      <c r="D44" s="80"/>
      <c r="E44" s="80"/>
      <c r="F44" s="78"/>
      <c r="H44" s="62">
        <f>IF($E44="Labour",Assumptions!$B$14,)</f>
        <v>0</v>
      </c>
      <c r="I44" s="9" t="str">
        <f t="shared" si="0"/>
        <v>$</v>
      </c>
      <c r="K44" s="81"/>
      <c r="L44" s="81"/>
      <c r="M44" s="81"/>
      <c r="N44" s="81"/>
      <c r="O44" s="81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9"/>
      <c r="D45" s="80"/>
      <c r="E45" s="80"/>
      <c r="F45" s="78"/>
      <c r="H45" s="62">
        <f>IF($E45="Labour",Assumptions!$B$14,)</f>
        <v>0</v>
      </c>
      <c r="I45" s="9" t="str">
        <f t="shared" si="0"/>
        <v>$</v>
      </c>
      <c r="K45" s="81"/>
      <c r="L45" s="81"/>
      <c r="M45" s="81"/>
      <c r="N45" s="81"/>
      <c r="O45" s="81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9"/>
      <c r="D46" s="80"/>
      <c r="E46" s="80"/>
      <c r="F46" s="78"/>
      <c r="H46" s="62">
        <f>IF($E46="Labour",Assumptions!$B$14,)</f>
        <v>0</v>
      </c>
      <c r="I46" s="9" t="str">
        <f t="shared" si="0"/>
        <v>$</v>
      </c>
      <c r="K46" s="81"/>
      <c r="L46" s="81"/>
      <c r="M46" s="81"/>
      <c r="N46" s="81"/>
      <c r="O46" s="81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9"/>
      <c r="D47" s="80"/>
      <c r="E47" s="80"/>
      <c r="F47" s="78"/>
      <c r="H47" s="62">
        <f>IF($E47="Labour",Assumptions!$B$14,)</f>
        <v>0</v>
      </c>
      <c r="I47" s="9" t="str">
        <f t="shared" si="0"/>
        <v>$</v>
      </c>
      <c r="K47" s="81"/>
      <c r="L47" s="81"/>
      <c r="M47" s="81"/>
      <c r="N47" s="81"/>
      <c r="O47" s="81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9"/>
      <c r="D48" s="80"/>
      <c r="E48" s="80"/>
      <c r="F48" s="78"/>
      <c r="H48" s="62">
        <f>IF($E48="Labour",Assumptions!$B$14,)</f>
        <v>0</v>
      </c>
      <c r="I48" s="9" t="str">
        <f t="shared" si="0"/>
        <v>$</v>
      </c>
      <c r="K48" s="81"/>
      <c r="L48" s="81"/>
      <c r="M48" s="81"/>
      <c r="N48" s="81"/>
      <c r="O48" s="81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9"/>
      <c r="D49" s="80"/>
      <c r="E49" s="80"/>
      <c r="F49" s="78"/>
      <c r="H49" s="62">
        <f>IF($E49="Labour",Assumptions!$B$14,)</f>
        <v>0</v>
      </c>
      <c r="I49" s="9" t="str">
        <f t="shared" si="0"/>
        <v>$</v>
      </c>
      <c r="K49" s="81"/>
      <c r="L49" s="81"/>
      <c r="M49" s="81"/>
      <c r="N49" s="81"/>
      <c r="O49" s="81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9"/>
      <c r="D50" s="80"/>
      <c r="E50" s="80"/>
      <c r="F50" s="78"/>
      <c r="H50" s="62">
        <f>IF($E50="Labour",Assumptions!$B$14,)</f>
        <v>0</v>
      </c>
      <c r="I50" s="9" t="str">
        <f t="shared" si="0"/>
        <v>$</v>
      </c>
      <c r="K50" s="81"/>
      <c r="L50" s="81"/>
      <c r="M50" s="81"/>
      <c r="N50" s="81"/>
      <c r="O50" s="81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9"/>
      <c r="D51" s="80"/>
      <c r="E51" s="80"/>
      <c r="F51" s="78"/>
      <c r="H51" s="62">
        <f>IF($E51="Labour",Assumptions!$B$14,)</f>
        <v>0</v>
      </c>
      <c r="I51" s="9" t="str">
        <f t="shared" si="0"/>
        <v>$</v>
      </c>
      <c r="K51" s="81"/>
      <c r="L51" s="81"/>
      <c r="M51" s="81"/>
      <c r="N51" s="81"/>
      <c r="O51" s="81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9"/>
      <c r="D52" s="80"/>
      <c r="E52" s="80"/>
      <c r="F52" s="78"/>
      <c r="H52" s="62">
        <f>IF($E52="Labour",Assumptions!$B$14,)</f>
        <v>0</v>
      </c>
      <c r="I52" s="9" t="str">
        <f t="shared" si="0"/>
        <v>$</v>
      </c>
      <c r="K52" s="81"/>
      <c r="L52" s="81"/>
      <c r="M52" s="81"/>
      <c r="N52" s="81"/>
      <c r="O52" s="81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9"/>
      <c r="D53" s="80"/>
      <c r="E53" s="80"/>
      <c r="F53" s="78"/>
      <c r="H53" s="62">
        <f>IF($E53="Labour",Assumptions!$B$14,)</f>
        <v>0</v>
      </c>
      <c r="I53" s="9" t="str">
        <f t="shared" si="0"/>
        <v>$</v>
      </c>
      <c r="K53" s="81"/>
      <c r="L53" s="81"/>
      <c r="M53" s="81"/>
      <c r="N53" s="81"/>
      <c r="O53" s="81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9"/>
      <c r="D54" s="80"/>
      <c r="E54" s="80"/>
      <c r="F54" s="78"/>
      <c r="H54" s="62">
        <f>IF($E54="Labour",Assumptions!$B$14,)</f>
        <v>0</v>
      </c>
      <c r="I54" s="9" t="str">
        <f t="shared" si="0"/>
        <v>$</v>
      </c>
      <c r="K54" s="81"/>
      <c r="L54" s="81"/>
      <c r="M54" s="81"/>
      <c r="N54" s="81"/>
      <c r="O54" s="81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56</v>
      </c>
      <c r="G57" s="2"/>
      <c r="J57" s="2"/>
      <c r="P57" s="2"/>
      <c r="Q57" s="67" t="s">
        <v>4</v>
      </c>
      <c r="R57" s="67" t="s">
        <v>5</v>
      </c>
      <c r="S57" s="67" t="s">
        <v>6</v>
      </c>
      <c r="T57" s="67" t="s">
        <v>7</v>
      </c>
      <c r="U57" s="67" t="s">
        <v>8</v>
      </c>
      <c r="V57" s="67" t="s">
        <v>0</v>
      </c>
      <c r="Z57"/>
    </row>
    <row r="58" spans="1:26" ht="12.75" customHeight="1" x14ac:dyDescent="0.2">
      <c r="C58" s="24" t="s">
        <v>9</v>
      </c>
      <c r="D58" s="24" t="s">
        <v>50</v>
      </c>
      <c r="E58" s="24"/>
      <c r="F58" s="24" t="s">
        <v>51</v>
      </c>
      <c r="G58" s="2"/>
      <c r="H58" s="64"/>
      <c r="I58" s="65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69">
        <f>SUM(Q58:U58)</f>
        <v>0</v>
      </c>
    </row>
    <row r="59" spans="1:26" ht="12.75" customHeight="1" x14ac:dyDescent="0.2">
      <c r="C59" s="1" t="s">
        <v>10</v>
      </c>
      <c r="D59" s="1" t="s">
        <v>50</v>
      </c>
      <c r="F59" s="1" t="s">
        <v>51</v>
      </c>
      <c r="G59" s="2"/>
      <c r="H59" s="66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70">
        <f t="shared" ref="V59:V73" si="1">SUM(Q59:U59)</f>
        <v>0</v>
      </c>
    </row>
    <row r="60" spans="1:26" ht="12.75" customHeight="1" x14ac:dyDescent="0.2">
      <c r="C60" s="1" t="s">
        <v>11</v>
      </c>
      <c r="D60" s="1" t="s">
        <v>50</v>
      </c>
      <c r="F60" s="1" t="s">
        <v>51</v>
      </c>
      <c r="G60" s="2"/>
      <c r="H60" s="66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70">
        <f t="shared" si="1"/>
        <v>0</v>
      </c>
    </row>
    <row r="61" spans="1:26" ht="12.75" customHeight="1" x14ac:dyDescent="0.2">
      <c r="C61" s="1" t="s">
        <v>9</v>
      </c>
      <c r="D61" s="1" t="s">
        <v>50</v>
      </c>
      <c r="F61" s="1" t="s">
        <v>47</v>
      </c>
      <c r="G61" s="2"/>
      <c r="H61" s="66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70">
        <f t="shared" ref="V61:V63" si="2">SUM(Q61:U61)</f>
        <v>0</v>
      </c>
    </row>
    <row r="62" spans="1:26" ht="12.75" customHeight="1" x14ac:dyDescent="0.2">
      <c r="C62" s="1" t="s">
        <v>10</v>
      </c>
      <c r="D62" s="1" t="s">
        <v>50</v>
      </c>
      <c r="F62" s="1" t="s">
        <v>47</v>
      </c>
      <c r="G62" s="2"/>
      <c r="H62" s="66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70">
        <f t="shared" si="2"/>
        <v>0</v>
      </c>
    </row>
    <row r="63" spans="1:26" ht="12.75" customHeight="1" x14ac:dyDescent="0.2">
      <c r="C63" s="1" t="s">
        <v>11</v>
      </c>
      <c r="D63" s="1" t="s">
        <v>50</v>
      </c>
      <c r="F63" s="1" t="s">
        <v>47</v>
      </c>
      <c r="G63" s="2"/>
      <c r="H63" s="66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70">
        <f t="shared" si="2"/>
        <v>0</v>
      </c>
    </row>
    <row r="64" spans="1:26" ht="12.75" customHeight="1" x14ac:dyDescent="0.2">
      <c r="C64" s="21" t="s">
        <v>12</v>
      </c>
      <c r="D64" s="21" t="s">
        <v>50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0</v>
      </c>
      <c r="R64" s="22">
        <f t="shared" ref="R64:U64" si="3">SUM(R58:R63)</f>
        <v>0</v>
      </c>
      <c r="S64" s="22">
        <f t="shared" si="3"/>
        <v>0</v>
      </c>
      <c r="T64" s="22">
        <f t="shared" si="3"/>
        <v>0</v>
      </c>
      <c r="U64" s="22">
        <f t="shared" si="3"/>
        <v>0</v>
      </c>
      <c r="V64" s="22">
        <f>SUM(V58:V63)</f>
        <v>0</v>
      </c>
    </row>
    <row r="65" spans="3:23" ht="12.75" customHeight="1" x14ac:dyDescent="0.2">
      <c r="C65" s="1" t="s">
        <v>9</v>
      </c>
      <c r="D65" s="1" t="s">
        <v>46</v>
      </c>
      <c r="F65" s="1" t="s">
        <v>51</v>
      </c>
      <c r="G65" s="2"/>
      <c r="H65" s="66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70">
        <f t="shared" si="1"/>
        <v>0</v>
      </c>
    </row>
    <row r="66" spans="3:23" ht="12.75" customHeight="1" x14ac:dyDescent="0.2">
      <c r="C66" s="1" t="s">
        <v>10</v>
      </c>
      <c r="D66" s="1" t="s">
        <v>46</v>
      </c>
      <c r="F66" s="1" t="s">
        <v>51</v>
      </c>
      <c r="G66" s="2"/>
      <c r="H66" s="66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70">
        <f t="shared" si="1"/>
        <v>0</v>
      </c>
    </row>
    <row r="67" spans="3:23" ht="12.75" customHeight="1" x14ac:dyDescent="0.2">
      <c r="C67" s="1" t="s">
        <v>11</v>
      </c>
      <c r="D67" s="1" t="s">
        <v>46</v>
      </c>
      <c r="F67" s="1" t="s">
        <v>51</v>
      </c>
      <c r="G67" s="2"/>
      <c r="H67" s="66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70">
        <f t="shared" si="1"/>
        <v>0</v>
      </c>
    </row>
    <row r="68" spans="3:23" ht="12.75" customHeight="1" x14ac:dyDescent="0.2">
      <c r="C68" s="1" t="s">
        <v>9</v>
      </c>
      <c r="D68" s="1" t="s">
        <v>46</v>
      </c>
      <c r="F68" s="1" t="s">
        <v>47</v>
      </c>
      <c r="G68" s="2"/>
      <c r="H68" s="66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70">
        <f t="shared" ref="V68:V69" si="4">SUM(Q68:U68)</f>
        <v>0</v>
      </c>
    </row>
    <row r="69" spans="3:23" ht="12.75" customHeight="1" x14ac:dyDescent="0.2">
      <c r="C69" s="1" t="s">
        <v>10</v>
      </c>
      <c r="D69" s="1" t="s">
        <v>46</v>
      </c>
      <c r="F69" s="1" t="s">
        <v>47</v>
      </c>
      <c r="G69" s="2"/>
      <c r="H69" s="66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70">
        <f t="shared" si="4"/>
        <v>0</v>
      </c>
    </row>
    <row r="70" spans="3:23" ht="12.75" customHeight="1" x14ac:dyDescent="0.2">
      <c r="C70" s="1" t="s">
        <v>11</v>
      </c>
      <c r="D70" s="1" t="s">
        <v>46</v>
      </c>
      <c r="F70" s="1" t="s">
        <v>47</v>
      </c>
      <c r="G70" s="2"/>
      <c r="H70" s="66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70">
        <f t="shared" ref="V70" si="5">SUM(Q70:U70)</f>
        <v>0</v>
      </c>
    </row>
    <row r="71" spans="3:23" ht="12.75" customHeight="1" x14ac:dyDescent="0.2">
      <c r="C71" s="21" t="s">
        <v>13</v>
      </c>
      <c r="D71" s="21" t="s">
        <v>46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6">SUM(R65:R70)</f>
        <v>0</v>
      </c>
      <c r="S71" s="22">
        <f t="shared" si="6"/>
        <v>0</v>
      </c>
      <c r="T71" s="22">
        <f t="shared" si="6"/>
        <v>0</v>
      </c>
      <c r="U71" s="22">
        <f t="shared" si="6"/>
        <v>0</v>
      </c>
      <c r="V71" s="22">
        <f>SUM(V65:V70)</f>
        <v>0</v>
      </c>
    </row>
    <row r="72" spans="3:23" ht="12.75" customHeight="1" x14ac:dyDescent="0.2">
      <c r="F72" s="66"/>
      <c r="G72" s="2"/>
      <c r="H72" s="66"/>
      <c r="J72" s="2"/>
      <c r="P72" s="2"/>
      <c r="Q72" s="6"/>
      <c r="R72" s="6"/>
      <c r="S72" s="6"/>
      <c r="T72" s="6"/>
      <c r="U72" s="6"/>
      <c r="V72" s="70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0</v>
      </c>
      <c r="R73" s="8">
        <f t="shared" ref="R73:U73" si="7">R64+R71</f>
        <v>0</v>
      </c>
      <c r="S73" s="8">
        <f t="shared" si="7"/>
        <v>0</v>
      </c>
      <c r="T73" s="8">
        <f t="shared" si="7"/>
        <v>0</v>
      </c>
      <c r="U73" s="8">
        <f t="shared" si="7"/>
        <v>0</v>
      </c>
      <c r="V73" s="71">
        <f t="shared" si="1"/>
        <v>0</v>
      </c>
    </row>
    <row r="74" spans="3:23" ht="12.75" customHeight="1" x14ac:dyDescent="0.2">
      <c r="C74" s="45" t="s">
        <v>57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8">R73-SUM(R$10:R$54)</f>
        <v>0</v>
      </c>
      <c r="S74" s="46">
        <f t="shared" si="8"/>
        <v>0</v>
      </c>
      <c r="T74" s="46">
        <f t="shared" si="8"/>
        <v>0</v>
      </c>
      <c r="U74" s="46">
        <f t="shared" si="8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0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56</v>
      </c>
      <c r="F79" s="3"/>
      <c r="G79" s="2"/>
      <c r="J79" s="2"/>
      <c r="P79" s="2"/>
      <c r="Q79" s="67" t="s">
        <v>4</v>
      </c>
      <c r="R79" s="67" t="s">
        <v>5</v>
      </c>
      <c r="S79" s="67" t="s">
        <v>6</v>
      </c>
      <c r="T79" s="67" t="s">
        <v>7</v>
      </c>
      <c r="U79" s="67" t="s">
        <v>8</v>
      </c>
      <c r="V79" s="110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51</v>
      </c>
      <c r="G80" s="2"/>
      <c r="H80" s="64"/>
      <c r="I80" s="65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70">
        <f t="shared" ref="V80:V81" si="9">SUM(Q80:U80)</f>
        <v>0</v>
      </c>
    </row>
    <row r="81" spans="3:23" ht="12.75" customHeight="1" x14ac:dyDescent="0.2">
      <c r="D81" s="1" t="s">
        <v>46</v>
      </c>
      <c r="F81" s="1" t="s">
        <v>51</v>
      </c>
      <c r="G81" s="2"/>
      <c r="J81" s="2"/>
      <c r="P81" s="2"/>
      <c r="Q81" s="109">
        <f>SUMIFS(Q$10:Q$54,$D$10:$D$54,$D81,$F$10:$F$54,$F81)</f>
        <v>0</v>
      </c>
      <c r="R81" s="109">
        <f>SUMIFS(R$10:R$54,$D$10:$D$54,$D81,$F$10:$F$54,$F81)</f>
        <v>0</v>
      </c>
      <c r="S81" s="109">
        <f>SUMIFS(S$10:S$54,$D$10:$D$54,$D81,$F$10:$F$54,$F81)</f>
        <v>0</v>
      </c>
      <c r="T81" s="109">
        <f>SUMIFS(T$10:T$54,$D$10:$D$54,$D81,$F$10:$F$54,$F81)</f>
        <v>0</v>
      </c>
      <c r="U81" s="109">
        <f>SUMIFS(U$10:U$54,$D$10:$D$54,$D81,$F$10:$F$54,$F81)</f>
        <v>0</v>
      </c>
      <c r="V81" s="70">
        <f t="shared" si="9"/>
        <v>0</v>
      </c>
    </row>
    <row r="82" spans="3:23" ht="12.75" customHeight="1" x14ac:dyDescent="0.2">
      <c r="C82" s="21" t="s">
        <v>58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0</v>
      </c>
      <c r="R82" s="22">
        <f t="shared" ref="R82:V82" si="10">SUM(R80:R81)</f>
        <v>0</v>
      </c>
      <c r="S82" s="22">
        <f t="shared" si="10"/>
        <v>0</v>
      </c>
      <c r="T82" s="22">
        <f t="shared" si="10"/>
        <v>0</v>
      </c>
      <c r="U82" s="22">
        <f t="shared" si="10"/>
        <v>0</v>
      </c>
      <c r="V82" s="22">
        <f t="shared" si="10"/>
        <v>0</v>
      </c>
    </row>
    <row r="83" spans="3:23" ht="12.75" customHeight="1" x14ac:dyDescent="0.2">
      <c r="C83" s="4"/>
      <c r="D83" s="1" t="s">
        <v>50</v>
      </c>
      <c r="F83" s="1" t="s">
        <v>47</v>
      </c>
      <c r="G83" s="2"/>
      <c r="H83" s="66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70">
        <f t="shared" ref="V83:V84" si="11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6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70">
        <f t="shared" si="11"/>
        <v>0</v>
      </c>
    </row>
    <row r="85" spans="3:23" ht="12.75" customHeight="1" x14ac:dyDescent="0.2">
      <c r="C85" s="21" t="s">
        <v>59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U85" si="12">SUM(R83:R84)</f>
        <v>0</v>
      </c>
      <c r="S85" s="22">
        <f t="shared" si="12"/>
        <v>0</v>
      </c>
      <c r="T85" s="22">
        <f t="shared" si="12"/>
        <v>0</v>
      </c>
      <c r="U85" s="22">
        <f t="shared" si="12"/>
        <v>0</v>
      </c>
      <c r="V85" s="22">
        <f t="shared" ref="V85" si="13">SUM(V83:V84)</f>
        <v>0</v>
      </c>
    </row>
    <row r="86" spans="3:23" ht="12.75" customHeight="1" x14ac:dyDescent="0.2">
      <c r="C86" s="4"/>
      <c r="D86" s="4"/>
      <c r="F86" s="66"/>
      <c r="G86" s="2"/>
      <c r="H86" s="66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0</v>
      </c>
      <c r="R87" s="8">
        <f t="shared" ref="R87:U87" si="14">R82+R85</f>
        <v>0</v>
      </c>
      <c r="S87" s="8">
        <f t="shared" si="14"/>
        <v>0</v>
      </c>
      <c r="T87" s="8">
        <f t="shared" si="14"/>
        <v>0</v>
      </c>
      <c r="U87" s="8">
        <f t="shared" si="14"/>
        <v>0</v>
      </c>
      <c r="V87" s="71">
        <f t="shared" ref="V87" si="15">SUM(Q87:U87)</f>
        <v>0</v>
      </c>
    </row>
    <row r="88" spans="3:23" ht="12.75" customHeight="1" x14ac:dyDescent="0.2">
      <c r="C88" s="45" t="s">
        <v>57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16">R87-SUM(R$10:R$54)</f>
        <v>0</v>
      </c>
      <c r="S88" s="46">
        <f t="shared" si="16"/>
        <v>0</v>
      </c>
      <c r="T88" s="46">
        <f t="shared" si="16"/>
        <v>0</v>
      </c>
      <c r="U88" s="46">
        <f t="shared" si="16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1"/>
      <c r="D89" s="111"/>
      <c r="E89" s="111"/>
      <c r="F89" s="111"/>
      <c r="G89" s="2"/>
      <c r="H89" s="111"/>
      <c r="I89" s="111"/>
      <c r="J89" s="2"/>
      <c r="K89" s="111"/>
      <c r="L89" s="111"/>
      <c r="M89" s="111"/>
      <c r="N89" s="111"/>
      <c r="O89" s="111"/>
      <c r="P89" s="2"/>
      <c r="Q89" s="112"/>
      <c r="R89" s="112"/>
      <c r="S89" s="112"/>
      <c r="T89" s="112"/>
      <c r="U89" s="112"/>
      <c r="V89" s="112"/>
      <c r="W89" s="112"/>
    </row>
    <row r="90" spans="3:23" ht="12.75" customHeight="1" x14ac:dyDescent="0.2">
      <c r="C90" s="111"/>
      <c r="D90" s="111"/>
      <c r="E90" s="111"/>
      <c r="F90" s="111"/>
      <c r="G90" s="2"/>
      <c r="H90" s="111"/>
      <c r="I90" s="111"/>
      <c r="J90" s="2"/>
      <c r="K90" s="111"/>
      <c r="L90" s="111"/>
      <c r="M90" s="111"/>
      <c r="N90" s="111"/>
      <c r="O90" s="111"/>
      <c r="P90" s="2"/>
      <c r="Q90" s="112"/>
      <c r="R90" s="112"/>
      <c r="S90" s="112"/>
      <c r="T90" s="112"/>
      <c r="U90" s="112"/>
      <c r="V90" s="112"/>
      <c r="W90" s="112"/>
    </row>
    <row r="91" spans="3:23" ht="12.75" customHeight="1" x14ac:dyDescent="0.2">
      <c r="C91" s="111"/>
      <c r="D91" s="111"/>
      <c r="E91" s="111"/>
      <c r="F91" s="111"/>
      <c r="G91" s="2"/>
      <c r="H91" s="111"/>
      <c r="I91" s="111"/>
      <c r="J91" s="2"/>
      <c r="K91" s="111"/>
      <c r="L91" s="111"/>
      <c r="M91" s="111"/>
      <c r="N91" s="111"/>
      <c r="O91" s="111"/>
      <c r="P91" s="2"/>
      <c r="Q91" s="112"/>
      <c r="R91" s="112"/>
      <c r="S91" s="112"/>
      <c r="T91" s="112"/>
      <c r="U91" s="112"/>
      <c r="V91" s="112"/>
      <c r="W91" s="112"/>
    </row>
    <row r="92" spans="3:23" ht="12.75" customHeight="1" x14ac:dyDescent="0.2">
      <c r="C92" s="74" t="s">
        <v>60</v>
      </c>
      <c r="G92" s="2"/>
      <c r="J92" s="2"/>
      <c r="P92" s="2"/>
      <c r="Q92" s="67" t="s">
        <v>4</v>
      </c>
      <c r="R92" s="67" t="s">
        <v>5</v>
      </c>
      <c r="S92" s="67" t="s">
        <v>6</v>
      </c>
      <c r="T92" s="67" t="s">
        <v>7</v>
      </c>
      <c r="U92" s="67" t="s">
        <v>8</v>
      </c>
      <c r="V92" s="67" t="s">
        <v>0</v>
      </c>
    </row>
    <row r="93" spans="3:23" ht="12.75" customHeight="1" x14ac:dyDescent="0.2">
      <c r="C93" s="24" t="s">
        <v>9</v>
      </c>
      <c r="D93" s="24" t="s">
        <v>50</v>
      </c>
      <c r="E93" s="24"/>
      <c r="F93" s="24" t="s">
        <v>51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34">
        <f t="shared" ref="Q93:U98" si="17">Q58*business_case_dollars</f>
        <v>0</v>
      </c>
      <c r="R93" s="34">
        <f t="shared" si="17"/>
        <v>0</v>
      </c>
      <c r="S93" s="34">
        <f t="shared" si="17"/>
        <v>0</v>
      </c>
      <c r="T93" s="34">
        <f t="shared" si="17"/>
        <v>0</v>
      </c>
      <c r="U93" s="34">
        <f t="shared" si="17"/>
        <v>0</v>
      </c>
      <c r="V93" s="69">
        <f>SUM(Q93:U93)</f>
        <v>0</v>
      </c>
    </row>
    <row r="94" spans="3:23" ht="12.75" customHeight="1" x14ac:dyDescent="0.2">
      <c r="C94" s="1" t="s">
        <v>10</v>
      </c>
      <c r="D94" s="1" t="s">
        <v>50</v>
      </c>
      <c r="F94" s="1" t="s">
        <v>51</v>
      </c>
      <c r="G94" s="2"/>
      <c r="H94" s="66"/>
      <c r="J94" s="2"/>
      <c r="P94" s="2"/>
      <c r="Q94" s="6">
        <f t="shared" si="17"/>
        <v>0</v>
      </c>
      <c r="R94" s="6">
        <f t="shared" si="17"/>
        <v>0</v>
      </c>
      <c r="S94" s="6">
        <f t="shared" si="17"/>
        <v>0</v>
      </c>
      <c r="T94" s="6">
        <f t="shared" si="17"/>
        <v>0</v>
      </c>
      <c r="U94" s="6">
        <f t="shared" si="17"/>
        <v>0</v>
      </c>
      <c r="V94" s="70">
        <f t="shared" ref="V94:V108" si="18">SUM(Q94:U94)</f>
        <v>0</v>
      </c>
    </row>
    <row r="95" spans="3:23" ht="12.75" customHeight="1" x14ac:dyDescent="0.2">
      <c r="C95" s="1" t="s">
        <v>11</v>
      </c>
      <c r="D95" s="1" t="s">
        <v>50</v>
      </c>
      <c r="F95" s="1" t="s">
        <v>51</v>
      </c>
      <c r="G95" s="2"/>
      <c r="H95" s="66"/>
      <c r="J95" s="2"/>
      <c r="P95" s="2"/>
      <c r="Q95" s="6">
        <f t="shared" si="17"/>
        <v>0</v>
      </c>
      <c r="R95" s="6">
        <f t="shared" si="17"/>
        <v>0</v>
      </c>
      <c r="S95" s="6">
        <f t="shared" si="17"/>
        <v>0</v>
      </c>
      <c r="T95" s="6">
        <f t="shared" si="17"/>
        <v>0</v>
      </c>
      <c r="U95" s="6">
        <f t="shared" si="17"/>
        <v>0</v>
      </c>
      <c r="V95" s="70">
        <f t="shared" si="18"/>
        <v>0</v>
      </c>
    </row>
    <row r="96" spans="3:23" ht="12.75" customHeight="1" x14ac:dyDescent="0.2">
      <c r="C96" s="1" t="s">
        <v>9</v>
      </c>
      <c r="D96" s="1" t="s">
        <v>50</v>
      </c>
      <c r="F96" s="1" t="s">
        <v>47</v>
      </c>
      <c r="G96" s="2"/>
      <c r="H96" s="66"/>
      <c r="J96" s="2"/>
      <c r="P96" s="2"/>
      <c r="Q96" s="6">
        <f t="shared" si="17"/>
        <v>0</v>
      </c>
      <c r="R96" s="6">
        <f t="shared" si="17"/>
        <v>0</v>
      </c>
      <c r="S96" s="6">
        <f t="shared" si="17"/>
        <v>0</v>
      </c>
      <c r="T96" s="6">
        <f t="shared" si="17"/>
        <v>0</v>
      </c>
      <c r="U96" s="6">
        <f t="shared" si="17"/>
        <v>0</v>
      </c>
      <c r="V96" s="6">
        <f t="shared" si="18"/>
        <v>0</v>
      </c>
    </row>
    <row r="97" spans="3:23" ht="12.75" customHeight="1" x14ac:dyDescent="0.2">
      <c r="C97" s="1" t="s">
        <v>10</v>
      </c>
      <c r="D97" s="1" t="s">
        <v>50</v>
      </c>
      <c r="F97" s="1" t="s">
        <v>47</v>
      </c>
      <c r="G97" s="2"/>
      <c r="H97" s="66"/>
      <c r="J97" s="2"/>
      <c r="P97" s="2"/>
      <c r="Q97" s="6">
        <f t="shared" si="17"/>
        <v>0</v>
      </c>
      <c r="R97" s="6">
        <f t="shared" si="17"/>
        <v>0</v>
      </c>
      <c r="S97" s="6">
        <f t="shared" si="17"/>
        <v>0</v>
      </c>
      <c r="T97" s="6">
        <f t="shared" si="17"/>
        <v>0</v>
      </c>
      <c r="U97" s="6">
        <f t="shared" si="17"/>
        <v>0</v>
      </c>
      <c r="V97" s="6">
        <f t="shared" si="18"/>
        <v>0</v>
      </c>
    </row>
    <row r="98" spans="3:23" ht="12.75" customHeight="1" x14ac:dyDescent="0.2">
      <c r="C98" s="1" t="s">
        <v>11</v>
      </c>
      <c r="D98" s="1" t="s">
        <v>50</v>
      </c>
      <c r="F98" s="1" t="s">
        <v>47</v>
      </c>
      <c r="G98" s="2"/>
      <c r="H98" s="66"/>
      <c r="J98" s="2"/>
      <c r="P98" s="2"/>
      <c r="Q98" s="6">
        <f t="shared" si="17"/>
        <v>0</v>
      </c>
      <c r="R98" s="6">
        <f t="shared" si="17"/>
        <v>0</v>
      </c>
      <c r="S98" s="6">
        <f t="shared" si="17"/>
        <v>0</v>
      </c>
      <c r="T98" s="6">
        <f t="shared" si="17"/>
        <v>0</v>
      </c>
      <c r="U98" s="6">
        <f t="shared" si="17"/>
        <v>0</v>
      </c>
      <c r="V98" s="6">
        <f t="shared" si="18"/>
        <v>0</v>
      </c>
    </row>
    <row r="99" spans="3:23" ht="12.75" customHeight="1" x14ac:dyDescent="0.2">
      <c r="C99" s="21" t="s">
        <v>12</v>
      </c>
      <c r="D99" s="21" t="s">
        <v>50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0</v>
      </c>
      <c r="R99" s="22">
        <f t="shared" ref="R99:U99" si="19">SUM(R93:R98)</f>
        <v>0</v>
      </c>
      <c r="S99" s="22">
        <f t="shared" si="19"/>
        <v>0</v>
      </c>
      <c r="T99" s="22">
        <f t="shared" si="19"/>
        <v>0</v>
      </c>
      <c r="U99" s="22">
        <f t="shared" si="19"/>
        <v>0</v>
      </c>
      <c r="V99" s="22">
        <f>SUM(V93:V98)</f>
        <v>0</v>
      </c>
    </row>
    <row r="100" spans="3:23" ht="12.75" customHeight="1" x14ac:dyDescent="0.2">
      <c r="C100" s="1" t="s">
        <v>9</v>
      </c>
      <c r="D100" s="1" t="s">
        <v>46</v>
      </c>
      <c r="F100" s="1" t="s">
        <v>51</v>
      </c>
      <c r="G100" s="2"/>
      <c r="H100" s="66"/>
      <c r="J100" s="2"/>
      <c r="P100" s="2"/>
      <c r="Q100" s="113">
        <f t="shared" ref="Q100:U105" si="20">Q65*business_case_dollars</f>
        <v>0</v>
      </c>
      <c r="R100" s="113">
        <f t="shared" si="20"/>
        <v>0</v>
      </c>
      <c r="S100" s="113">
        <f t="shared" si="20"/>
        <v>0</v>
      </c>
      <c r="T100" s="113">
        <f t="shared" si="20"/>
        <v>0</v>
      </c>
      <c r="U100" s="113">
        <f t="shared" si="20"/>
        <v>0</v>
      </c>
      <c r="V100" s="70">
        <f>SUM(Q100:U100)</f>
        <v>0</v>
      </c>
    </row>
    <row r="101" spans="3:23" ht="12.75" customHeight="1" x14ac:dyDescent="0.2">
      <c r="C101" s="1" t="s">
        <v>10</v>
      </c>
      <c r="D101" s="1" t="s">
        <v>46</v>
      </c>
      <c r="F101" s="1" t="s">
        <v>51</v>
      </c>
      <c r="G101" s="2"/>
      <c r="H101" s="66"/>
      <c r="J101" s="2"/>
      <c r="P101" s="2"/>
      <c r="Q101" s="6">
        <f t="shared" si="20"/>
        <v>0</v>
      </c>
      <c r="R101" s="6">
        <f t="shared" si="20"/>
        <v>0</v>
      </c>
      <c r="S101" s="6">
        <f t="shared" si="20"/>
        <v>0</v>
      </c>
      <c r="T101" s="6">
        <f t="shared" si="20"/>
        <v>0</v>
      </c>
      <c r="U101" s="6">
        <f t="shared" si="20"/>
        <v>0</v>
      </c>
      <c r="V101" s="70">
        <f t="shared" ref="V101:V105" si="21">SUM(Q101:U101)</f>
        <v>0</v>
      </c>
    </row>
    <row r="102" spans="3:23" ht="12.75" customHeight="1" x14ac:dyDescent="0.2">
      <c r="C102" s="1" t="s">
        <v>11</v>
      </c>
      <c r="D102" s="1" t="s">
        <v>46</v>
      </c>
      <c r="F102" s="1" t="s">
        <v>51</v>
      </c>
      <c r="G102" s="2"/>
      <c r="H102" s="66"/>
      <c r="J102" s="2"/>
      <c r="P102" s="2"/>
      <c r="Q102" s="6">
        <f t="shared" si="20"/>
        <v>0</v>
      </c>
      <c r="R102" s="6">
        <f t="shared" si="20"/>
        <v>0</v>
      </c>
      <c r="S102" s="6">
        <f t="shared" si="20"/>
        <v>0</v>
      </c>
      <c r="T102" s="6">
        <f t="shared" si="20"/>
        <v>0</v>
      </c>
      <c r="U102" s="6">
        <f t="shared" si="20"/>
        <v>0</v>
      </c>
      <c r="V102" s="70">
        <f t="shared" si="21"/>
        <v>0</v>
      </c>
    </row>
    <row r="103" spans="3:23" ht="12.75" customHeight="1" x14ac:dyDescent="0.2">
      <c r="C103" s="1" t="s">
        <v>9</v>
      </c>
      <c r="D103" s="1" t="s">
        <v>46</v>
      </c>
      <c r="F103" s="1" t="s">
        <v>47</v>
      </c>
      <c r="G103" s="2"/>
      <c r="H103" s="66"/>
      <c r="J103" s="2"/>
      <c r="P103" s="2"/>
      <c r="Q103" s="6">
        <f t="shared" si="20"/>
        <v>0</v>
      </c>
      <c r="R103" s="6">
        <f t="shared" si="20"/>
        <v>0</v>
      </c>
      <c r="S103" s="6">
        <f t="shared" si="20"/>
        <v>0</v>
      </c>
      <c r="T103" s="6">
        <f t="shared" si="20"/>
        <v>0</v>
      </c>
      <c r="U103" s="6">
        <f t="shared" si="20"/>
        <v>0</v>
      </c>
      <c r="V103" s="6">
        <f t="shared" si="21"/>
        <v>0</v>
      </c>
    </row>
    <row r="104" spans="3:23" ht="12.75" customHeight="1" x14ac:dyDescent="0.2">
      <c r="C104" s="1" t="s">
        <v>10</v>
      </c>
      <c r="D104" s="1" t="s">
        <v>46</v>
      </c>
      <c r="F104" s="1" t="s">
        <v>47</v>
      </c>
      <c r="G104" s="2"/>
      <c r="H104" s="66"/>
      <c r="J104" s="2"/>
      <c r="P104" s="2"/>
      <c r="Q104" s="6">
        <f t="shared" si="20"/>
        <v>0</v>
      </c>
      <c r="R104" s="6">
        <f t="shared" si="20"/>
        <v>0</v>
      </c>
      <c r="S104" s="6">
        <f t="shared" si="20"/>
        <v>0</v>
      </c>
      <c r="T104" s="6">
        <f t="shared" si="20"/>
        <v>0</v>
      </c>
      <c r="U104" s="6">
        <f t="shared" si="20"/>
        <v>0</v>
      </c>
      <c r="V104" s="6">
        <f t="shared" si="21"/>
        <v>0</v>
      </c>
    </row>
    <row r="105" spans="3:23" ht="12.75" customHeight="1" x14ac:dyDescent="0.2">
      <c r="C105" s="1" t="s">
        <v>11</v>
      </c>
      <c r="D105" s="1" t="s">
        <v>46</v>
      </c>
      <c r="F105" s="1" t="s">
        <v>47</v>
      </c>
      <c r="G105" s="2"/>
      <c r="H105" s="66"/>
      <c r="J105" s="2"/>
      <c r="P105" s="2"/>
      <c r="Q105" s="6">
        <f t="shared" si="20"/>
        <v>0</v>
      </c>
      <c r="R105" s="6">
        <f t="shared" si="20"/>
        <v>0</v>
      </c>
      <c r="S105" s="6">
        <f t="shared" si="20"/>
        <v>0</v>
      </c>
      <c r="T105" s="6">
        <f t="shared" si="20"/>
        <v>0</v>
      </c>
      <c r="U105" s="6">
        <f t="shared" si="20"/>
        <v>0</v>
      </c>
      <c r="V105" s="6">
        <f t="shared" si="21"/>
        <v>0</v>
      </c>
    </row>
    <row r="106" spans="3:23" ht="12.75" customHeight="1" x14ac:dyDescent="0.2">
      <c r="C106" s="21" t="s">
        <v>13</v>
      </c>
      <c r="D106" s="21" t="s">
        <v>46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22">SUM(R100:R105)</f>
        <v>0</v>
      </c>
      <c r="S106" s="22">
        <f t="shared" si="22"/>
        <v>0</v>
      </c>
      <c r="T106" s="22">
        <f t="shared" si="22"/>
        <v>0</v>
      </c>
      <c r="U106" s="22">
        <f t="shared" si="22"/>
        <v>0</v>
      </c>
      <c r="V106" s="22">
        <f t="shared" si="22"/>
        <v>0</v>
      </c>
    </row>
    <row r="107" spans="3:23" ht="12.75" customHeight="1" x14ac:dyDescent="0.2"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x14ac:dyDescent="0.2">
      <c r="C108" s="7" t="str">
        <f>"Total Expenditure ($ "&amp;Assumptions!$C$35&amp;")"</f>
        <v>Total Expenditure ($ June 2026)</v>
      </c>
      <c r="D108" s="7" t="s">
        <v>61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0</v>
      </c>
      <c r="R108" s="8">
        <f t="shared" ref="R108:U108" si="23">R99+R106</f>
        <v>0</v>
      </c>
      <c r="S108" s="8">
        <f t="shared" si="23"/>
        <v>0</v>
      </c>
      <c r="T108" s="8">
        <f t="shared" si="23"/>
        <v>0</v>
      </c>
      <c r="U108" s="8">
        <f t="shared" si="23"/>
        <v>0</v>
      </c>
      <c r="V108" s="71">
        <f t="shared" si="18"/>
        <v>0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0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56</v>
      </c>
      <c r="F113" s="3"/>
      <c r="G113" s="2"/>
      <c r="J113" s="2"/>
      <c r="P113" s="2"/>
      <c r="Q113" s="67" t="s">
        <v>4</v>
      </c>
      <c r="R113" s="67" t="s">
        <v>5</v>
      </c>
      <c r="S113" s="67" t="s">
        <v>6</v>
      </c>
      <c r="T113" s="67" t="s">
        <v>7</v>
      </c>
      <c r="U113" s="67" t="s">
        <v>8</v>
      </c>
      <c r="V113" s="110" t="s">
        <v>0</v>
      </c>
    </row>
    <row r="114" spans="3:23" x14ac:dyDescent="0.2">
      <c r="C114" s="24"/>
      <c r="D114" s="24" t="s">
        <v>50</v>
      </c>
      <c r="E114" s="24"/>
      <c r="F114" s="24" t="s">
        <v>51</v>
      </c>
      <c r="G114" s="2"/>
      <c r="H114" s="64"/>
      <c r="I114" s="65"/>
      <c r="J114" s="2"/>
      <c r="K114" s="24"/>
      <c r="L114" s="24"/>
      <c r="M114" s="24"/>
      <c r="N114" s="24"/>
      <c r="O114" s="24"/>
      <c r="P114" s="2"/>
      <c r="Q114" s="25">
        <f t="shared" ref="Q114:U115" si="24">Q80*business_case_dollars</f>
        <v>0</v>
      </c>
      <c r="R114" s="25">
        <f t="shared" si="24"/>
        <v>0</v>
      </c>
      <c r="S114" s="25">
        <f t="shared" si="24"/>
        <v>0</v>
      </c>
      <c r="T114" s="25">
        <f t="shared" si="24"/>
        <v>0</v>
      </c>
      <c r="U114" s="25">
        <f t="shared" si="24"/>
        <v>0</v>
      </c>
      <c r="V114" s="70">
        <f t="shared" ref="V114:V115" si="25">SUM(Q114:U114)</f>
        <v>0</v>
      </c>
    </row>
    <row r="115" spans="3:23" x14ac:dyDescent="0.2">
      <c r="D115" s="1" t="s">
        <v>46</v>
      </c>
      <c r="F115" s="1" t="s">
        <v>51</v>
      </c>
      <c r="G115" s="2"/>
      <c r="J115" s="2"/>
      <c r="P115" s="2"/>
      <c r="Q115" s="109">
        <f t="shared" si="24"/>
        <v>0</v>
      </c>
      <c r="R115" s="109">
        <f t="shared" si="24"/>
        <v>0</v>
      </c>
      <c r="S115" s="109">
        <f t="shared" si="24"/>
        <v>0</v>
      </c>
      <c r="T115" s="109">
        <f t="shared" si="24"/>
        <v>0</v>
      </c>
      <c r="U115" s="109">
        <f t="shared" si="24"/>
        <v>0</v>
      </c>
      <c r="V115" s="70">
        <f t="shared" si="25"/>
        <v>0</v>
      </c>
    </row>
    <row r="116" spans="3:23" x14ac:dyDescent="0.2">
      <c r="C116" s="21" t="s">
        <v>58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0</v>
      </c>
      <c r="R116" s="22">
        <f t="shared" ref="R116:V116" si="26">SUM(R114:R115)</f>
        <v>0</v>
      </c>
      <c r="S116" s="22">
        <f t="shared" si="26"/>
        <v>0</v>
      </c>
      <c r="T116" s="22">
        <f t="shared" si="26"/>
        <v>0</v>
      </c>
      <c r="U116" s="22">
        <f t="shared" si="26"/>
        <v>0</v>
      </c>
      <c r="V116" s="22">
        <f t="shared" si="26"/>
        <v>0</v>
      </c>
    </row>
    <row r="117" spans="3:23" x14ac:dyDescent="0.2">
      <c r="C117" s="4"/>
      <c r="D117" s="1" t="s">
        <v>50</v>
      </c>
      <c r="F117" s="1" t="s">
        <v>47</v>
      </c>
      <c r="G117" s="2"/>
      <c r="H117" s="66"/>
      <c r="J117" s="2"/>
      <c r="P117" s="2"/>
      <c r="Q117" s="6">
        <f t="shared" ref="Q117:U118" si="27">Q83*business_case_dollars</f>
        <v>0</v>
      </c>
      <c r="R117" s="6">
        <f t="shared" si="27"/>
        <v>0</v>
      </c>
      <c r="S117" s="6">
        <f t="shared" si="27"/>
        <v>0</v>
      </c>
      <c r="T117" s="6">
        <f t="shared" si="27"/>
        <v>0</v>
      </c>
      <c r="U117" s="6">
        <f t="shared" si="27"/>
        <v>0</v>
      </c>
      <c r="V117" s="70">
        <f t="shared" ref="V117:V118" si="28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6"/>
      <c r="J118" s="2"/>
      <c r="P118" s="2"/>
      <c r="Q118" s="6">
        <f t="shared" si="27"/>
        <v>0</v>
      </c>
      <c r="R118" s="6">
        <f t="shared" si="27"/>
        <v>0</v>
      </c>
      <c r="S118" s="6">
        <f t="shared" si="27"/>
        <v>0</v>
      </c>
      <c r="T118" s="6">
        <f t="shared" si="27"/>
        <v>0</v>
      </c>
      <c r="U118" s="6">
        <f t="shared" si="27"/>
        <v>0</v>
      </c>
      <c r="V118" s="70">
        <f t="shared" si="28"/>
        <v>0</v>
      </c>
    </row>
    <row r="119" spans="3:23" x14ac:dyDescent="0.2">
      <c r="C119" s="21" t="s">
        <v>59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29">SUM(R117:R118)</f>
        <v>0</v>
      </c>
      <c r="S119" s="22">
        <f t="shared" si="29"/>
        <v>0</v>
      </c>
      <c r="T119" s="22">
        <f t="shared" si="29"/>
        <v>0</v>
      </c>
      <c r="U119" s="22">
        <f t="shared" si="29"/>
        <v>0</v>
      </c>
      <c r="V119" s="22">
        <f t="shared" si="29"/>
        <v>0</v>
      </c>
    </row>
    <row r="120" spans="3:23" x14ac:dyDescent="0.2">
      <c r="C120" s="4"/>
      <c r="D120" s="4"/>
      <c r="F120" s="66"/>
      <c r="G120" s="2"/>
      <c r="H120" s="66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0</v>
      </c>
      <c r="R121" s="8">
        <f t="shared" ref="R121:U121" si="30">R116+R119</f>
        <v>0</v>
      </c>
      <c r="S121" s="8">
        <f t="shared" si="30"/>
        <v>0</v>
      </c>
      <c r="T121" s="8">
        <f t="shared" si="30"/>
        <v>0</v>
      </c>
      <c r="U121" s="8">
        <f t="shared" si="30"/>
        <v>0</v>
      </c>
      <c r="V121" s="71">
        <f t="shared" ref="V121" si="31">SUM(Q121:U121)</f>
        <v>0</v>
      </c>
    </row>
    <row r="122" spans="3:23" x14ac:dyDescent="0.2">
      <c r="C122" s="45" t="s">
        <v>57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74:V74">
    <cfRule type="expression" dxfId="18" priority="7">
      <formula>ABS(Q74)&gt;0.001</formula>
    </cfRule>
  </conditionalFormatting>
  <conditionalFormatting sqref="Q88:V91">
    <cfRule type="expression" dxfId="17" priority="4">
      <formula>ABS(Q88)&gt;0.001</formula>
    </cfRule>
  </conditionalFormatting>
  <conditionalFormatting sqref="Q109:V109">
    <cfRule type="expression" dxfId="16" priority="8">
      <formula>ABS(Q109)&gt;0.001</formula>
    </cfRule>
  </conditionalFormatting>
  <conditionalFormatting sqref="Q122:V122">
    <cfRule type="expression" dxfId="15" priority="1">
      <formula>ABS(Q122)&gt;0.001</formula>
    </cfRule>
  </conditionalFormatting>
  <conditionalFormatting sqref="W74">
    <cfRule type="expression" dxfId="14" priority="20">
      <formula>ABS(W74)&gt;0.001</formula>
    </cfRule>
  </conditionalFormatting>
  <conditionalFormatting sqref="W88:W91">
    <cfRule type="expression" dxfId="13" priority="5">
      <formula>ABS(W88)&gt;0.001</formula>
    </cfRule>
  </conditionalFormatting>
  <conditionalFormatting sqref="W109">
    <cfRule type="expression" dxfId="12" priority="10">
      <formula>ABS(W109)&gt;0.001</formula>
    </cfRule>
  </conditionalFormatting>
  <conditionalFormatting sqref="W122">
    <cfRule type="expression" dxfId="11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94BC-B9C0-47F5-93C6-5D5EB5E0291D}">
  <dimension ref="A1:Z122"/>
  <sheetViews>
    <sheetView showGridLines="0" zoomScale="80" zoomScaleNormal="80" workbookViewId="0">
      <pane ySplit="9" topLeftCell="A10" activePane="bottomLeft" state="frozen"/>
      <selection activeCell="A31" sqref="A31:M31"/>
      <selection pane="bottomLeft" activeCell="A4" sqref="A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3"/>
      <c r="T3" s="13"/>
      <c r="U3" s="13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3" t="s">
        <v>40</v>
      </c>
      <c r="E7" s="63" t="s">
        <v>41</v>
      </c>
      <c r="F7" s="108" t="s">
        <v>42</v>
      </c>
      <c r="G7" s="16"/>
      <c r="H7" s="19" t="s">
        <v>9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46</v>
      </c>
      <c r="E8" s="98"/>
      <c r="F8" s="98" t="s">
        <v>47</v>
      </c>
      <c r="G8" s="16"/>
      <c r="H8" s="107" t="s">
        <v>48</v>
      </c>
      <c r="I8" s="98"/>
      <c r="K8" s="50" t="s">
        <v>4</v>
      </c>
      <c r="L8" s="50" t="s">
        <v>5</v>
      </c>
      <c r="M8" s="50" t="s">
        <v>6</v>
      </c>
      <c r="N8" s="50" t="s">
        <v>7</v>
      </c>
      <c r="O8" s="50" t="s">
        <v>8</v>
      </c>
      <c r="Q8" s="50" t="s">
        <v>4</v>
      </c>
      <c r="R8" s="50" t="s">
        <v>5</v>
      </c>
      <c r="S8" s="50" t="s">
        <v>6</v>
      </c>
      <c r="T8" s="50" t="s">
        <v>7</v>
      </c>
      <c r="U8" s="50" t="s">
        <v>8</v>
      </c>
    </row>
    <row r="9" spans="1:26" ht="12.75" customHeight="1" x14ac:dyDescent="0.2">
      <c r="G9" s="16"/>
    </row>
    <row r="10" spans="1:26" ht="12.75" customHeight="1" x14ac:dyDescent="0.2">
      <c r="A10" s="4"/>
      <c r="C10" s="79" t="s">
        <v>49</v>
      </c>
      <c r="D10" s="80" t="s">
        <v>50</v>
      </c>
      <c r="E10" s="80" t="s">
        <v>9</v>
      </c>
      <c r="F10" s="78" t="s">
        <v>51</v>
      </c>
      <c r="G10" s="2"/>
      <c r="H10" s="62">
        <f>IF($E10="Labour",Assumptions!$B$14,)</f>
        <v>145.77740895836223</v>
      </c>
      <c r="I10" s="9" t="str">
        <f>IF($E10="Labour","Hours","$")</f>
        <v>Hours</v>
      </c>
      <c r="J10" s="2"/>
      <c r="K10" s="81">
        <f>645799/H10</f>
        <v>4430.0348360866856</v>
      </c>
      <c r="L10" s="81">
        <f>645799/H10</f>
        <v>4430.0348360866856</v>
      </c>
      <c r="M10" s="81">
        <f>645799/H10</f>
        <v>4430.0348360866856</v>
      </c>
      <c r="N10" s="81">
        <f>645799/H10</f>
        <v>4430.0348360866856</v>
      </c>
      <c r="O10" s="81">
        <f>645799/H10</f>
        <v>4430.0348360866856</v>
      </c>
      <c r="P10" s="2"/>
      <c r="Q10" s="5">
        <f>IF($E10="Labour",$H10*K10,K10)</f>
        <v>645799</v>
      </c>
      <c r="R10" s="5">
        <f>IF($E10="Labour",$H10*L10,L10)</f>
        <v>645799</v>
      </c>
      <c r="S10" s="5">
        <f>IF($E10="Labour",$H10*M10,M10)</f>
        <v>645799</v>
      </c>
      <c r="T10" s="5">
        <f>IF($E10="Labour",$H10*N10,N10)</f>
        <v>645799</v>
      </c>
      <c r="U10" s="5">
        <f>IF($E10="Labour",$H10*O10,O10)</f>
        <v>645799</v>
      </c>
    </row>
    <row r="11" spans="1:26" ht="12.75" customHeight="1" x14ac:dyDescent="0.2">
      <c r="A11" s="4"/>
      <c r="C11" s="79" t="s">
        <v>49</v>
      </c>
      <c r="D11" s="80" t="s">
        <v>50</v>
      </c>
      <c r="E11" s="80" t="s">
        <v>10</v>
      </c>
      <c r="F11" s="78" t="s">
        <v>51</v>
      </c>
      <c r="G11" s="2"/>
      <c r="H11" s="62">
        <f>IF($E11="Labour",Assumptions!$B$14,)</f>
        <v>0</v>
      </c>
      <c r="I11" s="9" t="str">
        <f t="shared" ref="I11:I54" si="0">IF($E11="Labour","Hours","$")</f>
        <v>$</v>
      </c>
      <c r="J11" s="2"/>
      <c r="K11" s="81">
        <v>6944</v>
      </c>
      <c r="L11" s="81">
        <v>6944</v>
      </c>
      <c r="M11" s="81">
        <v>6944</v>
      </c>
      <c r="N11" s="81">
        <v>6944</v>
      </c>
      <c r="O11" s="81">
        <v>6944</v>
      </c>
      <c r="P11" s="2"/>
      <c r="Q11" s="5">
        <f>IF($E11="Labour",$H11*K11,K11)</f>
        <v>6944</v>
      </c>
      <c r="R11" s="5">
        <f>IF($E11="Labour",$H11*L11,L11)</f>
        <v>6944</v>
      </c>
      <c r="S11" s="5">
        <f>IF($E11="Labour",$H11*M11,M11)</f>
        <v>6944</v>
      </c>
      <c r="T11" s="5">
        <f>IF($E11="Labour",$H11*N11,N11)</f>
        <v>6944</v>
      </c>
      <c r="U11" s="5">
        <f>IF($E11="Labour",$H11*O11,O11)</f>
        <v>6944</v>
      </c>
    </row>
    <row r="12" spans="1:26" ht="12.75" customHeight="1" x14ac:dyDescent="0.2">
      <c r="A12" s="4"/>
      <c r="C12" s="79" t="s">
        <v>49</v>
      </c>
      <c r="D12" s="80" t="s">
        <v>50</v>
      </c>
      <c r="E12" s="80" t="s">
        <v>11</v>
      </c>
      <c r="F12" s="78" t="s">
        <v>51</v>
      </c>
      <c r="G12" s="2"/>
      <c r="H12" s="62">
        <f>IF($E12="Labour",Assumptions!$B$14,)</f>
        <v>0</v>
      </c>
      <c r="I12" s="9" t="str">
        <f t="shared" si="0"/>
        <v>$</v>
      </c>
      <c r="J12" s="2"/>
      <c r="K12" s="81">
        <v>41664</v>
      </c>
      <c r="L12" s="81">
        <v>41664</v>
      </c>
      <c r="M12" s="81">
        <v>41664</v>
      </c>
      <c r="N12" s="81">
        <v>41664</v>
      </c>
      <c r="O12" s="81">
        <v>41664</v>
      </c>
      <c r="P12" s="2"/>
      <c r="Q12" s="5">
        <f>IF($E12="Labour",$H12*K12,K12)</f>
        <v>41664</v>
      </c>
      <c r="R12" s="5">
        <f>IF($E12="Labour",$H12*L12,L12)</f>
        <v>41664</v>
      </c>
      <c r="S12" s="5">
        <f>IF($E12="Labour",$H12*M12,M12)</f>
        <v>41664</v>
      </c>
      <c r="T12" s="5">
        <f>IF($E12="Labour",$H12*N12,N12)</f>
        <v>41664</v>
      </c>
      <c r="U12" s="5">
        <f>IF($E12="Labour",$H12*O12,O12)</f>
        <v>41664</v>
      </c>
    </row>
    <row r="13" spans="1:26" ht="12.75" customHeight="1" x14ac:dyDescent="0.25">
      <c r="A13" s="4"/>
      <c r="C13" s="79" t="s">
        <v>52</v>
      </c>
      <c r="D13" s="80" t="s">
        <v>50</v>
      </c>
      <c r="E13" s="80" t="s">
        <v>9</v>
      </c>
      <c r="F13" s="78" t="s">
        <v>51</v>
      </c>
      <c r="G13" s="2"/>
      <c r="H13" s="62">
        <f>IF($E13="Labour",Assumptions!$B$14,)</f>
        <v>145.77740895836223</v>
      </c>
      <c r="I13" s="9" t="str">
        <f t="shared" si="0"/>
        <v>Hours</v>
      </c>
      <c r="J13" s="2"/>
      <c r="K13" s="81">
        <f>1211930/H13</f>
        <v>8313.5652407305333</v>
      </c>
      <c r="L13" s="81">
        <f>1211930/H13</f>
        <v>8313.5652407305333</v>
      </c>
      <c r="M13" s="81">
        <f>1211930/H13</f>
        <v>8313.5652407305333</v>
      </c>
      <c r="N13" s="81">
        <f>1211930/H13</f>
        <v>8313.5652407305333</v>
      </c>
      <c r="O13" s="81">
        <f>1211930/H13</f>
        <v>8313.5652407305333</v>
      </c>
      <c r="P13" s="2"/>
      <c r="Q13" s="5">
        <f>IF($E13="Labour",$H13*K13,K13)</f>
        <v>1211930</v>
      </c>
      <c r="R13" s="5">
        <f>IF($E13="Labour",$H13*L13,L13)</f>
        <v>1211930</v>
      </c>
      <c r="S13" s="5">
        <f>IF($E13="Labour",$H13*M13,M13)</f>
        <v>1211930</v>
      </c>
      <c r="T13" s="5">
        <f>IF($E13="Labour",$H13*N13,N13)</f>
        <v>1211930</v>
      </c>
      <c r="U13" s="5">
        <f>IF($E13="Labour",$H13*O13,O13)</f>
        <v>1211930</v>
      </c>
      <c r="Z13"/>
    </row>
    <row r="14" spans="1:26" ht="12.75" customHeight="1" x14ac:dyDescent="0.25">
      <c r="A14" s="4"/>
      <c r="C14" s="79" t="s">
        <v>52</v>
      </c>
      <c r="D14" s="80" t="s">
        <v>50</v>
      </c>
      <c r="E14" s="80" t="s">
        <v>10</v>
      </c>
      <c r="F14" s="78" t="s">
        <v>51</v>
      </c>
      <c r="G14" s="2"/>
      <c r="H14" s="62">
        <f>IF($E14="Labour",Assumptions!$B$14,)</f>
        <v>0</v>
      </c>
      <c r="I14" s="9" t="str">
        <f t="shared" si="0"/>
        <v>$</v>
      </c>
      <c r="J14" s="2"/>
      <c r="K14" s="81">
        <v>13032</v>
      </c>
      <c r="L14" s="81">
        <v>13032</v>
      </c>
      <c r="M14" s="81">
        <v>13032</v>
      </c>
      <c r="N14" s="81">
        <v>13032</v>
      </c>
      <c r="O14" s="81">
        <v>13032</v>
      </c>
      <c r="P14" s="2"/>
      <c r="Q14" s="5">
        <f>IF($E14="Labour",$H14*K14,K14)</f>
        <v>13032</v>
      </c>
      <c r="R14" s="5">
        <f>IF($E14="Labour",$H14*L14,L14)</f>
        <v>13032</v>
      </c>
      <c r="S14" s="5">
        <f>IF($E14="Labour",$H14*M14,M14)</f>
        <v>13032</v>
      </c>
      <c r="T14" s="5">
        <f>IF($E14="Labour",$H14*N14,N14)</f>
        <v>13032</v>
      </c>
      <c r="U14" s="5">
        <f>IF($E14="Labour",$H14*O14,O14)</f>
        <v>13032</v>
      </c>
      <c r="Z14"/>
    </row>
    <row r="15" spans="1:26" ht="12.75" customHeight="1" x14ac:dyDescent="0.25">
      <c r="A15" s="4"/>
      <c r="C15" s="79" t="s">
        <v>52</v>
      </c>
      <c r="D15" s="80" t="s">
        <v>50</v>
      </c>
      <c r="E15" s="80" t="s">
        <v>11</v>
      </c>
      <c r="F15" s="78" t="s">
        <v>51</v>
      </c>
      <c r="G15" s="2"/>
      <c r="H15" s="62">
        <f>IF($E15="Labour",Assumptions!$B$14,)</f>
        <v>0</v>
      </c>
      <c r="I15" s="9" t="str">
        <f t="shared" si="0"/>
        <v>$</v>
      </c>
      <c r="J15" s="2"/>
      <c r="K15" s="81">
        <v>78189</v>
      </c>
      <c r="L15" s="81">
        <v>78189</v>
      </c>
      <c r="M15" s="81">
        <v>78189</v>
      </c>
      <c r="N15" s="81">
        <v>78189</v>
      </c>
      <c r="O15" s="81">
        <v>78189</v>
      </c>
      <c r="P15" s="2"/>
      <c r="Q15" s="5">
        <f>IF($E15="Labour",$H15*K15,K15)</f>
        <v>78189</v>
      </c>
      <c r="R15" s="5">
        <f>IF($E15="Labour",$H15*L15,L15)</f>
        <v>78189</v>
      </c>
      <c r="S15" s="5">
        <f>IF($E15="Labour",$H15*M15,M15)</f>
        <v>78189</v>
      </c>
      <c r="T15" s="5">
        <f>IF($E15="Labour",$H15*N15,N15)</f>
        <v>78189</v>
      </c>
      <c r="U15" s="5">
        <f>IF($E15="Labour",$H15*O15,O15)</f>
        <v>78189</v>
      </c>
      <c r="Z15"/>
    </row>
    <row r="16" spans="1:26" ht="12.75" customHeight="1" x14ac:dyDescent="0.25">
      <c r="A16" s="4"/>
      <c r="C16" s="79" t="s">
        <v>53</v>
      </c>
      <c r="D16" s="80" t="s">
        <v>50</v>
      </c>
      <c r="E16" s="80" t="s">
        <v>9</v>
      </c>
      <c r="F16" s="78" t="s">
        <v>51</v>
      </c>
      <c r="G16" s="2"/>
      <c r="H16" s="62">
        <f>IF($E16="Labour",Assumptions!$B$14,)</f>
        <v>145.77740895836223</v>
      </c>
      <c r="I16" s="9" t="str">
        <f t="shared" si="0"/>
        <v>Hours</v>
      </c>
      <c r="J16" s="2"/>
      <c r="K16" s="81">
        <f>606860/H10</f>
        <v>4162.9221176055808</v>
      </c>
      <c r="L16" s="81">
        <f>606860/H10</f>
        <v>4162.9221176055808</v>
      </c>
      <c r="M16" s="81">
        <f>606860/H10</f>
        <v>4162.9221176055808</v>
      </c>
      <c r="N16" s="81">
        <f>606860/H10</f>
        <v>4162.9221176055808</v>
      </c>
      <c r="O16" s="81">
        <f>606860/H10</f>
        <v>4162.9221176055808</v>
      </c>
      <c r="P16" s="2"/>
      <c r="Q16" s="5">
        <f>IF($E16="Labour",$H16*K16,K16)</f>
        <v>606860</v>
      </c>
      <c r="R16" s="5">
        <f>IF($E16="Labour",$H16*L16,L16)</f>
        <v>606860</v>
      </c>
      <c r="S16" s="5">
        <f>IF($E16="Labour",$H16*M16,M16)</f>
        <v>606860</v>
      </c>
      <c r="T16" s="5">
        <f>IF($E16="Labour",$H16*N16,N16)</f>
        <v>606860</v>
      </c>
      <c r="U16" s="5">
        <f>IF($E16="Labour",$H16*O16,O16)</f>
        <v>606860</v>
      </c>
      <c r="Z16"/>
    </row>
    <row r="17" spans="1:26" ht="12.75" customHeight="1" x14ac:dyDescent="0.25">
      <c r="A17" s="4"/>
      <c r="C17" s="79" t="s">
        <v>53</v>
      </c>
      <c r="D17" s="80" t="s">
        <v>50</v>
      </c>
      <c r="E17" s="80" t="s">
        <v>10</v>
      </c>
      <c r="F17" s="78" t="s">
        <v>51</v>
      </c>
      <c r="G17" s="2"/>
      <c r="H17" s="62">
        <f>IF($E17="Labour",Assumptions!$B$14,)</f>
        <v>0</v>
      </c>
      <c r="I17" s="9" t="str">
        <f t="shared" si="0"/>
        <v>$</v>
      </c>
      <c r="J17" s="2"/>
      <c r="K17" s="81">
        <v>6525</v>
      </c>
      <c r="L17" s="81">
        <v>6525</v>
      </c>
      <c r="M17" s="81">
        <v>6525</v>
      </c>
      <c r="N17" s="81">
        <v>6525</v>
      </c>
      <c r="O17" s="81">
        <v>6525</v>
      </c>
      <c r="P17" s="2"/>
      <c r="Q17" s="5">
        <f>IF($E17="Labour",$H17*K17,K17)</f>
        <v>6525</v>
      </c>
      <c r="R17" s="5">
        <f>IF($E17="Labour",$H17*L17,L17)</f>
        <v>6525</v>
      </c>
      <c r="S17" s="5">
        <f>IF($E17="Labour",$H17*M17,M17)</f>
        <v>6525</v>
      </c>
      <c r="T17" s="5">
        <f>IF($E17="Labour",$H17*N17,N17)</f>
        <v>6525</v>
      </c>
      <c r="U17" s="5">
        <f>IF($E17="Labour",$H17*O17,O17)</f>
        <v>6525</v>
      </c>
      <c r="Z17"/>
    </row>
    <row r="18" spans="1:26" ht="12.75" customHeight="1" x14ac:dyDescent="0.25">
      <c r="A18" s="4"/>
      <c r="C18" s="79" t="s">
        <v>53</v>
      </c>
      <c r="D18" s="80" t="s">
        <v>50</v>
      </c>
      <c r="E18" s="80" t="s">
        <v>11</v>
      </c>
      <c r="F18" s="78" t="s">
        <v>51</v>
      </c>
      <c r="G18" s="2"/>
      <c r="H18" s="62">
        <f>IF($E18="Labour",Assumptions!$B$14,)</f>
        <v>0</v>
      </c>
      <c r="I18" s="9" t="str">
        <f t="shared" si="0"/>
        <v>$</v>
      </c>
      <c r="J18" s="2"/>
      <c r="K18" s="81">
        <v>39152</v>
      </c>
      <c r="L18" s="81">
        <v>39152</v>
      </c>
      <c r="M18" s="81">
        <v>39152</v>
      </c>
      <c r="N18" s="81">
        <v>39152</v>
      </c>
      <c r="O18" s="81">
        <v>39152</v>
      </c>
      <c r="P18" s="2"/>
      <c r="Q18" s="5">
        <f>IF($E18="Labour",$H18*K18,K18)</f>
        <v>39152</v>
      </c>
      <c r="R18" s="5">
        <f>IF($E18="Labour",$H18*L18,L18)</f>
        <v>39152</v>
      </c>
      <c r="S18" s="5">
        <f>IF($E18="Labour",$H18*M18,M18)</f>
        <v>39152</v>
      </c>
      <c r="T18" s="5">
        <f>IF($E18="Labour",$H18*N18,N18)</f>
        <v>39152</v>
      </c>
      <c r="U18" s="5">
        <f>IF($E18="Labour",$H18*O18,O18)</f>
        <v>39152</v>
      </c>
      <c r="Z18"/>
    </row>
    <row r="19" spans="1:26" ht="12.75" customHeight="1" x14ac:dyDescent="0.25">
      <c r="A19" s="4"/>
      <c r="C19" s="79" t="s">
        <v>54</v>
      </c>
      <c r="D19" s="80" t="s">
        <v>50</v>
      </c>
      <c r="E19" s="80" t="s">
        <v>9</v>
      </c>
      <c r="F19" s="78" t="s">
        <v>51</v>
      </c>
      <c r="G19" s="2"/>
      <c r="H19" s="62">
        <f>IF($E19="Labour",Assumptions!$B$14,)</f>
        <v>145.77740895836223</v>
      </c>
      <c r="I19" s="9" t="str">
        <f t="shared" si="0"/>
        <v>Hours</v>
      </c>
      <c r="J19" s="2"/>
      <c r="K19" s="81">
        <f>984358/H19</f>
        <v>6752.4728765151667</v>
      </c>
      <c r="L19" s="81">
        <f>984358/H19</f>
        <v>6752.4728765151667</v>
      </c>
      <c r="M19" s="81">
        <f>984358/H19</f>
        <v>6752.4728765151667</v>
      </c>
      <c r="N19" s="81">
        <f>984358/H19</f>
        <v>6752.4728765151667</v>
      </c>
      <c r="O19" s="81">
        <f>984358/H19</f>
        <v>6752.4728765151667</v>
      </c>
      <c r="P19" s="2"/>
      <c r="Q19" s="5">
        <f>IF($E19="Labour",$H19*K19,K19)</f>
        <v>984358</v>
      </c>
      <c r="R19" s="5">
        <f>IF($E19="Labour",$H19*L19,L19)</f>
        <v>984358</v>
      </c>
      <c r="S19" s="5">
        <f>IF($E19="Labour",$H19*M19,M19)</f>
        <v>984358</v>
      </c>
      <c r="T19" s="5">
        <f>IF($E19="Labour",$H19*N19,N19)</f>
        <v>984358</v>
      </c>
      <c r="U19" s="5">
        <f>IF($E19="Labour",$H19*O19,O19)</f>
        <v>984358</v>
      </c>
      <c r="Z19"/>
    </row>
    <row r="20" spans="1:26" ht="12.75" customHeight="1" x14ac:dyDescent="0.25">
      <c r="A20" s="4"/>
      <c r="C20" s="79" t="s">
        <v>54</v>
      </c>
      <c r="D20" s="80" t="s">
        <v>50</v>
      </c>
      <c r="E20" s="80" t="s">
        <v>10</v>
      </c>
      <c r="F20" s="78" t="s">
        <v>51</v>
      </c>
      <c r="G20" s="2"/>
      <c r="H20" s="62">
        <f>IF($E20="Labour",Assumptions!$B$14,)</f>
        <v>0</v>
      </c>
      <c r="I20" s="9" t="str">
        <f t="shared" si="0"/>
        <v>$</v>
      </c>
      <c r="J20" s="2"/>
      <c r="K20" s="81">
        <v>10584</v>
      </c>
      <c r="L20" s="81">
        <v>10584</v>
      </c>
      <c r="M20" s="81">
        <v>10584</v>
      </c>
      <c r="N20" s="81">
        <v>10584</v>
      </c>
      <c r="O20" s="81">
        <v>10584</v>
      </c>
      <c r="P20" s="2"/>
      <c r="Q20" s="5">
        <f>IF($E20="Labour",$H20*K20,K20)</f>
        <v>10584</v>
      </c>
      <c r="R20" s="5">
        <f>IF($E20="Labour",$H20*L20,L20)</f>
        <v>10584</v>
      </c>
      <c r="S20" s="5">
        <f>IF($E20="Labour",$H20*M20,M20)</f>
        <v>10584</v>
      </c>
      <c r="T20" s="5">
        <f>IF($E20="Labour",$H20*N20,N20)</f>
        <v>10584</v>
      </c>
      <c r="U20" s="5">
        <f>IF($E20="Labour",$H20*O20,O20)</f>
        <v>10584</v>
      </c>
      <c r="Z20"/>
    </row>
    <row r="21" spans="1:26" ht="12.75" customHeight="1" x14ac:dyDescent="0.25">
      <c r="A21" s="4"/>
      <c r="C21" s="79" t="s">
        <v>54</v>
      </c>
      <c r="D21" s="80" t="s">
        <v>50</v>
      </c>
      <c r="E21" s="80" t="s">
        <v>11</v>
      </c>
      <c r="F21" s="78" t="s">
        <v>51</v>
      </c>
      <c r="G21" s="2"/>
      <c r="H21" s="62">
        <f>IF($E21="Labour",Assumptions!$B$14,)</f>
        <v>0</v>
      </c>
      <c r="I21" s="9" t="str">
        <f t="shared" si="0"/>
        <v>$</v>
      </c>
      <c r="J21" s="2"/>
      <c r="K21" s="81">
        <v>63507</v>
      </c>
      <c r="L21" s="81">
        <v>63507</v>
      </c>
      <c r="M21" s="81">
        <v>63507</v>
      </c>
      <c r="N21" s="81">
        <v>63507</v>
      </c>
      <c r="O21" s="81">
        <v>63507</v>
      </c>
      <c r="P21" s="2"/>
      <c r="Q21" s="5">
        <f>IF($E21="Labour",$H21*K21,K21)</f>
        <v>63507</v>
      </c>
      <c r="R21" s="5">
        <f>IF($E21="Labour",$H21*L21,L21)</f>
        <v>63507</v>
      </c>
      <c r="S21" s="5">
        <f>IF($E21="Labour",$H21*M21,M21)</f>
        <v>63507</v>
      </c>
      <c r="T21" s="5">
        <f>IF($E21="Labour",$H21*N21,N21)</f>
        <v>63507</v>
      </c>
      <c r="U21" s="5">
        <f>IF($E21="Labour",$H21*O21,O21)</f>
        <v>63507</v>
      </c>
      <c r="Z21"/>
    </row>
    <row r="22" spans="1:26" ht="12.75" customHeight="1" x14ac:dyDescent="0.25">
      <c r="A22" s="4"/>
      <c r="C22" s="79" t="s">
        <v>55</v>
      </c>
      <c r="D22" s="80" t="s">
        <v>50</v>
      </c>
      <c r="E22" s="80" t="s">
        <v>9</v>
      </c>
      <c r="F22" s="78" t="s">
        <v>51</v>
      </c>
      <c r="G22" s="2"/>
      <c r="H22" s="62">
        <f>IF($E22="Labour",Assumptions!$B$14,)</f>
        <v>145.77740895836223</v>
      </c>
      <c r="I22" s="9" t="str">
        <f t="shared" si="0"/>
        <v>Hours</v>
      </c>
      <c r="J22" s="2"/>
      <c r="K22" s="81">
        <f>59706/H22</f>
        <v>409.56963377675044</v>
      </c>
      <c r="L22" s="81">
        <f>59706/H22</f>
        <v>409.56963377675044</v>
      </c>
      <c r="M22" s="81">
        <f>59706/H22</f>
        <v>409.56963377675044</v>
      </c>
      <c r="N22" s="81">
        <f>59706/H22</f>
        <v>409.56963377675044</v>
      </c>
      <c r="O22" s="81">
        <f>59706/H22</f>
        <v>409.56963377675044</v>
      </c>
      <c r="P22" s="2"/>
      <c r="Q22" s="5">
        <f>IF($E22="Labour",$H22*K22,K22)</f>
        <v>59706</v>
      </c>
      <c r="R22" s="5">
        <f>IF($E22="Labour",$H22*L22,L22)</f>
        <v>59706</v>
      </c>
      <c r="S22" s="5">
        <f>IF($E22="Labour",$H22*M22,M22)</f>
        <v>59706</v>
      </c>
      <c r="T22" s="5">
        <f>IF($E22="Labour",$H22*N22,N22)</f>
        <v>59706</v>
      </c>
      <c r="U22" s="5">
        <f>IF($E22="Labour",$H22*O22,O22)</f>
        <v>59706</v>
      </c>
      <c r="Z22"/>
    </row>
    <row r="23" spans="1:26" ht="12.75" customHeight="1" x14ac:dyDescent="0.25">
      <c r="A23" s="4"/>
      <c r="C23" s="79" t="s">
        <v>55</v>
      </c>
      <c r="D23" s="80" t="s">
        <v>50</v>
      </c>
      <c r="E23" s="80" t="s">
        <v>10</v>
      </c>
      <c r="F23" s="78" t="s">
        <v>51</v>
      </c>
      <c r="G23" s="2"/>
      <c r="H23" s="62">
        <f>IF($E23="Labour",Assumptions!$B$14,)</f>
        <v>0</v>
      </c>
      <c r="I23" s="9" t="str">
        <f t="shared" si="0"/>
        <v>$</v>
      </c>
      <c r="J23" s="2"/>
      <c r="K23" s="81">
        <v>642</v>
      </c>
      <c r="L23" s="81">
        <v>642</v>
      </c>
      <c r="M23" s="81">
        <v>642</v>
      </c>
      <c r="N23" s="81">
        <v>642</v>
      </c>
      <c r="O23" s="81">
        <v>642</v>
      </c>
      <c r="P23" s="2"/>
      <c r="Q23" s="5">
        <f>IF($E23="Labour",$H23*K23,K23)</f>
        <v>642</v>
      </c>
      <c r="R23" s="5">
        <f>IF($E23="Labour",$H23*L23,L23)</f>
        <v>642</v>
      </c>
      <c r="S23" s="5">
        <f>IF($E23="Labour",$H23*M23,M23)</f>
        <v>642</v>
      </c>
      <c r="T23" s="5">
        <f>IF($E23="Labour",$H23*N23,N23)</f>
        <v>642</v>
      </c>
      <c r="U23" s="5">
        <f>IF($E23="Labour",$H23*O23,O23)</f>
        <v>642</v>
      </c>
      <c r="Z23"/>
    </row>
    <row r="24" spans="1:26" ht="12.75" customHeight="1" x14ac:dyDescent="0.25">
      <c r="A24" s="4"/>
      <c r="C24" s="79" t="s">
        <v>55</v>
      </c>
      <c r="D24" s="80" t="s">
        <v>50</v>
      </c>
      <c r="E24" s="80" t="s">
        <v>11</v>
      </c>
      <c r="F24" s="78" t="s">
        <v>51</v>
      </c>
      <c r="G24" s="2"/>
      <c r="H24" s="62">
        <f>IF($E24="Labour",Assumptions!$B$14,)</f>
        <v>0</v>
      </c>
      <c r="I24" s="9" t="str">
        <f t="shared" si="0"/>
        <v>$</v>
      </c>
      <c r="J24" s="2"/>
      <c r="K24" s="81">
        <v>3852</v>
      </c>
      <c r="L24" s="81">
        <v>3852</v>
      </c>
      <c r="M24" s="81">
        <v>3852</v>
      </c>
      <c r="N24" s="81">
        <v>3852</v>
      </c>
      <c r="O24" s="81">
        <v>3852</v>
      </c>
      <c r="P24" s="2"/>
      <c r="Q24" s="5">
        <f>IF($E24="Labour",$H24*K24,K24)</f>
        <v>3852</v>
      </c>
      <c r="R24" s="5">
        <f>IF($E24="Labour",$H24*L24,L24)</f>
        <v>3852</v>
      </c>
      <c r="S24" s="5">
        <f>IF($E24="Labour",$H24*M24,M24)</f>
        <v>3852</v>
      </c>
      <c r="T24" s="5">
        <f>IF($E24="Labour",$H24*N24,N24)</f>
        <v>3852</v>
      </c>
      <c r="U24" s="5">
        <f>IF($E24="Labour",$H24*O24,O24)</f>
        <v>3852</v>
      </c>
      <c r="Z24"/>
    </row>
    <row r="25" spans="1:26" ht="12.75" customHeight="1" x14ac:dyDescent="0.25">
      <c r="A25" s="4"/>
      <c r="C25" s="79"/>
      <c r="D25" s="80"/>
      <c r="E25" s="80"/>
      <c r="F25" s="78"/>
      <c r="G25" s="2"/>
      <c r="H25" s="62">
        <f>IF($E25="Labour",Assumptions!$B$14,)</f>
        <v>0</v>
      </c>
      <c r="I25" s="9" t="str">
        <f t="shared" si="0"/>
        <v>$</v>
      </c>
      <c r="J25" s="2"/>
      <c r="K25" s="81"/>
      <c r="L25" s="81"/>
      <c r="M25" s="81"/>
      <c r="N25" s="81"/>
      <c r="O25" s="81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9"/>
      <c r="D26" s="80"/>
      <c r="E26" s="80"/>
      <c r="F26" s="78"/>
      <c r="G26" s="2"/>
      <c r="H26" s="62">
        <f>IF($E26="Labour",Assumptions!$B$14,)</f>
        <v>0</v>
      </c>
      <c r="I26" s="9" t="str">
        <f t="shared" si="0"/>
        <v>$</v>
      </c>
      <c r="J26" s="2"/>
      <c r="K26" s="81"/>
      <c r="L26" s="81"/>
      <c r="M26" s="81"/>
      <c r="N26" s="81"/>
      <c r="O26" s="81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9"/>
      <c r="D27" s="80"/>
      <c r="E27" s="80"/>
      <c r="F27" s="78"/>
      <c r="G27" s="2"/>
      <c r="H27" s="62">
        <f>IF($E27="Labour",Assumptions!$B$14,)</f>
        <v>0</v>
      </c>
      <c r="I27" s="9" t="str">
        <f t="shared" si="0"/>
        <v>$</v>
      </c>
      <c r="J27" s="2"/>
      <c r="K27" s="81"/>
      <c r="L27" s="81"/>
      <c r="M27" s="81"/>
      <c r="N27" s="81"/>
      <c r="O27" s="81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9"/>
      <c r="D28" s="80"/>
      <c r="E28" s="80"/>
      <c r="F28" s="78"/>
      <c r="G28" s="2"/>
      <c r="H28" s="62">
        <f>IF($E28="Labour",Assumptions!$B$14,)</f>
        <v>0</v>
      </c>
      <c r="I28" s="9" t="str">
        <f t="shared" si="0"/>
        <v>$</v>
      </c>
      <c r="J28" s="2"/>
      <c r="K28" s="81"/>
      <c r="L28" s="81"/>
      <c r="M28" s="81"/>
      <c r="N28" s="81"/>
      <c r="O28" s="81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9"/>
      <c r="D29" s="80"/>
      <c r="E29" s="80"/>
      <c r="F29" s="78"/>
      <c r="G29" s="2"/>
      <c r="H29" s="62">
        <f>IF($E29="Labour",Assumptions!$B$14,)</f>
        <v>0</v>
      </c>
      <c r="I29" s="9" t="str">
        <f t="shared" si="0"/>
        <v>$</v>
      </c>
      <c r="J29" s="2"/>
      <c r="K29" s="81"/>
      <c r="L29" s="81"/>
      <c r="M29" s="81"/>
      <c r="N29" s="81"/>
      <c r="O29" s="81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9"/>
      <c r="D30" s="80"/>
      <c r="E30" s="80"/>
      <c r="F30" s="78"/>
      <c r="G30" s="2"/>
      <c r="H30" s="62">
        <f>IF($E30="Labour",Assumptions!$B$14,)</f>
        <v>0</v>
      </c>
      <c r="I30" s="9" t="str">
        <f t="shared" si="0"/>
        <v>$</v>
      </c>
      <c r="J30" s="2"/>
      <c r="K30" s="81"/>
      <c r="L30" s="81"/>
      <c r="M30" s="81"/>
      <c r="N30" s="81"/>
      <c r="O30" s="81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9"/>
      <c r="D31" s="80"/>
      <c r="E31" s="80"/>
      <c r="F31" s="78"/>
      <c r="G31" s="2"/>
      <c r="H31" s="62">
        <f>IF($E31="Labour",Assumptions!$B$14,)</f>
        <v>0</v>
      </c>
      <c r="I31" s="9" t="str">
        <f t="shared" si="0"/>
        <v>$</v>
      </c>
      <c r="J31" s="2"/>
      <c r="K31" s="81"/>
      <c r="L31" s="81"/>
      <c r="M31" s="81"/>
      <c r="N31" s="81"/>
      <c r="O31" s="81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9"/>
      <c r="D32" s="80"/>
      <c r="E32" s="80"/>
      <c r="F32" s="78"/>
      <c r="G32" s="2"/>
      <c r="H32" s="62">
        <f>IF($E32="Labour",Assumptions!$B$14,)</f>
        <v>0</v>
      </c>
      <c r="I32" s="9" t="str">
        <f t="shared" si="0"/>
        <v>$</v>
      </c>
      <c r="J32" s="2"/>
      <c r="K32" s="81"/>
      <c r="L32" s="81"/>
      <c r="M32" s="81"/>
      <c r="N32" s="81"/>
      <c r="O32" s="81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9"/>
      <c r="D33" s="80"/>
      <c r="E33" s="80"/>
      <c r="F33" s="78"/>
      <c r="G33" s="2"/>
      <c r="H33" s="62">
        <f>IF($E33="Labour",Assumptions!$B$14,)</f>
        <v>0</v>
      </c>
      <c r="I33" s="9" t="str">
        <f t="shared" si="0"/>
        <v>$</v>
      </c>
      <c r="J33" s="2"/>
      <c r="K33" s="81"/>
      <c r="L33" s="81"/>
      <c r="M33" s="81"/>
      <c r="N33" s="81"/>
      <c r="O33" s="81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9"/>
      <c r="D34" s="80"/>
      <c r="E34" s="80"/>
      <c r="F34" s="78"/>
      <c r="G34" s="2"/>
      <c r="H34" s="62">
        <f>IF($E34="Labour",Assumptions!$B$14,)</f>
        <v>0</v>
      </c>
      <c r="I34" s="9" t="str">
        <f t="shared" si="0"/>
        <v>$</v>
      </c>
      <c r="J34" s="2"/>
      <c r="K34" s="81"/>
      <c r="L34" s="81"/>
      <c r="M34" s="81"/>
      <c r="N34" s="81"/>
      <c r="O34" s="81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9"/>
      <c r="D35" s="80"/>
      <c r="E35" s="80"/>
      <c r="F35" s="78"/>
      <c r="G35" s="2"/>
      <c r="H35" s="62">
        <f>IF($E35="Labour",Assumptions!$B$14,)</f>
        <v>0</v>
      </c>
      <c r="I35" s="9" t="str">
        <f t="shared" si="0"/>
        <v>$</v>
      </c>
      <c r="J35" s="2"/>
      <c r="K35" s="81"/>
      <c r="L35" s="81"/>
      <c r="M35" s="81"/>
      <c r="N35" s="81"/>
      <c r="O35" s="81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9"/>
      <c r="D36" s="80"/>
      <c r="E36" s="80"/>
      <c r="F36" s="78"/>
      <c r="G36" s="2"/>
      <c r="H36" s="62">
        <f>IF($E36="Labour",Assumptions!$B$14,)</f>
        <v>0</v>
      </c>
      <c r="I36" s="9" t="str">
        <f t="shared" si="0"/>
        <v>$</v>
      </c>
      <c r="J36" s="2"/>
      <c r="K36" s="81"/>
      <c r="L36" s="81"/>
      <c r="M36" s="81"/>
      <c r="N36" s="81"/>
      <c r="O36" s="81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9"/>
      <c r="D37" s="80"/>
      <c r="E37" s="80"/>
      <c r="F37" s="78"/>
      <c r="G37" s="2"/>
      <c r="H37" s="62">
        <f>IF($E37="Labour",Assumptions!$B$14,)</f>
        <v>0</v>
      </c>
      <c r="I37" s="9" t="str">
        <f t="shared" si="0"/>
        <v>$</v>
      </c>
      <c r="J37" s="2"/>
      <c r="K37" s="81"/>
      <c r="L37" s="81"/>
      <c r="M37" s="81"/>
      <c r="N37" s="81"/>
      <c r="O37" s="81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9"/>
      <c r="D38" s="80"/>
      <c r="E38" s="80"/>
      <c r="F38" s="78"/>
      <c r="G38" s="2"/>
      <c r="H38" s="62">
        <f>IF($E38="Labour",Assumptions!$B$14,)</f>
        <v>0</v>
      </c>
      <c r="I38" s="9" t="str">
        <f t="shared" si="0"/>
        <v>$</v>
      </c>
      <c r="J38" s="2"/>
      <c r="K38" s="81"/>
      <c r="L38" s="81"/>
      <c r="M38" s="81"/>
      <c r="N38" s="81"/>
      <c r="O38" s="81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9"/>
      <c r="D39" s="80"/>
      <c r="E39" s="80"/>
      <c r="F39" s="78"/>
      <c r="G39" s="2"/>
      <c r="H39" s="62">
        <f>IF($E39="Labour",Assumptions!$B$14,)</f>
        <v>0</v>
      </c>
      <c r="I39" s="9" t="str">
        <f t="shared" si="0"/>
        <v>$</v>
      </c>
      <c r="J39" s="2"/>
      <c r="K39" s="81"/>
      <c r="L39" s="81"/>
      <c r="M39" s="81"/>
      <c r="N39" s="81"/>
      <c r="O39" s="81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9"/>
      <c r="D40" s="80"/>
      <c r="E40" s="80"/>
      <c r="F40" s="78"/>
      <c r="H40" s="62">
        <f>IF($E40="Labour",Assumptions!$B$14,)</f>
        <v>0</v>
      </c>
      <c r="I40" s="9" t="str">
        <f t="shared" si="0"/>
        <v>$</v>
      </c>
      <c r="K40" s="81"/>
      <c r="L40" s="81"/>
      <c r="M40" s="81"/>
      <c r="N40" s="81"/>
      <c r="O40" s="81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9"/>
      <c r="D41" s="80"/>
      <c r="E41" s="80"/>
      <c r="F41" s="78"/>
      <c r="H41" s="62">
        <f>IF($E41="Labour",Assumptions!$B$14,)</f>
        <v>0</v>
      </c>
      <c r="I41" s="9" t="str">
        <f t="shared" si="0"/>
        <v>$</v>
      </c>
      <c r="K41" s="81"/>
      <c r="L41" s="81"/>
      <c r="M41" s="81"/>
      <c r="N41" s="81"/>
      <c r="O41" s="81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9"/>
      <c r="D42" s="80"/>
      <c r="E42" s="80"/>
      <c r="F42" s="78"/>
      <c r="H42" s="62">
        <f>IF($E42="Labour",Assumptions!$B$14,)</f>
        <v>0</v>
      </c>
      <c r="I42" s="9" t="str">
        <f t="shared" si="0"/>
        <v>$</v>
      </c>
      <c r="K42" s="81"/>
      <c r="L42" s="81"/>
      <c r="M42" s="81"/>
      <c r="N42" s="81"/>
      <c r="O42" s="81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9"/>
      <c r="D43" s="80"/>
      <c r="E43" s="80"/>
      <c r="F43" s="78"/>
      <c r="H43" s="62">
        <f>IF($E43="Labour",Assumptions!$B$14,)</f>
        <v>0</v>
      </c>
      <c r="I43" s="9" t="str">
        <f t="shared" si="0"/>
        <v>$</v>
      </c>
      <c r="K43" s="81"/>
      <c r="L43" s="81"/>
      <c r="M43" s="81"/>
      <c r="N43" s="81"/>
      <c r="O43" s="81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9"/>
      <c r="D44" s="80"/>
      <c r="E44" s="80"/>
      <c r="F44" s="78"/>
      <c r="H44" s="62">
        <f>IF($E44="Labour",Assumptions!$B$14,)</f>
        <v>0</v>
      </c>
      <c r="I44" s="9" t="str">
        <f t="shared" si="0"/>
        <v>$</v>
      </c>
      <c r="K44" s="81"/>
      <c r="L44" s="81"/>
      <c r="M44" s="81"/>
      <c r="N44" s="81"/>
      <c r="O44" s="81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9"/>
      <c r="D45" s="80"/>
      <c r="E45" s="80"/>
      <c r="F45" s="78"/>
      <c r="H45" s="62">
        <f>IF($E45="Labour",Assumptions!$B$14,)</f>
        <v>0</v>
      </c>
      <c r="I45" s="9" t="str">
        <f t="shared" si="0"/>
        <v>$</v>
      </c>
      <c r="K45" s="81"/>
      <c r="L45" s="81"/>
      <c r="M45" s="81"/>
      <c r="N45" s="81"/>
      <c r="O45" s="81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9"/>
      <c r="D46" s="80"/>
      <c r="E46" s="80"/>
      <c r="F46" s="78"/>
      <c r="H46" s="62">
        <f>IF($E46="Labour",Assumptions!$B$14,)</f>
        <v>0</v>
      </c>
      <c r="I46" s="9" t="str">
        <f t="shared" si="0"/>
        <v>$</v>
      </c>
      <c r="K46" s="81"/>
      <c r="L46" s="81"/>
      <c r="M46" s="81"/>
      <c r="N46" s="81"/>
      <c r="O46" s="81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9"/>
      <c r="D47" s="80"/>
      <c r="E47" s="80"/>
      <c r="F47" s="78"/>
      <c r="H47" s="62">
        <f>IF($E47="Labour",Assumptions!$B$14,)</f>
        <v>0</v>
      </c>
      <c r="I47" s="9" t="str">
        <f t="shared" si="0"/>
        <v>$</v>
      </c>
      <c r="K47" s="81"/>
      <c r="L47" s="81"/>
      <c r="M47" s="81"/>
      <c r="N47" s="81"/>
      <c r="O47" s="81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9"/>
      <c r="D48" s="80"/>
      <c r="E48" s="80"/>
      <c r="F48" s="78"/>
      <c r="H48" s="62">
        <f>IF($E48="Labour",Assumptions!$B$14,)</f>
        <v>0</v>
      </c>
      <c r="I48" s="9" t="str">
        <f t="shared" si="0"/>
        <v>$</v>
      </c>
      <c r="K48" s="81"/>
      <c r="L48" s="81"/>
      <c r="M48" s="81"/>
      <c r="N48" s="81"/>
      <c r="O48" s="81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9"/>
      <c r="D49" s="80"/>
      <c r="E49" s="80"/>
      <c r="F49" s="78"/>
      <c r="H49" s="62">
        <f>IF($E49="Labour",Assumptions!$B$14,)</f>
        <v>0</v>
      </c>
      <c r="I49" s="9" t="str">
        <f t="shared" si="0"/>
        <v>$</v>
      </c>
      <c r="K49" s="81"/>
      <c r="L49" s="81"/>
      <c r="M49" s="81"/>
      <c r="N49" s="81"/>
      <c r="O49" s="81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9"/>
      <c r="D50" s="80"/>
      <c r="E50" s="80"/>
      <c r="F50" s="78"/>
      <c r="H50" s="62">
        <f>IF($E50="Labour",Assumptions!$B$14,)</f>
        <v>0</v>
      </c>
      <c r="I50" s="9" t="str">
        <f t="shared" si="0"/>
        <v>$</v>
      </c>
      <c r="K50" s="81"/>
      <c r="L50" s="81"/>
      <c r="M50" s="81"/>
      <c r="N50" s="81"/>
      <c r="O50" s="81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9"/>
      <c r="D51" s="80"/>
      <c r="E51" s="80"/>
      <c r="F51" s="78"/>
      <c r="H51" s="62">
        <f>IF($E51="Labour",Assumptions!$B$14,)</f>
        <v>0</v>
      </c>
      <c r="I51" s="9" t="str">
        <f t="shared" si="0"/>
        <v>$</v>
      </c>
      <c r="K51" s="81"/>
      <c r="L51" s="81"/>
      <c r="M51" s="81"/>
      <c r="N51" s="81"/>
      <c r="O51" s="81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9"/>
      <c r="D52" s="80"/>
      <c r="E52" s="80"/>
      <c r="F52" s="78"/>
      <c r="H52" s="62">
        <f>IF($E52="Labour",Assumptions!$B$14,)</f>
        <v>0</v>
      </c>
      <c r="I52" s="9" t="str">
        <f t="shared" si="0"/>
        <v>$</v>
      </c>
      <c r="K52" s="81"/>
      <c r="L52" s="81"/>
      <c r="M52" s="81"/>
      <c r="N52" s="81"/>
      <c r="O52" s="81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9"/>
      <c r="D53" s="80"/>
      <c r="E53" s="80"/>
      <c r="F53" s="78"/>
      <c r="H53" s="62">
        <f>IF($E53="Labour",Assumptions!$B$14,)</f>
        <v>0</v>
      </c>
      <c r="I53" s="9" t="str">
        <f t="shared" si="0"/>
        <v>$</v>
      </c>
      <c r="K53" s="81"/>
      <c r="L53" s="81"/>
      <c r="M53" s="81"/>
      <c r="N53" s="81"/>
      <c r="O53" s="81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9"/>
      <c r="D54" s="80"/>
      <c r="E54" s="80"/>
      <c r="F54" s="78"/>
      <c r="H54" s="62">
        <f>IF($E54="Labour",Assumptions!$B$14,)</f>
        <v>0</v>
      </c>
      <c r="I54" s="9" t="str">
        <f t="shared" si="0"/>
        <v>$</v>
      </c>
      <c r="K54" s="81"/>
      <c r="L54" s="81"/>
      <c r="M54" s="81"/>
      <c r="N54" s="81"/>
      <c r="O54" s="81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56</v>
      </c>
      <c r="G57" s="2"/>
      <c r="J57" s="2"/>
      <c r="P57" s="2"/>
      <c r="Q57" s="67" t="s">
        <v>4</v>
      </c>
      <c r="R57" s="67" t="s">
        <v>5</v>
      </c>
      <c r="S57" s="67" t="s">
        <v>6</v>
      </c>
      <c r="T57" s="67" t="s">
        <v>7</v>
      </c>
      <c r="U57" s="67" t="s">
        <v>8</v>
      </c>
      <c r="V57" s="67" t="s">
        <v>0</v>
      </c>
      <c r="Z57"/>
    </row>
    <row r="58" spans="1:26" ht="12.75" customHeight="1" x14ac:dyDescent="0.2">
      <c r="C58" s="24" t="s">
        <v>9</v>
      </c>
      <c r="D58" s="24" t="s">
        <v>50</v>
      </c>
      <c r="E58" s="24"/>
      <c r="F58" s="24" t="s">
        <v>51</v>
      </c>
      <c r="G58" s="2"/>
      <c r="H58" s="64"/>
      <c r="I58" s="65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3508653</v>
      </c>
      <c r="R58" s="25">
        <f>SUMIFS(R$10:R$54,$E$10:$E$54,$C58,$D$10:$D$54,$D58,$F$10:$F$54,$F58)</f>
        <v>3508653</v>
      </c>
      <c r="S58" s="25">
        <f>SUMIFS(S$10:S$54,$E$10:$E$54,$C58,$D$10:$D$54,$D58,$F$10:$F$54,$F58)</f>
        <v>3508653</v>
      </c>
      <c r="T58" s="25">
        <f>SUMIFS(T$10:T$54,$E$10:$E$54,$C58,$D$10:$D$54,$D58,$F$10:$F$54,$F58)</f>
        <v>3508653</v>
      </c>
      <c r="U58" s="25">
        <f>SUMIFS(U$10:U$54,$E$10:$E$54,$C58,$D$10:$D$54,$D58,$F$10:$F$54,$F58)</f>
        <v>3508653</v>
      </c>
      <c r="V58" s="69">
        <f>SUM(Q58:U58)</f>
        <v>17543265</v>
      </c>
    </row>
    <row r="59" spans="1:26" ht="12.75" customHeight="1" x14ac:dyDescent="0.2">
      <c r="C59" s="1" t="s">
        <v>10</v>
      </c>
      <c r="D59" s="1" t="s">
        <v>50</v>
      </c>
      <c r="F59" s="1" t="s">
        <v>51</v>
      </c>
      <c r="G59" s="2"/>
      <c r="H59" s="66"/>
      <c r="J59" s="2"/>
      <c r="P59" s="2"/>
      <c r="Q59" s="6">
        <f>SUMIFS(Q$10:Q$54,$E$10:$E$54,$C59,$D$10:$D$54,$D59,$F$10:$F$54,$F59)</f>
        <v>37727</v>
      </c>
      <c r="R59" s="6">
        <f>SUMIFS(R$10:R$54,$E$10:$E$54,$C59,$D$10:$D$54,$D59,$F$10:$F$54,$F59)</f>
        <v>37727</v>
      </c>
      <c r="S59" s="6">
        <f>SUMIFS(S$10:S$54,$E$10:$E$54,$C59,$D$10:$D$54,$D59,$F$10:$F$54,$F59)</f>
        <v>37727</v>
      </c>
      <c r="T59" s="6">
        <f>SUMIFS(T$10:T$54,$E$10:$E$54,$C59,$D$10:$D$54,$D59,$F$10:$F$54,$F59)</f>
        <v>37727</v>
      </c>
      <c r="U59" s="6">
        <f>SUMIFS(U$10:U$54,$E$10:$E$54,$C59,$D$10:$D$54,$D59,$F$10:$F$54,$F59)</f>
        <v>37727</v>
      </c>
      <c r="V59" s="70">
        <f t="shared" ref="V59:V73" si="1">SUM(Q59:U59)</f>
        <v>188635</v>
      </c>
    </row>
    <row r="60" spans="1:26" ht="12.75" customHeight="1" x14ac:dyDescent="0.2">
      <c r="C60" s="1" t="s">
        <v>11</v>
      </c>
      <c r="D60" s="1" t="s">
        <v>50</v>
      </c>
      <c r="F60" s="1" t="s">
        <v>51</v>
      </c>
      <c r="G60" s="2"/>
      <c r="H60" s="66"/>
      <c r="J60" s="2"/>
      <c r="P60" s="2"/>
      <c r="Q60" s="6">
        <f>SUMIFS(Q$10:Q$54,$E$10:$E$54,$C60,$D$10:$D$54,$D60,$F$10:$F$54,$F60)</f>
        <v>226364</v>
      </c>
      <c r="R60" s="6">
        <f>SUMIFS(R$10:R$54,$E$10:$E$54,$C60,$D$10:$D$54,$D60,$F$10:$F$54,$F60)</f>
        <v>226364</v>
      </c>
      <c r="S60" s="6">
        <f>SUMIFS(S$10:S$54,$E$10:$E$54,$C60,$D$10:$D$54,$D60,$F$10:$F$54,$F60)</f>
        <v>226364</v>
      </c>
      <c r="T60" s="6">
        <f>SUMIFS(T$10:T$54,$E$10:$E$54,$C60,$D$10:$D$54,$D60,$F$10:$F$54,$F60)</f>
        <v>226364</v>
      </c>
      <c r="U60" s="6">
        <f>SUMIFS(U$10:U$54,$E$10:$E$54,$C60,$D$10:$D$54,$D60,$F$10:$F$54,$F60)</f>
        <v>226364</v>
      </c>
      <c r="V60" s="70">
        <f t="shared" si="1"/>
        <v>1131820</v>
      </c>
    </row>
    <row r="61" spans="1:26" ht="12.75" customHeight="1" x14ac:dyDescent="0.2">
      <c r="C61" s="1" t="s">
        <v>9</v>
      </c>
      <c r="D61" s="1" t="s">
        <v>50</v>
      </c>
      <c r="F61" s="1" t="s">
        <v>47</v>
      </c>
      <c r="G61" s="2"/>
      <c r="H61" s="66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70">
        <f t="shared" si="1"/>
        <v>0</v>
      </c>
    </row>
    <row r="62" spans="1:26" ht="12.75" customHeight="1" x14ac:dyDescent="0.2">
      <c r="C62" s="1" t="s">
        <v>10</v>
      </c>
      <c r="D62" s="1" t="s">
        <v>50</v>
      </c>
      <c r="F62" s="1" t="s">
        <v>47</v>
      </c>
      <c r="G62" s="2"/>
      <c r="H62" s="66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70">
        <f t="shared" si="1"/>
        <v>0</v>
      </c>
    </row>
    <row r="63" spans="1:26" ht="12.75" customHeight="1" x14ac:dyDescent="0.2">
      <c r="C63" s="1" t="s">
        <v>11</v>
      </c>
      <c r="D63" s="1" t="s">
        <v>50</v>
      </c>
      <c r="F63" s="1" t="s">
        <v>47</v>
      </c>
      <c r="G63" s="2"/>
      <c r="H63" s="66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70">
        <f t="shared" si="1"/>
        <v>0</v>
      </c>
    </row>
    <row r="64" spans="1:26" ht="12.75" customHeight="1" x14ac:dyDescent="0.2">
      <c r="C64" s="21" t="s">
        <v>12</v>
      </c>
      <c r="D64" s="21" t="s">
        <v>50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3772744</v>
      </c>
      <c r="R64" s="22">
        <f t="shared" ref="R64:U64" si="2">SUM(R58:R63)</f>
        <v>3772744</v>
      </c>
      <c r="S64" s="22">
        <f t="shared" si="2"/>
        <v>3772744</v>
      </c>
      <c r="T64" s="22">
        <f t="shared" si="2"/>
        <v>3772744</v>
      </c>
      <c r="U64" s="22">
        <f t="shared" si="2"/>
        <v>3772744</v>
      </c>
      <c r="V64" s="22">
        <f>SUM(V58:V63)</f>
        <v>18863720</v>
      </c>
    </row>
    <row r="65" spans="3:23" ht="12.75" customHeight="1" x14ac:dyDescent="0.2">
      <c r="C65" s="1" t="s">
        <v>9</v>
      </c>
      <c r="D65" s="1" t="s">
        <v>46</v>
      </c>
      <c r="F65" s="1" t="s">
        <v>51</v>
      </c>
      <c r="G65" s="2"/>
      <c r="H65" s="66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70">
        <f t="shared" si="1"/>
        <v>0</v>
      </c>
    </row>
    <row r="66" spans="3:23" ht="12.75" customHeight="1" x14ac:dyDescent="0.2">
      <c r="C66" s="1" t="s">
        <v>10</v>
      </c>
      <c r="D66" s="1" t="s">
        <v>46</v>
      </c>
      <c r="F66" s="1" t="s">
        <v>51</v>
      </c>
      <c r="G66" s="2"/>
      <c r="H66" s="66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70">
        <f t="shared" si="1"/>
        <v>0</v>
      </c>
    </row>
    <row r="67" spans="3:23" ht="12.75" customHeight="1" x14ac:dyDescent="0.2">
      <c r="C67" s="1" t="s">
        <v>11</v>
      </c>
      <c r="D67" s="1" t="s">
        <v>46</v>
      </c>
      <c r="F67" s="1" t="s">
        <v>51</v>
      </c>
      <c r="G67" s="2"/>
      <c r="H67" s="66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70">
        <f t="shared" si="1"/>
        <v>0</v>
      </c>
    </row>
    <row r="68" spans="3:23" ht="12.75" customHeight="1" x14ac:dyDescent="0.2">
      <c r="C68" s="1" t="s">
        <v>9</v>
      </c>
      <c r="D68" s="1" t="s">
        <v>46</v>
      </c>
      <c r="F68" s="1" t="s">
        <v>47</v>
      </c>
      <c r="G68" s="2"/>
      <c r="H68" s="66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70">
        <f t="shared" si="1"/>
        <v>0</v>
      </c>
    </row>
    <row r="69" spans="3:23" ht="12.75" customHeight="1" x14ac:dyDescent="0.2">
      <c r="C69" s="1" t="s">
        <v>10</v>
      </c>
      <c r="D69" s="1" t="s">
        <v>46</v>
      </c>
      <c r="F69" s="1" t="s">
        <v>47</v>
      </c>
      <c r="G69" s="2"/>
      <c r="H69" s="66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70">
        <f t="shared" si="1"/>
        <v>0</v>
      </c>
    </row>
    <row r="70" spans="3:23" ht="12.75" customHeight="1" x14ac:dyDescent="0.2">
      <c r="C70" s="1" t="s">
        <v>11</v>
      </c>
      <c r="D70" s="1" t="s">
        <v>46</v>
      </c>
      <c r="F70" s="1" t="s">
        <v>47</v>
      </c>
      <c r="G70" s="2"/>
      <c r="H70" s="66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70">
        <f t="shared" si="1"/>
        <v>0</v>
      </c>
    </row>
    <row r="71" spans="3:23" ht="12.75" customHeight="1" x14ac:dyDescent="0.2">
      <c r="C71" s="21" t="s">
        <v>13</v>
      </c>
      <c r="D71" s="21" t="s">
        <v>46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6"/>
      <c r="G72" s="2"/>
      <c r="H72" s="66"/>
      <c r="J72" s="2"/>
      <c r="P72" s="2"/>
      <c r="Q72" s="6"/>
      <c r="R72" s="6"/>
      <c r="S72" s="6"/>
      <c r="T72" s="6"/>
      <c r="U72" s="6"/>
      <c r="V72" s="70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3772744</v>
      </c>
      <c r="R73" s="8">
        <f t="shared" ref="R73:U73" si="4">R64+R71</f>
        <v>3772744</v>
      </c>
      <c r="S73" s="8">
        <f t="shared" si="4"/>
        <v>3772744</v>
      </c>
      <c r="T73" s="8">
        <f t="shared" si="4"/>
        <v>3772744</v>
      </c>
      <c r="U73" s="8">
        <f t="shared" si="4"/>
        <v>3772744</v>
      </c>
      <c r="V73" s="71">
        <f t="shared" si="1"/>
        <v>18863720</v>
      </c>
    </row>
    <row r="74" spans="3:23" ht="12.75" customHeight="1" x14ac:dyDescent="0.2">
      <c r="C74" s="45" t="s">
        <v>57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5">R73-SUM(R$10:R$54)</f>
        <v>0</v>
      </c>
      <c r="S74" s="46">
        <f t="shared" si="5"/>
        <v>0</v>
      </c>
      <c r="T74" s="46">
        <f t="shared" si="5"/>
        <v>0</v>
      </c>
      <c r="U74" s="46">
        <f t="shared" si="5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17034136.759243015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56</v>
      </c>
      <c r="F79" s="3"/>
      <c r="G79" s="2"/>
      <c r="J79" s="2"/>
      <c r="P79" s="2"/>
      <c r="Q79" s="67" t="s">
        <v>4</v>
      </c>
      <c r="R79" s="67" t="s">
        <v>5</v>
      </c>
      <c r="S79" s="67" t="s">
        <v>6</v>
      </c>
      <c r="T79" s="67" t="s">
        <v>7</v>
      </c>
      <c r="U79" s="67" t="s">
        <v>8</v>
      </c>
      <c r="V79" s="110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51</v>
      </c>
      <c r="G80" s="2"/>
      <c r="H80" s="64"/>
      <c r="I80" s="65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3772744</v>
      </c>
      <c r="R80" s="25">
        <f>SUMIFS(R$10:R$54,$D$10:$D$54,$D80,$F$10:$F$54,$F80)</f>
        <v>3772744</v>
      </c>
      <c r="S80" s="25">
        <f>SUMIFS(S$10:S$54,$D$10:$D$54,$D80,$F$10:$F$54,$F80)</f>
        <v>3772744</v>
      </c>
      <c r="T80" s="25">
        <f>SUMIFS(T$10:T$54,$D$10:$D$54,$D80,$F$10:$F$54,$F80)</f>
        <v>3772744</v>
      </c>
      <c r="U80" s="25">
        <f>SUMIFS(U$10:U$54,$D$10:$D$54,$D80,$F$10:$F$54,$F80)</f>
        <v>3772744</v>
      </c>
      <c r="V80" s="70">
        <f t="shared" ref="V80:V81" si="6">SUM(Q80:U80)</f>
        <v>18863720</v>
      </c>
    </row>
    <row r="81" spans="3:23" ht="12.75" customHeight="1" x14ac:dyDescent="0.2">
      <c r="D81" s="1" t="s">
        <v>46</v>
      </c>
      <c r="F81" s="1" t="s">
        <v>51</v>
      </c>
      <c r="G81" s="2"/>
      <c r="J81" s="2"/>
      <c r="P81" s="2"/>
      <c r="Q81" s="109">
        <f>SUMIFS(Q$10:Q$54,$D$10:$D$54,$D81,$F$10:$F$54,$F81)</f>
        <v>0</v>
      </c>
      <c r="R81" s="109">
        <f>SUMIFS(R$10:R$54,$D$10:$D$54,$D81,$F$10:$F$54,$F81)</f>
        <v>0</v>
      </c>
      <c r="S81" s="109">
        <f>SUMIFS(S$10:S$54,$D$10:$D$54,$D81,$F$10:$F$54,$F81)</f>
        <v>0</v>
      </c>
      <c r="T81" s="109">
        <f>SUMIFS(T$10:T$54,$D$10:$D$54,$D81,$F$10:$F$54,$F81)</f>
        <v>0</v>
      </c>
      <c r="U81" s="109">
        <f>SUMIFS(U$10:U$54,$D$10:$D$54,$D81,$F$10:$F$54,$F81)</f>
        <v>0</v>
      </c>
      <c r="V81" s="70">
        <f t="shared" si="6"/>
        <v>0</v>
      </c>
    </row>
    <row r="82" spans="3:23" ht="12.75" customHeight="1" x14ac:dyDescent="0.2">
      <c r="C82" s="21" t="s">
        <v>58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3772744</v>
      </c>
      <c r="R82" s="22">
        <f t="shared" ref="R82:V82" si="7">SUM(R80:R81)</f>
        <v>3772744</v>
      </c>
      <c r="S82" s="22">
        <f t="shared" si="7"/>
        <v>3772744</v>
      </c>
      <c r="T82" s="22">
        <f t="shared" si="7"/>
        <v>3772744</v>
      </c>
      <c r="U82" s="22">
        <f t="shared" si="7"/>
        <v>3772744</v>
      </c>
      <c r="V82" s="22">
        <f t="shared" si="7"/>
        <v>18863720</v>
      </c>
    </row>
    <row r="83" spans="3:23" ht="12.75" customHeight="1" x14ac:dyDescent="0.2">
      <c r="C83" s="4"/>
      <c r="D83" s="1" t="s">
        <v>50</v>
      </c>
      <c r="F83" s="1" t="s">
        <v>47</v>
      </c>
      <c r="G83" s="2"/>
      <c r="H83" s="66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70">
        <f t="shared" ref="V83:V84" si="8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6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70">
        <f t="shared" si="8"/>
        <v>0</v>
      </c>
    </row>
    <row r="85" spans="3:23" ht="12.75" customHeight="1" x14ac:dyDescent="0.2">
      <c r="C85" s="21" t="s">
        <v>59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0</v>
      </c>
    </row>
    <row r="86" spans="3:23" ht="12.75" customHeight="1" x14ac:dyDescent="0.2">
      <c r="C86" s="4"/>
      <c r="D86" s="4"/>
      <c r="F86" s="66"/>
      <c r="G86" s="2"/>
      <c r="H86" s="66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3772744</v>
      </c>
      <c r="R87" s="8">
        <f t="shared" ref="R87:U87" si="10">R82+R85</f>
        <v>3772744</v>
      </c>
      <c r="S87" s="8">
        <f t="shared" si="10"/>
        <v>3772744</v>
      </c>
      <c r="T87" s="8">
        <f t="shared" si="10"/>
        <v>3772744</v>
      </c>
      <c r="U87" s="8">
        <f t="shared" si="10"/>
        <v>3772744</v>
      </c>
      <c r="V87" s="71">
        <f t="shared" ref="V87" si="11">SUM(Q87:U87)</f>
        <v>18863720</v>
      </c>
    </row>
    <row r="88" spans="3:23" ht="12.75" customHeight="1" x14ac:dyDescent="0.2">
      <c r="C88" s="45" t="s">
        <v>57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12">R87-SUM(R$10:R$54)</f>
        <v>0</v>
      </c>
      <c r="S88" s="46">
        <f t="shared" si="12"/>
        <v>0</v>
      </c>
      <c r="T88" s="46">
        <f t="shared" si="12"/>
        <v>0</v>
      </c>
      <c r="U88" s="46">
        <f t="shared" si="12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1"/>
      <c r="D89" s="111"/>
      <c r="E89" s="111"/>
      <c r="F89" s="111"/>
      <c r="G89" s="2"/>
      <c r="H89" s="111"/>
      <c r="I89" s="111"/>
      <c r="J89" s="2"/>
      <c r="K89" s="111"/>
      <c r="L89" s="111"/>
      <c r="M89" s="111"/>
      <c r="N89" s="111"/>
      <c r="O89" s="111"/>
      <c r="P89" s="2"/>
      <c r="Q89" s="112"/>
      <c r="R89" s="112"/>
      <c r="S89" s="112"/>
      <c r="T89" s="112"/>
      <c r="U89" s="112"/>
      <c r="V89" s="112"/>
      <c r="W89" s="112"/>
    </row>
    <row r="90" spans="3:23" ht="12.75" customHeight="1" x14ac:dyDescent="0.2">
      <c r="C90" s="111"/>
      <c r="D90" s="111"/>
      <c r="E90" s="111"/>
      <c r="F90" s="111"/>
      <c r="G90" s="2"/>
      <c r="H90" s="111"/>
      <c r="I90" s="111"/>
      <c r="J90" s="2"/>
      <c r="K90" s="111"/>
      <c r="L90" s="111"/>
      <c r="M90" s="111"/>
      <c r="N90" s="111"/>
      <c r="O90" s="111"/>
      <c r="P90" s="2"/>
      <c r="Q90" s="112"/>
      <c r="R90" s="112"/>
      <c r="S90" s="112"/>
      <c r="T90" s="112"/>
      <c r="U90" s="112"/>
      <c r="V90" s="112"/>
      <c r="W90" s="112"/>
    </row>
    <row r="91" spans="3:23" ht="12.75" customHeight="1" x14ac:dyDescent="0.2">
      <c r="C91" s="111"/>
      <c r="D91" s="111"/>
      <c r="E91" s="111"/>
      <c r="F91" s="111"/>
      <c r="G91" s="2"/>
      <c r="H91" s="111"/>
      <c r="I91" s="111"/>
      <c r="J91" s="2"/>
      <c r="K91" s="111"/>
      <c r="L91" s="111"/>
      <c r="M91" s="111"/>
      <c r="N91" s="111"/>
      <c r="O91" s="111"/>
      <c r="P91" s="2"/>
      <c r="Q91" s="112"/>
      <c r="R91" s="112"/>
      <c r="S91" s="112"/>
      <c r="T91" s="112"/>
      <c r="U91" s="112"/>
      <c r="V91" s="112"/>
      <c r="W91" s="112"/>
    </row>
    <row r="92" spans="3:23" ht="12.75" customHeight="1" x14ac:dyDescent="0.2">
      <c r="C92" s="74" t="s">
        <v>60</v>
      </c>
      <c r="G92" s="2"/>
      <c r="J92" s="2"/>
      <c r="P92" s="2"/>
      <c r="Q92" s="67" t="s">
        <v>4</v>
      </c>
      <c r="R92" s="67" t="s">
        <v>5</v>
      </c>
      <c r="S92" s="67" t="s">
        <v>6</v>
      </c>
      <c r="T92" s="67" t="s">
        <v>7</v>
      </c>
      <c r="U92" s="67" t="s">
        <v>8</v>
      </c>
      <c r="V92" s="67" t="s">
        <v>0</v>
      </c>
    </row>
    <row r="93" spans="3:23" ht="12.75" customHeight="1" x14ac:dyDescent="0.2">
      <c r="C93" s="24" t="s">
        <v>9</v>
      </c>
      <c r="D93" s="24" t="s">
        <v>50</v>
      </c>
      <c r="E93" s="24"/>
      <c r="F93" s="24" t="s">
        <v>51</v>
      </c>
      <c r="G93" s="2"/>
      <c r="H93" s="64"/>
      <c r="I93" s="65"/>
      <c r="J93" s="2"/>
      <c r="K93" s="24"/>
      <c r="L93" s="24"/>
      <c r="M93" s="24"/>
      <c r="N93" s="24"/>
      <c r="O93" s="24"/>
      <c r="P93" s="2"/>
      <c r="Q93" s="34">
        <f t="shared" ref="Q93:U98" si="13">Q58*business_case_dollars</f>
        <v>3904824.2955875308</v>
      </c>
      <c r="R93" s="34">
        <f t="shared" si="13"/>
        <v>3904824.2955875308</v>
      </c>
      <c r="S93" s="34">
        <f t="shared" si="13"/>
        <v>3904824.2955875308</v>
      </c>
      <c r="T93" s="34">
        <f t="shared" si="13"/>
        <v>3904824.2955875308</v>
      </c>
      <c r="U93" s="34">
        <f t="shared" si="13"/>
        <v>3904824.2955875308</v>
      </c>
      <c r="V93" s="69">
        <f>SUM(Q93:U93)</f>
        <v>19524121.477937654</v>
      </c>
    </row>
    <row r="94" spans="3:23" ht="12.75" customHeight="1" x14ac:dyDescent="0.2">
      <c r="C94" s="1" t="s">
        <v>10</v>
      </c>
      <c r="D94" s="1" t="s">
        <v>50</v>
      </c>
      <c r="F94" s="1" t="s">
        <v>51</v>
      </c>
      <c r="G94" s="2"/>
      <c r="H94" s="66"/>
      <c r="J94" s="2"/>
      <c r="P94" s="2"/>
      <c r="Q94" s="6">
        <f t="shared" si="13"/>
        <v>41986.855411358942</v>
      </c>
      <c r="R94" s="6">
        <f t="shared" si="13"/>
        <v>41986.855411358942</v>
      </c>
      <c r="S94" s="6">
        <f t="shared" si="13"/>
        <v>41986.855411358942</v>
      </c>
      <c r="T94" s="6">
        <f t="shared" si="13"/>
        <v>41986.855411358942</v>
      </c>
      <c r="U94" s="6">
        <f t="shared" si="13"/>
        <v>41986.855411358942</v>
      </c>
      <c r="V94" s="70">
        <f t="shared" ref="V94:V108" si="14">SUM(Q94:U94)</f>
        <v>209934.2770567947</v>
      </c>
    </row>
    <row r="95" spans="3:23" ht="12.75" customHeight="1" x14ac:dyDescent="0.2">
      <c r="C95" s="1" t="s">
        <v>11</v>
      </c>
      <c r="D95" s="1" t="s">
        <v>50</v>
      </c>
      <c r="F95" s="1" t="s">
        <v>51</v>
      </c>
      <c r="G95" s="2"/>
      <c r="H95" s="66"/>
      <c r="J95" s="2"/>
      <c r="P95" s="2"/>
      <c r="Q95" s="6">
        <f t="shared" si="13"/>
        <v>251923.35829344648</v>
      </c>
      <c r="R95" s="6">
        <f t="shared" si="13"/>
        <v>251923.35829344648</v>
      </c>
      <c r="S95" s="6">
        <f t="shared" si="13"/>
        <v>251923.35829344648</v>
      </c>
      <c r="T95" s="6">
        <f t="shared" si="13"/>
        <v>251923.35829344648</v>
      </c>
      <c r="U95" s="6">
        <f t="shared" si="13"/>
        <v>251923.35829344648</v>
      </c>
      <c r="V95" s="70">
        <f t="shared" si="14"/>
        <v>1259616.7914672324</v>
      </c>
    </row>
    <row r="96" spans="3:23" ht="12.75" customHeight="1" x14ac:dyDescent="0.2">
      <c r="C96" s="1" t="s">
        <v>9</v>
      </c>
      <c r="D96" s="1" t="s">
        <v>50</v>
      </c>
      <c r="F96" s="1" t="s">
        <v>47</v>
      </c>
      <c r="G96" s="2"/>
      <c r="H96" s="66"/>
      <c r="J96" s="2"/>
      <c r="P96" s="2"/>
      <c r="Q96" s="6">
        <f t="shared" si="13"/>
        <v>0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0</v>
      </c>
    </row>
    <row r="97" spans="3:23" ht="12.75" customHeight="1" x14ac:dyDescent="0.2">
      <c r="C97" s="1" t="s">
        <v>10</v>
      </c>
      <c r="D97" s="1" t="s">
        <v>50</v>
      </c>
      <c r="F97" s="1" t="s">
        <v>47</v>
      </c>
      <c r="G97" s="2"/>
      <c r="H97" s="66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11</v>
      </c>
      <c r="D98" s="1" t="s">
        <v>50</v>
      </c>
      <c r="F98" s="1" t="s">
        <v>47</v>
      </c>
      <c r="G98" s="2"/>
      <c r="H98" s="66"/>
      <c r="J98" s="2"/>
      <c r="P98" s="2"/>
      <c r="Q98" s="6">
        <f t="shared" si="13"/>
        <v>0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0</v>
      </c>
    </row>
    <row r="99" spans="3:23" ht="12.75" customHeight="1" x14ac:dyDescent="0.2">
      <c r="C99" s="21" t="s">
        <v>12</v>
      </c>
      <c r="D99" s="21" t="s">
        <v>50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4198734.5092923362</v>
      </c>
      <c r="R99" s="22">
        <f t="shared" ref="R99:U99" si="15">SUM(R93:R98)</f>
        <v>4198734.5092923362</v>
      </c>
      <c r="S99" s="22">
        <f t="shared" si="15"/>
        <v>4198734.5092923362</v>
      </c>
      <c r="T99" s="22">
        <f t="shared" si="15"/>
        <v>4198734.5092923362</v>
      </c>
      <c r="U99" s="22">
        <f t="shared" si="15"/>
        <v>4198734.5092923362</v>
      </c>
      <c r="V99" s="22">
        <f>SUM(V93:V98)</f>
        <v>20993672.546461679</v>
      </c>
    </row>
    <row r="100" spans="3:23" ht="12.75" customHeight="1" x14ac:dyDescent="0.2">
      <c r="C100" s="1" t="s">
        <v>9</v>
      </c>
      <c r="D100" s="1" t="s">
        <v>46</v>
      </c>
      <c r="F100" s="1" t="s">
        <v>51</v>
      </c>
      <c r="G100" s="2"/>
      <c r="H100" s="66"/>
      <c r="J100" s="2"/>
      <c r="P100" s="2"/>
      <c r="Q100" s="113">
        <f t="shared" ref="Q100:U105" si="16">Q65*business_case_dollars</f>
        <v>0</v>
      </c>
      <c r="R100" s="113">
        <f t="shared" si="16"/>
        <v>0</v>
      </c>
      <c r="S100" s="113">
        <f t="shared" si="16"/>
        <v>0</v>
      </c>
      <c r="T100" s="113">
        <f t="shared" si="16"/>
        <v>0</v>
      </c>
      <c r="U100" s="113">
        <f t="shared" si="16"/>
        <v>0</v>
      </c>
      <c r="V100" s="70">
        <f>SUM(Q100:U100)</f>
        <v>0</v>
      </c>
    </row>
    <row r="101" spans="3:23" ht="12.75" customHeight="1" x14ac:dyDescent="0.2">
      <c r="C101" s="1" t="s">
        <v>10</v>
      </c>
      <c r="D101" s="1" t="s">
        <v>46</v>
      </c>
      <c r="F101" s="1" t="s">
        <v>51</v>
      </c>
      <c r="G101" s="2"/>
      <c r="H101" s="66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70">
        <f t="shared" ref="V101:V105" si="17">SUM(Q101:U101)</f>
        <v>0</v>
      </c>
    </row>
    <row r="102" spans="3:23" ht="12.75" customHeight="1" x14ac:dyDescent="0.2">
      <c r="C102" s="1" t="s">
        <v>11</v>
      </c>
      <c r="D102" s="1" t="s">
        <v>46</v>
      </c>
      <c r="F102" s="1" t="s">
        <v>51</v>
      </c>
      <c r="G102" s="2"/>
      <c r="H102" s="66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70">
        <f t="shared" si="17"/>
        <v>0</v>
      </c>
    </row>
    <row r="103" spans="3:23" ht="12.75" customHeight="1" x14ac:dyDescent="0.2">
      <c r="C103" s="1" t="s">
        <v>9</v>
      </c>
      <c r="D103" s="1" t="s">
        <v>46</v>
      </c>
      <c r="F103" s="1" t="s">
        <v>47</v>
      </c>
      <c r="G103" s="2"/>
      <c r="H103" s="66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10</v>
      </c>
      <c r="D104" s="1" t="s">
        <v>46</v>
      </c>
      <c r="F104" s="1" t="s">
        <v>47</v>
      </c>
      <c r="G104" s="2"/>
      <c r="H104" s="66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11</v>
      </c>
      <c r="D105" s="1" t="s">
        <v>46</v>
      </c>
      <c r="F105" s="1" t="s">
        <v>47</v>
      </c>
      <c r="G105" s="2"/>
      <c r="H105" s="66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13</v>
      </c>
      <c r="D106" s="21" t="s">
        <v>46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6"/>
      <c r="J107" s="2"/>
      <c r="P107" s="2"/>
      <c r="Q107" s="6"/>
      <c r="R107" s="6"/>
      <c r="S107" s="6"/>
      <c r="T107" s="6"/>
      <c r="U107" s="6"/>
      <c r="V107" s="70"/>
    </row>
    <row r="108" spans="3:23" x14ac:dyDescent="0.2">
      <c r="C108" s="7" t="str">
        <f>"Total Expenditure ($ "&amp;Assumptions!$C$35&amp;")"</f>
        <v>Total Expenditure ($ June 2026)</v>
      </c>
      <c r="D108" s="7" t="s">
        <v>61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4198734.5092923362</v>
      </c>
      <c r="R108" s="8">
        <f t="shared" ref="R108:U108" si="19">R99+R106</f>
        <v>4198734.5092923362</v>
      </c>
      <c r="S108" s="8">
        <f t="shared" si="19"/>
        <v>4198734.5092923362</v>
      </c>
      <c r="T108" s="8">
        <f t="shared" si="19"/>
        <v>4198734.5092923362</v>
      </c>
      <c r="U108" s="8">
        <f t="shared" si="19"/>
        <v>4198734.5092923362</v>
      </c>
      <c r="V108" s="71">
        <f t="shared" si="14"/>
        <v>20993672.546461679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18957506.220151369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56</v>
      </c>
      <c r="F113" s="3"/>
      <c r="G113" s="2"/>
      <c r="J113" s="2"/>
      <c r="P113" s="2"/>
      <c r="Q113" s="67" t="s">
        <v>4</v>
      </c>
      <c r="R113" s="67" t="s">
        <v>5</v>
      </c>
      <c r="S113" s="67" t="s">
        <v>6</v>
      </c>
      <c r="T113" s="67" t="s">
        <v>7</v>
      </c>
      <c r="U113" s="67" t="s">
        <v>8</v>
      </c>
      <c r="V113" s="110" t="s">
        <v>0</v>
      </c>
    </row>
    <row r="114" spans="3:23" x14ac:dyDescent="0.2">
      <c r="C114" s="24"/>
      <c r="D114" s="24" t="s">
        <v>50</v>
      </c>
      <c r="E114" s="24"/>
      <c r="F114" s="24" t="s">
        <v>51</v>
      </c>
      <c r="G114" s="2"/>
      <c r="H114" s="64"/>
      <c r="I114" s="65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4198734.5092923362</v>
      </c>
      <c r="R114" s="25">
        <f t="shared" si="20"/>
        <v>4198734.5092923362</v>
      </c>
      <c r="S114" s="25">
        <f t="shared" si="20"/>
        <v>4198734.5092923362</v>
      </c>
      <c r="T114" s="25">
        <f t="shared" si="20"/>
        <v>4198734.5092923362</v>
      </c>
      <c r="U114" s="25">
        <f t="shared" si="20"/>
        <v>4198734.5092923362</v>
      </c>
      <c r="V114" s="70">
        <f t="shared" ref="V114:V115" si="21">SUM(Q114:U114)</f>
        <v>20993672.546461679</v>
      </c>
    </row>
    <row r="115" spans="3:23" x14ac:dyDescent="0.2">
      <c r="D115" s="1" t="s">
        <v>46</v>
      </c>
      <c r="F115" s="1" t="s">
        <v>51</v>
      </c>
      <c r="G115" s="2"/>
      <c r="J115" s="2"/>
      <c r="P115" s="2"/>
      <c r="Q115" s="109">
        <f t="shared" si="20"/>
        <v>0</v>
      </c>
      <c r="R115" s="109">
        <f t="shared" si="20"/>
        <v>0</v>
      </c>
      <c r="S115" s="109">
        <f t="shared" si="20"/>
        <v>0</v>
      </c>
      <c r="T115" s="109">
        <f t="shared" si="20"/>
        <v>0</v>
      </c>
      <c r="U115" s="109">
        <f t="shared" si="20"/>
        <v>0</v>
      </c>
      <c r="V115" s="70">
        <f t="shared" si="21"/>
        <v>0</v>
      </c>
    </row>
    <row r="116" spans="3:23" x14ac:dyDescent="0.2">
      <c r="C116" s="21" t="s">
        <v>58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4198734.5092923362</v>
      </c>
      <c r="R116" s="22">
        <f t="shared" ref="R116:V116" si="22">SUM(R114:R115)</f>
        <v>4198734.5092923362</v>
      </c>
      <c r="S116" s="22">
        <f t="shared" si="22"/>
        <v>4198734.5092923362</v>
      </c>
      <c r="T116" s="22">
        <f t="shared" si="22"/>
        <v>4198734.5092923362</v>
      </c>
      <c r="U116" s="22">
        <f t="shared" si="22"/>
        <v>4198734.5092923362</v>
      </c>
      <c r="V116" s="22">
        <f t="shared" si="22"/>
        <v>20993672.546461679</v>
      </c>
    </row>
    <row r="117" spans="3:23" x14ac:dyDescent="0.2">
      <c r="C117" s="4"/>
      <c r="D117" s="1" t="s">
        <v>50</v>
      </c>
      <c r="F117" s="1" t="s">
        <v>47</v>
      </c>
      <c r="G117" s="2"/>
      <c r="H117" s="66"/>
      <c r="J117" s="2"/>
      <c r="P117" s="2"/>
      <c r="Q117" s="6">
        <f t="shared" ref="Q117:U118" si="23">Q83*business_case_dollars</f>
        <v>0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70">
        <f t="shared" ref="V117:V118" si="24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6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70">
        <f t="shared" si="24"/>
        <v>0</v>
      </c>
    </row>
    <row r="119" spans="3:23" x14ac:dyDescent="0.2">
      <c r="C119" s="21" t="s">
        <v>59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0</v>
      </c>
    </row>
    <row r="120" spans="3:23" x14ac:dyDescent="0.2">
      <c r="C120" s="4"/>
      <c r="D120" s="4"/>
      <c r="F120" s="66"/>
      <c r="G120" s="2"/>
      <c r="H120" s="66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4198734.5092923362</v>
      </c>
      <c r="R121" s="8">
        <f t="shared" ref="R121:U121" si="26">R116+R119</f>
        <v>4198734.5092923362</v>
      </c>
      <c r="S121" s="8">
        <f t="shared" si="26"/>
        <v>4198734.5092923362</v>
      </c>
      <c r="T121" s="8">
        <f t="shared" si="26"/>
        <v>4198734.5092923362</v>
      </c>
      <c r="U121" s="8">
        <f t="shared" si="26"/>
        <v>4198734.5092923362</v>
      </c>
      <c r="V121" s="71">
        <f t="shared" ref="V121" si="27">SUM(Q121:U121)</f>
        <v>20993672.546461679</v>
      </c>
    </row>
    <row r="122" spans="3:23" x14ac:dyDescent="0.2">
      <c r="C122" s="45" t="s">
        <v>57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0" priority="8">
      <formula>$E10="Contracts"</formula>
    </cfRule>
    <cfRule type="expression" dxfId="9" priority="9">
      <formula>$E10="Materials"</formula>
    </cfRule>
    <cfRule type="expression" dxfId="8" priority="10">
      <formula>$E10="Labour"</formula>
    </cfRule>
  </conditionalFormatting>
  <conditionalFormatting sqref="Q74:V74">
    <cfRule type="expression" dxfId="7" priority="5">
      <formula>ABS(Q74)&gt;0.001</formula>
    </cfRule>
  </conditionalFormatting>
  <conditionalFormatting sqref="Q88:V91">
    <cfRule type="expression" dxfId="6" priority="3">
      <formula>ABS(Q88)&gt;0.001</formula>
    </cfRule>
  </conditionalFormatting>
  <conditionalFormatting sqref="Q109:V109">
    <cfRule type="expression" dxfId="5" priority="6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1">
      <formula>ABS(W74)&gt;0.001</formula>
    </cfRule>
  </conditionalFormatting>
  <conditionalFormatting sqref="W88:W91">
    <cfRule type="expression" dxfId="2" priority="4">
      <formula>ABS(W88)&gt;0.001</formula>
    </cfRule>
  </conditionalFormatting>
  <conditionalFormatting sqref="W109">
    <cfRule type="expression" dxfId="1" priority="7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51AA7E1E-2E96-4DC8-98FF-C52470D5A95F}">
      <formula1>"Recurrent, Non recurrent"</formula1>
    </dataValidation>
    <dataValidation type="list" allowBlank="1" showInputMessage="1" showErrorMessage="1" sqref="D10:D54" xr:uid="{6E0123BD-E3CE-4C28-B3E7-7B6031E11F9A}">
      <formula1>"Capex, Opex"</formula1>
    </dataValidation>
    <dataValidation type="list" allowBlank="1" showInputMessage="1" showErrorMessage="1" sqref="E10:E54" xr:uid="{DBA2C951-23B2-4690-85F6-3CA5104774C4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UE Summary</vt:lpstr>
      <vt:lpstr>Assumptions</vt:lpstr>
      <vt:lpstr>Option 1</vt:lpstr>
      <vt:lpstr>Option 2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2025-01-21T23:23:09Z</dcterms:created>
  <dcterms:modified xsi:type="dcterms:W3CDTF">2025-01-21T23:23:52Z</dcterms:modified>
  <cp:category/>
  <cp:contentStatus/>
</cp:coreProperties>
</file>