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codeName="ThisWorkbook"/>
  <xr:revisionPtr revIDLastSave="0" documentId="13_ncr:1_{DC4BFD0E-C575-4A4B-8FCB-5A9B4C4D3ECC}" xr6:coauthVersionLast="47" xr6:coauthVersionMax="47" xr10:uidLastSave="{00000000-0000-0000-0000-000000000000}"/>
  <bookViews>
    <workbookView xWindow="28680" yWindow="-105" windowWidth="29040" windowHeight="15720" tabRatio="896" activeTab="1" xr2:uid="{00000000-000D-0000-FFFF-FFFF00000000}"/>
  </bookViews>
  <sheets>
    <sheet name="Cover" sheetId="90" r:id="rId1"/>
    <sheet name="UE summary" sheetId="82" r:id="rId2"/>
    <sheet name="Assumptions" sheetId="74" r:id="rId3"/>
    <sheet name="Option 1" sheetId="79" r:id="rId4"/>
    <sheet name="Option 2" sheetId="84" r:id="rId5"/>
    <sheet name="Option 3" sheetId="85" r:id="rId6"/>
  </sheets>
  <definedNames>
    <definedName name="Business">Assumptions!$B$8</definedName>
    <definedName name="business_case_dollars">Assumptions!$C$37</definedName>
    <definedName name="_xlnm.Print_Area" localSheetId="1">'UE summary'!$A$1:$J$38</definedName>
    <definedName name="Project_name">Assumptions!$B$6</definedName>
    <definedName name="Real_Discount_rate">Assumptions!$B$10</definedName>
    <definedName name="years" localSheetId="3">'Option 1'!$P$8:$T$8</definedName>
    <definedName name="years" localSheetId="4">'Option 2'!$P$8:$T$8</definedName>
    <definedName name="years" localSheetId="5">'Option 3'!$P$8:$T$8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3" i="82" l="1"/>
  <c r="H33" i="82"/>
  <c r="I33" i="82"/>
  <c r="J33" i="82"/>
  <c r="G34" i="82"/>
  <c r="H34" i="82"/>
  <c r="I34" i="82"/>
  <c r="J34" i="82"/>
  <c r="F34" i="82"/>
  <c r="F33" i="82"/>
  <c r="G22" i="82"/>
  <c r="H22" i="82"/>
  <c r="I22" i="82"/>
  <c r="J22" i="82"/>
  <c r="G23" i="82"/>
  <c r="H23" i="82"/>
  <c r="I23" i="82"/>
  <c r="J23" i="82"/>
  <c r="F23" i="82"/>
  <c r="F22" i="82"/>
  <c r="G11" i="82"/>
  <c r="H11" i="82"/>
  <c r="I11" i="82"/>
  <c r="J11" i="82"/>
  <c r="G12" i="82"/>
  <c r="H12" i="82"/>
  <c r="I12" i="82"/>
  <c r="I14" i="82" s="1"/>
  <c r="J12" i="82"/>
  <c r="F12" i="82"/>
  <c r="F11" i="82"/>
  <c r="H36" i="82" l="1"/>
  <c r="I36" i="82"/>
  <c r="J36" i="82"/>
  <c r="G36" i="82"/>
  <c r="F36" i="82"/>
  <c r="F38" i="82" s="1"/>
  <c r="K35" i="82"/>
  <c r="K33" i="82"/>
  <c r="K36" i="82" s="1"/>
  <c r="K34" i="82"/>
  <c r="H14" i="82"/>
  <c r="G14" i="82"/>
  <c r="J14" i="82"/>
  <c r="G25" i="82"/>
  <c r="H25" i="82"/>
  <c r="I25" i="82"/>
  <c r="J25" i="82"/>
  <c r="F25" i="82"/>
  <c r="K24" i="82"/>
  <c r="K22" i="82"/>
  <c r="K25" i="82" s="1"/>
  <c r="K23" i="82"/>
  <c r="K13" i="82"/>
  <c r="K11" i="82"/>
  <c r="K12" i="82"/>
  <c r="F14" i="82"/>
  <c r="F16" i="82" s="1"/>
  <c r="F27" i="82" l="1"/>
  <c r="K14" i="82"/>
  <c r="D6" i="90" l="1" a="1"/>
  <c r="D6" i="90" s="1"/>
  <c r="C5" i="90" a="1"/>
  <c r="C5" i="90" s="1"/>
  <c r="N14" i="79"/>
  <c r="M14" i="79"/>
  <c r="L14" i="79"/>
  <c r="K14" i="79"/>
  <c r="J14" i="79"/>
  <c r="N13" i="79"/>
  <c r="M13" i="79"/>
  <c r="L13" i="79"/>
  <c r="K13" i="79"/>
  <c r="J13" i="79"/>
  <c r="N35" i="85" l="1"/>
  <c r="N33" i="85"/>
  <c r="N35" i="84"/>
  <c r="N33" i="84"/>
  <c r="N12" i="79" l="1"/>
  <c r="M12" i="79"/>
  <c r="L12" i="79"/>
  <c r="K12" i="79"/>
  <c r="J12" i="79"/>
  <c r="C83" i="85" l="1"/>
  <c r="C83" i="84"/>
  <c r="C67" i="85"/>
  <c r="T62" i="85"/>
  <c r="S62" i="85"/>
  <c r="R62" i="85"/>
  <c r="Q62" i="85"/>
  <c r="P62" i="85"/>
  <c r="C67" i="84"/>
  <c r="T62" i="84"/>
  <c r="S62" i="84"/>
  <c r="R62" i="84"/>
  <c r="Q62" i="84"/>
  <c r="P62" i="84"/>
  <c r="Q62" i="79"/>
  <c r="P62" i="79"/>
  <c r="U62" i="84" l="1"/>
  <c r="U62" i="85"/>
  <c r="B14" i="74"/>
  <c r="A3" i="82" l="1"/>
  <c r="B21" i="74" l="1"/>
  <c r="C85" i="85" l="1"/>
  <c r="C70" i="85"/>
  <c r="T54" i="85"/>
  <c r="S54" i="85"/>
  <c r="R54" i="85"/>
  <c r="Q54" i="85"/>
  <c r="P54" i="85"/>
  <c r="H54" i="85"/>
  <c r="G54" i="85"/>
  <c r="T53" i="85"/>
  <c r="S53" i="85"/>
  <c r="R53" i="85"/>
  <c r="Q53" i="85"/>
  <c r="P53" i="85"/>
  <c r="H53" i="85"/>
  <c r="G53" i="85"/>
  <c r="T52" i="85"/>
  <c r="S52" i="85"/>
  <c r="R52" i="85"/>
  <c r="Q52" i="85"/>
  <c r="P52" i="85"/>
  <c r="H52" i="85"/>
  <c r="G52" i="85"/>
  <c r="H51" i="85"/>
  <c r="G51" i="85"/>
  <c r="H50" i="85"/>
  <c r="G50" i="85"/>
  <c r="H49" i="85"/>
  <c r="G49" i="85"/>
  <c r="H48" i="85"/>
  <c r="G48" i="85"/>
  <c r="S47" i="85"/>
  <c r="H47" i="85"/>
  <c r="G47" i="85"/>
  <c r="H46" i="85"/>
  <c r="G46" i="85"/>
  <c r="H45" i="85"/>
  <c r="G45" i="85"/>
  <c r="H44" i="85"/>
  <c r="G44" i="85"/>
  <c r="H43" i="85"/>
  <c r="G43" i="85"/>
  <c r="H42" i="85"/>
  <c r="G42" i="85"/>
  <c r="H41" i="85"/>
  <c r="G41" i="85"/>
  <c r="H40" i="85"/>
  <c r="G40" i="85"/>
  <c r="H39" i="85"/>
  <c r="G39" i="85"/>
  <c r="H38" i="85"/>
  <c r="G38" i="85"/>
  <c r="H37" i="85"/>
  <c r="G37" i="85"/>
  <c r="H36" i="85"/>
  <c r="G36" i="85"/>
  <c r="H35" i="85"/>
  <c r="G35" i="85"/>
  <c r="H34" i="85"/>
  <c r="G34" i="85"/>
  <c r="H33" i="85"/>
  <c r="G33" i="85"/>
  <c r="H32" i="85"/>
  <c r="G32" i="85"/>
  <c r="H31" i="85"/>
  <c r="G31" i="85"/>
  <c r="H30" i="85"/>
  <c r="G30" i="85"/>
  <c r="H29" i="85"/>
  <c r="G29" i="85"/>
  <c r="H28" i="85"/>
  <c r="G28" i="85"/>
  <c r="H27" i="85"/>
  <c r="G27" i="85"/>
  <c r="H26" i="85"/>
  <c r="G26" i="85"/>
  <c r="H25" i="85"/>
  <c r="G25" i="85"/>
  <c r="H24" i="85"/>
  <c r="G24" i="85"/>
  <c r="H23" i="85"/>
  <c r="G23" i="85"/>
  <c r="H22" i="85"/>
  <c r="G22" i="85"/>
  <c r="H21" i="85"/>
  <c r="G21" i="85"/>
  <c r="T21" i="85" s="1"/>
  <c r="H20" i="85"/>
  <c r="G20" i="85"/>
  <c r="H19" i="85"/>
  <c r="G19" i="85"/>
  <c r="S19" i="85" s="1"/>
  <c r="H18" i="85"/>
  <c r="G18" i="85"/>
  <c r="R18" i="85" s="1"/>
  <c r="H17" i="85"/>
  <c r="G17" i="85"/>
  <c r="Q17" i="85" s="1"/>
  <c r="T16" i="85"/>
  <c r="S16" i="85"/>
  <c r="R16" i="85"/>
  <c r="H16" i="85"/>
  <c r="G16" i="85"/>
  <c r="P16" i="85" s="1"/>
  <c r="H15" i="85"/>
  <c r="G15" i="85"/>
  <c r="T15" i="85" s="1"/>
  <c r="H14" i="85"/>
  <c r="G14" i="85"/>
  <c r="T14" i="85" s="1"/>
  <c r="H13" i="85"/>
  <c r="G13" i="85"/>
  <c r="T13" i="85" s="1"/>
  <c r="H12" i="85"/>
  <c r="G12" i="85"/>
  <c r="T12" i="85" s="1"/>
  <c r="H11" i="85"/>
  <c r="G11" i="85"/>
  <c r="S11" i="85" s="1"/>
  <c r="H10" i="85"/>
  <c r="G10" i="85"/>
  <c r="R10" i="85" s="1"/>
  <c r="A5" i="85"/>
  <c r="V3" i="85"/>
  <c r="A2" i="85"/>
  <c r="A1" i="85"/>
  <c r="C85" i="84"/>
  <c r="C70" i="84"/>
  <c r="T54" i="84"/>
  <c r="S54" i="84"/>
  <c r="R54" i="84"/>
  <c r="Q54" i="84"/>
  <c r="P54" i="84"/>
  <c r="H54" i="84"/>
  <c r="G54" i="84"/>
  <c r="T53" i="84"/>
  <c r="S53" i="84"/>
  <c r="R53" i="84"/>
  <c r="Q53" i="84"/>
  <c r="P53" i="84"/>
  <c r="H53" i="84"/>
  <c r="G53" i="84"/>
  <c r="T52" i="84"/>
  <c r="S52" i="84"/>
  <c r="R52" i="84"/>
  <c r="Q52" i="84"/>
  <c r="P52" i="84"/>
  <c r="H52" i="84"/>
  <c r="G52" i="84"/>
  <c r="H51" i="84"/>
  <c r="G51" i="84"/>
  <c r="H50" i="84"/>
  <c r="G50" i="84"/>
  <c r="H49" i="84"/>
  <c r="G49" i="84"/>
  <c r="H48" i="84"/>
  <c r="G48" i="84"/>
  <c r="T47" i="84"/>
  <c r="H47" i="84"/>
  <c r="G47" i="84"/>
  <c r="H46" i="84"/>
  <c r="G46" i="84"/>
  <c r="H45" i="84"/>
  <c r="G45" i="84"/>
  <c r="H44" i="84"/>
  <c r="G44" i="84"/>
  <c r="H43" i="84"/>
  <c r="G43" i="84"/>
  <c r="H42" i="84"/>
  <c r="G42" i="84"/>
  <c r="H41" i="84"/>
  <c r="G41" i="84"/>
  <c r="H40" i="84"/>
  <c r="G40" i="84"/>
  <c r="H39" i="84"/>
  <c r="G39" i="84"/>
  <c r="H38" i="84"/>
  <c r="G38" i="84"/>
  <c r="H37" i="84"/>
  <c r="G37" i="84"/>
  <c r="H36" i="84"/>
  <c r="G36" i="84"/>
  <c r="H35" i="84"/>
  <c r="G35" i="84"/>
  <c r="H34" i="84"/>
  <c r="G34" i="84"/>
  <c r="H33" i="84"/>
  <c r="G33" i="84"/>
  <c r="H32" i="84"/>
  <c r="G32" i="84"/>
  <c r="H31" i="84"/>
  <c r="G31" i="84"/>
  <c r="H30" i="84"/>
  <c r="G30" i="84"/>
  <c r="H29" i="84"/>
  <c r="G29" i="84"/>
  <c r="H28" i="84"/>
  <c r="G28" i="84"/>
  <c r="H27" i="84"/>
  <c r="G27" i="84"/>
  <c r="H26" i="84"/>
  <c r="G26" i="84"/>
  <c r="H25" i="84"/>
  <c r="G25" i="84"/>
  <c r="H24" i="84"/>
  <c r="G24" i="84"/>
  <c r="H23" i="84"/>
  <c r="G23" i="84"/>
  <c r="H22" i="84"/>
  <c r="G22" i="84"/>
  <c r="H21" i="84"/>
  <c r="G21" i="84"/>
  <c r="P21" i="84" s="1"/>
  <c r="H20" i="84"/>
  <c r="G20" i="84"/>
  <c r="H19" i="84"/>
  <c r="G19" i="84"/>
  <c r="H18" i="84"/>
  <c r="G18" i="84"/>
  <c r="T18" i="84" s="1"/>
  <c r="H17" i="84"/>
  <c r="G17" i="84"/>
  <c r="T17" i="84" s="1"/>
  <c r="T16" i="84"/>
  <c r="S16" i="84"/>
  <c r="R16" i="84"/>
  <c r="Q16" i="84"/>
  <c r="P16" i="84"/>
  <c r="H16" i="84"/>
  <c r="G16" i="84"/>
  <c r="H15" i="84"/>
  <c r="G15" i="84"/>
  <c r="T15" i="84" s="1"/>
  <c r="H14" i="84"/>
  <c r="G14" i="84"/>
  <c r="H13" i="84"/>
  <c r="G13" i="84"/>
  <c r="S13" i="84" s="1"/>
  <c r="H12" i="84"/>
  <c r="G12" i="84"/>
  <c r="T12" i="84" s="1"/>
  <c r="H11" i="84"/>
  <c r="G11" i="84"/>
  <c r="T11" i="84" s="1"/>
  <c r="H10" i="84"/>
  <c r="G10" i="84"/>
  <c r="P10" i="84" s="1"/>
  <c r="A5" i="84"/>
  <c r="V3" i="84"/>
  <c r="A2" i="84"/>
  <c r="A1" i="84"/>
  <c r="J32" i="82"/>
  <c r="I32" i="82"/>
  <c r="H32" i="82"/>
  <c r="G32" i="82"/>
  <c r="F32" i="82"/>
  <c r="J21" i="82"/>
  <c r="I21" i="82"/>
  <c r="H21" i="82"/>
  <c r="G21" i="82"/>
  <c r="F21" i="82"/>
  <c r="A2" i="82"/>
  <c r="A1" i="82"/>
  <c r="C85" i="79"/>
  <c r="C83" i="79"/>
  <c r="C36" i="74"/>
  <c r="C37" i="74" s="1"/>
  <c r="T23" i="85" l="1"/>
  <c r="S23" i="85"/>
  <c r="R23" i="85"/>
  <c r="Q23" i="85"/>
  <c r="P23" i="85"/>
  <c r="T30" i="85"/>
  <c r="T64" i="85" s="1"/>
  <c r="S30" i="85"/>
  <c r="S64" i="85" s="1"/>
  <c r="R30" i="85"/>
  <c r="R64" i="85" s="1"/>
  <c r="Q30" i="85"/>
  <c r="Q64" i="85" s="1"/>
  <c r="P30" i="85"/>
  <c r="P64" i="85" s="1"/>
  <c r="T25" i="85"/>
  <c r="P25" i="85"/>
  <c r="S25" i="85"/>
  <c r="R25" i="85"/>
  <c r="Q25" i="85"/>
  <c r="P31" i="85"/>
  <c r="Q31" i="85"/>
  <c r="T31" i="85"/>
  <c r="S31" i="85"/>
  <c r="R31" i="85"/>
  <c r="R23" i="84"/>
  <c r="Q23" i="84"/>
  <c r="P23" i="84"/>
  <c r="S23" i="84"/>
  <c r="T23" i="84"/>
  <c r="R29" i="84"/>
  <c r="P29" i="84"/>
  <c r="T29" i="84"/>
  <c r="T64" i="84" s="1"/>
  <c r="Q29" i="84"/>
  <c r="Q64" i="84" s="1"/>
  <c r="Q26" i="85"/>
  <c r="P26" i="85"/>
  <c r="S26" i="85"/>
  <c r="R26" i="85"/>
  <c r="T26" i="85"/>
  <c r="S30" i="84"/>
  <c r="R30" i="84"/>
  <c r="P30" i="84"/>
  <c r="T30" i="84"/>
  <c r="S28" i="85"/>
  <c r="Q28" i="85"/>
  <c r="P28" i="85"/>
  <c r="T28" i="85"/>
  <c r="R28" i="85"/>
  <c r="Q26" i="84"/>
  <c r="T26" i="84"/>
  <c r="S26" i="84"/>
  <c r="R26" i="84"/>
  <c r="P26" i="84"/>
  <c r="S27" i="84"/>
  <c r="P27" i="84"/>
  <c r="R27" i="84"/>
  <c r="Q28" i="84"/>
  <c r="T28" i="84"/>
  <c r="S28" i="84"/>
  <c r="R28" i="84"/>
  <c r="P28" i="84"/>
  <c r="T24" i="84"/>
  <c r="S24" i="84"/>
  <c r="Q24" i="84"/>
  <c r="P27" i="85"/>
  <c r="Q27" i="85"/>
  <c r="T27" i="85"/>
  <c r="S27" i="85"/>
  <c r="R27" i="85"/>
  <c r="S22" i="85"/>
  <c r="Q22" i="85"/>
  <c r="P22" i="85"/>
  <c r="R22" i="85"/>
  <c r="T22" i="85"/>
  <c r="S29" i="85"/>
  <c r="Q29" i="85"/>
  <c r="P29" i="85"/>
  <c r="T29" i="85"/>
  <c r="R29" i="85"/>
  <c r="S24" i="85"/>
  <c r="Q24" i="85"/>
  <c r="R24" i="85"/>
  <c r="T24" i="85"/>
  <c r="P24" i="85"/>
  <c r="T22" i="84"/>
  <c r="R22" i="84"/>
  <c r="S22" i="84"/>
  <c r="Q22" i="84"/>
  <c r="P22" i="84"/>
  <c r="T25" i="84"/>
  <c r="R25" i="84"/>
  <c r="S25" i="84"/>
  <c r="Q25" i="84"/>
  <c r="P25" i="84"/>
  <c r="T31" i="84"/>
  <c r="R31" i="84"/>
  <c r="S31" i="84"/>
  <c r="Q31" i="84"/>
  <c r="T14" i="84"/>
  <c r="S14" i="84"/>
  <c r="R14" i="84"/>
  <c r="Q14" i="84"/>
  <c r="P14" i="84"/>
  <c r="T19" i="84"/>
  <c r="P19" i="84"/>
  <c r="P20" i="84"/>
  <c r="S20" i="84"/>
  <c r="R20" i="84"/>
  <c r="Q20" i="84"/>
  <c r="R24" i="84"/>
  <c r="T27" i="84"/>
  <c r="Q27" i="84"/>
  <c r="S29" i="84"/>
  <c r="P20" i="85"/>
  <c r="T20" i="85"/>
  <c r="S20" i="85"/>
  <c r="R20" i="85"/>
  <c r="Q20" i="85"/>
  <c r="Q33" i="85"/>
  <c r="R33" i="85"/>
  <c r="T33" i="85"/>
  <c r="S33" i="85"/>
  <c r="P38" i="85"/>
  <c r="R38" i="85"/>
  <c r="Q38" i="85"/>
  <c r="T38" i="85"/>
  <c r="S38" i="85"/>
  <c r="T34" i="85"/>
  <c r="S34" i="85"/>
  <c r="Q34" i="85"/>
  <c r="R34" i="85"/>
  <c r="T37" i="85"/>
  <c r="P37" i="85"/>
  <c r="P40" i="85"/>
  <c r="T40" i="85"/>
  <c r="S40" i="85"/>
  <c r="R40" i="85"/>
  <c r="Q40" i="85"/>
  <c r="P32" i="85"/>
  <c r="T32" i="85"/>
  <c r="S32" i="85"/>
  <c r="R32" i="85"/>
  <c r="Q32" i="85"/>
  <c r="S39" i="85"/>
  <c r="R39" i="85"/>
  <c r="P39" i="85"/>
  <c r="Q39" i="85"/>
  <c r="T39" i="85"/>
  <c r="T35" i="85"/>
  <c r="S35" i="85"/>
  <c r="T36" i="85"/>
  <c r="Q41" i="85"/>
  <c r="P41" i="85"/>
  <c r="R41" i="85"/>
  <c r="T41" i="85"/>
  <c r="S41" i="85"/>
  <c r="R42" i="85"/>
  <c r="T42" i="85"/>
  <c r="S42" i="85"/>
  <c r="Q42" i="85"/>
  <c r="P48" i="85"/>
  <c r="Q48" i="85"/>
  <c r="T48" i="85"/>
  <c r="S48" i="85"/>
  <c r="R48" i="85"/>
  <c r="T45" i="85"/>
  <c r="R45" i="85"/>
  <c r="T47" i="85"/>
  <c r="Q47" i="85"/>
  <c r="R47" i="85"/>
  <c r="P47" i="85"/>
  <c r="Q46" i="85"/>
  <c r="P46" i="85"/>
  <c r="T46" i="85"/>
  <c r="S46" i="85"/>
  <c r="R46" i="85"/>
  <c r="T50" i="85"/>
  <c r="S50" i="85"/>
  <c r="R50" i="85"/>
  <c r="P50" i="85"/>
  <c r="T49" i="85"/>
  <c r="Q49" i="85"/>
  <c r="S49" i="85"/>
  <c r="R49" i="85"/>
  <c r="S43" i="85"/>
  <c r="P43" i="85"/>
  <c r="T43" i="85"/>
  <c r="T44" i="85"/>
  <c r="T51" i="85"/>
  <c r="S51" i="85"/>
  <c r="S39" i="84"/>
  <c r="T33" i="84"/>
  <c r="S33" i="84"/>
  <c r="P36" i="84"/>
  <c r="T36" i="84"/>
  <c r="S36" i="84"/>
  <c r="R36" i="84"/>
  <c r="Q36" i="84"/>
  <c r="Q37" i="84"/>
  <c r="T37" i="84"/>
  <c r="S37" i="84"/>
  <c r="R37" i="84"/>
  <c r="P37" i="84"/>
  <c r="Q35" i="84"/>
  <c r="S35" i="84"/>
  <c r="P35" i="84"/>
  <c r="R35" i="84"/>
  <c r="T35" i="84"/>
  <c r="T34" i="84"/>
  <c r="S34" i="84"/>
  <c r="R34" i="84"/>
  <c r="Q34" i="84"/>
  <c r="P34" i="84"/>
  <c r="R38" i="84"/>
  <c r="T38" i="84"/>
  <c r="S38" i="84"/>
  <c r="T41" i="84"/>
  <c r="Q41" i="84"/>
  <c r="T32" i="84"/>
  <c r="P32" i="84"/>
  <c r="T40" i="84"/>
  <c r="Q40" i="84"/>
  <c r="P40" i="84"/>
  <c r="R40" i="84"/>
  <c r="Q45" i="84"/>
  <c r="R45" i="84"/>
  <c r="S45" i="84"/>
  <c r="T45" i="84"/>
  <c r="S50" i="84"/>
  <c r="T50" i="84"/>
  <c r="R50" i="84"/>
  <c r="Q50" i="84"/>
  <c r="P50" i="84"/>
  <c r="S47" i="84"/>
  <c r="Q47" i="84"/>
  <c r="T49" i="84"/>
  <c r="T43" i="84"/>
  <c r="S43" i="84"/>
  <c r="R43" i="84"/>
  <c r="Q43" i="84"/>
  <c r="P43" i="84"/>
  <c r="P44" i="84"/>
  <c r="T44" i="84"/>
  <c r="S44" i="84"/>
  <c r="R44" i="84"/>
  <c r="Q44" i="84"/>
  <c r="Q42" i="84"/>
  <c r="P42" i="84"/>
  <c r="R42" i="84"/>
  <c r="T42" i="84"/>
  <c r="S42" i="84"/>
  <c r="T48" i="84"/>
  <c r="S48" i="84"/>
  <c r="T46" i="84"/>
  <c r="S46" i="84"/>
  <c r="R46" i="84"/>
  <c r="Q46" i="84"/>
  <c r="T51" i="84"/>
  <c r="S51" i="84"/>
  <c r="R51" i="84"/>
  <c r="Q51" i="84"/>
  <c r="P51" i="84"/>
  <c r="P45" i="85"/>
  <c r="P36" i="85"/>
  <c r="Q37" i="85"/>
  <c r="P44" i="85"/>
  <c r="Q45" i="85"/>
  <c r="P35" i="85"/>
  <c r="Q36" i="85"/>
  <c r="R37" i="85"/>
  <c r="Q44" i="85"/>
  <c r="P51" i="85"/>
  <c r="P34" i="85"/>
  <c r="Q35" i="85"/>
  <c r="R36" i="85"/>
  <c r="S37" i="85"/>
  <c r="P42" i="85"/>
  <c r="Q43" i="85"/>
  <c r="R44" i="85"/>
  <c r="S45" i="85"/>
  <c r="Q51" i="85"/>
  <c r="P33" i="85"/>
  <c r="R35" i="85"/>
  <c r="S36" i="85"/>
  <c r="R43" i="85"/>
  <c r="S44" i="85"/>
  <c r="P49" i="85"/>
  <c r="Q50" i="85"/>
  <c r="R51" i="85"/>
  <c r="T39" i="84"/>
  <c r="P33" i="84"/>
  <c r="P41" i="84"/>
  <c r="P49" i="84"/>
  <c r="Q33" i="84"/>
  <c r="P48" i="84"/>
  <c r="Q49" i="84"/>
  <c r="P31" i="84"/>
  <c r="Q32" i="84"/>
  <c r="R33" i="84"/>
  <c r="P39" i="84"/>
  <c r="R41" i="84"/>
  <c r="P47" i="84"/>
  <c r="Q48" i="84"/>
  <c r="R49" i="84"/>
  <c r="R32" i="84"/>
  <c r="P38" i="84"/>
  <c r="Q39" i="84"/>
  <c r="S41" i="84"/>
  <c r="P46" i="84"/>
  <c r="R48" i="84"/>
  <c r="S49" i="84"/>
  <c r="Q30" i="84"/>
  <c r="S32" i="84"/>
  <c r="Q38" i="84"/>
  <c r="R39" i="84"/>
  <c r="S40" i="84"/>
  <c r="P45" i="84"/>
  <c r="R47" i="84"/>
  <c r="P24" i="84"/>
  <c r="Q15" i="84"/>
  <c r="R15" i="84"/>
  <c r="S15" i="84"/>
  <c r="P15" i="84"/>
  <c r="R21" i="84"/>
  <c r="S21" i="84"/>
  <c r="T21" i="84"/>
  <c r="Q21" i="84"/>
  <c r="T20" i="84"/>
  <c r="Q19" i="84"/>
  <c r="S19" i="84"/>
  <c r="R19" i="84"/>
  <c r="P18" i="84"/>
  <c r="Q18" i="84"/>
  <c r="R18" i="84"/>
  <c r="S18" i="84"/>
  <c r="P17" i="84"/>
  <c r="Q17" i="84"/>
  <c r="R17" i="84"/>
  <c r="S17" i="84"/>
  <c r="P19" i="85"/>
  <c r="R19" i="85"/>
  <c r="T19" i="85"/>
  <c r="Q19" i="85"/>
  <c r="Q21" i="85"/>
  <c r="P21" i="85"/>
  <c r="R21" i="85"/>
  <c r="S21" i="85"/>
  <c r="P14" i="85"/>
  <c r="T18" i="85"/>
  <c r="R17" i="85"/>
  <c r="S17" i="85"/>
  <c r="Q16" i="85"/>
  <c r="T17" i="85"/>
  <c r="S18" i="85"/>
  <c r="P18" i="85"/>
  <c r="Q18" i="85"/>
  <c r="P17" i="85"/>
  <c r="R15" i="85"/>
  <c r="P15" i="85"/>
  <c r="Q15" i="85"/>
  <c r="S15" i="85"/>
  <c r="Q14" i="85"/>
  <c r="R14" i="85"/>
  <c r="S14" i="85"/>
  <c r="P64" i="84"/>
  <c r="R64" i="84"/>
  <c r="P78" i="79"/>
  <c r="Q78" i="79"/>
  <c r="R78" i="85"/>
  <c r="Q78" i="85"/>
  <c r="R78" i="84"/>
  <c r="P78" i="84"/>
  <c r="T78" i="85"/>
  <c r="T78" i="84"/>
  <c r="Q78" i="84"/>
  <c r="S78" i="85"/>
  <c r="S78" i="84"/>
  <c r="P78" i="85"/>
  <c r="S64" i="84"/>
  <c r="S63" i="85"/>
  <c r="R63" i="85"/>
  <c r="T63" i="85"/>
  <c r="P63" i="85"/>
  <c r="Q63" i="85"/>
  <c r="P63" i="84"/>
  <c r="T63" i="84"/>
  <c r="R63" i="84"/>
  <c r="S63" i="84"/>
  <c r="Q63" i="84"/>
  <c r="T11" i="85"/>
  <c r="T60" i="85"/>
  <c r="P13" i="84"/>
  <c r="T13" i="84"/>
  <c r="P60" i="85"/>
  <c r="S60" i="85"/>
  <c r="S10" i="85"/>
  <c r="Q10" i="84"/>
  <c r="S60" i="84"/>
  <c r="T10" i="85"/>
  <c r="Q60" i="85"/>
  <c r="R11" i="84"/>
  <c r="R10" i="84"/>
  <c r="T60" i="84"/>
  <c r="R60" i="85"/>
  <c r="Q60" i="84"/>
  <c r="S12" i="84"/>
  <c r="S10" i="84"/>
  <c r="R60" i="84"/>
  <c r="T10" i="84"/>
  <c r="P60" i="84"/>
  <c r="P12" i="85"/>
  <c r="Q13" i="85"/>
  <c r="P13" i="85"/>
  <c r="P11" i="85"/>
  <c r="Q12" i="85"/>
  <c r="R13" i="85"/>
  <c r="P10" i="85"/>
  <c r="Q11" i="85"/>
  <c r="R12" i="85"/>
  <c r="S13" i="85"/>
  <c r="Q10" i="85"/>
  <c r="R11" i="85"/>
  <c r="S12" i="85"/>
  <c r="P12" i="84"/>
  <c r="Q13" i="84"/>
  <c r="P11" i="84"/>
  <c r="Q12" i="84"/>
  <c r="R13" i="84"/>
  <c r="Q11" i="84"/>
  <c r="R12" i="84"/>
  <c r="S11" i="84"/>
  <c r="S59" i="84" l="1"/>
  <c r="T59" i="85"/>
  <c r="S59" i="85"/>
  <c r="P59" i="84"/>
  <c r="Q59" i="84"/>
  <c r="R59" i="85"/>
  <c r="S80" i="85"/>
  <c r="U64" i="85"/>
  <c r="T80" i="85"/>
  <c r="P80" i="85"/>
  <c r="R80" i="85"/>
  <c r="Q80" i="85"/>
  <c r="Q80" i="84"/>
  <c r="T80" i="84"/>
  <c r="T59" i="84"/>
  <c r="R59" i="84"/>
  <c r="Q59" i="85"/>
  <c r="P59" i="85"/>
  <c r="P80" i="84"/>
  <c r="R80" i="84"/>
  <c r="S80" i="84"/>
  <c r="U63" i="84"/>
  <c r="U64" i="84"/>
  <c r="U63" i="85"/>
  <c r="U65" i="85" s="1"/>
  <c r="U78" i="84"/>
  <c r="U78" i="85"/>
  <c r="P65" i="85"/>
  <c r="P79" i="85"/>
  <c r="Q65" i="85"/>
  <c r="Q79" i="85"/>
  <c r="T65" i="85"/>
  <c r="T79" i="85"/>
  <c r="R65" i="85"/>
  <c r="R79" i="85"/>
  <c r="S65" i="85"/>
  <c r="S79" i="85"/>
  <c r="S65" i="84"/>
  <c r="S79" i="84"/>
  <c r="T65" i="84"/>
  <c r="T79" i="84"/>
  <c r="Q65" i="84"/>
  <c r="Q79" i="84"/>
  <c r="R65" i="84"/>
  <c r="R79" i="84"/>
  <c r="P65" i="84"/>
  <c r="P79" i="84"/>
  <c r="T58" i="84"/>
  <c r="S58" i="84"/>
  <c r="T58" i="85"/>
  <c r="U60" i="84"/>
  <c r="R58" i="84"/>
  <c r="Q58" i="84"/>
  <c r="R58" i="85"/>
  <c r="P58" i="84"/>
  <c r="S58" i="85"/>
  <c r="U60" i="85"/>
  <c r="Q58" i="85"/>
  <c r="P58" i="85"/>
  <c r="C70" i="79"/>
  <c r="U80" i="85" l="1"/>
  <c r="U59" i="84"/>
  <c r="U59" i="85"/>
  <c r="U80" i="84"/>
  <c r="U65" i="84"/>
  <c r="Q81" i="85"/>
  <c r="T81" i="84"/>
  <c r="T81" i="85"/>
  <c r="S81" i="84"/>
  <c r="R81" i="84"/>
  <c r="Q81" i="84"/>
  <c r="S81" i="85"/>
  <c r="R81" i="85"/>
  <c r="U79" i="85"/>
  <c r="P81" i="85"/>
  <c r="U79" i="84"/>
  <c r="P81" i="84"/>
  <c r="Q61" i="85"/>
  <c r="Q67" i="85" s="1"/>
  <c r="Q68" i="85" s="1"/>
  <c r="R61" i="85"/>
  <c r="R67" i="85" s="1"/>
  <c r="R68" i="85" s="1"/>
  <c r="P61" i="85"/>
  <c r="P67" i="85" s="1"/>
  <c r="S61" i="85"/>
  <c r="S67" i="85" s="1"/>
  <c r="S68" i="85" s="1"/>
  <c r="T61" i="85"/>
  <c r="T67" i="85" s="1"/>
  <c r="T68" i="85" s="1"/>
  <c r="Q61" i="84"/>
  <c r="Q67" i="84" s="1"/>
  <c r="Q68" i="84" s="1"/>
  <c r="R61" i="84"/>
  <c r="R67" i="84" s="1"/>
  <c r="R68" i="84" s="1"/>
  <c r="T61" i="84"/>
  <c r="T67" i="84" s="1"/>
  <c r="T68" i="84" s="1"/>
  <c r="P61" i="84"/>
  <c r="P67" i="84" s="1"/>
  <c r="S61" i="84"/>
  <c r="S67" i="84" s="1"/>
  <c r="S68" i="84" s="1"/>
  <c r="U58" i="84"/>
  <c r="U58" i="85"/>
  <c r="A2" i="79"/>
  <c r="A1" i="79"/>
  <c r="A2" i="74"/>
  <c r="A1" i="74"/>
  <c r="C67" i="79"/>
  <c r="T54" i="79"/>
  <c r="S54" i="79"/>
  <c r="R54" i="79"/>
  <c r="Q54" i="79"/>
  <c r="P54" i="79"/>
  <c r="H54" i="79"/>
  <c r="G54" i="79"/>
  <c r="T53" i="79"/>
  <c r="S53" i="79"/>
  <c r="R53" i="79"/>
  <c r="Q53" i="79"/>
  <c r="P53" i="79"/>
  <c r="H53" i="79"/>
  <c r="G53" i="79"/>
  <c r="T52" i="79"/>
  <c r="S52" i="79"/>
  <c r="R52" i="79"/>
  <c r="Q52" i="79"/>
  <c r="P52" i="79"/>
  <c r="H52" i="79"/>
  <c r="G52" i="79"/>
  <c r="T51" i="79"/>
  <c r="S51" i="79"/>
  <c r="R51" i="79"/>
  <c r="Q51" i="79"/>
  <c r="P51" i="79"/>
  <c r="H51" i="79"/>
  <c r="G51" i="79"/>
  <c r="T50" i="79"/>
  <c r="S50" i="79"/>
  <c r="R50" i="79"/>
  <c r="Q50" i="79"/>
  <c r="P50" i="79"/>
  <c r="H50" i="79"/>
  <c r="G50" i="79"/>
  <c r="T49" i="79"/>
  <c r="S49" i="79"/>
  <c r="R49" i="79"/>
  <c r="Q49" i="79"/>
  <c r="P49" i="79"/>
  <c r="H49" i="79"/>
  <c r="G49" i="79"/>
  <c r="T48" i="79"/>
  <c r="S48" i="79"/>
  <c r="R48" i="79"/>
  <c r="Q48" i="79"/>
  <c r="P48" i="79"/>
  <c r="H48" i="79"/>
  <c r="G48" i="79"/>
  <c r="T47" i="79"/>
  <c r="S47" i="79"/>
  <c r="R47" i="79"/>
  <c r="Q47" i="79"/>
  <c r="P47" i="79"/>
  <c r="H47" i="79"/>
  <c r="G47" i="79"/>
  <c r="T46" i="79"/>
  <c r="S46" i="79"/>
  <c r="R46" i="79"/>
  <c r="Q46" i="79"/>
  <c r="P46" i="79"/>
  <c r="H46" i="79"/>
  <c r="G46" i="79"/>
  <c r="T45" i="79"/>
  <c r="S45" i="79"/>
  <c r="R45" i="79"/>
  <c r="Q45" i="79"/>
  <c r="P45" i="79"/>
  <c r="H45" i="79"/>
  <c r="G45" i="79"/>
  <c r="T44" i="79"/>
  <c r="S44" i="79"/>
  <c r="R44" i="79"/>
  <c r="Q44" i="79"/>
  <c r="P44" i="79"/>
  <c r="H44" i="79"/>
  <c r="G44" i="79"/>
  <c r="T43" i="79"/>
  <c r="S43" i="79"/>
  <c r="R43" i="79"/>
  <c r="Q43" i="79"/>
  <c r="P43" i="79"/>
  <c r="H43" i="79"/>
  <c r="G43" i="79"/>
  <c r="T42" i="79"/>
  <c r="S42" i="79"/>
  <c r="R42" i="79"/>
  <c r="Q42" i="79"/>
  <c r="P42" i="79"/>
  <c r="H42" i="79"/>
  <c r="G42" i="79"/>
  <c r="T41" i="79"/>
  <c r="S41" i="79"/>
  <c r="R41" i="79"/>
  <c r="Q41" i="79"/>
  <c r="P41" i="79"/>
  <c r="H41" i="79"/>
  <c r="G41" i="79"/>
  <c r="T40" i="79"/>
  <c r="S40" i="79"/>
  <c r="R40" i="79"/>
  <c r="Q40" i="79"/>
  <c r="P40" i="79"/>
  <c r="H40" i="79"/>
  <c r="G40" i="79"/>
  <c r="T39" i="79"/>
  <c r="S39" i="79"/>
  <c r="R39" i="79"/>
  <c r="Q39" i="79"/>
  <c r="P39" i="79"/>
  <c r="H39" i="79"/>
  <c r="G39" i="79"/>
  <c r="T38" i="79"/>
  <c r="S38" i="79"/>
  <c r="R38" i="79"/>
  <c r="Q38" i="79"/>
  <c r="P38" i="79"/>
  <c r="H38" i="79"/>
  <c r="G38" i="79"/>
  <c r="T37" i="79"/>
  <c r="S37" i="79"/>
  <c r="R37" i="79"/>
  <c r="Q37" i="79"/>
  <c r="P37" i="79"/>
  <c r="H37" i="79"/>
  <c r="G37" i="79"/>
  <c r="T36" i="79"/>
  <c r="S36" i="79"/>
  <c r="R36" i="79"/>
  <c r="Q36" i="79"/>
  <c r="P36" i="79"/>
  <c r="H36" i="79"/>
  <c r="G36" i="79"/>
  <c r="T35" i="79"/>
  <c r="S35" i="79"/>
  <c r="R35" i="79"/>
  <c r="Q35" i="79"/>
  <c r="P35" i="79"/>
  <c r="H35" i="79"/>
  <c r="G35" i="79"/>
  <c r="T34" i="79"/>
  <c r="S34" i="79"/>
  <c r="R34" i="79"/>
  <c r="Q34" i="79"/>
  <c r="P34" i="79"/>
  <c r="H34" i="79"/>
  <c r="G34" i="79"/>
  <c r="T33" i="79"/>
  <c r="S33" i="79"/>
  <c r="R33" i="79"/>
  <c r="Q33" i="79"/>
  <c r="P33" i="79"/>
  <c r="H33" i="79"/>
  <c r="G33" i="79"/>
  <c r="T32" i="79"/>
  <c r="S32" i="79"/>
  <c r="R32" i="79"/>
  <c r="Q32" i="79"/>
  <c r="P32" i="79"/>
  <c r="H32" i="79"/>
  <c r="G32" i="79"/>
  <c r="T31" i="79"/>
  <c r="S31" i="79"/>
  <c r="R31" i="79"/>
  <c r="Q31" i="79"/>
  <c r="P31" i="79"/>
  <c r="H31" i="79"/>
  <c r="G31" i="79"/>
  <c r="T30" i="79"/>
  <c r="S30" i="79"/>
  <c r="R30" i="79"/>
  <c r="Q30" i="79"/>
  <c r="P30" i="79"/>
  <c r="H30" i="79"/>
  <c r="G30" i="79"/>
  <c r="T29" i="79"/>
  <c r="S29" i="79"/>
  <c r="R29" i="79"/>
  <c r="Q29" i="79"/>
  <c r="P29" i="79"/>
  <c r="H29" i="79"/>
  <c r="G29" i="79"/>
  <c r="T28" i="79"/>
  <c r="S28" i="79"/>
  <c r="R28" i="79"/>
  <c r="Q28" i="79"/>
  <c r="P28" i="79"/>
  <c r="H28" i="79"/>
  <c r="G28" i="79"/>
  <c r="T27" i="79"/>
  <c r="S27" i="79"/>
  <c r="R27" i="79"/>
  <c r="Q27" i="79"/>
  <c r="P27" i="79"/>
  <c r="H27" i="79"/>
  <c r="G27" i="79"/>
  <c r="T26" i="79"/>
  <c r="S26" i="79"/>
  <c r="R26" i="79"/>
  <c r="Q26" i="79"/>
  <c r="P26" i="79"/>
  <c r="H26" i="79"/>
  <c r="G26" i="79"/>
  <c r="T25" i="79"/>
  <c r="S25" i="79"/>
  <c r="R25" i="79"/>
  <c r="Q25" i="79"/>
  <c r="P25" i="79"/>
  <c r="H25" i="79"/>
  <c r="G25" i="79"/>
  <c r="H24" i="79"/>
  <c r="G24" i="79"/>
  <c r="P24" i="79" s="1"/>
  <c r="T23" i="79"/>
  <c r="S23" i="79"/>
  <c r="R23" i="79"/>
  <c r="Q23" i="79"/>
  <c r="P23" i="79"/>
  <c r="H23" i="79"/>
  <c r="G23" i="79"/>
  <c r="T22" i="79"/>
  <c r="S22" i="79"/>
  <c r="R22" i="79"/>
  <c r="Q22" i="79"/>
  <c r="P22" i="79"/>
  <c r="H22" i="79"/>
  <c r="G22" i="79"/>
  <c r="H21" i="79"/>
  <c r="G21" i="79"/>
  <c r="T21" i="79" s="1"/>
  <c r="T20" i="79"/>
  <c r="S20" i="79"/>
  <c r="R20" i="79"/>
  <c r="Q20" i="79"/>
  <c r="P20" i="79"/>
  <c r="H20" i="79"/>
  <c r="G20" i="79"/>
  <c r="T19" i="79"/>
  <c r="S19" i="79"/>
  <c r="R19" i="79"/>
  <c r="Q19" i="79"/>
  <c r="P19" i="79"/>
  <c r="H19" i="79"/>
  <c r="G19" i="79"/>
  <c r="T18" i="79"/>
  <c r="S18" i="79"/>
  <c r="R18" i="79"/>
  <c r="Q18" i="79"/>
  <c r="P18" i="79"/>
  <c r="H18" i="79"/>
  <c r="G18" i="79"/>
  <c r="T17" i="79"/>
  <c r="S17" i="79"/>
  <c r="R17" i="79"/>
  <c r="Q17" i="79"/>
  <c r="P17" i="79"/>
  <c r="H17" i="79"/>
  <c r="G17" i="79"/>
  <c r="T16" i="79"/>
  <c r="S16" i="79"/>
  <c r="R16" i="79"/>
  <c r="Q16" i="79"/>
  <c r="P16" i="79"/>
  <c r="H16" i="79"/>
  <c r="G16" i="79"/>
  <c r="T15" i="79"/>
  <c r="S15" i="79"/>
  <c r="R15" i="79"/>
  <c r="Q15" i="79"/>
  <c r="H15" i="79"/>
  <c r="G15" i="79"/>
  <c r="P15" i="79" s="1"/>
  <c r="T14" i="79"/>
  <c r="S14" i="79"/>
  <c r="R14" i="79"/>
  <c r="H14" i="79"/>
  <c r="G14" i="79"/>
  <c r="Q14" i="79" s="1"/>
  <c r="H13" i="79"/>
  <c r="G13" i="79"/>
  <c r="T13" i="79" s="1"/>
  <c r="H12" i="79"/>
  <c r="G12" i="79"/>
  <c r="P12" i="79" s="1"/>
  <c r="H11" i="79"/>
  <c r="G11" i="79"/>
  <c r="S11" i="79" s="1"/>
  <c r="H10" i="79"/>
  <c r="G10" i="79"/>
  <c r="T10" i="79" s="1"/>
  <c r="A5" i="79"/>
  <c r="V3" i="79"/>
  <c r="D70" i="85" l="1"/>
  <c r="D70" i="84"/>
  <c r="U81" i="85"/>
  <c r="U61" i="84"/>
  <c r="U61" i="85"/>
  <c r="U81" i="84"/>
  <c r="P14" i="79"/>
  <c r="U67" i="85"/>
  <c r="U67" i="84"/>
  <c r="U68" i="84" s="1"/>
  <c r="P68" i="84"/>
  <c r="P63" i="79"/>
  <c r="Q63" i="79"/>
  <c r="T63" i="79"/>
  <c r="S63" i="79"/>
  <c r="R63" i="79"/>
  <c r="P68" i="85"/>
  <c r="S12" i="79"/>
  <c r="T12" i="79"/>
  <c r="T24" i="79"/>
  <c r="S24" i="79"/>
  <c r="Q24" i="79"/>
  <c r="R24" i="79"/>
  <c r="Q12" i="79"/>
  <c r="R12" i="79"/>
  <c r="R60" i="79"/>
  <c r="Q60" i="79"/>
  <c r="P60" i="79"/>
  <c r="Q21" i="79"/>
  <c r="P21" i="79"/>
  <c r="S21" i="79"/>
  <c r="R21" i="79"/>
  <c r="S60" i="79"/>
  <c r="T60" i="79"/>
  <c r="P10" i="79"/>
  <c r="T59" i="79"/>
  <c r="T11" i="79"/>
  <c r="T62" i="79" s="1"/>
  <c r="S10" i="79"/>
  <c r="S62" i="79" s="1"/>
  <c r="R11" i="79"/>
  <c r="R62" i="79" s="1"/>
  <c r="Q10" i="79"/>
  <c r="R10" i="79"/>
  <c r="Q11" i="79"/>
  <c r="P13" i="79"/>
  <c r="Q13" i="79"/>
  <c r="P11" i="79"/>
  <c r="R13" i="79"/>
  <c r="S13" i="79"/>
  <c r="V68" i="84" l="1"/>
  <c r="P64" i="79"/>
  <c r="R64" i="79"/>
  <c r="Q64" i="79"/>
  <c r="Q80" i="79" s="1"/>
  <c r="T64" i="79"/>
  <c r="T65" i="79" s="1"/>
  <c r="S64" i="79"/>
  <c r="S78" i="79"/>
  <c r="T78" i="79"/>
  <c r="U62" i="79"/>
  <c r="R78" i="79"/>
  <c r="R79" i="79"/>
  <c r="S79" i="79"/>
  <c r="T79" i="79"/>
  <c r="Q79" i="79"/>
  <c r="U63" i="79"/>
  <c r="P79" i="79"/>
  <c r="U68" i="85"/>
  <c r="V68" i="85" s="1"/>
  <c r="P59" i="79"/>
  <c r="R59" i="79"/>
  <c r="T58" i="79"/>
  <c r="S59" i="79"/>
  <c r="U60" i="79"/>
  <c r="P58" i="79"/>
  <c r="R58" i="79"/>
  <c r="Q58" i="79"/>
  <c r="Q59" i="79"/>
  <c r="S58" i="79"/>
  <c r="Q65" i="79" l="1"/>
  <c r="P80" i="79"/>
  <c r="P65" i="79"/>
  <c r="U64" i="79"/>
  <c r="U65" i="79" s="1"/>
  <c r="R65" i="79"/>
  <c r="R80" i="79"/>
  <c r="T80" i="79"/>
  <c r="S80" i="79"/>
  <c r="S65" i="79"/>
  <c r="U78" i="79"/>
  <c r="Q81" i="79"/>
  <c r="U79" i="79"/>
  <c r="P61" i="79"/>
  <c r="S61" i="79"/>
  <c r="T61" i="79"/>
  <c r="T67" i="79" s="1"/>
  <c r="T68" i="79" s="1"/>
  <c r="Q61" i="79"/>
  <c r="R61" i="79"/>
  <c r="U59" i="79"/>
  <c r="U58" i="79"/>
  <c r="P81" i="79" l="1"/>
  <c r="P67" i="79"/>
  <c r="P68" i="79" s="1"/>
  <c r="Q67" i="79"/>
  <c r="Q68" i="79" s="1"/>
  <c r="R67" i="79"/>
  <c r="R68" i="79" s="1"/>
  <c r="T81" i="79"/>
  <c r="R81" i="79"/>
  <c r="S81" i="79"/>
  <c r="S67" i="79"/>
  <c r="S68" i="79" s="1"/>
  <c r="U80" i="79"/>
  <c r="U81" i="79" s="1"/>
  <c r="U61" i="79"/>
  <c r="D70" i="79" l="1"/>
  <c r="U67" i="79"/>
  <c r="U68" i="79"/>
  <c r="V68" i="79" s="1"/>
  <c r="T76" i="85" l="1"/>
  <c r="P76" i="85"/>
  <c r="P76" i="84"/>
  <c r="R75" i="85"/>
  <c r="Q75" i="84"/>
  <c r="T74" i="84"/>
  <c r="R76" i="85"/>
  <c r="Q76" i="85"/>
  <c r="P75" i="85"/>
  <c r="T75" i="85"/>
  <c r="S76" i="84"/>
  <c r="P75" i="84"/>
  <c r="R75" i="84"/>
  <c r="T75" i="84"/>
  <c r="T74" i="85"/>
  <c r="Q76" i="84"/>
  <c r="S75" i="84"/>
  <c r="S75" i="85"/>
  <c r="R76" i="84"/>
  <c r="S76" i="85"/>
  <c r="Q75" i="85"/>
  <c r="T76" i="84"/>
  <c r="S74" i="84"/>
  <c r="R74" i="84"/>
  <c r="Q74" i="85"/>
  <c r="S74" i="85"/>
  <c r="Q74" i="84"/>
  <c r="P74" i="84"/>
  <c r="R74" i="85"/>
  <c r="P74" i="85"/>
  <c r="T76" i="79"/>
  <c r="P76" i="79"/>
  <c r="Q76" i="79"/>
  <c r="R76" i="79"/>
  <c r="S76" i="79"/>
  <c r="T75" i="79"/>
  <c r="T74" i="79"/>
  <c r="S75" i="79"/>
  <c r="P75" i="79"/>
  <c r="R75" i="79"/>
  <c r="S74" i="79"/>
  <c r="Q74" i="79"/>
  <c r="R74" i="79"/>
  <c r="P74" i="79"/>
  <c r="Q75" i="79"/>
  <c r="S77" i="85" l="1"/>
  <c r="S83" i="85" s="1"/>
  <c r="S84" i="85" s="1"/>
  <c r="Q77" i="85"/>
  <c r="Q83" i="85" s="1"/>
  <c r="Q84" i="85" s="1"/>
  <c r="T77" i="85"/>
  <c r="T83" i="85" s="1"/>
  <c r="T84" i="85" s="1"/>
  <c r="P77" i="85"/>
  <c r="P83" i="85" s="1"/>
  <c r="R77" i="85"/>
  <c r="R83" i="85" s="1"/>
  <c r="R84" i="85" s="1"/>
  <c r="S77" i="84"/>
  <c r="S83" i="84" s="1"/>
  <c r="S84" i="84" s="1"/>
  <c r="R77" i="84"/>
  <c r="R83" i="84" s="1"/>
  <c r="R84" i="84" s="1"/>
  <c r="T77" i="84"/>
  <c r="T83" i="84" s="1"/>
  <c r="T84" i="84" s="1"/>
  <c r="Q77" i="84"/>
  <c r="Q83" i="84" s="1"/>
  <c r="Q84" i="84" s="1"/>
  <c r="P77" i="84"/>
  <c r="P83" i="84" s="1"/>
  <c r="T77" i="79"/>
  <c r="T83" i="79" s="1"/>
  <c r="T84" i="79" s="1"/>
  <c r="P77" i="79"/>
  <c r="P83" i="79" s="1"/>
  <c r="R77" i="79"/>
  <c r="R83" i="79" s="1"/>
  <c r="R84" i="79" s="1"/>
  <c r="Q77" i="79"/>
  <c r="Q83" i="79" s="1"/>
  <c r="Q84" i="79" s="1"/>
  <c r="S77" i="79"/>
  <c r="S83" i="79" s="1"/>
  <c r="S84" i="79" s="1"/>
  <c r="U74" i="85"/>
  <c r="U74" i="84"/>
  <c r="U75" i="84"/>
  <c r="U76" i="84"/>
  <c r="U76" i="85"/>
  <c r="U75" i="85"/>
  <c r="U76" i="79"/>
  <c r="U75" i="79"/>
  <c r="U74" i="79"/>
  <c r="D85" i="85" l="1"/>
  <c r="D85" i="84"/>
  <c r="P84" i="79"/>
  <c r="D85" i="79"/>
  <c r="U77" i="85"/>
  <c r="U83" i="85"/>
  <c r="U84" i="85" s="1"/>
  <c r="P84" i="85"/>
  <c r="U77" i="84"/>
  <c r="U83" i="84"/>
  <c r="U84" i="84" s="1"/>
  <c r="P84" i="84"/>
  <c r="U77" i="79"/>
  <c r="U83" i="79"/>
  <c r="U84" i="79" l="1"/>
  <c r="V84" i="79" s="1"/>
  <c r="V84" i="85"/>
  <c r="V84" i="8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<sst xmlns="http://schemas.openxmlformats.org/spreadsheetml/2006/main" count="462" uniqueCount="100">
  <si>
    <t>Total</t>
  </si>
  <si>
    <t>Preferred option:</t>
  </si>
  <si>
    <t>Option 3</t>
  </si>
  <si>
    <t>Option 1</t>
  </si>
  <si>
    <t>Type</t>
  </si>
  <si>
    <t>2026/27</t>
  </si>
  <si>
    <t>2027/28</t>
  </si>
  <si>
    <t>2028/29</t>
  </si>
  <si>
    <t>2029/30</t>
  </si>
  <si>
    <t>2030/31</t>
  </si>
  <si>
    <t>Labour</t>
  </si>
  <si>
    <t>Materials</t>
  </si>
  <si>
    <t>Contracts</t>
  </si>
  <si>
    <t>Total capex</t>
  </si>
  <si>
    <t>Total opex</t>
  </si>
  <si>
    <t>NPV</t>
  </si>
  <si>
    <t>Option 2</t>
  </si>
  <si>
    <t>Assumption Types</t>
  </si>
  <si>
    <t>Assumptions</t>
  </si>
  <si>
    <t>Parameters</t>
  </si>
  <si>
    <t>Area Applied</t>
  </si>
  <si>
    <t>Business case:</t>
  </si>
  <si>
    <t>Business:</t>
  </si>
  <si>
    <t>UE</t>
  </si>
  <si>
    <t>Real Discount rate:</t>
  </si>
  <si>
    <t>Cost inputs from SME:</t>
  </si>
  <si>
    <t>dollars</t>
  </si>
  <si>
    <t>Labour unit rate:</t>
  </si>
  <si>
    <t>Allocations (%) where applicable</t>
  </si>
  <si>
    <t>United Energy</t>
  </si>
  <si>
    <t>Options</t>
  </si>
  <si>
    <t>Costs for business case</t>
  </si>
  <si>
    <t>To convert from SME input:</t>
  </si>
  <si>
    <t>Multiply by:</t>
  </si>
  <si>
    <t>Labour rate ($/hr)</t>
  </si>
  <si>
    <t>$122.20</t>
  </si>
  <si>
    <t>Description</t>
  </si>
  <si>
    <t>Capex /</t>
  </si>
  <si>
    <t>L / M / C</t>
  </si>
  <si>
    <t>Unit rate</t>
  </si>
  <si>
    <t>Units</t>
  </si>
  <si>
    <t>Quantity of units</t>
  </si>
  <si>
    <t>Cost ($)</t>
  </si>
  <si>
    <t>Opex</t>
  </si>
  <si>
    <t>webMethods API - EME Opex - UE</t>
  </si>
  <si>
    <t>IEE  &amp; FCS Additional support opex - TBC with vendor</t>
  </si>
  <si>
    <t>Summary</t>
  </si>
  <si>
    <t>Capex</t>
  </si>
  <si>
    <t>Capex &amp; Opex</t>
  </si>
  <si>
    <t>Check</t>
  </si>
  <si>
    <t>Summary for Regulation - for Business Case</t>
  </si>
  <si>
    <t>CapEx</t>
  </si>
  <si>
    <t>Upgrade webMethods API Gateway - Infrastructure</t>
  </si>
  <si>
    <t>Upgrade webMethods API Gateway - Project Management</t>
  </si>
  <si>
    <t>Upgrade webMethods API Gateway - Analysis &amp; Design</t>
  </si>
  <si>
    <t>Upgrade webMethods API Gateway - Build</t>
  </si>
  <si>
    <t>Upgrade webMethods API Gateway - Test</t>
  </si>
  <si>
    <t>Upgrade webMethods API Gateway - Release</t>
  </si>
  <si>
    <t>Upgrade webMethods ESB - Infrastructure</t>
  </si>
  <si>
    <t>Upgrade webMethods ESB - Project Management</t>
  </si>
  <si>
    <t>Upgrade webMethods ESB - Analysis &amp; Design</t>
  </si>
  <si>
    <t>Upgrade webMethods ESB - Build</t>
  </si>
  <si>
    <t>Upgrade webMethods ESB - Test</t>
  </si>
  <si>
    <t>Upgrade webMethods ESB - Release</t>
  </si>
  <si>
    <t>IEE &amp; FCS  technical design and development</t>
  </si>
  <si>
    <t>IEE &amp; FCS internal integration</t>
  </si>
  <si>
    <t>IEE &amp; FCS internal market systems</t>
  </si>
  <si>
    <t>IEE &amp; FCS Integrated Systems</t>
  </si>
  <si>
    <t>IEE &amp; FCS testing</t>
  </si>
  <si>
    <t xml:space="preserve">IEE &amp; FCS release management </t>
  </si>
  <si>
    <t>IEE &amp; FCS environment management</t>
  </si>
  <si>
    <t>IEE &amp; FCS project management</t>
  </si>
  <si>
    <t>IEE &amp; FCS business analysis</t>
  </si>
  <si>
    <t>IEE &amp; FCS architecture</t>
  </si>
  <si>
    <t>Currency maintenance MTS</t>
  </si>
  <si>
    <t>Currency maintenance Network Billing</t>
  </si>
  <si>
    <t xml:space="preserve">Do not maintain currency of meter data or integration systems. Maintain currency of CIS &amp; MTS in line with S4/Billing recommendation (upgrade to S4, billing convergence, ERP tech convergence). </t>
  </si>
  <si>
    <t xml:space="preserve">Prudent upgrades of meter data and integration systems. Maintain currency of CIS &amp; MTS in line with S4/Billing recommendation (upgrade to S4, billing convergence, ERP tech convergence). </t>
  </si>
  <si>
    <t xml:space="preserve">Vendor upgrades as released for meter data and integration systems. Maintain currency of CIS &amp; MTS in line with S4/Billing recommendation (upgrade to S4, billing convergence, ERP tech convergence). </t>
  </si>
  <si>
    <t>MTS additional support opex - TBC with vendor</t>
  </si>
  <si>
    <t>IS-U -  TBC with vendor</t>
  </si>
  <si>
    <t>Lagged conversion to Jun 26</t>
  </si>
  <si>
    <t>Regulatory proposal 2026-31</t>
  </si>
  <si>
    <t>Model number:</t>
  </si>
  <si>
    <t>June 2023</t>
  </si>
  <si>
    <t>June 2024</t>
  </si>
  <si>
    <t>June 2025</t>
  </si>
  <si>
    <t>June 2026</t>
  </si>
  <si>
    <t>$ June 2018 (2021-26 reset)</t>
  </si>
  <si>
    <t>$ June 2023</t>
  </si>
  <si>
    <t>$ June 2024</t>
  </si>
  <si>
    <t xml:space="preserve">Escalation: </t>
  </si>
  <si>
    <t>webMEthods ESB   - Extended Maintenance Opex</t>
  </si>
  <si>
    <t>Market systems</t>
  </si>
  <si>
    <t>Opex (excl real price escalation)</t>
  </si>
  <si>
    <t xml:space="preserve">Opex (incl real price escalation) * </t>
  </si>
  <si>
    <t>Totex</t>
  </si>
  <si>
    <t>($ June 2026)</t>
  </si>
  <si>
    <t>* refer to UE MOD 9.03 - Opex step changes - Jan 2025 - Public for the Real price escalation</t>
  </si>
  <si>
    <t>** refer to UE MOD 9.03 - Opex step changes - Jan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</si>
</sst>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;[Red]\-&quot;$&quot;#,##0"/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&quot;$&quot;#,##0;[Red]\-&quot;$&quot;#,##0;\ &quot;-&quot;"/>
    <numFmt numFmtId="167" formatCode="#,##0_ ;[Red]\-#,##0;\ &quot;-&quot;"/>
    <numFmt numFmtId="168" formatCode="#,##0_ ;[Red]\-#,##0\ "/>
    <numFmt numFmtId="170" formatCode="0.000000"/>
    <numFmt numFmtId="171" formatCode="_-* #,##0_-;\-* #,##0_-;_-* &quot;-&quot;??_-;_-@_-"/>
    <numFmt numFmtId="172" formatCode="&quot;$&quot;#,##0.00;[Red]\-&quot;$&quot;#,##0.00;\ "/>
    <numFmt numFmtId="175" formatCode="[Red]\●;[Red]\●;[Color10]\●"/>
    <numFmt numFmtId="181" formatCode="dd\ mmmm\ yyyy"/>
  </numFmts>
  <fonts count="5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Trebuchet MS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rgb="FF0066FF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  <scheme val="minor"/>
    </font>
    <font>
      <sz val="10"/>
      <name val="Calibri"/>
      <family val="2"/>
    </font>
    <font>
      <i/>
      <sz val="8"/>
      <color theme="0" tint="-0.499984740745262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sz val="10"/>
      <color rgb="FF0000FF"/>
      <name val="Calibri"/>
      <family val="2"/>
    </font>
    <font>
      <i/>
      <sz val="10"/>
      <color rgb="FF0000FF"/>
      <name val="Calibri"/>
      <family val="2"/>
    </font>
    <font>
      <sz val="10"/>
      <color rgb="FF0000FF"/>
      <name val="Calibri"/>
      <family val="2"/>
      <scheme val="minor"/>
    </font>
    <font>
      <sz val="8"/>
      <name val="Calibri"/>
      <family val="2"/>
      <scheme val="minor"/>
    </font>
    <font>
      <sz val="9"/>
      <color theme="0" tint="-0.249977111117893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Arial"/>
      <family val="2"/>
    </font>
    <font>
      <sz val="8"/>
      <name val="Helvetica"/>
      <family val="2"/>
    </font>
    <font>
      <sz val="9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  <font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6E5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BF2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15B"/>
        <bgColor indexed="64"/>
      </patternFill>
    </fill>
  </fills>
  <borders count="1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 style="thin">
        <color indexed="64"/>
      </top>
      <bottom/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</borders>
  <cellStyleXfs count="35">
    <xf numFmtId="0" fontId="0" fillId="0" borderId="0"/>
    <xf numFmtId="0" fontId="4" fillId="0" borderId="0"/>
    <xf numFmtId="0" fontId="3" fillId="0" borderId="0"/>
    <xf numFmtId="0" fontId="5" fillId="0" borderId="0"/>
    <xf numFmtId="0" fontId="3" fillId="0" borderId="0"/>
    <xf numFmtId="44" fontId="5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7" fillId="0" borderId="0"/>
    <xf numFmtId="0" fontId="3" fillId="0" borderId="0"/>
    <xf numFmtId="0" fontId="8" fillId="0" borderId="0"/>
    <xf numFmtId="0" fontId="9" fillId="0" borderId="0"/>
    <xf numFmtId="0" fontId="10" fillId="0" borderId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0" fontId="10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9" fillId="0" borderId="0"/>
    <xf numFmtId="175" fontId="40" fillId="0" borderId="0">
      <alignment horizontal="center" vertical="center"/>
    </xf>
    <xf numFmtId="9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1" fillId="0" borderId="0"/>
  </cellStyleXfs>
  <cellXfs count="130">
    <xf numFmtId="0" fontId="0" fillId="0" borderId="0" xfId="0"/>
    <xf numFmtId="0" fontId="12" fillId="0" borderId="0" xfId="0" applyFont="1"/>
    <xf numFmtId="3" fontId="12" fillId="0" borderId="0" xfId="0" applyNumberFormat="1" applyFont="1"/>
    <xf numFmtId="0" fontId="13" fillId="0" borderId="3" xfId="0" applyFont="1" applyBorder="1"/>
    <xf numFmtId="0" fontId="13" fillId="0" borderId="0" xfId="0" applyFont="1"/>
    <xf numFmtId="166" fontId="12" fillId="0" borderId="1" xfId="0" applyNumberFormat="1" applyFont="1" applyBorder="1" applyAlignment="1">
      <alignment horizontal="right" vertical="top"/>
    </xf>
    <xf numFmtId="166" fontId="12" fillId="0" borderId="0" xfId="0" applyNumberFormat="1" applyFont="1" applyAlignment="1">
      <alignment horizontal="right" vertical="top"/>
    </xf>
    <xf numFmtId="0" fontId="13" fillId="0" borderId="4" xfId="0" applyFont="1" applyBorder="1"/>
    <xf numFmtId="166" fontId="13" fillId="0" borderId="4" xfId="0" applyNumberFormat="1" applyFont="1" applyBorder="1" applyAlignment="1">
      <alignment horizontal="right" vertical="top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16" fillId="3" borderId="0" xfId="0" applyFont="1" applyFill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7" fillId="0" borderId="0" xfId="0" applyFont="1"/>
    <xf numFmtId="0" fontId="13" fillId="4" borderId="2" xfId="0" applyFont="1" applyFill="1" applyBorder="1" applyAlignment="1">
      <alignment horizontal="centerContinuous"/>
    </xf>
    <xf numFmtId="0" fontId="12" fillId="4" borderId="2" xfId="0" applyFont="1" applyFill="1" applyBorder="1" applyAlignment="1">
      <alignment horizontal="centerContinuous"/>
    </xf>
    <xf numFmtId="0" fontId="13" fillId="0" borderId="5" xfId="0" applyFont="1" applyBorder="1"/>
    <xf numFmtId="166" fontId="13" fillId="0" borderId="5" xfId="0" applyNumberFormat="1" applyFont="1" applyBorder="1" applyAlignment="1">
      <alignment horizontal="right" vertical="top"/>
    </xf>
    <xf numFmtId="166" fontId="13" fillId="0" borderId="0" xfId="0" applyNumberFormat="1" applyFont="1" applyAlignment="1">
      <alignment horizontal="right" vertical="top"/>
    </xf>
    <xf numFmtId="0" fontId="12" fillId="0" borderId="2" xfId="0" applyFont="1" applyBorder="1"/>
    <xf numFmtId="166" fontId="12" fillId="0" borderId="2" xfId="0" applyNumberFormat="1" applyFont="1" applyBorder="1" applyAlignment="1">
      <alignment horizontal="right" vertical="top"/>
    </xf>
    <xf numFmtId="0" fontId="18" fillId="0" borderId="0" xfId="0" applyFont="1"/>
    <xf numFmtId="0" fontId="2" fillId="0" borderId="0" xfId="13" applyFont="1" applyAlignment="1">
      <alignment horizontal="left" vertical="center"/>
    </xf>
    <xf numFmtId="0" fontId="19" fillId="3" borderId="0" xfId="0" applyFont="1" applyFill="1"/>
    <xf numFmtId="0" fontId="20" fillId="3" borderId="0" xfId="0" applyFont="1" applyFill="1"/>
    <xf numFmtId="0" fontId="21" fillId="3" borderId="0" xfId="0" applyFont="1" applyFill="1"/>
    <xf numFmtId="0" fontId="21" fillId="3" borderId="0" xfId="0" applyFont="1" applyFill="1" applyAlignment="1">
      <alignment horizontal="center"/>
    </xf>
    <xf numFmtId="0" fontId="22" fillId="0" borderId="0" xfId="0" applyFont="1"/>
    <xf numFmtId="8" fontId="13" fillId="0" borderId="0" xfId="0" applyNumberFormat="1" applyFont="1"/>
    <xf numFmtId="6" fontId="12" fillId="0" borderId="2" xfId="0" applyNumberFormat="1" applyFont="1" applyBorder="1" applyAlignment="1">
      <alignment horizontal="right" vertical="top"/>
    </xf>
    <xf numFmtId="2" fontId="13" fillId="0" borderId="0" xfId="0" applyNumberFormat="1" applyFont="1" applyAlignment="1">
      <alignment horizontal="right" vertical="top"/>
    </xf>
    <xf numFmtId="0" fontId="13" fillId="4" borderId="3" xfId="0" applyFont="1" applyFill="1" applyBorder="1"/>
    <xf numFmtId="0" fontId="12" fillId="4" borderId="3" xfId="0" applyFont="1" applyFill="1" applyBorder="1"/>
    <xf numFmtId="0" fontId="13" fillId="4" borderId="3" xfId="0" applyFont="1" applyFill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right"/>
    </xf>
    <xf numFmtId="0" fontId="24" fillId="0" borderId="0" xfId="0" applyFont="1"/>
    <xf numFmtId="0" fontId="26" fillId="0" borderId="0" xfId="13" applyFont="1" applyAlignment="1">
      <alignment horizontal="left" vertical="center"/>
    </xf>
    <xf numFmtId="1" fontId="27" fillId="0" borderId="1" xfId="26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28" fillId="6" borderId="0" xfId="0" applyFont="1" applyFill="1"/>
    <xf numFmtId="167" fontId="29" fillId="6" borderId="0" xfId="0" applyNumberFormat="1" applyFont="1" applyFill="1"/>
    <xf numFmtId="0" fontId="33" fillId="5" borderId="0" xfId="14" applyFont="1" applyFill="1"/>
    <xf numFmtId="0" fontId="34" fillId="0" borderId="0" xfId="0" applyFont="1"/>
    <xf numFmtId="0" fontId="13" fillId="4" borderId="2" xfId="0" applyFont="1" applyFill="1" applyBorder="1" applyAlignment="1">
      <alignment horizontal="left"/>
    </xf>
    <xf numFmtId="0" fontId="13" fillId="7" borderId="0" xfId="0" applyFont="1" applyFill="1" applyAlignment="1">
      <alignment horizontal="center"/>
    </xf>
    <xf numFmtId="171" fontId="12" fillId="0" borderId="0" xfId="27" applyNumberFormat="1" applyFont="1"/>
    <xf numFmtId="0" fontId="13" fillId="0" borderId="3" xfId="0" applyFont="1" applyBorder="1" applyAlignment="1">
      <alignment horizontal="left"/>
    </xf>
    <xf numFmtId="166" fontId="13" fillId="0" borderId="5" xfId="0" applyNumberFormat="1" applyFont="1" applyBorder="1" applyAlignment="1">
      <alignment horizontal="left" vertical="top"/>
    </xf>
    <xf numFmtId="0" fontId="13" fillId="8" borderId="0" xfId="0" applyFont="1" applyFill="1"/>
    <xf numFmtId="6" fontId="13" fillId="8" borderId="0" xfId="0" applyNumberFormat="1" applyFont="1" applyFill="1"/>
    <xf numFmtId="0" fontId="25" fillId="0" borderId="0" xfId="0" applyFont="1" applyAlignment="1">
      <alignment horizontal="right"/>
    </xf>
    <xf numFmtId="0" fontId="31" fillId="0" borderId="0" xfId="0" applyFont="1" applyAlignment="1">
      <alignment horizontal="right"/>
    </xf>
    <xf numFmtId="10" fontId="15" fillId="3" borderId="0" xfId="0" applyNumberFormat="1" applyFont="1" applyFill="1"/>
    <xf numFmtId="0" fontId="26" fillId="0" borderId="0" xfId="13" applyFont="1" applyAlignment="1">
      <alignment horizontal="right" vertical="center"/>
    </xf>
    <xf numFmtId="0" fontId="12" fillId="0" borderId="0" xfId="0" applyFont="1" applyAlignment="1">
      <alignment horizontal="right"/>
    </xf>
    <xf numFmtId="10" fontId="16" fillId="3" borderId="0" xfId="0" applyNumberFormat="1" applyFont="1" applyFill="1"/>
    <xf numFmtId="172" fontId="32" fillId="0" borderId="1" xfId="0" applyNumberFormat="1" applyFont="1" applyBorder="1" applyAlignment="1">
      <alignment horizontal="right" vertical="top"/>
    </xf>
    <xf numFmtId="0" fontId="13" fillId="4" borderId="2" xfId="0" applyFont="1" applyFill="1" applyBorder="1" applyAlignment="1">
      <alignment vertical="center"/>
    </xf>
    <xf numFmtId="0" fontId="35" fillId="0" borderId="2" xfId="0" applyFont="1" applyBorder="1"/>
    <xf numFmtId="0" fontId="12" fillId="0" borderId="2" xfId="0" applyFont="1" applyBorder="1" applyAlignment="1">
      <alignment horizontal="center"/>
    </xf>
    <xf numFmtId="0" fontId="35" fillId="0" borderId="0" xfId="0" applyFont="1"/>
    <xf numFmtId="0" fontId="13" fillId="0" borderId="0" xfId="0" applyFont="1" applyAlignment="1">
      <alignment horizontal="center"/>
    </xf>
    <xf numFmtId="10" fontId="30" fillId="0" borderId="0" xfId="26" applyNumberFormat="1" applyFont="1" applyFill="1"/>
    <xf numFmtId="166" fontId="12" fillId="0" borderId="9" xfId="0" applyNumberFormat="1" applyFont="1" applyBorder="1" applyAlignment="1">
      <alignment horizontal="right" vertical="top"/>
    </xf>
    <xf numFmtId="166" fontId="12" fillId="0" borderId="10" xfId="0" applyNumberFormat="1" applyFont="1" applyBorder="1" applyAlignment="1">
      <alignment horizontal="right" vertical="top"/>
    </xf>
    <xf numFmtId="166" fontId="13" fillId="0" borderId="8" xfId="0" applyNumberFormat="1" applyFont="1" applyBorder="1" applyAlignment="1">
      <alignment horizontal="right" vertical="top"/>
    </xf>
    <xf numFmtId="0" fontId="13" fillId="4" borderId="11" xfId="0" applyFont="1" applyFill="1" applyBorder="1" applyAlignment="1">
      <alignment horizontal="center"/>
    </xf>
    <xf numFmtId="0" fontId="0" fillId="0" borderId="3" xfId="0" applyBorder="1"/>
    <xf numFmtId="0" fontId="36" fillId="0" borderId="3" xfId="0" applyFont="1" applyBorder="1"/>
    <xf numFmtId="10" fontId="30" fillId="2" borderId="1" xfId="26" applyNumberFormat="1" applyFont="1" applyFill="1" applyBorder="1" applyProtection="1">
      <protection locked="0"/>
    </xf>
    <xf numFmtId="10" fontId="30" fillId="2" borderId="1" xfId="26" applyNumberFormat="1" applyFont="1" applyFill="1" applyBorder="1" applyAlignment="1" applyProtection="1">
      <alignment horizontal="right"/>
      <protection locked="0"/>
    </xf>
    <xf numFmtId="1" fontId="30" fillId="2" borderId="1" xfId="26" applyNumberFormat="1" applyFont="1" applyFill="1" applyBorder="1" applyAlignment="1" applyProtection="1">
      <alignment horizontal="right"/>
      <protection locked="0"/>
    </xf>
    <xf numFmtId="0" fontId="32" fillId="2" borderId="7" xfId="0" applyFont="1" applyFill="1" applyBorder="1" applyAlignment="1" applyProtection="1">
      <alignment vertical="center"/>
      <protection locked="0"/>
    </xf>
    <xf numFmtId="0" fontId="32" fillId="2" borderId="6" xfId="0" applyFont="1" applyFill="1" applyBorder="1" applyAlignment="1" applyProtection="1">
      <alignment vertical="center"/>
      <protection locked="0"/>
    </xf>
    <xf numFmtId="0" fontId="32" fillId="2" borderId="5" xfId="0" applyFont="1" applyFill="1" applyBorder="1" applyAlignment="1" applyProtection="1">
      <alignment vertical="center"/>
      <protection locked="0"/>
    </xf>
    <xf numFmtId="168" fontId="32" fillId="2" borderId="1" xfId="0" applyNumberFormat="1" applyFont="1" applyFill="1" applyBorder="1" applyAlignment="1" applyProtection="1">
      <alignment horizontal="right" vertical="top"/>
      <protection locked="0"/>
    </xf>
    <xf numFmtId="0" fontId="13" fillId="2" borderId="1" xfId="0" applyFont="1" applyFill="1" applyBorder="1" applyProtection="1">
      <protection locked="0"/>
    </xf>
    <xf numFmtId="0" fontId="38" fillId="0" borderId="0" xfId="0" applyFont="1" applyAlignment="1">
      <alignment horizontal="left"/>
    </xf>
    <xf numFmtId="10" fontId="30" fillId="2" borderId="13" xfId="26" applyNumberFormat="1" applyFont="1" applyFill="1" applyBorder="1" applyProtection="1">
      <protection locked="0"/>
    </xf>
    <xf numFmtId="10" fontId="30" fillId="2" borderId="2" xfId="26" applyNumberFormat="1" applyFont="1" applyFill="1" applyBorder="1" applyProtection="1">
      <protection locked="0"/>
    </xf>
    <xf numFmtId="10" fontId="30" fillId="2" borderId="12" xfId="26" applyNumberFormat="1" applyFont="1" applyFill="1" applyBorder="1" applyProtection="1">
      <protection locked="0"/>
    </xf>
    <xf numFmtId="10" fontId="30" fillId="2" borderId="6" xfId="26" applyNumberFormat="1" applyFont="1" applyFill="1" applyBorder="1" applyProtection="1">
      <protection locked="0"/>
    </xf>
    <xf numFmtId="10" fontId="30" fillId="2" borderId="5" xfId="26" applyNumberFormat="1" applyFont="1" applyFill="1" applyBorder="1" applyProtection="1">
      <protection locked="0"/>
    </xf>
    <xf numFmtId="10" fontId="30" fillId="2" borderId="7" xfId="26" applyNumberFormat="1" applyFont="1" applyFill="1" applyBorder="1" applyProtection="1">
      <protection locked="0"/>
    </xf>
    <xf numFmtId="10" fontId="30" fillId="0" borderId="0" xfId="26" applyNumberFormat="1" applyFont="1" applyFill="1" applyBorder="1" applyProtection="1">
      <protection locked="0"/>
    </xf>
    <xf numFmtId="9" fontId="30" fillId="2" borderId="1" xfId="26" applyFont="1" applyFill="1" applyBorder="1" applyProtection="1">
      <protection locked="0"/>
    </xf>
    <xf numFmtId="9" fontId="30" fillId="2" borderId="14" xfId="26" applyFont="1" applyFill="1" applyBorder="1" applyProtection="1">
      <protection locked="0"/>
    </xf>
    <xf numFmtId="9" fontId="13" fillId="0" borderId="4" xfId="0" applyNumberFormat="1" applyFont="1" applyBorder="1" applyAlignment="1">
      <alignment horizontal="right"/>
    </xf>
    <xf numFmtId="170" fontId="12" fillId="0" borderId="1" xfId="0" applyNumberFormat="1" applyFont="1" applyBorder="1"/>
    <xf numFmtId="7" fontId="27" fillId="0" borderId="1" xfId="32" applyNumberFormat="1" applyFont="1" applyFill="1" applyBorder="1" applyAlignment="1">
      <alignment horizontal="right"/>
    </xf>
    <xf numFmtId="7" fontId="12" fillId="0" borderId="1" xfId="32" applyNumberFormat="1" applyFont="1" applyBorder="1"/>
    <xf numFmtId="9" fontId="12" fillId="0" borderId="0" xfId="26" applyFont="1"/>
    <xf numFmtId="0" fontId="13" fillId="4" borderId="0" xfId="0" applyFont="1" applyFill="1" applyAlignment="1">
      <alignment vertical="center"/>
    </xf>
    <xf numFmtId="0" fontId="23" fillId="0" borderId="3" xfId="0" applyFont="1" applyBorder="1" applyAlignment="1">
      <alignment horizontal="right"/>
    </xf>
    <xf numFmtId="0" fontId="12" fillId="0" borderId="5" xfId="0" applyFont="1" applyBorder="1"/>
    <xf numFmtId="0" fontId="35" fillId="0" borderId="5" xfId="0" applyFont="1" applyBorder="1"/>
    <xf numFmtId="3" fontId="12" fillId="0" borderId="5" xfId="0" applyNumberFormat="1" applyFont="1" applyBorder="1"/>
    <xf numFmtId="0" fontId="12" fillId="0" borderId="5" xfId="0" applyFont="1" applyBorder="1" applyAlignment="1">
      <alignment horizontal="center"/>
    </xf>
    <xf numFmtId="166" fontId="12" fillId="0" borderId="5" xfId="0" applyNumberFormat="1" applyFont="1" applyBorder="1" applyAlignment="1">
      <alignment horizontal="right" vertical="top"/>
    </xf>
    <xf numFmtId="6" fontId="12" fillId="0" borderId="0" xfId="0" applyNumberFormat="1" applyFont="1"/>
    <xf numFmtId="0" fontId="41" fillId="0" borderId="0" xfId="0" applyFont="1"/>
    <xf numFmtId="0" fontId="27" fillId="0" borderId="2" xfId="0" applyFont="1" applyBorder="1" applyAlignment="1">
      <alignment horizontal="left"/>
    </xf>
    <xf numFmtId="0" fontId="37" fillId="0" borderId="2" xfId="0" applyFont="1" applyBorder="1"/>
    <xf numFmtId="0" fontId="42" fillId="0" borderId="2" xfId="0" applyFont="1" applyBorder="1"/>
    <xf numFmtId="0" fontId="27" fillId="0" borderId="2" xfId="0" applyFont="1" applyBorder="1" applyAlignment="1">
      <alignment horizontal="right"/>
    </xf>
    <xf numFmtId="170" fontId="27" fillId="0" borderId="2" xfId="0" applyNumberFormat="1" applyFont="1" applyBorder="1" applyAlignment="1">
      <alignment horizontal="right"/>
    </xf>
    <xf numFmtId="10" fontId="27" fillId="0" borderId="0" xfId="26" applyNumberFormat="1" applyFont="1" applyFill="1"/>
    <xf numFmtId="0" fontId="1" fillId="9" borderId="0" xfId="33" applyFill="1"/>
    <xf numFmtId="0" fontId="1" fillId="0" borderId="0" xfId="33"/>
    <xf numFmtId="0" fontId="11" fillId="0" borderId="0" xfId="34"/>
    <xf numFmtId="0" fontId="43" fillId="0" borderId="0" xfId="33" applyFont="1"/>
    <xf numFmtId="0" fontId="44" fillId="0" borderId="0" xfId="33" applyFont="1"/>
    <xf numFmtId="0" fontId="45" fillId="0" borderId="0" xfId="33" applyFont="1"/>
    <xf numFmtId="0" fontId="46" fillId="0" borderId="0" xfId="33" applyFont="1"/>
    <xf numFmtId="0" fontId="47" fillId="0" borderId="0" xfId="33" applyFont="1"/>
    <xf numFmtId="2" fontId="47" fillId="0" borderId="0" xfId="33" applyNumberFormat="1" applyFont="1" applyAlignment="1">
      <alignment horizontal="left"/>
    </xf>
    <xf numFmtId="0" fontId="48" fillId="0" borderId="0" xfId="33" applyFont="1"/>
    <xf numFmtId="181" fontId="49" fillId="0" borderId="0" xfId="33" applyNumberFormat="1" applyFont="1" applyAlignment="1">
      <alignment horizontal="left"/>
    </xf>
    <xf numFmtId="0" fontId="50" fillId="0" borderId="0" xfId="33" applyFont="1"/>
    <xf numFmtId="10" fontId="30" fillId="2" borderId="1" xfId="26" applyNumberFormat="1" applyFont="1" applyFill="1" applyBorder="1" applyAlignment="1">
      <alignment horizontal="right"/>
    </xf>
    <xf numFmtId="8" fontId="32" fillId="2" borderId="1" xfId="0" applyNumberFormat="1" applyFont="1" applyFill="1" applyBorder="1" applyAlignment="1">
      <alignment horizontal="right"/>
    </xf>
    <xf numFmtId="49" fontId="30" fillId="2" borderId="1" xfId="26" applyNumberFormat="1" applyFont="1" applyFill="1" applyBorder="1" applyAlignment="1">
      <alignment horizontal="right"/>
    </xf>
    <xf numFmtId="7" fontId="30" fillId="2" borderId="1" xfId="26" applyNumberFormat="1" applyFont="1" applyFill="1" applyBorder="1" applyAlignment="1">
      <alignment horizontal="right"/>
    </xf>
    <xf numFmtId="0" fontId="51" fillId="0" borderId="5" xfId="0" applyFont="1" applyBorder="1"/>
  </cellXfs>
  <cellStyles count="35">
    <cellStyle name="Check RedRedGreen" xfId="29" xr:uid="{81F56CD6-3B68-4074-B257-FFF69A21ECCD}"/>
    <cellStyle name="Comma" xfId="27" builtinId="3"/>
    <cellStyle name="Comma 2" xfId="11" xr:uid="{00000000-0005-0000-0000-000001000000}"/>
    <cellStyle name="Comma 3" xfId="24" xr:uid="{00000000-0005-0000-0000-000002000000}"/>
    <cellStyle name="Comma 4" xfId="31" xr:uid="{6D11CEBA-4733-4C43-948A-484B1D4FEF60}"/>
    <cellStyle name="Currency" xfId="32" builtinId="4"/>
    <cellStyle name="Currency 2" xfId="5" xr:uid="{00000000-0005-0000-0000-000003000000}"/>
    <cellStyle name="Currency 3" xfId="10" xr:uid="{00000000-0005-0000-0000-000004000000}"/>
    <cellStyle name="Currency 4" xfId="8" xr:uid="{00000000-0005-0000-0000-000005000000}"/>
    <cellStyle name="Currency 5" xfId="19" xr:uid="{00000000-0005-0000-0000-000006000000}"/>
    <cellStyle name="Currency 6" xfId="21" xr:uid="{00000000-0005-0000-0000-000007000000}"/>
    <cellStyle name="Normal" xfId="0" builtinId="0"/>
    <cellStyle name="Normal 10" xfId="28" xr:uid="{7B16BCF1-6E54-4F93-AB46-72D8CC94A7D5}"/>
    <cellStyle name="Normal 2" xfId="1" xr:uid="{00000000-0005-0000-0000-000009000000}"/>
    <cellStyle name="Normal 2 2" xfId="3" xr:uid="{00000000-0005-0000-0000-00000A000000}"/>
    <cellStyle name="Normal 2 3" xfId="4" xr:uid="{00000000-0005-0000-0000-00000B000000}"/>
    <cellStyle name="Normal 2 4" xfId="6" xr:uid="{00000000-0005-0000-0000-00000C000000}"/>
    <cellStyle name="Normal 2 5" xfId="34" xr:uid="{8BD718BF-4F30-40FC-8ECB-4A2E855AF678}"/>
    <cellStyle name="Normal 3" xfId="2" xr:uid="{00000000-0005-0000-0000-00000D000000}"/>
    <cellStyle name="Normal 3 2" xfId="14" xr:uid="{00000000-0005-0000-0000-00000E000000}"/>
    <cellStyle name="Normal 3 3" xfId="22" xr:uid="{00000000-0005-0000-0000-00000F000000}"/>
    <cellStyle name="Normal 3 3 2" xfId="25" xr:uid="{00000000-0005-0000-0000-000010000000}"/>
    <cellStyle name="Normal 3 4" xfId="33" xr:uid="{BCFEC5C9-5414-4EEB-9165-3EBD502987D5}"/>
    <cellStyle name="Normal 4" xfId="7" xr:uid="{00000000-0005-0000-0000-000011000000}"/>
    <cellStyle name="Normal 5" xfId="13" xr:uid="{00000000-0005-0000-0000-000012000000}"/>
    <cellStyle name="Normal 6" xfId="15" xr:uid="{00000000-0005-0000-0000-000013000000}"/>
    <cellStyle name="Normal 7" xfId="16" xr:uid="{00000000-0005-0000-0000-000014000000}"/>
    <cellStyle name="Normal 8" xfId="17" xr:uid="{00000000-0005-0000-0000-000015000000}"/>
    <cellStyle name="Normal 9" xfId="20" xr:uid="{00000000-0005-0000-0000-000016000000}"/>
    <cellStyle name="Percent" xfId="26" builtinId="5"/>
    <cellStyle name="Percent 2" xfId="12" xr:uid="{00000000-0005-0000-0000-000018000000}"/>
    <cellStyle name="Percent 3" xfId="9" xr:uid="{00000000-0005-0000-0000-000019000000}"/>
    <cellStyle name="Percent 4" xfId="18" xr:uid="{00000000-0005-0000-0000-00001A000000}"/>
    <cellStyle name="Percent 5" xfId="23" xr:uid="{00000000-0005-0000-0000-00001B000000}"/>
    <cellStyle name="Percent 6" xfId="30" xr:uid="{5763A556-E968-406C-970C-EC0BDBFFAC4D}"/>
  </cellStyles>
  <dxfs count="23"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00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ont>
        <b/>
        <i val="0"/>
        <color auto="1"/>
      </font>
      <numFmt numFmtId="3" formatCode="#,##0"/>
      <fill>
        <patternFill>
          <bgColor rgb="FFFF6600"/>
        </patternFill>
      </fill>
    </dxf>
    <dxf>
      <fill>
        <patternFill patternType="none">
          <bgColor auto="1"/>
        </patternFill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ill>
        <patternFill patternType="gray125"/>
      </fill>
      <border>
        <left style="hair">
          <color auto="1"/>
        </left>
        <right style="hair">
          <color auto="1"/>
        </right>
        <top style="hair">
          <color auto="1"/>
        </top>
        <bottom style="hair">
          <color auto="1"/>
        </bottom>
      </border>
    </dxf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0000FF"/>
      <color rgb="FF487B79"/>
      <color rgb="FFFFFFCC"/>
      <color rgb="FF40566A"/>
      <color rgb="FFFFCCCC"/>
      <color rgb="FFFFCCFF"/>
      <color rgb="FFFF6600"/>
      <color rgb="FFEBF2F9"/>
      <color rgb="FFE5EEF7"/>
      <color rgb="FFD6E5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8B610325-0E93-4E45-AAB8-5378EF0CDA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21450" y="2254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7B030-93EC-4914-A169-14EBBC058AAE}">
  <sheetPr>
    <tabColor theme="1" tint="0.34998626667073579"/>
  </sheetPr>
  <dimension ref="A1:K43"/>
  <sheetViews>
    <sheetView showGridLines="0" workbookViewId="0">
      <selection activeCell="H25" sqref="H25"/>
    </sheetView>
  </sheetViews>
  <sheetFormatPr defaultColWidth="0" defaultRowHeight="12.95" customHeight="1" zeroHeight="1" x14ac:dyDescent="0.2"/>
  <cols>
    <col min="1" max="1" width="12.85546875" style="115" customWidth="1"/>
    <col min="2" max="2" width="2.5703125" style="115" customWidth="1"/>
    <col min="3" max="3" width="16.85546875" style="115" customWidth="1"/>
    <col min="4" max="11" width="10.5703125" style="115" customWidth="1"/>
    <col min="12" max="16384" width="10.5703125" style="115" hidden="1"/>
  </cols>
  <sheetData>
    <row r="1" spans="1:11" ht="15" x14ac:dyDescent="0.25">
      <c r="A1" s="113"/>
      <c r="B1" s="114"/>
      <c r="C1" s="114"/>
      <c r="D1" s="114"/>
      <c r="E1" s="114"/>
      <c r="F1" s="114"/>
      <c r="G1" s="114"/>
      <c r="H1" s="114"/>
      <c r="I1" s="114"/>
      <c r="J1" s="114"/>
      <c r="K1" s="114"/>
    </row>
    <row r="2" spans="1:11" ht="23.25" x14ac:dyDescent="0.35">
      <c r="A2" s="113"/>
      <c r="B2" s="114"/>
      <c r="C2" s="116" t="s">
        <v>29</v>
      </c>
      <c r="D2" s="117"/>
      <c r="E2" s="117"/>
      <c r="F2" s="114"/>
      <c r="G2" s="114"/>
      <c r="H2" s="114"/>
      <c r="I2" s="114"/>
      <c r="J2" s="114"/>
      <c r="K2" s="114"/>
    </row>
    <row r="3" spans="1:11" ht="15.75" x14ac:dyDescent="0.25">
      <c r="A3" s="113"/>
      <c r="B3" s="114"/>
      <c r="C3" s="118" t="s">
        <v>82</v>
      </c>
      <c r="D3" s="117"/>
      <c r="E3" s="117"/>
      <c r="F3" s="114"/>
      <c r="G3" s="114"/>
      <c r="H3" s="114"/>
      <c r="I3" s="114"/>
      <c r="J3" s="114"/>
      <c r="K3" s="114"/>
    </row>
    <row r="4" spans="1:11" ht="15" x14ac:dyDescent="0.25">
      <c r="A4" s="113"/>
      <c r="B4" s="114"/>
      <c r="C4" s="114"/>
      <c r="D4" s="117"/>
      <c r="E4" s="117"/>
      <c r="F4" s="114"/>
      <c r="G4" s="114"/>
      <c r="H4" s="114"/>
      <c r="I4" s="114"/>
      <c r="J4" s="114"/>
      <c r="K4" s="114"/>
    </row>
    <row r="5" spans="1:11" ht="15" x14ac:dyDescent="0.25">
      <c r="A5" s="113"/>
      <c r="B5" s="114"/>
      <c r="C5" s="119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#N/A</v>
      </c>
      <c r="D5" s="114"/>
      <c r="E5" s="114"/>
      <c r="F5" s="114"/>
      <c r="G5" s="114"/>
      <c r="H5" s="114"/>
      <c r="I5" s="114"/>
      <c r="J5" s="114"/>
      <c r="K5" s="114"/>
    </row>
    <row r="6" spans="1:11" ht="15" x14ac:dyDescent="0.25">
      <c r="A6" s="113"/>
      <c r="B6" s="114"/>
      <c r="C6" s="120" t="s">
        <v>83</v>
      </c>
      <c r="D6" s="121" t="e" cm="1">
        <f t="array" aca="1" ref="D6" ca="1">LEFT(_xlfn.TEXTAFTER(CELL("filename")," MOD "),FIND(" - ",_xlfn.TEXTAFTER(CELL("filename")," MOD "),1)-1)</f>
        <v>#N/A</v>
      </c>
      <c r="E6" s="120"/>
      <c r="F6" s="114"/>
      <c r="G6" s="114"/>
      <c r="H6" s="114"/>
      <c r="I6" s="114"/>
      <c r="J6" s="114"/>
      <c r="K6" s="114"/>
    </row>
    <row r="7" spans="1:11" ht="15" x14ac:dyDescent="0.25">
      <c r="A7" s="113"/>
      <c r="B7" s="114"/>
      <c r="C7" s="114"/>
      <c r="D7" s="114"/>
      <c r="E7" s="114"/>
      <c r="F7" s="122"/>
      <c r="G7" s="122"/>
      <c r="H7" s="122"/>
      <c r="I7" s="114"/>
      <c r="J7" s="122"/>
      <c r="K7" s="122"/>
    </row>
    <row r="8" spans="1:11" ht="15" x14ac:dyDescent="0.25">
      <c r="A8" s="113"/>
      <c r="B8" s="114"/>
      <c r="C8" s="123">
        <v>45688</v>
      </c>
      <c r="D8" s="114"/>
      <c r="E8" s="114"/>
      <c r="F8" s="122"/>
      <c r="G8" s="122"/>
      <c r="H8" s="122"/>
      <c r="I8" s="114"/>
      <c r="J8" s="122"/>
      <c r="K8" s="122"/>
    </row>
    <row r="9" spans="1:11" ht="15" x14ac:dyDescent="0.25">
      <c r="A9" s="113"/>
      <c r="B9" s="114"/>
      <c r="C9" s="124"/>
      <c r="D9" s="124"/>
      <c r="E9" s="114"/>
      <c r="F9" s="122"/>
      <c r="G9" s="122"/>
      <c r="H9" s="122"/>
      <c r="I9" s="122"/>
      <c r="J9" s="122"/>
      <c r="K9" s="122"/>
    </row>
    <row r="10" spans="1:11" ht="15" x14ac:dyDescent="0.25">
      <c r="A10" s="113"/>
      <c r="B10" s="114"/>
      <c r="C10" s="124"/>
      <c r="D10" s="124"/>
      <c r="E10" s="114"/>
      <c r="F10" s="122"/>
      <c r="G10" s="122"/>
      <c r="H10" s="122"/>
      <c r="I10" s="122"/>
      <c r="J10" s="122"/>
      <c r="K10" s="122"/>
    </row>
    <row r="11" spans="1:11" ht="15" x14ac:dyDescent="0.25">
      <c r="A11" s="113"/>
      <c r="B11" s="114"/>
      <c r="C11" s="124"/>
      <c r="D11" s="124"/>
      <c r="E11" s="114"/>
      <c r="F11" s="122"/>
      <c r="G11" s="122"/>
      <c r="H11" s="122"/>
      <c r="I11" s="122"/>
      <c r="J11" s="122"/>
      <c r="K11" s="122"/>
    </row>
    <row r="12" spans="1:11" ht="15" x14ac:dyDescent="0.25">
      <c r="A12" s="113"/>
      <c r="B12" s="114"/>
      <c r="C12" s="124"/>
      <c r="D12" s="124"/>
      <c r="E12" s="114"/>
      <c r="F12" s="122"/>
      <c r="G12" s="122"/>
      <c r="H12" s="122"/>
      <c r="I12" s="122"/>
      <c r="J12" s="122"/>
      <c r="K12" s="122"/>
    </row>
    <row r="13" spans="1:11" ht="15" x14ac:dyDescent="0.25">
      <c r="A13" s="113"/>
      <c r="B13" s="114"/>
      <c r="C13" s="124"/>
      <c r="D13" s="124"/>
      <c r="E13" s="114"/>
      <c r="F13" s="122"/>
      <c r="G13" s="122"/>
      <c r="H13" s="122"/>
      <c r="I13" s="122"/>
      <c r="J13" s="122"/>
      <c r="K13" s="122"/>
    </row>
    <row r="14" spans="1:11" ht="15" x14ac:dyDescent="0.25">
      <c r="A14" s="113"/>
      <c r="B14" s="114"/>
      <c r="C14" s="122"/>
      <c r="D14" s="122"/>
      <c r="E14" s="122"/>
      <c r="F14" s="122"/>
      <c r="G14" s="122"/>
      <c r="H14" s="122"/>
      <c r="I14" s="122"/>
      <c r="J14" s="122"/>
      <c r="K14" s="122"/>
    </row>
    <row r="15" spans="1:11" ht="15" x14ac:dyDescent="0.25">
      <c r="A15" s="113"/>
      <c r="B15" s="114"/>
      <c r="C15" s="119"/>
      <c r="D15" s="122"/>
      <c r="E15" s="122"/>
      <c r="F15" s="122"/>
      <c r="G15" s="122"/>
      <c r="H15" s="122"/>
      <c r="I15" s="122"/>
      <c r="J15" s="122"/>
      <c r="K15" s="122"/>
    </row>
    <row r="16" spans="1:11" ht="15" x14ac:dyDescent="0.25">
      <c r="A16" s="113"/>
      <c r="B16" s="114"/>
      <c r="C16" s="119"/>
      <c r="D16" s="122"/>
      <c r="E16" s="122"/>
      <c r="F16" s="122"/>
      <c r="G16" s="122"/>
      <c r="H16" s="122"/>
      <c r="I16" s="122"/>
      <c r="J16" s="122"/>
      <c r="K16" s="122"/>
    </row>
    <row r="17" spans="1:11" ht="15" x14ac:dyDescent="0.25">
      <c r="A17" s="113"/>
      <c r="B17" s="114"/>
      <c r="C17" s="122"/>
      <c r="D17" s="122"/>
      <c r="E17" s="122"/>
      <c r="F17" s="122"/>
      <c r="G17" s="122"/>
      <c r="H17" s="122"/>
      <c r="I17" s="122"/>
      <c r="J17" s="122"/>
      <c r="K17" s="122"/>
    </row>
    <row r="18" spans="1:11" ht="15" x14ac:dyDescent="0.25">
      <c r="A18" s="113"/>
      <c r="B18" s="114"/>
      <c r="C18" s="122"/>
      <c r="D18" s="122"/>
      <c r="E18" s="122"/>
      <c r="F18" s="122"/>
      <c r="G18" s="122"/>
      <c r="H18" s="122"/>
      <c r="I18" s="122"/>
      <c r="J18" s="122"/>
      <c r="K18" s="122"/>
    </row>
    <row r="19" spans="1:11" ht="15" x14ac:dyDescent="0.25">
      <c r="A19" s="113"/>
      <c r="B19" s="114"/>
      <c r="C19" s="122"/>
      <c r="D19" s="122"/>
      <c r="E19" s="122"/>
      <c r="F19" s="122"/>
      <c r="H19" s="122"/>
      <c r="I19" s="122"/>
      <c r="J19" s="122"/>
      <c r="K19" s="122"/>
    </row>
    <row r="20" spans="1:11" ht="15" x14ac:dyDescent="0.25">
      <c r="A20" s="113"/>
      <c r="B20" s="114"/>
      <c r="C20" s="122"/>
      <c r="D20" s="122"/>
      <c r="E20" s="122"/>
      <c r="F20" s="122"/>
      <c r="G20" s="122"/>
      <c r="H20" s="122"/>
      <c r="I20" s="122"/>
      <c r="J20" s="122"/>
      <c r="K20" s="122"/>
    </row>
    <row r="21" spans="1:11" ht="15" x14ac:dyDescent="0.25">
      <c r="A21" s="113"/>
      <c r="B21" s="114"/>
      <c r="C21" s="122"/>
      <c r="D21" s="122"/>
      <c r="E21" s="122"/>
      <c r="F21" s="122"/>
      <c r="G21" s="122"/>
      <c r="H21" s="122"/>
      <c r="I21" s="122"/>
      <c r="J21" s="122"/>
      <c r="K21" s="122"/>
    </row>
    <row r="22" spans="1:11" ht="15" x14ac:dyDescent="0.25">
      <c r="A22" s="113"/>
      <c r="B22" s="114"/>
      <c r="C22" s="122"/>
      <c r="D22" s="122"/>
      <c r="E22" s="122"/>
      <c r="F22" s="122"/>
      <c r="G22" s="122"/>
      <c r="H22" s="122"/>
      <c r="I22" s="122"/>
      <c r="J22" s="122"/>
      <c r="K22" s="122"/>
    </row>
    <row r="23" spans="1:11" ht="15" x14ac:dyDescent="0.25">
      <c r="A23" s="113"/>
      <c r="B23" s="114"/>
      <c r="C23" s="122"/>
      <c r="D23" s="122"/>
      <c r="E23" s="122"/>
      <c r="F23" s="122"/>
      <c r="G23" s="122"/>
      <c r="H23" s="122"/>
      <c r="I23" s="122"/>
      <c r="J23" s="122"/>
      <c r="K23" s="122"/>
    </row>
    <row r="24" spans="1:11" ht="15" x14ac:dyDescent="0.25">
      <c r="A24" s="113"/>
      <c r="B24" s="114"/>
      <c r="C24" s="122"/>
      <c r="D24" s="122"/>
      <c r="E24" s="122"/>
      <c r="F24" s="122"/>
      <c r="G24" s="122"/>
      <c r="H24" s="122"/>
      <c r="I24" s="122"/>
      <c r="J24" s="122"/>
      <c r="K24" s="122"/>
    </row>
    <row r="25" spans="1:11" ht="15" x14ac:dyDescent="0.25">
      <c r="A25" s="113"/>
      <c r="B25" s="114"/>
      <c r="C25" s="122"/>
      <c r="D25" s="122"/>
      <c r="E25" s="122"/>
      <c r="F25" s="122"/>
      <c r="G25" s="122"/>
      <c r="H25" s="122"/>
      <c r="I25" s="122"/>
      <c r="J25" s="122"/>
      <c r="K25" s="122"/>
    </row>
    <row r="26" spans="1:11" ht="15" x14ac:dyDescent="0.25">
      <c r="A26" s="113"/>
      <c r="B26" s="114"/>
      <c r="C26" s="122"/>
      <c r="D26" s="122"/>
      <c r="E26" s="122"/>
      <c r="F26" s="122"/>
      <c r="G26" s="122"/>
      <c r="H26" s="122"/>
      <c r="I26" s="122"/>
      <c r="J26" s="122"/>
      <c r="K26" s="122"/>
    </row>
    <row r="27" spans="1:11" ht="15" x14ac:dyDescent="0.25">
      <c r="A27" s="113"/>
      <c r="B27" s="114"/>
      <c r="C27" s="122"/>
      <c r="D27" s="122"/>
      <c r="E27" s="122"/>
      <c r="F27" s="122"/>
      <c r="G27" s="122"/>
      <c r="H27" s="122"/>
      <c r="I27" s="122"/>
      <c r="J27" s="122"/>
      <c r="K27" s="122"/>
    </row>
    <row r="28" spans="1:11" ht="15" x14ac:dyDescent="0.25">
      <c r="A28" s="113"/>
      <c r="B28" s="114"/>
      <c r="C28" s="122"/>
      <c r="D28" s="122"/>
      <c r="E28" s="122"/>
      <c r="F28" s="122"/>
      <c r="G28" s="122"/>
      <c r="H28" s="122"/>
      <c r="I28" s="122"/>
      <c r="J28" s="122"/>
      <c r="K28" s="122"/>
    </row>
    <row r="29" spans="1:11" ht="15" x14ac:dyDescent="0.25">
      <c r="A29" s="113"/>
      <c r="B29" s="114"/>
      <c r="C29" s="122"/>
      <c r="D29" s="122"/>
      <c r="E29" s="122"/>
      <c r="F29" s="122"/>
      <c r="G29" s="122"/>
      <c r="H29" s="122"/>
      <c r="I29" s="122"/>
      <c r="J29" s="122"/>
      <c r="K29" s="122"/>
    </row>
    <row r="30" spans="1:11" ht="15" x14ac:dyDescent="0.25">
      <c r="A30" s="113"/>
      <c r="B30" s="114"/>
      <c r="C30" s="122"/>
      <c r="D30" s="114"/>
      <c r="E30" s="122"/>
      <c r="F30" s="122"/>
      <c r="G30" s="122"/>
      <c r="H30" s="122"/>
      <c r="I30" s="122"/>
      <c r="J30" s="122"/>
      <c r="K30" s="122"/>
    </row>
    <row r="31" spans="1:11" ht="15" x14ac:dyDescent="0.25">
      <c r="A31" s="113"/>
      <c r="B31" s="114"/>
      <c r="C31" s="114"/>
      <c r="D31" s="114"/>
      <c r="E31" s="114"/>
      <c r="F31" s="114"/>
      <c r="G31" s="114"/>
      <c r="H31" s="114"/>
      <c r="I31" s="114"/>
      <c r="J31" s="114"/>
      <c r="K31" s="114"/>
    </row>
    <row r="32" spans="1:11" ht="15" x14ac:dyDescent="0.25">
      <c r="A32" s="113"/>
      <c r="B32" s="114"/>
      <c r="C32" s="114"/>
      <c r="D32" s="114"/>
      <c r="E32" s="114"/>
      <c r="F32" s="114"/>
      <c r="G32" s="114"/>
      <c r="H32" s="114"/>
      <c r="I32" s="114"/>
      <c r="J32" s="114"/>
      <c r="K32" s="114"/>
    </row>
    <row r="33" spans="1:11" ht="15" x14ac:dyDescent="0.25">
      <c r="A33" s="113"/>
      <c r="B33" s="114"/>
      <c r="C33" s="114"/>
      <c r="D33" s="114"/>
      <c r="E33" s="114"/>
      <c r="F33" s="114"/>
      <c r="G33" s="114"/>
      <c r="H33" s="114"/>
      <c r="I33" s="114"/>
      <c r="J33" s="114"/>
      <c r="K33" s="114"/>
    </row>
    <row r="34" spans="1:11" ht="15" x14ac:dyDescent="0.25">
      <c r="A34" s="113"/>
      <c r="B34" s="114"/>
      <c r="C34" s="114"/>
      <c r="D34" s="114"/>
      <c r="E34" s="114"/>
      <c r="F34" s="114"/>
      <c r="G34" s="114"/>
      <c r="H34" s="114"/>
      <c r="I34" s="114"/>
      <c r="J34" s="114"/>
      <c r="K34" s="114"/>
    </row>
    <row r="35" spans="1:11" ht="15" x14ac:dyDescent="0.25">
      <c r="A35" s="113"/>
      <c r="B35" s="114"/>
      <c r="C35" s="114"/>
      <c r="D35" s="114"/>
      <c r="E35" s="114"/>
      <c r="F35" s="114"/>
      <c r="G35" s="114"/>
      <c r="H35" s="114"/>
      <c r="I35" s="114"/>
      <c r="J35" s="114"/>
      <c r="K35" s="114"/>
    </row>
    <row r="36" spans="1:11" ht="15" x14ac:dyDescent="0.25">
      <c r="A36" s="113"/>
      <c r="B36" s="114"/>
      <c r="C36" s="114"/>
      <c r="D36" s="114"/>
      <c r="E36" s="114"/>
      <c r="F36" s="114"/>
      <c r="G36" s="114"/>
      <c r="H36" s="114"/>
      <c r="I36" s="114"/>
      <c r="J36" s="114"/>
      <c r="K36" s="114"/>
    </row>
    <row r="37" spans="1:11" ht="15" x14ac:dyDescent="0.25">
      <c r="A37" s="113"/>
      <c r="B37" s="114"/>
      <c r="C37" s="114"/>
      <c r="D37" s="114"/>
      <c r="E37" s="114"/>
      <c r="F37" s="114"/>
      <c r="G37" s="114"/>
      <c r="H37" s="114"/>
      <c r="I37" s="114"/>
      <c r="J37" s="114"/>
      <c r="K37" s="114"/>
    </row>
    <row r="38" spans="1:11" ht="15" x14ac:dyDescent="0.25">
      <c r="A38" s="113"/>
      <c r="B38" s="114"/>
      <c r="C38" s="114"/>
      <c r="D38" s="114"/>
      <c r="E38" s="114"/>
      <c r="F38" s="114"/>
      <c r="G38" s="114"/>
      <c r="H38" s="114"/>
      <c r="I38" s="114"/>
      <c r="J38" s="114"/>
      <c r="K38" s="114"/>
    </row>
    <row r="39" spans="1:11" ht="15" x14ac:dyDescent="0.25">
      <c r="A39" s="113"/>
      <c r="B39" s="114"/>
      <c r="C39" s="114"/>
      <c r="D39" s="114"/>
      <c r="E39" s="114"/>
      <c r="F39" s="114"/>
      <c r="G39" s="114"/>
      <c r="H39" s="114"/>
      <c r="I39" s="114"/>
      <c r="J39" s="114"/>
      <c r="K39" s="114"/>
    </row>
    <row r="40" spans="1:11" ht="15" x14ac:dyDescent="0.25">
      <c r="A40" s="113"/>
      <c r="B40" s="114"/>
      <c r="C40" s="114"/>
      <c r="D40" s="114"/>
      <c r="E40" s="114"/>
      <c r="F40" s="114"/>
      <c r="G40" s="114"/>
      <c r="H40" s="114"/>
      <c r="I40" s="114"/>
      <c r="J40" s="114"/>
      <c r="K40" s="114"/>
    </row>
    <row r="41" spans="1:11" ht="15" x14ac:dyDescent="0.25">
      <c r="A41" s="113"/>
      <c r="B41" s="114"/>
      <c r="C41" s="114"/>
      <c r="D41" s="114"/>
      <c r="E41" s="114"/>
      <c r="F41" s="114"/>
      <c r="G41" s="114"/>
      <c r="H41" s="114"/>
      <c r="I41" s="114"/>
      <c r="J41" s="114"/>
      <c r="K41" s="114"/>
    </row>
    <row r="42" spans="1:11" ht="15" x14ac:dyDescent="0.25">
      <c r="A42" s="113"/>
      <c r="B42" s="114"/>
      <c r="C42" s="114"/>
      <c r="D42" s="114"/>
      <c r="E42" s="114"/>
      <c r="F42" s="114"/>
      <c r="G42" s="114"/>
      <c r="H42" s="114"/>
      <c r="I42" s="114"/>
      <c r="J42" s="114"/>
      <c r="K42" s="114"/>
    </row>
    <row r="43" spans="1:11" ht="15" x14ac:dyDescent="0.25">
      <c r="A43" s="113"/>
      <c r="B43" s="114"/>
      <c r="C43" s="114"/>
      <c r="D43" s="114"/>
      <c r="E43" s="114"/>
      <c r="F43" s="114"/>
      <c r="G43" s="114"/>
      <c r="H43" s="114"/>
      <c r="I43" s="114"/>
      <c r="J43" s="114"/>
      <c r="K43" s="114"/>
    </row>
  </sheetData>
  <conditionalFormatting sqref="C5">
    <cfRule type="expression" dxfId="22" priority="1">
      <formula>LEFT(C5,1)="&lt;"</formula>
    </cfRule>
  </conditionalFormatting>
  <conditionalFormatting sqref="D6">
    <cfRule type="expression" dxfId="21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E3313-C902-436C-8915-2461C9C9F158}">
  <sheetPr>
    <pageSetUpPr fitToPage="1"/>
  </sheetPr>
  <dimension ref="A1:P40"/>
  <sheetViews>
    <sheetView showGridLines="0" tabSelected="1" zoomScale="85" zoomScaleNormal="85" workbookViewId="0">
      <selection activeCell="T17" sqref="T17"/>
    </sheetView>
  </sheetViews>
  <sheetFormatPr defaultColWidth="9.140625" defaultRowHeight="12.75" x14ac:dyDescent="0.2"/>
  <cols>
    <col min="1" max="1" width="7.140625" style="1" customWidth="1"/>
    <col min="2" max="2" width="9.7109375" style="1" customWidth="1"/>
    <col min="3" max="3" width="15.28515625" style="1" customWidth="1"/>
    <col min="4" max="4" width="13.85546875" style="1" customWidth="1"/>
    <col min="5" max="5" width="2.85546875" style="1" customWidth="1"/>
    <col min="6" max="11" width="12.42578125" style="1" customWidth="1"/>
    <col min="12" max="13" width="11.28515625" style="1" bestFit="1" customWidth="1"/>
    <col min="14" max="16384" width="9.140625" style="1"/>
  </cols>
  <sheetData>
    <row r="1" spans="1:16" ht="21" x14ac:dyDescent="0.35">
      <c r="A1" s="14" t="str">
        <f>Project_name</f>
        <v>Market systems</v>
      </c>
      <c r="B1" s="14"/>
      <c r="C1" s="11"/>
      <c r="D1" s="11"/>
      <c r="E1" s="11"/>
      <c r="F1" s="11"/>
      <c r="G1" s="11"/>
      <c r="H1" s="11"/>
      <c r="I1" s="11"/>
      <c r="J1" s="11"/>
      <c r="K1" s="11"/>
    </row>
    <row r="2" spans="1:16" ht="15.75" x14ac:dyDescent="0.25">
      <c r="A2" s="13" t="str">
        <f>Business</f>
        <v>UE</v>
      </c>
      <c r="B2" s="13"/>
      <c r="C2" s="11"/>
      <c r="D2" s="11"/>
      <c r="E2" s="11"/>
      <c r="F2" s="11"/>
      <c r="G2" s="11"/>
      <c r="H2" s="11"/>
      <c r="I2" s="11"/>
      <c r="J2" s="11"/>
      <c r="K2" s="11"/>
    </row>
    <row r="3" spans="1:16" s="18" customFormat="1" ht="15.75" x14ac:dyDescent="0.25">
      <c r="A3" s="30" t="str">
        <f>"Summary ($ "&amp;Assumptions!$C$35&amp;")"</f>
        <v>Summary ($ June 2026)</v>
      </c>
      <c r="B3" s="28"/>
      <c r="C3" s="29"/>
      <c r="D3" s="29"/>
      <c r="E3" s="29"/>
      <c r="F3" s="29"/>
      <c r="G3" s="29"/>
      <c r="H3" s="29"/>
      <c r="I3" s="29"/>
      <c r="J3" s="29"/>
      <c r="K3" s="29"/>
      <c r="L3" s="1"/>
    </row>
    <row r="4" spans="1:16" ht="12.75" customHeight="1" x14ac:dyDescent="0.25">
      <c r="E4" s="2"/>
      <c r="P4"/>
    </row>
    <row r="5" spans="1:16" ht="12.75" customHeight="1" x14ac:dyDescent="0.25">
      <c r="B5" s="15"/>
      <c r="C5" s="16"/>
      <c r="D5" s="16"/>
      <c r="E5" s="16"/>
      <c r="F5" s="16"/>
      <c r="G5" s="16"/>
      <c r="H5" s="16"/>
      <c r="I5" s="16"/>
      <c r="J5" s="16"/>
      <c r="K5" s="16"/>
    </row>
    <row r="6" spans="1:16" ht="12.75" customHeight="1" x14ac:dyDescent="0.25">
      <c r="B6" s="4" t="s">
        <v>1</v>
      </c>
      <c r="D6" s="82" t="s">
        <v>16</v>
      </c>
      <c r="E6" s="2"/>
      <c r="P6"/>
    </row>
    <row r="7" spans="1:16" ht="12.75" customHeight="1" x14ac:dyDescent="0.25">
      <c r="B7" s="47"/>
      <c r="D7" s="2"/>
      <c r="E7" s="2"/>
      <c r="P7"/>
    </row>
    <row r="8" spans="1:16" ht="12.75" customHeight="1" x14ac:dyDescent="0.25">
      <c r="E8" s="2"/>
      <c r="P8"/>
    </row>
    <row r="9" spans="1:16" ht="12.75" customHeight="1" x14ac:dyDescent="0.25">
      <c r="E9" s="2"/>
      <c r="P9"/>
    </row>
    <row r="10" spans="1:16" ht="12.75" customHeight="1" x14ac:dyDescent="0.25">
      <c r="B10" s="36" t="s">
        <v>3</v>
      </c>
      <c r="C10" s="36" t="s">
        <v>4</v>
      </c>
      <c r="D10" s="36"/>
      <c r="E10" s="37"/>
      <c r="F10" s="38" t="s">
        <v>5</v>
      </c>
      <c r="G10" s="38" t="s">
        <v>6</v>
      </c>
      <c r="H10" s="38" t="s">
        <v>7</v>
      </c>
      <c r="I10" s="38" t="s">
        <v>8</v>
      </c>
      <c r="J10" s="38" t="s">
        <v>9</v>
      </c>
      <c r="K10" s="72" t="s">
        <v>0</v>
      </c>
      <c r="P10"/>
    </row>
    <row r="11" spans="1:16" ht="12.75" customHeight="1" x14ac:dyDescent="0.25">
      <c r="C11" s="1" t="s">
        <v>47</v>
      </c>
      <c r="D11" s="106"/>
      <c r="E11" s="2"/>
      <c r="F11" s="6">
        <f>'Option 1'!P77</f>
        <v>0</v>
      </c>
      <c r="G11" s="6">
        <f>'Option 1'!Q77</f>
        <v>0</v>
      </c>
      <c r="H11" s="6">
        <f>'Option 1'!R77</f>
        <v>0</v>
      </c>
      <c r="I11" s="6">
        <f>'Option 1'!S77</f>
        <v>0</v>
      </c>
      <c r="J11" s="6">
        <f>'Option 1'!T77</f>
        <v>0</v>
      </c>
      <c r="K11" s="6">
        <f>SUM(F11:J11)</f>
        <v>0</v>
      </c>
      <c r="M11" s="97"/>
      <c r="P11"/>
    </row>
    <row r="12" spans="1:16" ht="12.75" customHeight="1" x14ac:dyDescent="0.25">
      <c r="C12" s="1" t="s">
        <v>94</v>
      </c>
      <c r="D12" s="106"/>
      <c r="E12" s="2"/>
      <c r="F12" s="6">
        <f>'Option 1'!P81</f>
        <v>307163.89041098068</v>
      </c>
      <c r="G12" s="6">
        <f>'Option 1'!Q81</f>
        <v>307163.89041098068</v>
      </c>
      <c r="H12" s="6">
        <f>'Option 1'!R81</f>
        <v>535480.14564863825</v>
      </c>
      <c r="I12" s="6">
        <f>'Option 1'!S81</f>
        <v>592559.20945805265</v>
      </c>
      <c r="J12" s="6">
        <f>'Option 1'!T81</f>
        <v>649638.27326746704</v>
      </c>
      <c r="K12" s="6">
        <f t="shared" ref="K12:K13" si="0">SUM(F12:J12)</f>
        <v>2392005.4091961193</v>
      </c>
      <c r="M12" s="97"/>
      <c r="P12"/>
    </row>
    <row r="13" spans="1:16" ht="12.75" customHeight="1" x14ac:dyDescent="0.2">
      <c r="C13" s="1" t="s">
        <v>95</v>
      </c>
      <c r="D13" s="106"/>
      <c r="F13" s="6">
        <v>319390.70412659837</v>
      </c>
      <c r="G13" s="6">
        <v>321950.4049346369</v>
      </c>
      <c r="H13" s="6">
        <v>566406.95574943163</v>
      </c>
      <c r="I13" s="6">
        <v>633134.20918341901</v>
      </c>
      <c r="J13" s="6">
        <v>700844.26477037184</v>
      </c>
      <c r="K13" s="6">
        <f t="shared" si="0"/>
        <v>2541726.5387644577</v>
      </c>
      <c r="M13" s="97"/>
    </row>
    <row r="14" spans="1:16" ht="12.75" customHeight="1" x14ac:dyDescent="0.2">
      <c r="C14" s="100" t="s">
        <v>96</v>
      </c>
      <c r="D14" s="129" t="s">
        <v>97</v>
      </c>
      <c r="E14" s="100"/>
      <c r="F14" s="104">
        <f>F11+F13</f>
        <v>319390.70412659837</v>
      </c>
      <c r="G14" s="104">
        <f t="shared" ref="G14:K14" si="1">G11+G13</f>
        <v>321950.4049346369</v>
      </c>
      <c r="H14" s="104">
        <f t="shared" si="1"/>
        <v>566406.95574943163</v>
      </c>
      <c r="I14" s="104">
        <f t="shared" si="1"/>
        <v>633134.20918341901</v>
      </c>
      <c r="J14" s="104">
        <f t="shared" si="1"/>
        <v>700844.26477037184</v>
      </c>
      <c r="K14" s="104">
        <f t="shared" si="1"/>
        <v>2541726.5387644577</v>
      </c>
      <c r="M14" s="97"/>
    </row>
    <row r="15" spans="1:16" ht="12.75" customHeight="1" x14ac:dyDescent="0.2">
      <c r="C15" s="4"/>
      <c r="D15" s="4"/>
      <c r="E15" s="4"/>
      <c r="F15" s="35"/>
      <c r="G15" s="35"/>
      <c r="H15" s="35"/>
      <c r="I15" s="35"/>
      <c r="J15" s="35"/>
      <c r="K15" s="35"/>
    </row>
    <row r="16" spans="1:16" ht="12.75" customHeight="1" x14ac:dyDescent="0.2">
      <c r="C16" s="53" t="s">
        <v>15</v>
      </c>
      <c r="D16" s="22"/>
      <c r="E16" s="22"/>
      <c r="F16" s="22">
        <f>NPV(Real_Discount_rate,F14:J14)</f>
        <v>2261832.7732341574</v>
      </c>
      <c r="G16" s="35"/>
      <c r="H16" s="35"/>
      <c r="I16" s="35"/>
      <c r="J16" s="35"/>
      <c r="K16" s="35"/>
    </row>
    <row r="17" spans="2:13" ht="12.75" customHeight="1" x14ac:dyDescent="0.2">
      <c r="C17" s="33"/>
      <c r="D17" s="33"/>
      <c r="E17" s="4"/>
      <c r="F17" s="35"/>
      <c r="G17" s="35"/>
      <c r="H17" s="35"/>
      <c r="I17" s="35"/>
      <c r="J17" s="35"/>
      <c r="K17" s="35"/>
    </row>
    <row r="18" spans="2:13" ht="12.75" customHeight="1" x14ac:dyDescent="0.2">
      <c r="C18" s="1" t="s">
        <v>98</v>
      </c>
      <c r="D18" s="33"/>
      <c r="E18" s="4"/>
      <c r="F18" s="35"/>
      <c r="G18" s="35"/>
      <c r="H18" s="35"/>
      <c r="I18" s="35"/>
      <c r="J18" s="35"/>
      <c r="K18" s="35"/>
    </row>
    <row r="19" spans="2:13" ht="12.75" customHeight="1" x14ac:dyDescent="0.2">
      <c r="C19" s="33"/>
      <c r="D19" s="33"/>
      <c r="E19" s="4"/>
      <c r="F19" s="35"/>
      <c r="G19" s="35"/>
      <c r="H19" s="35"/>
      <c r="I19" s="35"/>
      <c r="J19" s="35"/>
      <c r="K19" s="35"/>
    </row>
    <row r="20" spans="2:13" ht="12.75" customHeight="1" x14ac:dyDescent="0.2">
      <c r="B20" s="4"/>
      <c r="C20" s="4"/>
      <c r="D20" s="4"/>
      <c r="E20" s="4"/>
      <c r="F20" s="23"/>
      <c r="G20" s="23"/>
      <c r="H20" s="23"/>
      <c r="I20" s="23"/>
      <c r="J20" s="23"/>
      <c r="K20" s="23"/>
    </row>
    <row r="21" spans="2:13" ht="12.75" customHeight="1" x14ac:dyDescent="0.2">
      <c r="B21" s="36" t="s">
        <v>16</v>
      </c>
      <c r="C21" s="36" t="s">
        <v>4</v>
      </c>
      <c r="D21" s="36"/>
      <c r="E21" s="37"/>
      <c r="F21" s="38" t="str">
        <f>F$10</f>
        <v>2026/27</v>
      </c>
      <c r="G21" s="38" t="str">
        <f t="shared" ref="G21:J21" si="2">G$10</f>
        <v>2027/28</v>
      </c>
      <c r="H21" s="38" t="str">
        <f t="shared" si="2"/>
        <v>2028/29</v>
      </c>
      <c r="I21" s="38" t="str">
        <f t="shared" si="2"/>
        <v>2029/30</v>
      </c>
      <c r="J21" s="38" t="str">
        <f t="shared" si="2"/>
        <v>2030/31</v>
      </c>
      <c r="K21" s="72" t="s">
        <v>0</v>
      </c>
    </row>
    <row r="22" spans="2:13" ht="12.75" customHeight="1" x14ac:dyDescent="0.2">
      <c r="C22" s="1" t="s">
        <v>47</v>
      </c>
      <c r="D22" s="106"/>
      <c r="E22" s="2"/>
      <c r="F22" s="6">
        <f>'Option 2'!P77</f>
        <v>5307688.569458059</v>
      </c>
      <c r="G22" s="6">
        <f>'Option 2'!Q77</f>
        <v>4286028.686542267</v>
      </c>
      <c r="H22" s="6">
        <f>'Option 2'!R77</f>
        <v>0</v>
      </c>
      <c r="I22" s="6">
        <f>'Option 2'!S77</f>
        <v>0</v>
      </c>
      <c r="J22" s="6">
        <f>'Option 2'!T77</f>
        <v>5683531.5573275825</v>
      </c>
      <c r="K22" s="6">
        <f>SUM(F22:J22)</f>
        <v>15277248.813327909</v>
      </c>
      <c r="M22" s="97"/>
    </row>
    <row r="23" spans="2:13" x14ac:dyDescent="0.2">
      <c r="C23" s="1" t="s">
        <v>94</v>
      </c>
      <c r="D23" s="106"/>
      <c r="E23" s="2"/>
      <c r="F23" s="6">
        <f>'Option 2'!P81</f>
        <v>0</v>
      </c>
      <c r="G23" s="6">
        <f>'Option 2'!Q81</f>
        <v>0</v>
      </c>
      <c r="H23" s="6">
        <f>'Option 2'!R81</f>
        <v>0</v>
      </c>
      <c r="I23" s="6">
        <f>'Option 2'!S81</f>
        <v>0</v>
      </c>
      <c r="J23" s="6">
        <f>'Option 2'!T81</f>
        <v>0</v>
      </c>
      <c r="K23" s="6">
        <f t="shared" ref="K23:K24" si="3">SUM(F23:J23)</f>
        <v>0</v>
      </c>
      <c r="M23" s="97"/>
    </row>
    <row r="24" spans="2:13" x14ac:dyDescent="0.2">
      <c r="C24" s="1" t="s">
        <v>95</v>
      </c>
      <c r="D24" s="106"/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f t="shared" si="3"/>
        <v>0</v>
      </c>
      <c r="M24" s="97"/>
    </row>
    <row r="25" spans="2:13" x14ac:dyDescent="0.2">
      <c r="C25" s="100" t="s">
        <v>96</v>
      </c>
      <c r="D25" s="129" t="s">
        <v>97</v>
      </c>
      <c r="E25" s="100"/>
      <c r="F25" s="104">
        <f>F22+F24</f>
        <v>5307688.569458059</v>
      </c>
      <c r="G25" s="104">
        <f t="shared" ref="G25:K25" si="4">G22+G24</f>
        <v>4286028.686542267</v>
      </c>
      <c r="H25" s="104">
        <f t="shared" si="4"/>
        <v>0</v>
      </c>
      <c r="I25" s="104">
        <f t="shared" si="4"/>
        <v>0</v>
      </c>
      <c r="J25" s="104">
        <f t="shared" si="4"/>
        <v>5683531.5573275825</v>
      </c>
      <c r="K25" s="104">
        <f t="shared" si="4"/>
        <v>15277248.813327909</v>
      </c>
      <c r="M25" s="97"/>
    </row>
    <row r="26" spans="2:13" x14ac:dyDescent="0.2">
      <c r="C26" s="4"/>
      <c r="D26" s="4"/>
      <c r="E26" s="4"/>
      <c r="F26" s="35"/>
      <c r="G26" s="35"/>
      <c r="H26" s="35"/>
      <c r="I26" s="35"/>
      <c r="J26" s="35"/>
      <c r="K26" s="35"/>
      <c r="M26" s="97"/>
    </row>
    <row r="27" spans="2:13" x14ac:dyDescent="0.2">
      <c r="C27" s="53" t="s">
        <v>15</v>
      </c>
      <c r="D27" s="22"/>
      <c r="E27" s="22"/>
      <c r="F27" s="22">
        <f>NPV(Real_Discount_rate,F25:J25)</f>
        <v>13914636.22161263</v>
      </c>
      <c r="G27" s="35"/>
      <c r="H27" s="35"/>
      <c r="I27" s="35"/>
      <c r="J27" s="35"/>
      <c r="K27" s="35"/>
      <c r="M27" s="97"/>
    </row>
    <row r="28" spans="2:13" x14ac:dyDescent="0.2">
      <c r="B28" s="26"/>
      <c r="C28" s="33"/>
      <c r="D28" s="33"/>
      <c r="E28" s="26"/>
      <c r="F28" s="26"/>
      <c r="G28" s="26"/>
      <c r="H28" s="26"/>
      <c r="I28" s="26"/>
      <c r="J28" s="26"/>
      <c r="K28" s="26"/>
    </row>
    <row r="29" spans="2:13" x14ac:dyDescent="0.2">
      <c r="B29" s="26"/>
      <c r="C29" s="1" t="s">
        <v>99</v>
      </c>
      <c r="D29" s="33"/>
      <c r="E29" s="26"/>
      <c r="F29" s="26"/>
      <c r="G29" s="26"/>
      <c r="H29" s="26"/>
      <c r="I29" s="26"/>
      <c r="J29" s="26"/>
      <c r="K29" s="26"/>
    </row>
    <row r="30" spans="2:13" x14ac:dyDescent="0.2">
      <c r="B30" s="26"/>
      <c r="C30" s="33"/>
      <c r="D30" s="33"/>
      <c r="E30" s="26"/>
      <c r="F30" s="26"/>
      <c r="G30" s="26"/>
      <c r="H30" s="26"/>
      <c r="I30" s="26"/>
      <c r="J30" s="26"/>
      <c r="K30" s="26"/>
    </row>
    <row r="32" spans="2:13" x14ac:dyDescent="0.2">
      <c r="B32" s="36" t="s">
        <v>2</v>
      </c>
      <c r="C32" s="36" t="s">
        <v>4</v>
      </c>
      <c r="D32" s="36"/>
      <c r="E32" s="37"/>
      <c r="F32" s="38" t="str">
        <f>F$10</f>
        <v>2026/27</v>
      </c>
      <c r="G32" s="38" t="str">
        <f t="shared" ref="G32:J32" si="5">G$10</f>
        <v>2027/28</v>
      </c>
      <c r="H32" s="38" t="str">
        <f t="shared" si="5"/>
        <v>2028/29</v>
      </c>
      <c r="I32" s="38" t="str">
        <f t="shared" si="5"/>
        <v>2029/30</v>
      </c>
      <c r="J32" s="38" t="str">
        <f t="shared" si="5"/>
        <v>2030/31</v>
      </c>
      <c r="K32" s="72" t="s">
        <v>0</v>
      </c>
    </row>
    <row r="33" spans="3:13" x14ac:dyDescent="0.2">
      <c r="C33" s="1" t="s">
        <v>47</v>
      </c>
      <c r="D33" s="106"/>
      <c r="E33" s="2"/>
      <c r="F33" s="6">
        <f>'Option 3'!P77</f>
        <v>5302334.8732179403</v>
      </c>
      <c r="G33" s="6">
        <f>'Option 3'!Q77</f>
        <v>2775759.5943224127</v>
      </c>
      <c r="H33" s="6">
        <f>'Option 3'!R77</f>
        <v>2422531.6111083245</v>
      </c>
      <c r="I33" s="6">
        <f>'Option 3'!S77</f>
        <v>1034750.9152624591</v>
      </c>
      <c r="J33" s="6">
        <f>'Option 3'!T77</f>
        <v>4287415.8649410903</v>
      </c>
      <c r="K33" s="6">
        <f>SUM(F33:J33)</f>
        <v>15822792.858852228</v>
      </c>
      <c r="M33" s="97"/>
    </row>
    <row r="34" spans="3:13" x14ac:dyDescent="0.2">
      <c r="C34" s="1" t="s">
        <v>94</v>
      </c>
      <c r="D34" s="106"/>
      <c r="E34" s="2"/>
      <c r="F34" s="6">
        <f>'Option 3'!P81</f>
        <v>0</v>
      </c>
      <c r="G34" s="6">
        <f>'Option 3'!Q81</f>
        <v>0</v>
      </c>
      <c r="H34" s="6">
        <f>'Option 3'!R81</f>
        <v>0</v>
      </c>
      <c r="I34" s="6">
        <f>'Option 3'!S81</f>
        <v>0</v>
      </c>
      <c r="J34" s="6">
        <f>'Option 3'!T81</f>
        <v>0</v>
      </c>
      <c r="K34" s="6">
        <f t="shared" ref="K34:K35" si="6">SUM(F34:J34)</f>
        <v>0</v>
      </c>
      <c r="M34" s="97"/>
    </row>
    <row r="35" spans="3:13" x14ac:dyDescent="0.2">
      <c r="C35" s="1" t="s">
        <v>95</v>
      </c>
      <c r="D35" s="106"/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f t="shared" si="6"/>
        <v>0</v>
      </c>
      <c r="M35" s="97"/>
    </row>
    <row r="36" spans="3:13" x14ac:dyDescent="0.2">
      <c r="C36" s="100" t="s">
        <v>96</v>
      </c>
      <c r="D36" s="129" t="s">
        <v>97</v>
      </c>
      <c r="E36" s="100"/>
      <c r="F36" s="104">
        <f>F33+F35</f>
        <v>5302334.8732179403</v>
      </c>
      <c r="G36" s="104">
        <f t="shared" ref="G36:K36" si="7">G33+G35</f>
        <v>2775759.5943224127</v>
      </c>
      <c r="H36" s="104">
        <f t="shared" si="7"/>
        <v>2422531.6111083245</v>
      </c>
      <c r="I36" s="104">
        <f t="shared" si="7"/>
        <v>1034750.9152624591</v>
      </c>
      <c r="J36" s="104">
        <f t="shared" si="7"/>
        <v>4287415.8649410903</v>
      </c>
      <c r="K36" s="104">
        <f t="shared" si="7"/>
        <v>15822792.858852228</v>
      </c>
      <c r="M36" s="97"/>
    </row>
    <row r="37" spans="3:13" x14ac:dyDescent="0.2">
      <c r="C37" s="4"/>
      <c r="D37" s="4"/>
      <c r="E37" s="4"/>
      <c r="F37" s="35"/>
      <c r="G37" s="35"/>
      <c r="H37" s="35"/>
      <c r="I37" s="35"/>
      <c r="J37" s="35"/>
      <c r="K37" s="35"/>
      <c r="M37" s="97"/>
    </row>
    <row r="38" spans="3:13" x14ac:dyDescent="0.2">
      <c r="C38" s="53" t="s">
        <v>15</v>
      </c>
      <c r="D38" s="22"/>
      <c r="E38" s="22"/>
      <c r="F38" s="22">
        <f>NPV(Real_Discount_rate,F36:J36)</f>
        <v>14410829.617999919</v>
      </c>
      <c r="G38" s="35"/>
      <c r="H38" s="35"/>
      <c r="I38" s="35"/>
      <c r="J38" s="35"/>
      <c r="K38" s="35"/>
      <c r="M38" s="97"/>
    </row>
    <row r="40" spans="3:13" x14ac:dyDescent="0.2">
      <c r="C40" s="1" t="s">
        <v>98</v>
      </c>
    </row>
  </sheetData>
  <pageMargins left="0.70866141732283472" right="0.70866141732283472" top="0.74803149606299213" bottom="0.74803149606299213" header="0.31496062992125984" footer="0.31496062992125984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534449BB-3A8B-4211-AEE2-26AEDBE8A2AC}">
          <x14:formula1>
            <xm:f>Assumptions!$A$24:$A$26</xm:f>
          </x14:formula1>
          <xm:sqref>D6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>
    <tabColor theme="0" tint="-0.499984740745262"/>
    <outlinePr summaryBelow="0" summaryRight="0"/>
  </sheetPr>
  <dimension ref="A1:AI102"/>
  <sheetViews>
    <sheetView showGridLines="0" zoomScale="90" zoomScaleNormal="90" workbookViewId="0">
      <selection activeCell="F39" sqref="F39"/>
    </sheetView>
  </sheetViews>
  <sheetFormatPr defaultColWidth="14.42578125" defaultRowHeight="15" customHeight="1" x14ac:dyDescent="0.25"/>
  <cols>
    <col min="1" max="1" width="24.42578125" customWidth="1"/>
    <col min="2" max="2" width="15.28515625" customWidth="1"/>
    <col min="4" max="4" width="2.7109375" customWidth="1"/>
    <col min="5" max="5" width="14.42578125" customWidth="1"/>
    <col min="10" max="10" width="19.140625" customWidth="1"/>
    <col min="11" max="11" width="15.7109375" customWidth="1"/>
  </cols>
  <sheetData>
    <row r="1" spans="1:35" ht="21" x14ac:dyDescent="0.35">
      <c r="A1" s="61" t="str">
        <f>Project_name</f>
        <v>Market systems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35" ht="15.75" x14ac:dyDescent="0.25">
      <c r="A2" s="58" t="str">
        <f>Business</f>
        <v>UE</v>
      </c>
      <c r="B2" s="13"/>
      <c r="C2" s="13"/>
      <c r="D2" s="13"/>
      <c r="E2" s="13"/>
      <c r="F2" s="13"/>
      <c r="G2" s="13"/>
      <c r="H2" s="13"/>
      <c r="I2" s="13"/>
      <c r="J2" s="13"/>
      <c r="K2" s="13"/>
    </row>
    <row r="3" spans="1:35" s="18" customFormat="1" ht="12.75" customHeight="1" x14ac:dyDescent="0.25">
      <c r="A3" s="30" t="s">
        <v>18</v>
      </c>
      <c r="B3" s="28"/>
      <c r="C3" s="28"/>
      <c r="D3" s="28"/>
      <c r="E3" s="28"/>
      <c r="F3" s="28"/>
      <c r="G3" s="28"/>
      <c r="H3" s="13"/>
      <c r="I3" s="13"/>
      <c r="J3" s="13"/>
      <c r="K3" s="1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</row>
    <row r="4" spans="1:35" ht="12.75" customHeight="1" x14ac:dyDescent="0.25">
      <c r="A4" s="27" t="s">
        <v>17</v>
      </c>
      <c r="B4" s="42" t="s">
        <v>18</v>
      </c>
      <c r="C4" s="27" t="s">
        <v>19</v>
      </c>
      <c r="D4" s="27" t="s">
        <v>20</v>
      </c>
    </row>
    <row r="5" spans="1:35" ht="12.75" customHeight="1" x14ac:dyDescent="0.25">
      <c r="A5" s="27"/>
      <c r="B5" s="42"/>
      <c r="C5" s="27"/>
      <c r="D5" s="27"/>
    </row>
    <row r="6" spans="1:35" ht="12.75" customHeight="1" x14ac:dyDescent="0.25">
      <c r="A6" s="1" t="s">
        <v>21</v>
      </c>
      <c r="B6" s="75" t="s">
        <v>93</v>
      </c>
      <c r="C6" s="27"/>
      <c r="D6" s="27"/>
    </row>
    <row r="7" spans="1:35" ht="12.75" customHeight="1" x14ac:dyDescent="0.25">
      <c r="A7" s="27"/>
      <c r="B7" s="42"/>
      <c r="C7" s="27"/>
      <c r="D7" s="27"/>
    </row>
    <row r="8" spans="1:35" ht="12.75" customHeight="1" x14ac:dyDescent="0.25">
      <c r="A8" s="1" t="s">
        <v>22</v>
      </c>
      <c r="B8" s="76" t="s">
        <v>23</v>
      </c>
      <c r="C8" s="27"/>
      <c r="D8" s="27"/>
    </row>
    <row r="9" spans="1:35" ht="12.75" customHeight="1" x14ac:dyDescent="0.25">
      <c r="A9" s="27"/>
      <c r="B9" s="59"/>
      <c r="C9" s="27"/>
      <c r="D9" s="27"/>
    </row>
    <row r="10" spans="1:35" ht="12.75" customHeight="1" x14ac:dyDescent="0.25">
      <c r="A10" s="1" t="s">
        <v>24</v>
      </c>
      <c r="B10" s="125">
        <v>3.5000000000000003E-2</v>
      </c>
      <c r="C10" s="44"/>
      <c r="D10" s="27"/>
    </row>
    <row r="11" spans="1:35" ht="12.75" customHeight="1" x14ac:dyDescent="0.25">
      <c r="A11" s="27"/>
      <c r="B11" s="59"/>
      <c r="C11" s="27"/>
      <c r="D11" s="27"/>
    </row>
    <row r="12" spans="1:35" ht="12.75" customHeight="1" x14ac:dyDescent="0.25">
      <c r="A12" s="44" t="s">
        <v>25</v>
      </c>
      <c r="B12" s="77" t="s">
        <v>85</v>
      </c>
      <c r="C12" s="44" t="s">
        <v>26</v>
      </c>
      <c r="D12" s="27"/>
    </row>
    <row r="13" spans="1:35" ht="12.75" customHeight="1" x14ac:dyDescent="0.25">
      <c r="A13" s="44"/>
      <c r="B13" s="60"/>
      <c r="C13" s="44"/>
      <c r="D13" s="44"/>
      <c r="E13" s="44"/>
    </row>
    <row r="14" spans="1:35" ht="12.75" customHeight="1" x14ac:dyDescent="0.25">
      <c r="A14" s="44" t="s">
        <v>27</v>
      </c>
      <c r="B14" s="126">
        <f>IF(B12="2022/23",C42,C43)</f>
        <v>145.77740895836223</v>
      </c>
      <c r="C14" s="44"/>
      <c r="D14" s="44"/>
      <c r="E14" s="44"/>
    </row>
    <row r="15" spans="1:35" ht="12.75" customHeight="1" x14ac:dyDescent="0.25">
      <c r="A15" s="83"/>
      <c r="B15" s="44"/>
      <c r="C15" s="44"/>
      <c r="D15" s="44"/>
      <c r="E15" s="44"/>
    </row>
    <row r="16" spans="1:35" ht="12.75" customHeight="1" x14ac:dyDescent="0.25">
      <c r="A16" s="44"/>
      <c r="B16" s="44"/>
      <c r="C16" s="44"/>
      <c r="D16" s="44"/>
      <c r="E16" s="44"/>
    </row>
    <row r="17" spans="1:14" ht="12.75" customHeight="1" x14ac:dyDescent="0.25">
      <c r="A17" s="52" t="s">
        <v>28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</row>
    <row r="18" spans="1:14" ht="12.75" customHeight="1" x14ac:dyDescent="0.25">
      <c r="A18" s="44"/>
      <c r="B18" s="91"/>
    </row>
    <row r="19" spans="1:14" ht="12.75" customHeight="1" x14ac:dyDescent="0.25">
      <c r="A19" s="44"/>
      <c r="B19" s="91"/>
      <c r="D19" s="44"/>
      <c r="E19" s="44"/>
    </row>
    <row r="20" spans="1:14" ht="12.75" customHeight="1" x14ac:dyDescent="0.25">
      <c r="A20" s="44" t="s">
        <v>29</v>
      </c>
      <c r="B20" s="92">
        <v>1</v>
      </c>
      <c r="D20" s="44"/>
      <c r="E20" s="44"/>
    </row>
    <row r="21" spans="1:14" ht="12.75" customHeight="1" x14ac:dyDescent="0.25">
      <c r="A21" s="44"/>
      <c r="B21" s="93">
        <f>SUM(B18:B20)</f>
        <v>1</v>
      </c>
      <c r="D21" s="44"/>
      <c r="E21" s="44"/>
    </row>
    <row r="22" spans="1:14" ht="12.75" customHeight="1" x14ac:dyDescent="0.25">
      <c r="A22" s="44"/>
      <c r="B22" s="44"/>
      <c r="C22" s="44"/>
      <c r="D22" s="44"/>
      <c r="E22" s="44"/>
    </row>
    <row r="23" spans="1:14" ht="12.75" customHeight="1" x14ac:dyDescent="0.25">
      <c r="A23" s="52" t="s">
        <v>30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</row>
    <row r="24" spans="1:14" ht="12.75" customHeight="1" x14ac:dyDescent="0.25">
      <c r="A24" s="44" t="s">
        <v>3</v>
      </c>
      <c r="B24" s="84" t="s">
        <v>76</v>
      </c>
      <c r="C24" s="85"/>
      <c r="D24" s="85"/>
      <c r="E24" s="85"/>
      <c r="F24" s="85"/>
      <c r="G24" s="86"/>
      <c r="H24" s="86"/>
      <c r="I24" s="86"/>
      <c r="J24" s="86"/>
      <c r="K24" s="86"/>
      <c r="L24" s="86"/>
      <c r="M24" s="85"/>
      <c r="N24" s="86"/>
    </row>
    <row r="25" spans="1:14" ht="12.75" customHeight="1" x14ac:dyDescent="0.25">
      <c r="A25" s="44" t="s">
        <v>16</v>
      </c>
      <c r="B25" s="87" t="s">
        <v>77</v>
      </c>
      <c r="C25" s="88"/>
      <c r="D25" s="88"/>
      <c r="E25" s="88"/>
      <c r="F25" s="88"/>
      <c r="G25" s="89"/>
      <c r="H25" s="89"/>
      <c r="I25" s="89"/>
      <c r="J25" s="89"/>
      <c r="K25" s="89"/>
      <c r="L25" s="89"/>
      <c r="M25" s="88"/>
      <c r="N25" s="89"/>
    </row>
    <row r="26" spans="1:14" ht="12.75" customHeight="1" x14ac:dyDescent="0.25">
      <c r="A26" s="44" t="s">
        <v>2</v>
      </c>
      <c r="B26" s="87" t="s">
        <v>78</v>
      </c>
      <c r="C26" s="88"/>
      <c r="D26" s="88"/>
      <c r="E26" s="88"/>
      <c r="F26" s="88"/>
      <c r="G26" s="89"/>
      <c r="H26" s="89"/>
      <c r="I26" s="89"/>
      <c r="J26" s="89"/>
      <c r="K26" s="89"/>
      <c r="L26" s="89"/>
      <c r="M26" s="88"/>
      <c r="N26" s="89"/>
    </row>
    <row r="27" spans="1:14" ht="12.75" customHeight="1" x14ac:dyDescent="0.25">
      <c r="A27" s="44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</row>
    <row r="28" spans="1:14" ht="12.75" customHeight="1" x14ac:dyDescent="0.25">
      <c r="A28" s="44"/>
      <c r="B28" s="90"/>
      <c r="C28" s="90"/>
      <c r="D28" s="90"/>
      <c r="E28" s="90"/>
      <c r="F28" s="90"/>
      <c r="G28" s="90"/>
    </row>
    <row r="29" spans="1:14" x14ac:dyDescent="0.25">
      <c r="A29" s="39" t="s">
        <v>91</v>
      </c>
      <c r="B29" s="39"/>
      <c r="C29" s="39"/>
      <c r="D29" s="40"/>
      <c r="E29" s="40" t="s">
        <v>84</v>
      </c>
      <c r="F29" s="40" t="s">
        <v>85</v>
      </c>
      <c r="G29" s="40" t="s">
        <v>86</v>
      </c>
      <c r="H29" s="40" t="s">
        <v>87</v>
      </c>
      <c r="I29" s="99"/>
      <c r="J29" s="40"/>
      <c r="K29" s="40"/>
    </row>
    <row r="30" spans="1:14" x14ac:dyDescent="0.25">
      <c r="A30" s="107" t="s">
        <v>81</v>
      </c>
      <c r="B30" s="108"/>
      <c r="C30" s="109"/>
      <c r="D30" s="110"/>
      <c r="E30" s="111">
        <v>1.1757125218136175</v>
      </c>
      <c r="F30" s="111">
        <v>1.1129126464165966</v>
      </c>
      <c r="G30" s="111">
        <v>1.050660524730181</v>
      </c>
      <c r="H30" s="111">
        <v>1.014889156509222</v>
      </c>
      <c r="I30" s="112"/>
      <c r="J30" s="110"/>
      <c r="K30" s="110"/>
    </row>
    <row r="31" spans="1:14" x14ac:dyDescent="0.25">
      <c r="B31" s="1"/>
      <c r="D31" s="56"/>
      <c r="I31" s="68"/>
      <c r="J31" s="57"/>
      <c r="K31" s="57"/>
    </row>
    <row r="32" spans="1:14" x14ac:dyDescent="0.25">
      <c r="A32" s="1"/>
      <c r="B32" s="1"/>
      <c r="D32" s="41"/>
      <c r="I32" s="68"/>
      <c r="J32" s="68"/>
      <c r="K32" s="68"/>
    </row>
    <row r="33" spans="1:11" ht="12.75" customHeight="1" x14ac:dyDescent="0.2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</row>
    <row r="34" spans="1:11" ht="12.75" customHeight="1" x14ac:dyDescent="0.25"/>
    <row r="35" spans="1:11" ht="12.75" customHeight="1" x14ac:dyDescent="0.25">
      <c r="A35" s="44" t="s">
        <v>31</v>
      </c>
      <c r="C35" s="127" t="s">
        <v>87</v>
      </c>
      <c r="D35" t="s">
        <v>26</v>
      </c>
    </row>
    <row r="36" spans="1:11" ht="12.75" customHeight="1" x14ac:dyDescent="0.25">
      <c r="A36" s="44" t="s">
        <v>32</v>
      </c>
      <c r="C36" s="43" t="str">
        <f>$B$12</f>
        <v>June 2024</v>
      </c>
    </row>
    <row r="37" spans="1:11" ht="12.75" customHeight="1" x14ac:dyDescent="0.25">
      <c r="A37" s="44" t="s">
        <v>33</v>
      </c>
      <c r="C37" s="94">
        <f>INDEX($E$30:$H$30,MATCH($C$36,$E$29:$H$29))</f>
        <v>1.1129126464165966</v>
      </c>
    </row>
    <row r="38" spans="1:11" ht="12.75" customHeight="1" x14ac:dyDescent="0.25"/>
    <row r="39" spans="1:11" ht="12.75" customHeight="1" x14ac:dyDescent="0.2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</row>
    <row r="40" spans="1:11" ht="12.75" customHeight="1" x14ac:dyDescent="0.25"/>
    <row r="41" spans="1:11" ht="12.75" customHeight="1" x14ac:dyDescent="0.25">
      <c r="A41" s="44" t="s">
        <v>34</v>
      </c>
      <c r="C41" s="128" t="s">
        <v>35</v>
      </c>
      <c r="D41" t="s">
        <v>88</v>
      </c>
    </row>
    <row r="42" spans="1:11" ht="12.75" customHeight="1" x14ac:dyDescent="0.25">
      <c r="A42" s="44" t="s">
        <v>32</v>
      </c>
      <c r="C42" s="95">
        <v>135.18960020374115</v>
      </c>
      <c r="D42" t="s">
        <v>89</v>
      </c>
    </row>
    <row r="43" spans="1:11" ht="12.75" customHeight="1" x14ac:dyDescent="0.25">
      <c r="A43" s="44" t="s">
        <v>33</v>
      </c>
      <c r="C43" s="96">
        <v>145.77740895836223</v>
      </c>
      <c r="D43" t="s">
        <v>90</v>
      </c>
    </row>
    <row r="44" spans="1:11" ht="12.75" customHeight="1" x14ac:dyDescent="0.25"/>
    <row r="45" spans="1:11" ht="12.75" customHeight="1" x14ac:dyDescent="0.25"/>
    <row r="46" spans="1:11" ht="12.75" customHeight="1" x14ac:dyDescent="0.25"/>
    <row r="47" spans="1:11" ht="12.75" customHeight="1" x14ac:dyDescent="0.25"/>
    <row r="48" spans="1:11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</sheetData>
  <dataValidations count="1">
    <dataValidation type="list" allowBlank="1" showInputMessage="1" showErrorMessage="1" sqref="B12" xr:uid="{F4530B8B-E1E8-402D-B0E6-F53F35029D26}">
      <formula1>$E$29:$F$29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D6F26E-5845-4C2B-802C-F5BB95486F50}">
  <dimension ref="A1:Y85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K81" sqref="K81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0.57031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3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3" t="s">
        <v>37</v>
      </c>
      <c r="E7" s="63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43</v>
      </c>
      <c r="E8" s="98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44</v>
      </c>
      <c r="D10" s="80" t="s">
        <v>43</v>
      </c>
      <c r="E10" s="78" t="s">
        <v>12</v>
      </c>
      <c r="F10" s="2"/>
      <c r="G10" s="62">
        <f>IF($E10="Labour",Assumptions!$B$14,)</f>
        <v>0</v>
      </c>
      <c r="H10" s="9" t="str">
        <f>IF($E10="Labour","Hours","$")</f>
        <v>$</v>
      </c>
      <c r="I10" s="2"/>
      <c r="J10" s="81"/>
      <c r="K10" s="81"/>
      <c r="L10" s="81">
        <v>5152</v>
      </c>
      <c r="M10" s="81">
        <v>6440</v>
      </c>
      <c r="N10" s="81">
        <v>7728</v>
      </c>
      <c r="O10" s="2"/>
      <c r="P10" s="5">
        <f>IF($E10="Labour",$G10*J10,J10)</f>
        <v>0</v>
      </c>
      <c r="Q10" s="5">
        <f>IF($E10="Labour",$G10*K10,K10)</f>
        <v>0</v>
      </c>
      <c r="R10" s="5">
        <f>IF($E10="Labour",$G10*L10,L10)</f>
        <v>5152</v>
      </c>
      <c r="S10" s="5">
        <f>IF($E10="Labour",$G10*M10,M10)</f>
        <v>6440</v>
      </c>
      <c r="T10" s="5">
        <f>IF($E10="Labour",$G10*N10,N10)</f>
        <v>7728</v>
      </c>
    </row>
    <row r="11" spans="1:25" ht="12.75" customHeight="1" x14ac:dyDescent="0.2">
      <c r="A11" s="4"/>
      <c r="C11" s="79" t="s">
        <v>92</v>
      </c>
      <c r="D11" s="80" t="s">
        <v>43</v>
      </c>
      <c r="E11" s="78" t="s">
        <v>12</v>
      </c>
      <c r="F11" s="2"/>
      <c r="G11" s="62">
        <f>IF($E11="Labour",Assumptions!$B$14,)</f>
        <v>0</v>
      </c>
      <c r="H11" s="9" t="str">
        <f t="shared" ref="H11:H54" si="0">IF($E11="Labour","Hours","$")</f>
        <v>$</v>
      </c>
      <c r="I11" s="2"/>
      <c r="J11" s="81"/>
      <c r="K11" s="81"/>
      <c r="L11" s="81">
        <v>200000</v>
      </c>
      <c r="M11" s="81">
        <v>250000</v>
      </c>
      <c r="N11" s="81">
        <v>300000</v>
      </c>
      <c r="O11" s="2"/>
      <c r="P11" s="5">
        <f>IF($E11="Labour",$G11*J11,J11)</f>
        <v>0</v>
      </c>
      <c r="Q11" s="5">
        <f>IF($E11="Labour",$G11*K11,K11)</f>
        <v>0</v>
      </c>
      <c r="R11" s="5">
        <f>IF($E11="Labour",$G11*L11,L11)</f>
        <v>200000</v>
      </c>
      <c r="S11" s="5">
        <f>IF($E11="Labour",$G11*M11,M11)</f>
        <v>250000</v>
      </c>
      <c r="T11" s="5">
        <f>IF($E11="Labour",$G11*N11,N11)</f>
        <v>300000</v>
      </c>
    </row>
    <row r="12" spans="1:25" ht="12.75" customHeight="1" x14ac:dyDescent="0.2">
      <c r="A12" s="4"/>
      <c r="C12" s="79" t="s">
        <v>45</v>
      </c>
      <c r="D12" s="80" t="s">
        <v>43</v>
      </c>
      <c r="E12" s="78" t="s">
        <v>12</v>
      </c>
      <c r="F12" s="2"/>
      <c r="G12" s="62">
        <f>IF($E12="Labour",Assumptions!$B$14,)</f>
        <v>0</v>
      </c>
      <c r="H12" s="9" t="str">
        <f t="shared" si="0"/>
        <v>$</v>
      </c>
      <c r="I12" s="2"/>
      <c r="J12" s="81">
        <f>250000*36.8%</f>
        <v>92000</v>
      </c>
      <c r="K12" s="81">
        <f t="shared" ref="K12:N14" si="1">250000*36.8%</f>
        <v>92000</v>
      </c>
      <c r="L12" s="81">
        <f t="shared" si="1"/>
        <v>92000</v>
      </c>
      <c r="M12" s="81">
        <f t="shared" si="1"/>
        <v>92000</v>
      </c>
      <c r="N12" s="81">
        <f t="shared" si="1"/>
        <v>92000</v>
      </c>
      <c r="O12" s="2"/>
      <c r="P12" s="5">
        <f>IF($E12="Labour",$G12*J12,J12)</f>
        <v>92000</v>
      </c>
      <c r="Q12" s="5">
        <f>IF($E12="Labour",$G12*K12,K12)</f>
        <v>92000</v>
      </c>
      <c r="R12" s="5">
        <f>IF($E12="Labour",$G12*L12,L12)</f>
        <v>92000</v>
      </c>
      <c r="S12" s="5">
        <f>IF($E12="Labour",$G12*M12,M12)</f>
        <v>92000</v>
      </c>
      <c r="T12" s="5">
        <f>IF($E12="Labour",$G12*N12,N12)</f>
        <v>92000</v>
      </c>
    </row>
    <row r="13" spans="1:25" ht="12.75" customHeight="1" x14ac:dyDescent="0.25">
      <c r="A13" s="4"/>
      <c r="C13" s="79" t="s">
        <v>79</v>
      </c>
      <c r="D13" s="80" t="s">
        <v>43</v>
      </c>
      <c r="E13" s="78" t="s">
        <v>12</v>
      </c>
      <c r="F13" s="2"/>
      <c r="G13" s="62">
        <f>IF($E13="Labour",Assumptions!$B$14,)</f>
        <v>0</v>
      </c>
      <c r="H13" s="9" t="str">
        <f t="shared" si="0"/>
        <v>$</v>
      </c>
      <c r="I13" s="2"/>
      <c r="J13" s="81">
        <f t="shared" ref="J13:J14" si="2">250000*36.8%</f>
        <v>92000</v>
      </c>
      <c r="K13" s="81">
        <f t="shared" si="1"/>
        <v>92000</v>
      </c>
      <c r="L13" s="81">
        <f t="shared" si="1"/>
        <v>92000</v>
      </c>
      <c r="M13" s="81">
        <f t="shared" si="1"/>
        <v>92000</v>
      </c>
      <c r="N13" s="81">
        <f t="shared" si="1"/>
        <v>92000</v>
      </c>
      <c r="O13" s="2"/>
      <c r="P13" s="5">
        <f>IF($E13="Labour",$G13*J13,J13)</f>
        <v>92000</v>
      </c>
      <c r="Q13" s="5">
        <f>IF($E13="Labour",$G13*K13,K13)</f>
        <v>92000</v>
      </c>
      <c r="R13" s="5">
        <f>IF($E13="Labour",$G13*L13,L13)</f>
        <v>92000</v>
      </c>
      <c r="S13" s="5">
        <f>IF($E13="Labour",$G13*M13,M13)</f>
        <v>92000</v>
      </c>
      <c r="T13" s="5">
        <f>IF($E13="Labour",$G13*N13,N13)</f>
        <v>92000</v>
      </c>
      <c r="Y13"/>
    </row>
    <row r="14" spans="1:25" ht="12.75" customHeight="1" x14ac:dyDescent="0.25">
      <c r="A14" s="4"/>
      <c r="C14" s="79" t="s">
        <v>80</v>
      </c>
      <c r="D14" s="80" t="s">
        <v>43</v>
      </c>
      <c r="E14" s="78" t="s">
        <v>12</v>
      </c>
      <c r="F14" s="2"/>
      <c r="G14" s="62">
        <f>IF($E14="Labour",Assumptions!$B$14,)</f>
        <v>0</v>
      </c>
      <c r="H14" s="9" t="str">
        <f t="shared" si="0"/>
        <v>$</v>
      </c>
      <c r="I14" s="2"/>
      <c r="J14" s="81">
        <f t="shared" si="2"/>
        <v>92000</v>
      </c>
      <c r="K14" s="81">
        <f t="shared" si="1"/>
        <v>92000</v>
      </c>
      <c r="L14" s="81">
        <f t="shared" si="1"/>
        <v>92000</v>
      </c>
      <c r="M14" s="81">
        <f t="shared" si="1"/>
        <v>92000</v>
      </c>
      <c r="N14" s="81">
        <f t="shared" si="1"/>
        <v>92000</v>
      </c>
      <c r="O14" s="2"/>
      <c r="P14" s="5">
        <f>IF($E14="Labour",$G14*J14,J14)</f>
        <v>92000</v>
      </c>
      <c r="Q14" s="5">
        <f>IF($E14="Labour",$G14*K14,K14)</f>
        <v>92000</v>
      </c>
      <c r="R14" s="5">
        <f>IF($E14="Labour",$G14*L14,L14)</f>
        <v>92000</v>
      </c>
      <c r="S14" s="5">
        <f>IF($E14="Labour",$G14*M14,M14)</f>
        <v>92000</v>
      </c>
      <c r="T14" s="5">
        <f>IF($E14="Labour",$G14*N14,N14)</f>
        <v>92000</v>
      </c>
      <c r="Y14"/>
    </row>
    <row r="15" spans="1:25" ht="12.75" customHeight="1" x14ac:dyDescent="0.25">
      <c r="A15" s="4"/>
      <c r="C15" s="79"/>
      <c r="D15" s="80"/>
      <c r="E15" s="78"/>
      <c r="F15" s="2"/>
      <c r="G15" s="62">
        <f>IF($E15="Labour",Assumptions!$B$14,)</f>
        <v>0</v>
      </c>
      <c r="H15" s="9" t="str">
        <f t="shared" si="0"/>
        <v>$</v>
      </c>
      <c r="I15" s="2"/>
      <c r="J15" s="81"/>
      <c r="K15" s="81"/>
      <c r="L15" s="81"/>
      <c r="M15" s="81"/>
      <c r="N15" s="81"/>
      <c r="O15" s="2"/>
      <c r="P15" s="5">
        <f>IF($E15="Labour",$G15*J15,J15)</f>
        <v>0</v>
      </c>
      <c r="Q15" s="5">
        <f>IF($E15="Labour",$G15*K15,K15)</f>
        <v>0</v>
      </c>
      <c r="R15" s="5">
        <f>IF($E15="Labour",$G15*L15,L15)</f>
        <v>0</v>
      </c>
      <c r="S15" s="5">
        <f>IF($E15="Labour",$G15*M15,M15)</f>
        <v>0</v>
      </c>
      <c r="T15" s="5">
        <f>IF($E15="Labour",$G15*N15,N15)</f>
        <v>0</v>
      </c>
      <c r="Y15"/>
    </row>
    <row r="16" spans="1:25" ht="12.75" customHeight="1" x14ac:dyDescent="0.25">
      <c r="A16" s="4"/>
      <c r="C16" s="79"/>
      <c r="D16" s="80"/>
      <c r="E16" s="78"/>
      <c r="F16" s="2"/>
      <c r="G16" s="62">
        <f>IF($E16="Labour",Assumptions!$B$14,)</f>
        <v>0</v>
      </c>
      <c r="H16" s="9" t="str">
        <f t="shared" si="0"/>
        <v>$</v>
      </c>
      <c r="I16" s="2"/>
      <c r="J16" s="81"/>
      <c r="K16" s="81"/>
      <c r="L16" s="81"/>
      <c r="M16" s="81"/>
      <c r="N16" s="81"/>
      <c r="O16" s="2"/>
      <c r="P16" s="5">
        <f>IF($E16="Labour",$G16*J16,J16)</f>
        <v>0</v>
      </c>
      <c r="Q16" s="5">
        <f>IF($E16="Labour",$G16*K16,K16)</f>
        <v>0</v>
      </c>
      <c r="R16" s="5">
        <f>IF($E16="Labour",$G16*L16,L16)</f>
        <v>0</v>
      </c>
      <c r="S16" s="5">
        <f>IF($E16="Labour",$G16*M16,M16)</f>
        <v>0</v>
      </c>
      <c r="T16" s="5">
        <f>IF($E16="Labour",$G16*N16,N16)</f>
        <v>0</v>
      </c>
      <c r="Y16"/>
    </row>
    <row r="17" spans="1:25" ht="12.75" customHeight="1" x14ac:dyDescent="0.25">
      <c r="A17" s="4"/>
      <c r="C17" s="79"/>
      <c r="D17" s="80"/>
      <c r="E17" s="78"/>
      <c r="F17" s="2"/>
      <c r="G17" s="62">
        <f>IF($E17="Labour",Assumptions!$B$14,)</f>
        <v>0</v>
      </c>
      <c r="H17" s="9" t="str">
        <f t="shared" si="0"/>
        <v>$</v>
      </c>
      <c r="I17" s="2"/>
      <c r="J17" s="81"/>
      <c r="K17" s="81"/>
      <c r="L17" s="81"/>
      <c r="M17" s="81"/>
      <c r="N17" s="81"/>
      <c r="O17" s="2"/>
      <c r="P17" s="5">
        <f>IF($E17="Labour",$G17*J17,J17)</f>
        <v>0</v>
      </c>
      <c r="Q17" s="5">
        <f>IF($E17="Labour",$G17*K17,K17)</f>
        <v>0</v>
      </c>
      <c r="R17" s="5">
        <f>IF($E17="Labour",$G17*L17,L17)</f>
        <v>0</v>
      </c>
      <c r="S17" s="5">
        <f>IF($E17="Labour",$G17*M17,M17)</f>
        <v>0</v>
      </c>
      <c r="T17" s="5">
        <f>IF($E17="Labour",$G17*N17,N17)</f>
        <v>0</v>
      </c>
      <c r="Y17"/>
    </row>
    <row r="18" spans="1:25" ht="12.75" customHeight="1" x14ac:dyDescent="0.25">
      <c r="A18" s="4"/>
      <c r="C18" s="79"/>
      <c r="D18" s="80"/>
      <c r="E18" s="78"/>
      <c r="F18" s="2"/>
      <c r="G18" s="62">
        <f>IF($E18="Labour",Assumptions!$B$14,)</f>
        <v>0</v>
      </c>
      <c r="H18" s="9" t="str">
        <f t="shared" si="0"/>
        <v>$</v>
      </c>
      <c r="I18" s="2"/>
      <c r="J18" s="81"/>
      <c r="K18" s="81"/>
      <c r="L18" s="81"/>
      <c r="M18" s="81"/>
      <c r="N18" s="81"/>
      <c r="O18" s="2"/>
      <c r="P18" s="5">
        <f>IF($E18="Labour",$G18*J18,J18)</f>
        <v>0</v>
      </c>
      <c r="Q18" s="5">
        <f>IF($E18="Labour",$G18*K18,K18)</f>
        <v>0</v>
      </c>
      <c r="R18" s="5">
        <f>IF($E18="Labour",$G18*L18,L18)</f>
        <v>0</v>
      </c>
      <c r="S18" s="5">
        <f>IF($E18="Labour",$G18*M18,M18)</f>
        <v>0</v>
      </c>
      <c r="T18" s="5">
        <f>IF($E18="Labour",$G18*N18,N18)</f>
        <v>0</v>
      </c>
      <c r="Y18"/>
    </row>
    <row r="19" spans="1:25" ht="12.75" customHeight="1" x14ac:dyDescent="0.25">
      <c r="A19" s="4"/>
      <c r="C19" s="79"/>
      <c r="D19" s="80"/>
      <c r="E19" s="78"/>
      <c r="F19" s="2"/>
      <c r="G19" s="62">
        <f>IF($E19="Labour",Assumptions!$B$14,)</f>
        <v>0</v>
      </c>
      <c r="H19" s="9" t="str">
        <f t="shared" si="0"/>
        <v>$</v>
      </c>
      <c r="I19" s="2"/>
      <c r="J19" s="81"/>
      <c r="K19" s="81"/>
      <c r="L19" s="81"/>
      <c r="M19" s="81"/>
      <c r="N19" s="81"/>
      <c r="O19" s="2"/>
      <c r="P19" s="5">
        <f>IF($E19="Labour",$G19*J19,J19)</f>
        <v>0</v>
      </c>
      <c r="Q19" s="5">
        <f>IF($E19="Labour",$G19*K19,K19)</f>
        <v>0</v>
      </c>
      <c r="R19" s="5">
        <f>IF($E19="Labour",$G19*L19,L19)</f>
        <v>0</v>
      </c>
      <c r="S19" s="5">
        <f>IF($E19="Labour",$G19*M19,M19)</f>
        <v>0</v>
      </c>
      <c r="T19" s="5">
        <f>IF($E19="Labour",$G19*N19,N19)</f>
        <v>0</v>
      </c>
      <c r="Y19"/>
    </row>
    <row r="20" spans="1:25" ht="12.75" customHeight="1" x14ac:dyDescent="0.25">
      <c r="A20" s="4"/>
      <c r="C20" s="79"/>
      <c r="D20" s="80"/>
      <c r="E20" s="78"/>
      <c r="F20" s="2"/>
      <c r="G20" s="62">
        <f>IF($E20="Labour",Assumptions!$B$14,)</f>
        <v>0</v>
      </c>
      <c r="H20" s="9" t="str">
        <f t="shared" si="0"/>
        <v>$</v>
      </c>
      <c r="I20" s="2"/>
      <c r="J20" s="81"/>
      <c r="K20" s="81"/>
      <c r="L20" s="81"/>
      <c r="M20" s="81"/>
      <c r="N20" s="81"/>
      <c r="O20" s="2"/>
      <c r="P20" s="5">
        <f>IF($E20="Labour",$G20*J20,J20)</f>
        <v>0</v>
      </c>
      <c r="Q20" s="5">
        <f>IF($E20="Labour",$G20*K20,K20)</f>
        <v>0</v>
      </c>
      <c r="R20" s="5">
        <f>IF($E20="Labour",$G20*L20,L20)</f>
        <v>0</v>
      </c>
      <c r="S20" s="5">
        <f>IF($E20="Labour",$G20*M20,M20)</f>
        <v>0</v>
      </c>
      <c r="T20" s="5">
        <f>IF($E20="Labour",$G20*N20,N20)</f>
        <v>0</v>
      </c>
      <c r="Y20"/>
    </row>
    <row r="21" spans="1:25" ht="12.75" customHeight="1" x14ac:dyDescent="0.25">
      <c r="A21" s="4"/>
      <c r="C21" s="79"/>
      <c r="D21" s="80"/>
      <c r="E21" s="78"/>
      <c r="F21" s="2"/>
      <c r="G21" s="62">
        <f>IF($E21="Labour",Assumptions!$B$14,)</f>
        <v>0</v>
      </c>
      <c r="H21" s="9" t="str">
        <f t="shared" si="0"/>
        <v>$</v>
      </c>
      <c r="I21" s="2"/>
      <c r="J21" s="81"/>
      <c r="K21" s="81"/>
      <c r="L21" s="81"/>
      <c r="M21" s="81"/>
      <c r="N21" s="81"/>
      <c r="O21" s="2"/>
      <c r="P21" s="5">
        <f>IF($E21="Labour",$G21*J21,J21)</f>
        <v>0</v>
      </c>
      <c r="Q21" s="5">
        <f>IF($E21="Labour",$G21*K21,K21)</f>
        <v>0</v>
      </c>
      <c r="R21" s="5">
        <f>IF($E21="Labour",$G21*L21,L21)</f>
        <v>0</v>
      </c>
      <c r="S21" s="5">
        <f>IF($E21="Labour",$G21*M21,M21)</f>
        <v>0</v>
      </c>
      <c r="T21" s="5">
        <f>IF($E21="Labour",$G21*N21,N21)</f>
        <v>0</v>
      </c>
      <c r="Y21"/>
    </row>
    <row r="22" spans="1:25" ht="12.75" customHeight="1" x14ac:dyDescent="0.25">
      <c r="A22" s="4"/>
      <c r="C22" s="79"/>
      <c r="D22" s="80"/>
      <c r="E22" s="78"/>
      <c r="F22" s="2"/>
      <c r="G22" s="62">
        <f>IF($E22="Labour",Assumptions!$B$14,)</f>
        <v>0</v>
      </c>
      <c r="H22" s="9" t="str">
        <f t="shared" si="0"/>
        <v>$</v>
      </c>
      <c r="I22" s="2"/>
      <c r="J22" s="81"/>
      <c r="K22" s="81"/>
      <c r="L22" s="81"/>
      <c r="M22" s="81"/>
      <c r="N22" s="81"/>
      <c r="O22" s="2"/>
      <c r="P22" s="5">
        <f>IF($E22="Labour",$G22*J22,J22)</f>
        <v>0</v>
      </c>
      <c r="Q22" s="5">
        <f>IF($E22="Labour",$G22*K22,K22)</f>
        <v>0</v>
      </c>
      <c r="R22" s="5">
        <f>IF($E22="Labour",$G22*L22,L22)</f>
        <v>0</v>
      </c>
      <c r="S22" s="5">
        <f>IF($E22="Labour",$G22*M22,M22)</f>
        <v>0</v>
      </c>
      <c r="T22" s="5">
        <f>IF($E22="Labour",$G22*N22,N22)</f>
        <v>0</v>
      </c>
      <c r="Y22"/>
    </row>
    <row r="23" spans="1:25" ht="12.75" customHeight="1" x14ac:dyDescent="0.25">
      <c r="A23" s="4"/>
      <c r="C23" s="79"/>
      <c r="D23" s="80"/>
      <c r="E23" s="78"/>
      <c r="F23" s="2"/>
      <c r="G23" s="62">
        <f>IF($E23="Labour",Assumptions!$B$14,)</f>
        <v>0</v>
      </c>
      <c r="H23" s="9" t="str">
        <f t="shared" si="0"/>
        <v>$</v>
      </c>
      <c r="I23" s="2"/>
      <c r="J23" s="81"/>
      <c r="K23" s="81"/>
      <c r="L23" s="81"/>
      <c r="M23" s="81"/>
      <c r="N23" s="81"/>
      <c r="O23" s="2"/>
      <c r="P23" s="5">
        <f>IF($E23="Labour",$G23*J23,J23)</f>
        <v>0</v>
      </c>
      <c r="Q23" s="5">
        <f>IF($E23="Labour",$G23*K23,K23)</f>
        <v>0</v>
      </c>
      <c r="R23" s="5">
        <f>IF($E23="Labour",$G23*L23,L23)</f>
        <v>0</v>
      </c>
      <c r="S23" s="5">
        <f>IF($E23="Labour",$G23*M23,M23)</f>
        <v>0</v>
      </c>
      <c r="T23" s="5">
        <f>IF($E23="Labour",$G23*N23,N23)</f>
        <v>0</v>
      </c>
      <c r="Y23"/>
    </row>
    <row r="24" spans="1:25" ht="12.75" customHeight="1" x14ac:dyDescent="0.25">
      <c r="A24" s="4"/>
      <c r="C24" s="79"/>
      <c r="D24" s="80"/>
      <c r="E24" s="78"/>
      <c r="F24" s="2"/>
      <c r="G24" s="62">
        <f>IF($E24="Labour",Assumptions!$B$14,)</f>
        <v>0</v>
      </c>
      <c r="H24" s="9" t="str">
        <f t="shared" si="0"/>
        <v>$</v>
      </c>
      <c r="I24" s="2"/>
      <c r="J24" s="81"/>
      <c r="K24" s="81"/>
      <c r="L24" s="81"/>
      <c r="M24" s="81"/>
      <c r="N24" s="81"/>
      <c r="O24" s="2"/>
      <c r="P24" s="5">
        <f>IF($E24="Labour",$G24*J24,J24)</f>
        <v>0</v>
      </c>
      <c r="Q24" s="5">
        <f>IF($E24="Labour",$G24*K24,K24)</f>
        <v>0</v>
      </c>
      <c r="R24" s="5">
        <f>IF($E24="Labour",$G24*L24,L24)</f>
        <v>0</v>
      </c>
      <c r="S24" s="5">
        <f>IF($E24="Labour",$G24*M24,M24)</f>
        <v>0</v>
      </c>
      <c r="T24" s="5">
        <f>IF($E24="Labour",$G24*N24,N24)</f>
        <v>0</v>
      </c>
      <c r="Y24"/>
    </row>
    <row r="25" spans="1:25" ht="12.75" customHeight="1" x14ac:dyDescent="0.25">
      <c r="A25" s="4"/>
      <c r="C25" s="79"/>
      <c r="D25" s="80"/>
      <c r="E25" s="78"/>
      <c r="F25" s="2"/>
      <c r="G25" s="62">
        <f>IF($E25="Labour",Assumptions!$B$14,)</f>
        <v>0</v>
      </c>
      <c r="H25" s="9" t="str">
        <f t="shared" si="0"/>
        <v>$</v>
      </c>
      <c r="I25" s="2"/>
      <c r="J25" s="81"/>
      <c r="K25" s="81"/>
      <c r="L25" s="81"/>
      <c r="M25" s="81"/>
      <c r="N25" s="81"/>
      <c r="O25" s="2"/>
      <c r="P25" s="5">
        <f>IF($E25="Labour",$G25*J25,J25)</f>
        <v>0</v>
      </c>
      <c r="Q25" s="5">
        <f>IF($E25="Labour",$G25*K25,K25)</f>
        <v>0</v>
      </c>
      <c r="R25" s="5">
        <f>IF($E25="Labour",$G25*L25,L25)</f>
        <v>0</v>
      </c>
      <c r="S25" s="5">
        <f>IF($E25="Labour",$G25*M25,M25)</f>
        <v>0</v>
      </c>
      <c r="T25" s="5">
        <f>IF($E25="Labour",$G25*N25,N25)</f>
        <v>0</v>
      </c>
      <c r="Y25"/>
    </row>
    <row r="26" spans="1:25" ht="12.75" customHeight="1" x14ac:dyDescent="0.25">
      <c r="A26" s="4"/>
      <c r="C26" s="79"/>
      <c r="D26" s="80"/>
      <c r="E26" s="78"/>
      <c r="F26" s="2"/>
      <c r="G26" s="62">
        <f>IF($E26="Labour",Assumptions!$B$14,)</f>
        <v>0</v>
      </c>
      <c r="H26" s="9" t="str">
        <f t="shared" si="0"/>
        <v>$</v>
      </c>
      <c r="I26" s="2"/>
      <c r="J26" s="81"/>
      <c r="K26" s="81"/>
      <c r="L26" s="81"/>
      <c r="M26" s="81"/>
      <c r="N26" s="81"/>
      <c r="O26" s="2"/>
      <c r="P26" s="5">
        <f>IF($E26="Labour",$G26*J26,J26)</f>
        <v>0</v>
      </c>
      <c r="Q26" s="5">
        <f>IF($E26="Labour",$G26*K26,K26)</f>
        <v>0</v>
      </c>
      <c r="R26" s="5">
        <f>IF($E26="Labour",$G26*L26,L26)</f>
        <v>0</v>
      </c>
      <c r="S26" s="5">
        <f>IF($E26="Labour",$G26*M26,M26)</f>
        <v>0</v>
      </c>
      <c r="T26" s="5">
        <f>IF($E26="Labour",$G26*N26,N26)</f>
        <v>0</v>
      </c>
      <c r="Y26"/>
    </row>
    <row r="27" spans="1:25" ht="12.75" customHeight="1" x14ac:dyDescent="0.25">
      <c r="A27" s="4"/>
      <c r="C27" s="79"/>
      <c r="D27" s="80"/>
      <c r="E27" s="78"/>
      <c r="F27" s="2"/>
      <c r="G27" s="62">
        <f>IF($E27="Labour",Assumptions!$B$14,)</f>
        <v>0</v>
      </c>
      <c r="H27" s="9" t="str">
        <f t="shared" si="0"/>
        <v>$</v>
      </c>
      <c r="I27" s="2"/>
      <c r="J27" s="81"/>
      <c r="K27" s="81"/>
      <c r="L27" s="81"/>
      <c r="M27" s="81"/>
      <c r="N27" s="81"/>
      <c r="O27" s="2"/>
      <c r="P27" s="5">
        <f>IF($E27="Labour",$G27*J27,J27)</f>
        <v>0</v>
      </c>
      <c r="Q27" s="5">
        <f>IF($E27="Labour",$G27*K27,K27)</f>
        <v>0</v>
      </c>
      <c r="R27" s="5">
        <f>IF($E27="Labour",$G27*L27,L27)</f>
        <v>0</v>
      </c>
      <c r="S27" s="5">
        <f>IF($E27="Labour",$G27*M27,M27)</f>
        <v>0</v>
      </c>
      <c r="T27" s="5">
        <f>IF($E27="Labour",$G27*N27,N27)</f>
        <v>0</v>
      </c>
      <c r="Y27"/>
    </row>
    <row r="28" spans="1:25" ht="12.75" customHeight="1" x14ac:dyDescent="0.25">
      <c r="A28" s="4"/>
      <c r="C28" s="79"/>
      <c r="D28" s="80"/>
      <c r="E28" s="78"/>
      <c r="F28" s="2"/>
      <c r="G28" s="62">
        <f>IF($E28="Labour",Assumptions!$B$14,)</f>
        <v>0</v>
      </c>
      <c r="H28" s="9" t="str">
        <f t="shared" si="0"/>
        <v>$</v>
      </c>
      <c r="I28" s="2"/>
      <c r="J28" s="81"/>
      <c r="K28" s="81"/>
      <c r="L28" s="81"/>
      <c r="M28" s="81"/>
      <c r="N28" s="81"/>
      <c r="O28" s="2"/>
      <c r="P28" s="5">
        <f>IF($E28="Labour",$G28*J28,J28)</f>
        <v>0</v>
      </c>
      <c r="Q28" s="5">
        <f>IF($E28="Labour",$G28*K28,K28)</f>
        <v>0</v>
      </c>
      <c r="R28" s="5">
        <f>IF($E28="Labour",$G28*L28,L28)</f>
        <v>0</v>
      </c>
      <c r="S28" s="5">
        <f>IF($E28="Labour",$G28*M28,M28)</f>
        <v>0</v>
      </c>
      <c r="T28" s="5">
        <f>IF($E28="Labour",$G28*N28,N28)</f>
        <v>0</v>
      </c>
      <c r="Y28"/>
    </row>
    <row r="29" spans="1:25" ht="12.75" customHeight="1" x14ac:dyDescent="0.25">
      <c r="A29" s="4"/>
      <c r="C29" s="79"/>
      <c r="D29" s="80"/>
      <c r="E29" s="78"/>
      <c r="F29" s="2"/>
      <c r="G29" s="62">
        <f>IF($E29="Labour",Assumptions!$B$14,)</f>
        <v>0</v>
      </c>
      <c r="H29" s="9" t="str">
        <f t="shared" si="0"/>
        <v>$</v>
      </c>
      <c r="I29" s="2"/>
      <c r="J29" s="81"/>
      <c r="K29" s="81"/>
      <c r="L29" s="81"/>
      <c r="M29" s="81"/>
      <c r="N29" s="81"/>
      <c r="O29" s="2"/>
      <c r="P29" s="5">
        <f>IF($E29="Labour",$G29*J29,J29)</f>
        <v>0</v>
      </c>
      <c r="Q29" s="5">
        <f>IF($E29="Labour",$G29*K29,K29)</f>
        <v>0</v>
      </c>
      <c r="R29" s="5">
        <f>IF($E29="Labour",$G29*L29,L29)</f>
        <v>0</v>
      </c>
      <c r="S29" s="5">
        <f>IF($E29="Labour",$G29*M29,M29)</f>
        <v>0</v>
      </c>
      <c r="T29" s="5">
        <f>IF($E29="Labour",$G29*N29,N29)</f>
        <v>0</v>
      </c>
      <c r="Y29"/>
    </row>
    <row r="30" spans="1:25" ht="12.75" customHeight="1" x14ac:dyDescent="0.25">
      <c r="A30" s="4"/>
      <c r="C30" s="79"/>
      <c r="D30" s="80"/>
      <c r="E30" s="78"/>
      <c r="F30" s="2"/>
      <c r="G30" s="62">
        <f>IF($E30="Labour",Assumptions!$B$14,)</f>
        <v>0</v>
      </c>
      <c r="H30" s="9" t="str">
        <f t="shared" si="0"/>
        <v>$</v>
      </c>
      <c r="I30" s="2"/>
      <c r="J30" s="81"/>
      <c r="K30" s="81"/>
      <c r="L30" s="81"/>
      <c r="M30" s="81"/>
      <c r="N30" s="81"/>
      <c r="O30" s="2"/>
      <c r="P30" s="5">
        <f>IF($E30="Labour",$G30*J30,J30)</f>
        <v>0</v>
      </c>
      <c r="Q30" s="5">
        <f>IF($E30="Labour",$G30*K30,K30)</f>
        <v>0</v>
      </c>
      <c r="R30" s="5">
        <f>IF($E30="Labour",$G30*L30,L30)</f>
        <v>0</v>
      </c>
      <c r="S30" s="5">
        <f>IF($E30="Labour",$G30*M30,M30)</f>
        <v>0</v>
      </c>
      <c r="T30" s="5">
        <f>IF($E30="Labour",$G30*N30,N30)</f>
        <v>0</v>
      </c>
      <c r="Y30"/>
    </row>
    <row r="31" spans="1:25" ht="12.75" customHeight="1" x14ac:dyDescent="0.25">
      <c r="A31" s="4"/>
      <c r="C31" s="79"/>
      <c r="D31" s="80"/>
      <c r="E31" s="78"/>
      <c r="F31" s="2"/>
      <c r="G31" s="62">
        <f>IF($E31="Labour",Assumptions!$B$14,)</f>
        <v>0</v>
      </c>
      <c r="H31" s="9" t="str">
        <f t="shared" si="0"/>
        <v>$</v>
      </c>
      <c r="I31" s="2"/>
      <c r="J31" s="81"/>
      <c r="K31" s="81"/>
      <c r="L31" s="81"/>
      <c r="M31" s="81"/>
      <c r="N31" s="81"/>
      <c r="O31" s="2"/>
      <c r="P31" s="5">
        <f>IF($E31="Labour",$G31*J31,J31)</f>
        <v>0</v>
      </c>
      <c r="Q31" s="5">
        <f>IF($E31="Labour",$G31*K31,K31)</f>
        <v>0</v>
      </c>
      <c r="R31" s="5">
        <f>IF($E31="Labour",$G31*L31,L31)</f>
        <v>0</v>
      </c>
      <c r="S31" s="5">
        <f>IF($E31="Labour",$G31*M31,M31)</f>
        <v>0</v>
      </c>
      <c r="T31" s="5">
        <f>IF($E31="Labour",$G31*N31,N31)</f>
        <v>0</v>
      </c>
      <c r="Y31"/>
    </row>
    <row r="32" spans="1:25" ht="12.75" customHeight="1" x14ac:dyDescent="0.25">
      <c r="A32" s="4"/>
      <c r="C32" s="79"/>
      <c r="D32" s="80"/>
      <c r="E32" s="78"/>
      <c r="F32" s="2"/>
      <c r="G32" s="62">
        <f>IF($E32="Labour",Assumptions!$B$14,)</f>
        <v>0</v>
      </c>
      <c r="H32" s="9" t="str">
        <f t="shared" si="0"/>
        <v>$</v>
      </c>
      <c r="I32" s="2"/>
      <c r="J32" s="81"/>
      <c r="K32" s="81"/>
      <c r="L32" s="81"/>
      <c r="M32" s="81"/>
      <c r="N32" s="81"/>
      <c r="O32" s="2"/>
      <c r="P32" s="5">
        <f>IF($E32="Labour",$G32*J32,J32)</f>
        <v>0</v>
      </c>
      <c r="Q32" s="5">
        <f>IF($E32="Labour",$G32*K32,K32)</f>
        <v>0</v>
      </c>
      <c r="R32" s="5">
        <f>IF($E32="Labour",$G32*L32,L32)</f>
        <v>0</v>
      </c>
      <c r="S32" s="5">
        <f>IF($E32="Labour",$G32*M32,M32)</f>
        <v>0</v>
      </c>
      <c r="T32" s="5">
        <f>IF($E32="Labour",$G32*N32,N32)</f>
        <v>0</v>
      </c>
      <c r="Y32"/>
    </row>
    <row r="33" spans="1:25" ht="12.75" customHeight="1" x14ac:dyDescent="0.25">
      <c r="A33" s="4"/>
      <c r="C33" s="79"/>
      <c r="D33" s="80"/>
      <c r="E33" s="78"/>
      <c r="F33" s="2"/>
      <c r="G33" s="62">
        <f>IF($E33="Labour",Assumptions!$B$14,)</f>
        <v>0</v>
      </c>
      <c r="H33" s="9" t="str">
        <f t="shared" si="0"/>
        <v>$</v>
      </c>
      <c r="I33" s="2"/>
      <c r="J33" s="81"/>
      <c r="K33" s="81"/>
      <c r="L33" s="81"/>
      <c r="M33" s="81"/>
      <c r="N33" s="81"/>
      <c r="O33" s="2"/>
      <c r="P33" s="5">
        <f>IF($E33="Labour",$G33*J33,J33)</f>
        <v>0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0</v>
      </c>
      <c r="Y33"/>
    </row>
    <row r="34" spans="1:25" ht="12.75" customHeight="1" x14ac:dyDescent="0.25">
      <c r="A34" s="4"/>
      <c r="C34" s="79"/>
      <c r="D34" s="80"/>
      <c r="E34" s="78"/>
      <c r="F34" s="2"/>
      <c r="G34" s="62">
        <f>IF($E34="Labour",Assumptions!$B$14,)</f>
        <v>0</v>
      </c>
      <c r="H34" s="9" t="str">
        <f t="shared" si="0"/>
        <v>$</v>
      </c>
      <c r="I34" s="2"/>
      <c r="J34" s="81"/>
      <c r="K34" s="81"/>
      <c r="L34" s="81"/>
      <c r="M34" s="81"/>
      <c r="N34" s="81"/>
      <c r="O34" s="2"/>
      <c r="P34" s="5">
        <f>IF($E34="Labour",$G34*J34,J34)</f>
        <v>0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/>
      <c r="D35" s="80"/>
      <c r="E35" s="78"/>
      <c r="F35" s="2"/>
      <c r="G35" s="62">
        <f>IF($E35="Labour",Assumptions!$B$14,)</f>
        <v>0</v>
      </c>
      <c r="H35" s="9" t="str">
        <f t="shared" si="0"/>
        <v>$</v>
      </c>
      <c r="I35" s="2"/>
      <c r="J35" s="81"/>
      <c r="K35" s="81"/>
      <c r="L35" s="81"/>
      <c r="M35" s="81"/>
      <c r="N35" s="81"/>
      <c r="O35" s="2"/>
      <c r="P35" s="5">
        <f>IF($E35="Labour",$G35*J35,J35)</f>
        <v>0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0</v>
      </c>
      <c r="Y35"/>
    </row>
    <row r="36" spans="1:25" ht="12.75" customHeight="1" x14ac:dyDescent="0.25">
      <c r="A36" s="4"/>
      <c r="C36" s="79"/>
      <c r="D36" s="80"/>
      <c r="E36" s="78"/>
      <c r="F36" s="2"/>
      <c r="G36" s="62">
        <f>IF($E36="Labour",Assumptions!$B$14,)</f>
        <v>0</v>
      </c>
      <c r="H36" s="9" t="str">
        <f t="shared" si="0"/>
        <v>$</v>
      </c>
      <c r="I36" s="2"/>
      <c r="J36" s="81"/>
      <c r="K36" s="81"/>
      <c r="L36" s="81"/>
      <c r="M36" s="81"/>
      <c r="N36" s="81"/>
      <c r="O36" s="2"/>
      <c r="P36" s="5">
        <f>IF($E36="Labour",$G36*J36,J36)</f>
        <v>0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0</v>
      </c>
      <c r="Y36"/>
    </row>
    <row r="37" spans="1:25" ht="12.75" customHeight="1" x14ac:dyDescent="0.25">
      <c r="A37" s="4"/>
      <c r="C37" s="79"/>
      <c r="D37" s="80"/>
      <c r="E37" s="78"/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/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0</v>
      </c>
      <c r="Y37"/>
    </row>
    <row r="38" spans="1:25" ht="12.75" customHeight="1" x14ac:dyDescent="0.25">
      <c r="A38" s="4"/>
      <c r="C38" s="79"/>
      <c r="D38" s="80"/>
      <c r="E38" s="78"/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/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0</v>
      </c>
      <c r="Y38"/>
    </row>
    <row r="39" spans="1:25" ht="12.75" customHeight="1" x14ac:dyDescent="0.25">
      <c r="A39" s="4"/>
      <c r="C39" s="79"/>
      <c r="D39" s="80"/>
      <c r="E39" s="78"/>
      <c r="F39" s="2"/>
      <c r="G39" s="62">
        <f>IF($E39="Labour",Assumptions!$B$14,)</f>
        <v>0</v>
      </c>
      <c r="H39" s="9" t="str">
        <f t="shared" si="0"/>
        <v>$</v>
      </c>
      <c r="I39" s="2"/>
      <c r="J39" s="81"/>
      <c r="K39" s="81"/>
      <c r="L39" s="81"/>
      <c r="M39" s="81"/>
      <c r="N39" s="81"/>
      <c r="O39" s="2"/>
      <c r="P39" s="5">
        <f>IF($E39="Labour",$G39*J39,J39)</f>
        <v>0</v>
      </c>
      <c r="Q39" s="5">
        <f>IF($E39="Labour",$G39*K39,K39)</f>
        <v>0</v>
      </c>
      <c r="R39" s="5">
        <f>IF($E39="Labour",$G39*L39,L39)</f>
        <v>0</v>
      </c>
      <c r="S39" s="5">
        <f>IF($E39="Labour",$G39*M39,M39)</f>
        <v>0</v>
      </c>
      <c r="T39" s="5">
        <f>IF($E39="Labour",$G39*N39,N39)</f>
        <v>0</v>
      </c>
      <c r="Y39"/>
    </row>
    <row r="40" spans="1:25" ht="12.75" customHeight="1" x14ac:dyDescent="0.2">
      <c r="A40" s="4"/>
      <c r="C40" s="79"/>
      <c r="D40" s="80"/>
      <c r="E40" s="78"/>
      <c r="G40" s="62">
        <f>IF($E40="Labour",Assumptions!$B$14,)</f>
        <v>0</v>
      </c>
      <c r="H40" s="9" t="str">
        <f t="shared" si="0"/>
        <v>$</v>
      </c>
      <c r="J40" s="81"/>
      <c r="K40" s="81"/>
      <c r="L40" s="81"/>
      <c r="M40" s="81"/>
      <c r="N40" s="81"/>
      <c r="P40" s="5">
        <f>IF($E40="Labour",$G40*J40,J40)</f>
        <v>0</v>
      </c>
      <c r="Q40" s="5">
        <f>IF($E40="Labour",$G40*K40,K40)</f>
        <v>0</v>
      </c>
      <c r="R40" s="5">
        <f>IF($E40="Labour",$G40*L40,L40)</f>
        <v>0</v>
      </c>
      <c r="S40" s="5">
        <f>IF($E40="Labour",$G40*M40,M40)</f>
        <v>0</v>
      </c>
      <c r="T40" s="5">
        <f>IF($E40="Labour",$G40*N40,N40)</f>
        <v>0</v>
      </c>
    </row>
    <row r="41" spans="1:25" ht="12.75" customHeight="1" x14ac:dyDescent="0.2">
      <c r="A41" s="4"/>
      <c r="C41" s="79"/>
      <c r="D41" s="80"/>
      <c r="E41" s="78"/>
      <c r="G41" s="62">
        <f>IF($E41="Labour",Assumptions!$B$14,)</f>
        <v>0</v>
      </c>
      <c r="H41" s="9" t="str">
        <f t="shared" si="0"/>
        <v>$</v>
      </c>
      <c r="J41" s="81"/>
      <c r="K41" s="81"/>
      <c r="L41" s="81"/>
      <c r="M41" s="81"/>
      <c r="N41" s="81"/>
      <c r="P41" s="5">
        <f>IF($E41="Labour",$G41*J41,J41)</f>
        <v>0</v>
      </c>
      <c r="Q41" s="5">
        <f>IF($E41="Labour",$G41*K41,K41)</f>
        <v>0</v>
      </c>
      <c r="R41" s="5">
        <f>IF($E41="Labour",$G41*L41,L41)</f>
        <v>0</v>
      </c>
      <c r="S41" s="5">
        <f>IF($E41="Labour",$G41*M41,M41)</f>
        <v>0</v>
      </c>
      <c r="T41" s="5">
        <f>IF($E41="Labour",$G41*N41,N41)</f>
        <v>0</v>
      </c>
    </row>
    <row r="42" spans="1:25" ht="12.75" customHeight="1" x14ac:dyDescent="0.2">
      <c r="A42" s="4"/>
      <c r="C42" s="79"/>
      <c r="D42" s="80"/>
      <c r="E42" s="78"/>
      <c r="G42" s="62">
        <f>IF($E42="Labour",Assumptions!$B$14,)</f>
        <v>0</v>
      </c>
      <c r="H42" s="9" t="str">
        <f t="shared" si="0"/>
        <v>$</v>
      </c>
      <c r="J42" s="81"/>
      <c r="K42" s="81"/>
      <c r="L42" s="81"/>
      <c r="M42" s="81"/>
      <c r="N42" s="81"/>
      <c r="P42" s="5">
        <f>IF($E42="Labour",$G42*J42,J42)</f>
        <v>0</v>
      </c>
      <c r="Q42" s="5">
        <f>IF($E42="Labour",$G42*K42,K42)</f>
        <v>0</v>
      </c>
      <c r="R42" s="5">
        <f>IF($E42="Labour",$G42*L42,L42)</f>
        <v>0</v>
      </c>
      <c r="S42" s="5">
        <f>IF($E42="Labour",$G42*M42,M42)</f>
        <v>0</v>
      </c>
      <c r="T42" s="5">
        <f>IF($E42="Labour",$G42*N42,N42)</f>
        <v>0</v>
      </c>
    </row>
    <row r="43" spans="1:25" ht="12.75" customHeight="1" x14ac:dyDescent="0.2">
      <c r="A43" s="4"/>
      <c r="C43" s="79"/>
      <c r="D43" s="80"/>
      <c r="E43" s="78"/>
      <c r="G43" s="62">
        <f>IF($E43="Labour",Assumptions!$B$14,)</f>
        <v>0</v>
      </c>
      <c r="H43" s="9" t="str">
        <f t="shared" si="0"/>
        <v>$</v>
      </c>
      <c r="J43" s="81"/>
      <c r="K43" s="81"/>
      <c r="L43" s="81"/>
      <c r="M43" s="81"/>
      <c r="N43" s="81"/>
      <c r="P43" s="5">
        <f>IF($E43="Labour",$G43*J43,J43)</f>
        <v>0</v>
      </c>
      <c r="Q43" s="5">
        <f>IF($E43="Labour",$G43*K43,K43)</f>
        <v>0</v>
      </c>
      <c r="R43" s="5">
        <f>IF($E43="Labour",$G43*L43,L43)</f>
        <v>0</v>
      </c>
      <c r="S43" s="5">
        <f>IF($E43="Labour",$G43*M43,M43)</f>
        <v>0</v>
      </c>
      <c r="T43" s="5">
        <f>IF($E43="Labour",$G43*N43,N43)</f>
        <v>0</v>
      </c>
    </row>
    <row r="44" spans="1:25" ht="12.75" customHeight="1" x14ac:dyDescent="0.2">
      <c r="A44" s="4"/>
      <c r="C44" s="79"/>
      <c r="D44" s="80"/>
      <c r="E44" s="78"/>
      <c r="G44" s="62">
        <f>IF($E44="Labour",Assumptions!$B$14,)</f>
        <v>0</v>
      </c>
      <c r="H44" s="9" t="str">
        <f t="shared" si="0"/>
        <v>$</v>
      </c>
      <c r="J44" s="81"/>
      <c r="K44" s="81"/>
      <c r="L44" s="81"/>
      <c r="M44" s="81"/>
      <c r="N44" s="81"/>
      <c r="P44" s="5">
        <f>IF($E44="Labour",$G44*J44,J44)</f>
        <v>0</v>
      </c>
      <c r="Q44" s="5">
        <f>IF($E44="Labour",$G44*K44,K44)</f>
        <v>0</v>
      </c>
      <c r="R44" s="5">
        <f>IF($E44="Labour",$G44*L44,L44)</f>
        <v>0</v>
      </c>
      <c r="S44" s="5">
        <f>IF($E44="Labour",$G44*M44,M44)</f>
        <v>0</v>
      </c>
      <c r="T44" s="5">
        <f>IF($E44="Labour",$G44*N44,N44)</f>
        <v>0</v>
      </c>
    </row>
    <row r="45" spans="1:25" ht="12.75" customHeight="1" x14ac:dyDescent="0.2">
      <c r="A45" s="4"/>
      <c r="C45" s="79"/>
      <c r="D45" s="80"/>
      <c r="E45" s="78"/>
      <c r="G45" s="62">
        <f>IF($E45="Labour",Assumptions!$B$14,)</f>
        <v>0</v>
      </c>
      <c r="H45" s="9" t="str">
        <f t="shared" si="0"/>
        <v>$</v>
      </c>
      <c r="J45" s="81"/>
      <c r="K45" s="81"/>
      <c r="L45" s="81"/>
      <c r="M45" s="81"/>
      <c r="N45" s="81"/>
      <c r="P45" s="5">
        <f>IF($E45="Labour",$G45*J45,J45)</f>
        <v>0</v>
      </c>
      <c r="Q45" s="5">
        <f>IF($E45="Labour",$G45*K45,K45)</f>
        <v>0</v>
      </c>
      <c r="R45" s="5">
        <f>IF($E45="Labour",$G45*L45,L45)</f>
        <v>0</v>
      </c>
      <c r="S45" s="5">
        <f>IF($E45="Labour",$G45*M45,M45)</f>
        <v>0</v>
      </c>
      <c r="T45" s="5">
        <f>IF($E45="Labour",$G45*N45,N45)</f>
        <v>0</v>
      </c>
    </row>
    <row r="46" spans="1:25" ht="12.75" customHeight="1" x14ac:dyDescent="0.2">
      <c r="A46" s="4"/>
      <c r="C46" s="79"/>
      <c r="D46" s="80"/>
      <c r="E46" s="78"/>
      <c r="G46" s="62">
        <f>IF($E46="Labour",Assumptions!$B$14,)</f>
        <v>0</v>
      </c>
      <c r="H46" s="9" t="str">
        <f t="shared" si="0"/>
        <v>$</v>
      </c>
      <c r="J46" s="81"/>
      <c r="K46" s="81"/>
      <c r="L46" s="81"/>
      <c r="M46" s="81"/>
      <c r="N46" s="81"/>
      <c r="P46" s="5">
        <f>IF($E46="Labour",$G46*J46,J46)</f>
        <v>0</v>
      </c>
      <c r="Q46" s="5">
        <f>IF($E46="Labour",$G46*K46,K46)</f>
        <v>0</v>
      </c>
      <c r="R46" s="5">
        <f>IF($E46="Labour",$G46*L46,L46)</f>
        <v>0</v>
      </c>
      <c r="S46" s="5">
        <f>IF($E46="Labour",$G46*M46,M46)</f>
        <v>0</v>
      </c>
      <c r="T46" s="5">
        <f>IF($E46="Labour",$G46*N46,N46)</f>
        <v>0</v>
      </c>
    </row>
    <row r="47" spans="1:25" ht="12.75" customHeight="1" x14ac:dyDescent="0.2">
      <c r="A47" s="4"/>
      <c r="C47" s="79"/>
      <c r="D47" s="80"/>
      <c r="E47" s="78"/>
      <c r="G47" s="62">
        <f>IF($E47="Labour",Assumptions!$B$14,)</f>
        <v>0</v>
      </c>
      <c r="H47" s="9" t="str">
        <f t="shared" si="0"/>
        <v>$</v>
      </c>
      <c r="J47" s="81"/>
      <c r="K47" s="81"/>
      <c r="L47" s="81"/>
      <c r="M47" s="81"/>
      <c r="N47" s="81"/>
      <c r="P47" s="5">
        <f>IF($E47="Labour",$G47*J47,J47)</f>
        <v>0</v>
      </c>
      <c r="Q47" s="5">
        <f>IF($E47="Labour",$G47*K47,K47)</f>
        <v>0</v>
      </c>
      <c r="R47" s="5">
        <f>IF($E47="Labour",$G47*L47,L47)</f>
        <v>0</v>
      </c>
      <c r="S47" s="5">
        <f>IF($E47="Labour",$G47*M47,M47)</f>
        <v>0</v>
      </c>
      <c r="T47" s="5">
        <f>IF($E47="Labour",$G47*N47,N47)</f>
        <v>0</v>
      </c>
    </row>
    <row r="48" spans="1:25" ht="12.75" customHeight="1" x14ac:dyDescent="0.2">
      <c r="A48" s="4"/>
      <c r="C48" s="79"/>
      <c r="D48" s="80"/>
      <c r="E48" s="78"/>
      <c r="G48" s="62">
        <f>IF($E48="Labour",Assumptions!$B$14,)</f>
        <v>0</v>
      </c>
      <c r="H48" s="9" t="str">
        <f t="shared" si="0"/>
        <v>$</v>
      </c>
      <c r="J48" s="81"/>
      <c r="K48" s="81"/>
      <c r="L48" s="81"/>
      <c r="M48" s="81"/>
      <c r="N48" s="81"/>
      <c r="P48" s="5">
        <f>IF($E48="Labour",$G48*J48,J48)</f>
        <v>0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/>
      <c r="D49" s="80"/>
      <c r="E49" s="78"/>
      <c r="G49" s="62">
        <f>IF($E49="Labour",Assumptions!$B$14,)</f>
        <v>0</v>
      </c>
      <c r="H49" s="9" t="str">
        <f t="shared" si="0"/>
        <v>$</v>
      </c>
      <c r="J49" s="81"/>
      <c r="K49" s="81"/>
      <c r="L49" s="81"/>
      <c r="M49" s="81"/>
      <c r="N49" s="81"/>
      <c r="P49" s="5">
        <f>IF($E49="Labour",$G49*J49,J49)</f>
        <v>0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/>
      <c r="D50" s="80"/>
      <c r="E50" s="78"/>
      <c r="G50" s="62">
        <f>IF($E50="Labour",Assumptions!$B$14,)</f>
        <v>0</v>
      </c>
      <c r="H50" s="9" t="str">
        <f t="shared" si="0"/>
        <v>$</v>
      </c>
      <c r="J50" s="81"/>
      <c r="K50" s="81"/>
      <c r="L50" s="81"/>
      <c r="M50" s="81"/>
      <c r="N50" s="81"/>
      <c r="P50" s="5">
        <f>IF($E50="Labour",$G50*J50,J50)</f>
        <v>0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/>
      <c r="D51" s="80"/>
      <c r="E51" s="78"/>
      <c r="G51" s="62">
        <f>IF($E51="Labour",Assumptions!$B$14,)</f>
        <v>0</v>
      </c>
      <c r="H51" s="9" t="str">
        <f t="shared" si="0"/>
        <v>$</v>
      </c>
      <c r="J51" s="81"/>
      <c r="K51" s="81"/>
      <c r="L51" s="81"/>
      <c r="M51" s="81"/>
      <c r="N51" s="81"/>
      <c r="P51" s="5">
        <f>IF($E51="Labour",$G51*J51,J51)</f>
        <v>0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/>
      <c r="D52" s="80"/>
      <c r="E52" s="78"/>
      <c r="G52" s="62">
        <f>IF($E52="Labour",Assumptions!$B$14,)</f>
        <v>0</v>
      </c>
      <c r="H52" s="9" t="str">
        <f t="shared" si="0"/>
        <v>$</v>
      </c>
      <c r="J52" s="81"/>
      <c r="K52" s="81"/>
      <c r="L52" s="81"/>
      <c r="M52" s="81"/>
      <c r="N52" s="81"/>
      <c r="P52" s="5">
        <f>IF($E52="Labour",$G52*J52,J52)</f>
        <v>0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/>
      <c r="D53" s="80"/>
      <c r="E53" s="78"/>
      <c r="G53" s="62">
        <f>IF($E53="Labour",Assumptions!$B$14,)</f>
        <v>0</v>
      </c>
      <c r="H53" s="9" t="str">
        <f t="shared" si="0"/>
        <v>$</v>
      </c>
      <c r="J53" s="81"/>
      <c r="K53" s="81"/>
      <c r="L53" s="81"/>
      <c r="M53" s="81"/>
      <c r="N53" s="81"/>
      <c r="P53" s="5">
        <f>IF($E53="Labour",$G53*J53,J53)</f>
        <v>0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  <c r="U54" s="105"/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46</v>
      </c>
      <c r="F57" s="2"/>
      <c r="I57" s="2"/>
      <c r="O57" s="2"/>
      <c r="P57" s="67" t="s">
        <v>5</v>
      </c>
      <c r="Q57" s="67" t="s">
        <v>6</v>
      </c>
      <c r="R57" s="67" t="s">
        <v>7</v>
      </c>
      <c r="S57" s="67" t="s">
        <v>8</v>
      </c>
      <c r="T57" s="67" t="s">
        <v>9</v>
      </c>
      <c r="U57" s="67" t="s">
        <v>0</v>
      </c>
      <c r="Y57"/>
    </row>
    <row r="58" spans="1:25" ht="12.75" customHeight="1" x14ac:dyDescent="0.2">
      <c r="C58" s="24" t="s">
        <v>10</v>
      </c>
      <c r="D58" s="24" t="s">
        <v>47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0</v>
      </c>
      <c r="Q58" s="25">
        <f t="shared" ref="Q58:T60" si="3">SUMIFS(Q$10:Q$54,$E$10:$E$54,$C58,$D$10:$D$54,$D58)</f>
        <v>0</v>
      </c>
      <c r="R58" s="25">
        <f t="shared" si="3"/>
        <v>0</v>
      </c>
      <c r="S58" s="25">
        <f t="shared" si="3"/>
        <v>0</v>
      </c>
      <c r="T58" s="25">
        <f t="shared" si="3"/>
        <v>0</v>
      </c>
      <c r="U58" s="69">
        <f>SUM(P58:T58)</f>
        <v>0</v>
      </c>
    </row>
    <row r="59" spans="1:25" ht="12.75" customHeight="1" x14ac:dyDescent="0.2">
      <c r="C59" s="1" t="s">
        <v>11</v>
      </c>
      <c r="D59" s="1" t="s">
        <v>47</v>
      </c>
      <c r="F59" s="2"/>
      <c r="G59" s="66"/>
      <c r="I59" s="2"/>
      <c r="O59" s="2"/>
      <c r="P59" s="6">
        <f t="shared" ref="P59:P60" si="4">SUMIFS(P$10:P$54,$E$10:$E$54,$C59,$D$10:$D$54,$D59)</f>
        <v>0</v>
      </c>
      <c r="Q59" s="6">
        <f t="shared" si="3"/>
        <v>0</v>
      </c>
      <c r="R59" s="6">
        <f t="shared" si="3"/>
        <v>0</v>
      </c>
      <c r="S59" s="6">
        <f t="shared" si="3"/>
        <v>0</v>
      </c>
      <c r="T59" s="6">
        <f t="shared" si="3"/>
        <v>0</v>
      </c>
      <c r="U59" s="70">
        <f t="shared" ref="U59:U67" si="5">SUM(P59:T59)</f>
        <v>0</v>
      </c>
    </row>
    <row r="60" spans="1:25" ht="12.75" customHeight="1" x14ac:dyDescent="0.2">
      <c r="C60" s="1" t="s">
        <v>12</v>
      </c>
      <c r="D60" s="1" t="s">
        <v>47</v>
      </c>
      <c r="F60" s="2"/>
      <c r="G60" s="66"/>
      <c r="I60" s="2"/>
      <c r="O60" s="2"/>
      <c r="P60" s="6">
        <f t="shared" si="4"/>
        <v>0</v>
      </c>
      <c r="Q60" s="6">
        <f t="shared" si="3"/>
        <v>0</v>
      </c>
      <c r="R60" s="6">
        <f t="shared" si="3"/>
        <v>0</v>
      </c>
      <c r="S60" s="6">
        <f t="shared" si="3"/>
        <v>0</v>
      </c>
      <c r="T60" s="6">
        <f t="shared" si="3"/>
        <v>0</v>
      </c>
      <c r="U60" s="70">
        <f t="shared" si="5"/>
        <v>0</v>
      </c>
    </row>
    <row r="61" spans="1:25" ht="12.75" customHeight="1" x14ac:dyDescent="0.2">
      <c r="C61" s="21" t="s">
        <v>13</v>
      </c>
      <c r="D61" s="21" t="s">
        <v>47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0</v>
      </c>
      <c r="Q61" s="22">
        <f t="shared" ref="Q61:U61" si="6">SUM(Q58:Q60)</f>
        <v>0</v>
      </c>
      <c r="R61" s="22">
        <f t="shared" si="6"/>
        <v>0</v>
      </c>
      <c r="S61" s="22">
        <f t="shared" si="6"/>
        <v>0</v>
      </c>
      <c r="T61" s="22">
        <f t="shared" si="6"/>
        <v>0</v>
      </c>
      <c r="U61" s="22">
        <f t="shared" si="6"/>
        <v>0</v>
      </c>
    </row>
    <row r="62" spans="1:25" ht="12.75" customHeight="1" x14ac:dyDescent="0.2">
      <c r="C62" s="1" t="s">
        <v>10</v>
      </c>
      <c r="D62" s="1" t="s">
        <v>43</v>
      </c>
      <c r="F62" s="2"/>
      <c r="G62" s="66"/>
      <c r="I62" s="2"/>
      <c r="O62" s="2"/>
      <c r="P62" s="6">
        <f t="shared" ref="P62:T64" si="7">SUMIFS(P$10:P$54,$E$10:$E$54,$C62,$D$10:$D$54,$D62)</f>
        <v>0</v>
      </c>
      <c r="Q62" s="6">
        <f t="shared" si="7"/>
        <v>0</v>
      </c>
      <c r="R62" s="6">
        <f t="shared" si="7"/>
        <v>0</v>
      </c>
      <c r="S62" s="6">
        <f t="shared" si="7"/>
        <v>0</v>
      </c>
      <c r="T62" s="6">
        <f t="shared" si="7"/>
        <v>0</v>
      </c>
      <c r="U62" s="70">
        <f t="shared" si="5"/>
        <v>0</v>
      </c>
    </row>
    <row r="63" spans="1:25" ht="12.75" customHeight="1" x14ac:dyDescent="0.2">
      <c r="C63" s="1" t="s">
        <v>11</v>
      </c>
      <c r="D63" s="1" t="s">
        <v>43</v>
      </c>
      <c r="F63" s="2"/>
      <c r="G63" s="66"/>
      <c r="I63" s="2"/>
      <c r="O63" s="2"/>
      <c r="P63" s="6">
        <f t="shared" si="7"/>
        <v>0</v>
      </c>
      <c r="Q63" s="6">
        <f t="shared" si="7"/>
        <v>0</v>
      </c>
      <c r="R63" s="6">
        <f t="shared" si="7"/>
        <v>0</v>
      </c>
      <c r="S63" s="6">
        <f t="shared" si="7"/>
        <v>0</v>
      </c>
      <c r="T63" s="6">
        <f t="shared" si="7"/>
        <v>0</v>
      </c>
      <c r="U63" s="70">
        <f t="shared" si="5"/>
        <v>0</v>
      </c>
    </row>
    <row r="64" spans="1:25" ht="12.75" customHeight="1" x14ac:dyDescent="0.2">
      <c r="C64" s="1" t="s">
        <v>12</v>
      </c>
      <c r="D64" s="1" t="s">
        <v>43</v>
      </c>
      <c r="F64" s="2"/>
      <c r="G64" s="66"/>
      <c r="I64" s="2"/>
      <c r="O64" s="2"/>
      <c r="P64" s="6">
        <f t="shared" si="7"/>
        <v>276000</v>
      </c>
      <c r="Q64" s="6">
        <f t="shared" si="7"/>
        <v>276000</v>
      </c>
      <c r="R64" s="6">
        <f t="shared" si="7"/>
        <v>481152</v>
      </c>
      <c r="S64" s="6">
        <f t="shared" si="7"/>
        <v>532440</v>
      </c>
      <c r="T64" s="6">
        <f t="shared" si="7"/>
        <v>583728</v>
      </c>
      <c r="U64" s="70">
        <f t="shared" si="5"/>
        <v>2149320</v>
      </c>
    </row>
    <row r="65" spans="3:22" ht="12.75" customHeight="1" x14ac:dyDescent="0.2">
      <c r="C65" s="21" t="s">
        <v>14</v>
      </c>
      <c r="D65" s="21" t="s">
        <v>43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276000</v>
      </c>
      <c r="Q65" s="22">
        <f t="shared" ref="Q65" si="8">SUM(Q62:Q64)</f>
        <v>276000</v>
      </c>
      <c r="R65" s="22">
        <f t="shared" ref="R65" si="9">SUM(R62:R64)</f>
        <v>481152</v>
      </c>
      <c r="S65" s="22">
        <f t="shared" ref="S65" si="10">SUM(S62:S64)</f>
        <v>532440</v>
      </c>
      <c r="T65" s="22">
        <f t="shared" ref="T65" si="11">SUM(T62:T64)</f>
        <v>583728</v>
      </c>
      <c r="U65" s="22">
        <f t="shared" ref="U65" si="12">SUM(U62:U64)</f>
        <v>2149320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48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276000</v>
      </c>
      <c r="Q67" s="8">
        <f t="shared" ref="Q67:T67" si="13">Q61+Q65</f>
        <v>276000</v>
      </c>
      <c r="R67" s="8">
        <f t="shared" si="13"/>
        <v>481152</v>
      </c>
      <c r="S67" s="8">
        <f t="shared" si="13"/>
        <v>532440</v>
      </c>
      <c r="T67" s="8">
        <f t="shared" si="13"/>
        <v>583728</v>
      </c>
      <c r="U67" s="71">
        <f t="shared" si="5"/>
        <v>2149320</v>
      </c>
    </row>
    <row r="68" spans="3:22" ht="12.75" customHeight="1" x14ac:dyDescent="0.2">
      <c r="C68" s="45" t="s">
        <v>49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14">Q67-SUM(Q$10:Q$54)</f>
        <v>0</v>
      </c>
      <c r="R68" s="46">
        <f t="shared" si="14"/>
        <v>0</v>
      </c>
      <c r="S68" s="46">
        <f t="shared" si="14"/>
        <v>0</v>
      </c>
      <c r="T68" s="46">
        <f t="shared" si="14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4" t="str">
        <f>"NPV ($ "&amp;Assumptions!$B$12&amp;")"</f>
        <v>NPV ($ June 2024)</v>
      </c>
      <c r="D70" s="55">
        <f>NPV(Real_Discount_rate,P67:T67)</f>
        <v>1913761.1691451948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50</v>
      </c>
      <c r="F73" s="2"/>
      <c r="I73" s="2"/>
      <c r="O73" s="2"/>
      <c r="P73" s="67" t="s">
        <v>5</v>
      </c>
      <c r="Q73" s="67" t="s">
        <v>6</v>
      </c>
      <c r="R73" s="67" t="s">
        <v>7</v>
      </c>
      <c r="S73" s="67" t="s">
        <v>8</v>
      </c>
      <c r="T73" s="67" t="s">
        <v>9</v>
      </c>
      <c r="U73" s="67" t="s">
        <v>0</v>
      </c>
    </row>
    <row r="74" spans="3:22" ht="12.75" customHeight="1" x14ac:dyDescent="0.2">
      <c r="C74" s="24" t="s">
        <v>10</v>
      </c>
      <c r="D74" s="24" t="s">
        <v>51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34">
        <f t="shared" ref="P74:T76" si="15">P58*business_case_dollars</f>
        <v>0</v>
      </c>
      <c r="Q74" s="34">
        <f t="shared" si="15"/>
        <v>0</v>
      </c>
      <c r="R74" s="34">
        <f t="shared" si="15"/>
        <v>0</v>
      </c>
      <c r="S74" s="34">
        <f t="shared" si="15"/>
        <v>0</v>
      </c>
      <c r="T74" s="34">
        <f t="shared" si="15"/>
        <v>0</v>
      </c>
      <c r="U74" s="69">
        <f>SUM(P74:T74)</f>
        <v>0</v>
      </c>
    </row>
    <row r="75" spans="3:22" ht="12.75" customHeight="1" x14ac:dyDescent="0.2">
      <c r="C75" s="1" t="s">
        <v>11</v>
      </c>
      <c r="D75" s="1" t="s">
        <v>51</v>
      </c>
      <c r="F75" s="2"/>
      <c r="G75" s="66"/>
      <c r="I75" s="2"/>
      <c r="O75" s="2"/>
      <c r="P75" s="6">
        <f t="shared" si="15"/>
        <v>0</v>
      </c>
      <c r="Q75" s="6">
        <f t="shared" si="15"/>
        <v>0</v>
      </c>
      <c r="R75" s="6">
        <f t="shared" si="15"/>
        <v>0</v>
      </c>
      <c r="S75" s="6">
        <f t="shared" si="15"/>
        <v>0</v>
      </c>
      <c r="T75" s="6">
        <f t="shared" si="15"/>
        <v>0</v>
      </c>
      <c r="U75" s="70">
        <f t="shared" ref="U75:U83" si="16">SUM(P75:T75)</f>
        <v>0</v>
      </c>
    </row>
    <row r="76" spans="3:22" ht="12.75" customHeight="1" x14ac:dyDescent="0.2">
      <c r="C76" s="1" t="s">
        <v>12</v>
      </c>
      <c r="D76" s="1" t="s">
        <v>51</v>
      </c>
      <c r="F76" s="2"/>
      <c r="G76" s="66"/>
      <c r="I76" s="2"/>
      <c r="O76" s="2"/>
      <c r="P76" s="6">
        <f t="shared" si="15"/>
        <v>0</v>
      </c>
      <c r="Q76" s="6">
        <f t="shared" si="15"/>
        <v>0</v>
      </c>
      <c r="R76" s="6">
        <f t="shared" si="15"/>
        <v>0</v>
      </c>
      <c r="S76" s="6">
        <f t="shared" si="15"/>
        <v>0</v>
      </c>
      <c r="T76" s="6">
        <f t="shared" si="15"/>
        <v>0</v>
      </c>
      <c r="U76" s="70">
        <f t="shared" si="16"/>
        <v>0</v>
      </c>
    </row>
    <row r="77" spans="3:22" ht="12.75" customHeight="1" x14ac:dyDescent="0.2">
      <c r="C77" s="21" t="s">
        <v>13</v>
      </c>
      <c r="D77" s="21" t="s">
        <v>47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0</v>
      </c>
      <c r="Q77" s="22">
        <f t="shared" ref="Q77" si="17">SUM(Q74:Q76)</f>
        <v>0</v>
      </c>
      <c r="R77" s="22">
        <f t="shared" ref="R77" si="18">SUM(R74:R76)</f>
        <v>0</v>
      </c>
      <c r="S77" s="22">
        <f t="shared" ref="S77" si="19">SUM(S74:S76)</f>
        <v>0</v>
      </c>
      <c r="T77" s="22">
        <f t="shared" ref="T77" si="20">SUM(T74:T76)</f>
        <v>0</v>
      </c>
      <c r="U77" s="22">
        <f t="shared" ref="U77" si="21">SUM(U74:U76)</f>
        <v>0</v>
      </c>
    </row>
    <row r="78" spans="3:22" ht="12.75" customHeight="1" x14ac:dyDescent="0.2">
      <c r="C78" s="1" t="s">
        <v>10</v>
      </c>
      <c r="D78" s="1" t="s">
        <v>43</v>
      </c>
      <c r="F78" s="2"/>
      <c r="G78" s="66"/>
      <c r="I78" s="2"/>
      <c r="O78" s="2"/>
      <c r="P78" s="34">
        <f t="shared" ref="P78:T80" si="22">P62*business_case_dollars</f>
        <v>0</v>
      </c>
      <c r="Q78" s="34">
        <f t="shared" si="22"/>
        <v>0</v>
      </c>
      <c r="R78" s="34">
        <f t="shared" si="22"/>
        <v>0</v>
      </c>
      <c r="S78" s="34">
        <f t="shared" si="22"/>
        <v>0</v>
      </c>
      <c r="T78" s="34">
        <f t="shared" si="22"/>
        <v>0</v>
      </c>
      <c r="U78" s="69">
        <f>SUM(P78:T78)</f>
        <v>0</v>
      </c>
    </row>
    <row r="79" spans="3:22" ht="12.75" customHeight="1" x14ac:dyDescent="0.2">
      <c r="C79" s="1" t="s">
        <v>11</v>
      </c>
      <c r="D79" s="1" t="s">
        <v>43</v>
      </c>
      <c r="F79" s="2"/>
      <c r="G79" s="66"/>
      <c r="I79" s="2"/>
      <c r="O79" s="2"/>
      <c r="P79" s="6">
        <f t="shared" si="22"/>
        <v>0</v>
      </c>
      <c r="Q79" s="6">
        <f t="shared" si="22"/>
        <v>0</v>
      </c>
      <c r="R79" s="6">
        <f t="shared" si="22"/>
        <v>0</v>
      </c>
      <c r="S79" s="6">
        <f t="shared" si="22"/>
        <v>0</v>
      </c>
      <c r="T79" s="6">
        <f t="shared" si="22"/>
        <v>0</v>
      </c>
      <c r="U79" s="70">
        <f t="shared" ref="U79:U80" si="23">SUM(P79:T79)</f>
        <v>0</v>
      </c>
    </row>
    <row r="80" spans="3:22" ht="12.75" customHeight="1" x14ac:dyDescent="0.2">
      <c r="C80" s="1" t="s">
        <v>12</v>
      </c>
      <c r="D80" s="1" t="s">
        <v>43</v>
      </c>
      <c r="F80" s="2"/>
      <c r="G80" s="66"/>
      <c r="I80" s="2"/>
      <c r="O80" s="2"/>
      <c r="P80" s="6">
        <f t="shared" si="22"/>
        <v>307163.89041098068</v>
      </c>
      <c r="Q80" s="6">
        <f t="shared" si="22"/>
        <v>307163.89041098068</v>
      </c>
      <c r="R80" s="6">
        <f t="shared" si="22"/>
        <v>535480.14564863825</v>
      </c>
      <c r="S80" s="6">
        <f t="shared" si="22"/>
        <v>592559.20945805265</v>
      </c>
      <c r="T80" s="6">
        <f t="shared" si="22"/>
        <v>649638.27326746704</v>
      </c>
      <c r="U80" s="70">
        <f t="shared" si="23"/>
        <v>2392005.4091961193</v>
      </c>
    </row>
    <row r="81" spans="3:22" ht="12.75" customHeight="1" x14ac:dyDescent="0.2">
      <c r="C81" s="21" t="s">
        <v>14</v>
      </c>
      <c r="D81" s="21" t="s">
        <v>43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307163.89041098068</v>
      </c>
      <c r="Q81" s="22">
        <f t="shared" ref="Q81" si="24">SUM(Q78:Q80)</f>
        <v>307163.89041098068</v>
      </c>
      <c r="R81" s="22">
        <f t="shared" ref="R81" si="25">SUM(R78:R80)</f>
        <v>535480.14564863825</v>
      </c>
      <c r="S81" s="22">
        <f t="shared" ref="S81" si="26">SUM(S78:S80)</f>
        <v>592559.20945805265</v>
      </c>
      <c r="T81" s="22">
        <f t="shared" ref="T81" si="27">SUM(T78:T80)</f>
        <v>649638.27326746704</v>
      </c>
      <c r="U81" s="22">
        <f t="shared" ref="U81" si="28">SUM(U78:U80)</f>
        <v>2392005.4091961193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48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307163.89041098068</v>
      </c>
      <c r="Q83" s="8">
        <f t="shared" ref="Q83:T83" si="29">Q77+Q81</f>
        <v>307163.89041098068</v>
      </c>
      <c r="R83" s="8">
        <f t="shared" si="29"/>
        <v>535480.14564863825</v>
      </c>
      <c r="S83" s="8">
        <f t="shared" si="29"/>
        <v>592559.20945805265</v>
      </c>
      <c r="T83" s="8">
        <f t="shared" si="29"/>
        <v>649638.27326746704</v>
      </c>
      <c r="U83" s="71">
        <f t="shared" si="16"/>
        <v>2392005.4091961193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2129849.0073626982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20" priority="8">
      <formula>$E10="Contracts"</formula>
    </cfRule>
    <cfRule type="expression" dxfId="19" priority="9">
      <formula>$E10="Materials"</formula>
    </cfRule>
    <cfRule type="expression" dxfId="18" priority="10">
      <formula>$E10="Labour"</formula>
    </cfRule>
  </conditionalFormatting>
  <conditionalFormatting sqref="P68:U68">
    <cfRule type="expression" dxfId="17" priority="1">
      <formula>ABS(P68)&gt;0.001</formula>
    </cfRule>
  </conditionalFormatting>
  <conditionalFormatting sqref="P84:U84">
    <cfRule type="expression" dxfId="16" priority="2">
      <formula>ABS(P84)&gt;0.001</formula>
    </cfRule>
  </conditionalFormatting>
  <conditionalFormatting sqref="V68">
    <cfRule type="expression" dxfId="15" priority="14">
      <formula>ABS(V68)&gt;0.001</formula>
    </cfRule>
  </conditionalFormatting>
  <conditionalFormatting sqref="V84">
    <cfRule type="expression" dxfId="14" priority="4">
      <formula>ABS(V84)&gt;0.001</formula>
    </cfRule>
  </conditionalFormatting>
  <dataValidations count="2">
    <dataValidation type="list" allowBlank="1" showInputMessage="1" showErrorMessage="1" sqref="E10:E54" xr:uid="{B0E8B852-301B-4563-9163-FFDB1711704F}">
      <formula1>"Labour, Materials, Contracts"</formula1>
    </dataValidation>
    <dataValidation type="list" allowBlank="1" showInputMessage="1" showErrorMessage="1" sqref="D10:D54" xr:uid="{056126DF-837A-45EA-97BA-3AA3767E7A6C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 Q61:U61 P77:U77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CFB243-33B7-4471-BAB5-268899AB61E3}">
  <dimension ref="A1:Y85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D85" sqref="D85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3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16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3" t="s">
        <v>37</v>
      </c>
      <c r="E7" s="63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43</v>
      </c>
      <c r="E8" s="98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52</v>
      </c>
      <c r="D10" s="80" t="s">
        <v>47</v>
      </c>
      <c r="E10" s="78" t="s">
        <v>11</v>
      </c>
      <c r="F10" s="2"/>
      <c r="G10" s="62">
        <f>IF($E10="Labour",Assumptions!$B$14,)</f>
        <v>0</v>
      </c>
      <c r="H10" s="9" t="str">
        <f>IF($E10="Labour","Hours","$")</f>
        <v>$</v>
      </c>
      <c r="I10" s="2"/>
      <c r="J10" s="81"/>
      <c r="K10" s="81">
        <v>36200</v>
      </c>
      <c r="L10" s="81"/>
      <c r="M10" s="81"/>
      <c r="N10" s="81"/>
      <c r="O10" s="2"/>
      <c r="P10" s="5">
        <f>IF($E10="Labour",$G10*J10,J10)</f>
        <v>0</v>
      </c>
      <c r="Q10" s="5">
        <f>IF($E10="Labour",$G10*K10,K10)</f>
        <v>36200</v>
      </c>
      <c r="R10" s="5">
        <f>IF($E10="Labour",$G10*L10,L10)</f>
        <v>0</v>
      </c>
      <c r="S10" s="5">
        <f>IF($E10="Labour",$G10*M10,M10)</f>
        <v>0</v>
      </c>
      <c r="T10" s="5">
        <f>IF($E10="Labour",$G10*N10,N10)</f>
        <v>0</v>
      </c>
    </row>
    <row r="11" spans="1:25" ht="12.75" customHeight="1" x14ac:dyDescent="0.2">
      <c r="A11" s="4"/>
      <c r="C11" s="79" t="s">
        <v>53</v>
      </c>
      <c r="D11" s="80" t="s">
        <v>47</v>
      </c>
      <c r="E11" s="78" t="s">
        <v>10</v>
      </c>
      <c r="F11" s="2"/>
      <c r="G11" s="62">
        <f>IF($E11="Labour",Assumptions!$B$14,)</f>
        <v>145.77740895836223</v>
      </c>
      <c r="H11" s="9" t="str">
        <f t="shared" ref="H11:H54" si="0">IF($E11="Labour","Hours","$")</f>
        <v>Hours</v>
      </c>
      <c r="I11" s="2"/>
      <c r="J11" s="81"/>
      <c r="K11" s="81">
        <v>276</v>
      </c>
      <c r="L11" s="81"/>
      <c r="M11" s="81"/>
      <c r="N11" s="81">
        <v>110</v>
      </c>
      <c r="O11" s="2"/>
      <c r="P11" s="5">
        <f>IF($E11="Labour",$G11*J11,J11)</f>
        <v>0</v>
      </c>
      <c r="Q11" s="5">
        <f>IF($E11="Labour",$G11*K11,K11)</f>
        <v>40234.564872507974</v>
      </c>
      <c r="R11" s="5">
        <f>IF($E11="Labour",$G11*L11,L11)</f>
        <v>0</v>
      </c>
      <c r="S11" s="5">
        <f>IF($E11="Labour",$G11*M11,M11)</f>
        <v>0</v>
      </c>
      <c r="T11" s="5">
        <f>IF($E11="Labour",$G11*N11,N11)</f>
        <v>16035.514985419846</v>
      </c>
    </row>
    <row r="12" spans="1:25" ht="12.75" customHeight="1" x14ac:dyDescent="0.2">
      <c r="A12" s="4"/>
      <c r="C12" s="79" t="s">
        <v>54</v>
      </c>
      <c r="D12" s="80" t="s">
        <v>47</v>
      </c>
      <c r="E12" s="78" t="s">
        <v>10</v>
      </c>
      <c r="F12" s="2"/>
      <c r="G12" s="62">
        <f>IF($E12="Labour",Assumptions!$B$14,)</f>
        <v>145.77740895836223</v>
      </c>
      <c r="H12" s="9" t="str">
        <f t="shared" si="0"/>
        <v>Hours</v>
      </c>
      <c r="I12" s="2"/>
      <c r="J12" s="81"/>
      <c r="K12" s="81">
        <v>276</v>
      </c>
      <c r="L12" s="81"/>
      <c r="M12" s="81"/>
      <c r="N12" s="81">
        <v>110</v>
      </c>
      <c r="O12" s="2"/>
      <c r="P12" s="5">
        <f>IF($E12="Labour",$G12*J12,J12)</f>
        <v>0</v>
      </c>
      <c r="Q12" s="5">
        <f>IF($E12="Labour",$G12*K12,K12)</f>
        <v>40234.564872507974</v>
      </c>
      <c r="R12" s="5">
        <f>IF($E12="Labour",$G12*L12,L12)</f>
        <v>0</v>
      </c>
      <c r="S12" s="5">
        <f>IF($E12="Labour",$G12*M12,M12)</f>
        <v>0</v>
      </c>
      <c r="T12" s="5">
        <f>IF($E12="Labour",$G12*N12,N12)</f>
        <v>16035.514985419846</v>
      </c>
    </row>
    <row r="13" spans="1:25" ht="12.75" customHeight="1" x14ac:dyDescent="0.25">
      <c r="A13" s="4"/>
      <c r="C13" s="79" t="s">
        <v>55</v>
      </c>
      <c r="D13" s="80" t="s">
        <v>47</v>
      </c>
      <c r="E13" s="78" t="s">
        <v>10</v>
      </c>
      <c r="F13" s="2"/>
      <c r="G13" s="62">
        <f>IF($E13="Labour",Assumptions!$B$14,)</f>
        <v>145.77740895836223</v>
      </c>
      <c r="H13" s="9" t="str">
        <f t="shared" si="0"/>
        <v>Hours</v>
      </c>
      <c r="I13" s="2"/>
      <c r="J13" s="81"/>
      <c r="K13" s="81">
        <v>1104</v>
      </c>
      <c r="L13" s="81"/>
      <c r="M13" s="81"/>
      <c r="N13" s="81">
        <v>442</v>
      </c>
      <c r="O13" s="2"/>
      <c r="P13" s="5">
        <f>IF($E13="Labour",$G13*J13,J13)</f>
        <v>0</v>
      </c>
      <c r="Q13" s="5">
        <f>IF($E13="Labour",$G13*K13,K13)</f>
        <v>160938.25949003189</v>
      </c>
      <c r="R13" s="5">
        <f>IF($E13="Labour",$G13*L13,L13)</f>
        <v>0</v>
      </c>
      <c r="S13" s="5">
        <f>IF($E13="Labour",$G13*M13,M13)</f>
        <v>0</v>
      </c>
      <c r="T13" s="5">
        <f>IF($E13="Labour",$G13*N13,N13)</f>
        <v>64433.614759596108</v>
      </c>
      <c r="Y13"/>
    </row>
    <row r="14" spans="1:25" ht="12.75" customHeight="1" x14ac:dyDescent="0.25">
      <c r="A14" s="4"/>
      <c r="C14" s="79" t="s">
        <v>56</v>
      </c>
      <c r="D14" s="80" t="s">
        <v>47</v>
      </c>
      <c r="E14" s="78" t="s">
        <v>10</v>
      </c>
      <c r="F14" s="2"/>
      <c r="G14" s="62">
        <f>IF($E14="Labour",Assumptions!$B$14,)</f>
        <v>145.77740895836223</v>
      </c>
      <c r="H14" s="9" t="str">
        <f t="shared" si="0"/>
        <v>Hours</v>
      </c>
      <c r="I14" s="2"/>
      <c r="J14" s="81"/>
      <c r="K14" s="81">
        <v>552</v>
      </c>
      <c r="L14" s="81"/>
      <c r="M14" s="81"/>
      <c r="N14" s="81">
        <v>221</v>
      </c>
      <c r="O14" s="2"/>
      <c r="P14" s="5">
        <f>IF($E14="Labour",$G14*J14,J14)</f>
        <v>0</v>
      </c>
      <c r="Q14" s="5">
        <f>IF($E14="Labour",$G14*K14,K14)</f>
        <v>80469.129745015947</v>
      </c>
      <c r="R14" s="5">
        <f>IF($E14="Labour",$G14*L14,L14)</f>
        <v>0</v>
      </c>
      <c r="S14" s="5">
        <f>IF($E14="Labour",$G14*M14,M14)</f>
        <v>0</v>
      </c>
      <c r="T14" s="5">
        <f>IF($E14="Labour",$G14*N14,N14)</f>
        <v>32216.807379798054</v>
      </c>
      <c r="Y14"/>
    </row>
    <row r="15" spans="1:25" ht="12.75" customHeight="1" x14ac:dyDescent="0.25">
      <c r="A15" s="4"/>
      <c r="C15" s="79" t="s">
        <v>57</v>
      </c>
      <c r="D15" s="80" t="s">
        <v>47</v>
      </c>
      <c r="E15" s="78" t="s">
        <v>10</v>
      </c>
      <c r="F15" s="2"/>
      <c r="G15" s="62">
        <f>IF($E15="Labour",Assumptions!$B$14,)</f>
        <v>145.77740895836223</v>
      </c>
      <c r="H15" s="9" t="str">
        <f t="shared" si="0"/>
        <v>Hours</v>
      </c>
      <c r="I15" s="2"/>
      <c r="J15" s="81"/>
      <c r="K15" s="81">
        <v>138</v>
      </c>
      <c r="L15" s="81"/>
      <c r="M15" s="81"/>
      <c r="N15" s="81">
        <v>55</v>
      </c>
      <c r="O15" s="2"/>
      <c r="P15" s="5">
        <f>IF($E15="Labour",$G15*J15,J15)</f>
        <v>0</v>
      </c>
      <c r="Q15" s="5">
        <f>IF($E15="Labour",$G15*K15,K15)</f>
        <v>20117.282436253987</v>
      </c>
      <c r="R15" s="5">
        <f>IF($E15="Labour",$G15*L15,L15)</f>
        <v>0</v>
      </c>
      <c r="S15" s="5">
        <f>IF($E15="Labour",$G15*M15,M15)</f>
        <v>0</v>
      </c>
      <c r="T15" s="5">
        <f>IF($E15="Labour",$G15*N15,N15)</f>
        <v>8017.7574927099231</v>
      </c>
      <c r="Y15"/>
    </row>
    <row r="16" spans="1:25" ht="12.75" customHeight="1" x14ac:dyDescent="0.25">
      <c r="A16" s="4"/>
      <c r="C16" s="79" t="s">
        <v>58</v>
      </c>
      <c r="D16" s="80" t="s">
        <v>47</v>
      </c>
      <c r="E16" s="78" t="s">
        <v>11</v>
      </c>
      <c r="F16" s="2"/>
      <c r="G16" s="62">
        <f>IF($E16="Labour",Assumptions!$B$14,)</f>
        <v>0</v>
      </c>
      <c r="H16" s="9" t="str">
        <f t="shared" si="0"/>
        <v>$</v>
      </c>
      <c r="I16" s="2"/>
      <c r="J16" s="81"/>
      <c r="K16" s="81">
        <v>400000</v>
      </c>
      <c r="L16" s="81"/>
      <c r="M16" s="81"/>
      <c r="N16" s="81"/>
      <c r="O16" s="2"/>
      <c r="P16" s="5">
        <f>IF($E16="Labour",$G16*J16,J16)</f>
        <v>0</v>
      </c>
      <c r="Q16" s="5">
        <f>IF($E16="Labour",$G16*K16,K16)</f>
        <v>400000</v>
      </c>
      <c r="R16" s="5">
        <f>IF($E16="Labour",$G16*L16,L16)</f>
        <v>0</v>
      </c>
      <c r="S16" s="5">
        <f>IF($E16="Labour",$G16*M16,M16)</f>
        <v>0</v>
      </c>
      <c r="T16" s="5">
        <f>IF($E16="Labour",$G16*N16,N16)</f>
        <v>0</v>
      </c>
      <c r="Y16"/>
    </row>
    <row r="17" spans="1:25" ht="12.75" customHeight="1" x14ac:dyDescent="0.25">
      <c r="A17" s="4"/>
      <c r="C17" s="79" t="s">
        <v>59</v>
      </c>
      <c r="D17" s="80" t="s">
        <v>47</v>
      </c>
      <c r="E17" s="78" t="s">
        <v>10</v>
      </c>
      <c r="F17" s="2"/>
      <c r="G17" s="62">
        <f>IF($E17="Labour",Assumptions!$B$14,)</f>
        <v>145.77740895836223</v>
      </c>
      <c r="H17" s="9" t="str">
        <f t="shared" si="0"/>
        <v>Hours</v>
      </c>
      <c r="I17" s="2"/>
      <c r="J17" s="81"/>
      <c r="K17" s="81">
        <v>2480</v>
      </c>
      <c r="L17" s="81"/>
      <c r="M17" s="81"/>
      <c r="N17" s="81">
        <v>960</v>
      </c>
      <c r="O17" s="2"/>
      <c r="P17" s="5">
        <f>IF($E17="Labour",$G17*J17,J17)</f>
        <v>0</v>
      </c>
      <c r="Q17" s="5">
        <f>IF($E17="Labour",$G17*K17,K17)</f>
        <v>361527.97421673831</v>
      </c>
      <c r="R17" s="5">
        <f>IF($E17="Labour",$G17*L17,L17)</f>
        <v>0</v>
      </c>
      <c r="S17" s="5">
        <f>IF($E17="Labour",$G17*M17,M17)</f>
        <v>0</v>
      </c>
      <c r="T17" s="5">
        <f>IF($E17="Labour",$G17*N17,N17)</f>
        <v>139946.31260002774</v>
      </c>
      <c r="Y17"/>
    </row>
    <row r="18" spans="1:25" ht="12.75" customHeight="1" x14ac:dyDescent="0.25">
      <c r="A18" s="4"/>
      <c r="C18" s="79" t="s">
        <v>60</v>
      </c>
      <c r="D18" s="80" t="s">
        <v>47</v>
      </c>
      <c r="E18" s="78" t="s">
        <v>10</v>
      </c>
      <c r="F18" s="2"/>
      <c r="G18" s="62">
        <f>IF($E18="Labour",Assumptions!$B$14,)</f>
        <v>145.77740895836223</v>
      </c>
      <c r="H18" s="9" t="str">
        <f t="shared" si="0"/>
        <v>Hours</v>
      </c>
      <c r="I18" s="2"/>
      <c r="J18" s="81"/>
      <c r="K18" s="81">
        <v>2480</v>
      </c>
      <c r="L18" s="81"/>
      <c r="M18" s="81"/>
      <c r="N18" s="81">
        <v>960</v>
      </c>
      <c r="O18" s="2"/>
      <c r="P18" s="5">
        <f>IF($E18="Labour",$G18*J18,J18)</f>
        <v>0</v>
      </c>
      <c r="Q18" s="5">
        <f>IF($E18="Labour",$G18*K18,K18)</f>
        <v>361527.97421673831</v>
      </c>
      <c r="R18" s="5">
        <f>IF($E18="Labour",$G18*L18,L18)</f>
        <v>0</v>
      </c>
      <c r="S18" s="5">
        <f>IF($E18="Labour",$G18*M18,M18)</f>
        <v>0</v>
      </c>
      <c r="T18" s="5">
        <f>IF($E18="Labour",$G18*N18,N18)</f>
        <v>139946.31260002774</v>
      </c>
      <c r="Y18"/>
    </row>
    <row r="19" spans="1:25" ht="12.75" customHeight="1" x14ac:dyDescent="0.25">
      <c r="A19" s="4"/>
      <c r="C19" s="79" t="s">
        <v>61</v>
      </c>
      <c r="D19" s="80" t="s">
        <v>47</v>
      </c>
      <c r="E19" s="78" t="s">
        <v>10</v>
      </c>
      <c r="F19" s="2"/>
      <c r="G19" s="62">
        <f>IF($E19="Labour",Assumptions!$B$14,)</f>
        <v>145.77740895836223</v>
      </c>
      <c r="H19" s="9" t="str">
        <f t="shared" si="0"/>
        <v>Hours</v>
      </c>
      <c r="I19" s="2"/>
      <c r="J19" s="81"/>
      <c r="K19" s="81">
        <v>9920</v>
      </c>
      <c r="L19" s="81"/>
      <c r="M19" s="81"/>
      <c r="N19" s="81">
        <v>3840</v>
      </c>
      <c r="O19" s="2"/>
      <c r="P19" s="5">
        <f>IF($E19="Labour",$G19*J19,J19)</f>
        <v>0</v>
      </c>
      <c r="Q19" s="5">
        <f>IF($E19="Labour",$G19*K19,K19)</f>
        <v>1446111.8968669532</v>
      </c>
      <c r="R19" s="5">
        <f>IF($E19="Labour",$G19*L19,L19)</f>
        <v>0</v>
      </c>
      <c r="S19" s="5">
        <f>IF($E19="Labour",$G19*M19,M19)</f>
        <v>0</v>
      </c>
      <c r="T19" s="5">
        <f>IF($E19="Labour",$G19*N19,N19)</f>
        <v>559785.25040011096</v>
      </c>
      <c r="Y19"/>
    </row>
    <row r="20" spans="1:25" ht="12.75" customHeight="1" x14ac:dyDescent="0.25">
      <c r="A20" s="4"/>
      <c r="C20" s="79" t="s">
        <v>62</v>
      </c>
      <c r="D20" s="80" t="s">
        <v>47</v>
      </c>
      <c r="E20" s="78" t="s">
        <v>10</v>
      </c>
      <c r="F20" s="2"/>
      <c r="G20" s="62">
        <f>IF($E20="Labour",Assumptions!$B$14,)</f>
        <v>145.77740895836223</v>
      </c>
      <c r="H20" s="9" t="str">
        <f t="shared" si="0"/>
        <v>Hours</v>
      </c>
      <c r="I20" s="2"/>
      <c r="J20" s="81"/>
      <c r="K20" s="81">
        <v>4960</v>
      </c>
      <c r="L20" s="81"/>
      <c r="M20" s="81"/>
      <c r="N20" s="81">
        <v>1920</v>
      </c>
      <c r="O20" s="2"/>
      <c r="P20" s="5">
        <f>IF($E20="Labour",$G20*J20,J20)</f>
        <v>0</v>
      </c>
      <c r="Q20" s="5">
        <f>IF($E20="Labour",$G20*K20,K20)</f>
        <v>723055.94843347662</v>
      </c>
      <c r="R20" s="5">
        <f>IF($E20="Labour",$G20*L20,L20)</f>
        <v>0</v>
      </c>
      <c r="S20" s="5">
        <f>IF($E20="Labour",$G20*M20,M20)</f>
        <v>0</v>
      </c>
      <c r="T20" s="5">
        <f>IF($E20="Labour",$G20*N20,N20)</f>
        <v>279892.62520005548</v>
      </c>
      <c r="Y20"/>
    </row>
    <row r="21" spans="1:25" ht="12.75" customHeight="1" x14ac:dyDescent="0.25">
      <c r="A21" s="4"/>
      <c r="C21" s="79" t="s">
        <v>63</v>
      </c>
      <c r="D21" s="80" t="s">
        <v>47</v>
      </c>
      <c r="E21" s="78" t="s">
        <v>10</v>
      </c>
      <c r="F21" s="2"/>
      <c r="G21" s="62">
        <f>IF($E21="Labour",Assumptions!$B$14,)</f>
        <v>145.77740895836223</v>
      </c>
      <c r="H21" s="9" t="str">
        <f t="shared" si="0"/>
        <v>Hours</v>
      </c>
      <c r="I21" s="2"/>
      <c r="J21" s="81"/>
      <c r="K21" s="81">
        <v>1240</v>
      </c>
      <c r="L21" s="81"/>
      <c r="M21" s="81"/>
      <c r="N21" s="81">
        <v>480</v>
      </c>
      <c r="O21" s="2"/>
      <c r="P21" s="5">
        <f>IF($E21="Labour",$G21*J21,J21)</f>
        <v>0</v>
      </c>
      <c r="Q21" s="5">
        <f>IF($E21="Labour",$G21*K21,K21)</f>
        <v>180763.98710836915</v>
      </c>
      <c r="R21" s="5">
        <f>IF($E21="Labour",$G21*L21,L21)</f>
        <v>0</v>
      </c>
      <c r="S21" s="5">
        <f>IF($E21="Labour",$G21*M21,M21)</f>
        <v>0</v>
      </c>
      <c r="T21" s="5">
        <f>IF($E21="Labour",$G21*N21,N21)</f>
        <v>69973.15630001387</v>
      </c>
      <c r="Y21"/>
    </row>
    <row r="22" spans="1:25" ht="12.75" customHeight="1" x14ac:dyDescent="0.25">
      <c r="A22" s="4"/>
      <c r="C22" s="79" t="s">
        <v>64</v>
      </c>
      <c r="D22" s="80" t="s">
        <v>47</v>
      </c>
      <c r="E22" s="78" t="s">
        <v>10</v>
      </c>
      <c r="F22" s="2"/>
      <c r="G22" s="62">
        <f>IF($E22="Labour",Assumptions!$B$14,)</f>
        <v>145.77740895836223</v>
      </c>
      <c r="H22" s="9" t="str">
        <f t="shared" si="0"/>
        <v>Hours</v>
      </c>
      <c r="I22" s="2"/>
      <c r="J22" s="81">
        <v>984.51468595516747</v>
      </c>
      <c r="K22" s="81">
        <v>0</v>
      </c>
      <c r="L22" s="81">
        <v>0</v>
      </c>
      <c r="M22" s="81">
        <v>0</v>
      </c>
      <c r="N22" s="81">
        <v>1060.2465848747956</v>
      </c>
      <c r="O22" s="2"/>
      <c r="P22" s="5">
        <f>IF($E22="Labour",$G22*J22,J22)</f>
        <v>143520</v>
      </c>
      <c r="Q22" s="5">
        <f>IF($E22="Labour",$G22*K22,K22)</f>
        <v>0</v>
      </c>
      <c r="R22" s="5">
        <f>IF($E22="Labour",$G22*L22,L22)</f>
        <v>0</v>
      </c>
      <c r="S22" s="5">
        <f>IF($E22="Labour",$G22*M22,M22)</f>
        <v>0</v>
      </c>
      <c r="T22" s="5">
        <f>IF($E22="Labour",$G22*N22,N22)</f>
        <v>154560</v>
      </c>
      <c r="Y22"/>
    </row>
    <row r="23" spans="1:25" ht="12.75" customHeight="1" x14ac:dyDescent="0.25">
      <c r="A23" s="4"/>
      <c r="C23" s="79" t="s">
        <v>65</v>
      </c>
      <c r="D23" s="80" t="s">
        <v>47</v>
      </c>
      <c r="E23" s="78" t="s">
        <v>10</v>
      </c>
      <c r="F23" s="2"/>
      <c r="G23" s="62">
        <f>IF($E23="Labour",Assumptions!$B$14,)</f>
        <v>145.77740895836223</v>
      </c>
      <c r="H23" s="9" t="str">
        <f t="shared" si="0"/>
        <v>Hours</v>
      </c>
      <c r="I23" s="2"/>
      <c r="J23" s="81">
        <v>785.06514789603818</v>
      </c>
      <c r="K23" s="81">
        <v>0</v>
      </c>
      <c r="L23" s="81">
        <v>0</v>
      </c>
      <c r="M23" s="81">
        <v>0</v>
      </c>
      <c r="N23" s="81">
        <v>845.45477465727197</v>
      </c>
      <c r="O23" s="2"/>
      <c r="P23" s="5">
        <f>IF($E23="Labour",$G23*J23,J23)</f>
        <v>114444.76312379788</v>
      </c>
      <c r="Q23" s="5">
        <f>IF($E23="Labour",$G23*K23,K23)</f>
        <v>0</v>
      </c>
      <c r="R23" s="5">
        <f>IF($E23="Labour",$G23*L23,L23)</f>
        <v>0</v>
      </c>
      <c r="S23" s="5">
        <f>IF($E23="Labour",$G23*M23,M23)</f>
        <v>0</v>
      </c>
      <c r="T23" s="5">
        <f>IF($E23="Labour",$G23*N23,N23)</f>
        <v>123248.20644101311</v>
      </c>
      <c r="Y23"/>
    </row>
    <row r="24" spans="1:25" ht="12.75" customHeight="1" x14ac:dyDescent="0.25">
      <c r="A24" s="4"/>
      <c r="C24" s="79" t="s">
        <v>66</v>
      </c>
      <c r="D24" s="80" t="s">
        <v>47</v>
      </c>
      <c r="E24" s="78" t="s">
        <v>10</v>
      </c>
      <c r="F24" s="2"/>
      <c r="G24" s="62">
        <f>IF($E24="Labour",Assumptions!$B$14,)</f>
        <v>145.77740895836223</v>
      </c>
      <c r="H24" s="9" t="str">
        <f t="shared" si="0"/>
        <v>Hours</v>
      </c>
      <c r="I24" s="2"/>
      <c r="J24" s="81">
        <v>1863.8865141585748</v>
      </c>
      <c r="K24" s="81">
        <v>0</v>
      </c>
      <c r="L24" s="81">
        <v>0</v>
      </c>
      <c r="M24" s="81">
        <v>0</v>
      </c>
      <c r="N24" s="81">
        <v>2007.2623998630804</v>
      </c>
      <c r="O24" s="2"/>
      <c r="P24" s="5">
        <f>IF($E24="Labour",$G24*J24,J24)</f>
        <v>271712.54662647075</v>
      </c>
      <c r="Q24" s="5">
        <f>IF($E24="Labour",$G24*K24,K24)</f>
        <v>0</v>
      </c>
      <c r="R24" s="5">
        <f>IF($E24="Labour",$G24*L24,L24)</f>
        <v>0</v>
      </c>
      <c r="S24" s="5">
        <f>IF($E24="Labour",$G24*M24,M24)</f>
        <v>0</v>
      </c>
      <c r="T24" s="5">
        <f>IF($E24="Labour",$G24*N24,N24)</f>
        <v>292613.51175158389</v>
      </c>
      <c r="Y24"/>
    </row>
    <row r="25" spans="1:25" ht="12.75" customHeight="1" x14ac:dyDescent="0.25">
      <c r="A25" s="4"/>
      <c r="C25" s="79" t="s">
        <v>67</v>
      </c>
      <c r="D25" s="80" t="s">
        <v>47</v>
      </c>
      <c r="E25" s="78" t="s">
        <v>10</v>
      </c>
      <c r="F25" s="2"/>
      <c r="G25" s="62">
        <f>IF($E25="Labour",Assumptions!$B$14,)</f>
        <v>145.77740895836223</v>
      </c>
      <c r="H25" s="9" t="str">
        <f t="shared" si="0"/>
        <v>Hours</v>
      </c>
      <c r="I25" s="2"/>
      <c r="J25" s="81">
        <v>1823.8858770585614</v>
      </c>
      <c r="K25" s="81">
        <v>0</v>
      </c>
      <c r="L25" s="81">
        <v>0</v>
      </c>
      <c r="M25" s="81">
        <v>0</v>
      </c>
      <c r="N25" s="81">
        <v>1964.1847906784508</v>
      </c>
      <c r="O25" s="2"/>
      <c r="P25" s="5">
        <f>IF($E25="Labour",$G25*J25,J25)</f>
        <v>265881.35739334708</v>
      </c>
      <c r="Q25" s="5">
        <f>IF($E25="Labour",$G25*K25,K25)</f>
        <v>0</v>
      </c>
      <c r="R25" s="5">
        <f>IF($E25="Labour",$G25*L25,L25)</f>
        <v>0</v>
      </c>
      <c r="S25" s="5">
        <f>IF($E25="Labour",$G25*M25,M25)</f>
        <v>0</v>
      </c>
      <c r="T25" s="5">
        <f>IF($E25="Labour",$G25*N25,N25)</f>
        <v>286333.76950052765</v>
      </c>
      <c r="Y25"/>
    </row>
    <row r="26" spans="1:25" ht="12.75" customHeight="1" x14ac:dyDescent="0.25">
      <c r="A26" s="4"/>
      <c r="C26" s="79" t="s">
        <v>68</v>
      </c>
      <c r="D26" s="80" t="s">
        <v>47</v>
      </c>
      <c r="E26" s="78" t="s">
        <v>10</v>
      </c>
      <c r="F26" s="2"/>
      <c r="G26" s="62">
        <f>IF($E26="Labour",Assumptions!$B$14,)</f>
        <v>145.77740895836223</v>
      </c>
      <c r="H26" s="9" t="str">
        <f t="shared" si="0"/>
        <v>Hours</v>
      </c>
      <c r="I26" s="2"/>
      <c r="J26" s="81">
        <v>3272.2390929525886</v>
      </c>
      <c r="K26" s="81">
        <v>0</v>
      </c>
      <c r="L26" s="81">
        <v>0</v>
      </c>
      <c r="M26" s="81">
        <v>0</v>
      </c>
      <c r="N26" s="81">
        <v>3523.9497924104799</v>
      </c>
      <c r="O26" s="2"/>
      <c r="P26" s="5">
        <f>IF($E26="Labour",$G26*J26,J26)</f>
        <v>477018.53646288981</v>
      </c>
      <c r="Q26" s="5">
        <f>IF($E26="Labour",$G26*K26,K26)</f>
        <v>0</v>
      </c>
      <c r="R26" s="5">
        <f>IF($E26="Labour",$G26*L26,L26)</f>
        <v>0</v>
      </c>
      <c r="S26" s="5">
        <f>IF($E26="Labour",$G26*M26,M26)</f>
        <v>0</v>
      </c>
      <c r="T26" s="5">
        <f>IF($E26="Labour",$G26*N26,N26)</f>
        <v>513712.27003695822</v>
      </c>
      <c r="Y26"/>
    </row>
    <row r="27" spans="1:25" ht="12.75" customHeight="1" x14ac:dyDescent="0.25">
      <c r="A27" s="4"/>
      <c r="C27" s="79" t="s">
        <v>69</v>
      </c>
      <c r="D27" s="80" t="s">
        <v>47</v>
      </c>
      <c r="E27" s="78" t="s">
        <v>10</v>
      </c>
      <c r="F27" s="2"/>
      <c r="G27" s="62">
        <f>IF($E27="Labour",Assumptions!$B$14,)</f>
        <v>145.77740895836223</v>
      </c>
      <c r="H27" s="9" t="str">
        <f t="shared" si="0"/>
        <v>Hours</v>
      </c>
      <c r="I27" s="2"/>
      <c r="J27" s="81">
        <v>470.62350766464084</v>
      </c>
      <c r="K27" s="81">
        <v>0</v>
      </c>
      <c r="L27" s="81">
        <v>0</v>
      </c>
      <c r="M27" s="81">
        <v>0</v>
      </c>
      <c r="N27" s="81">
        <v>506.82531594653619</v>
      </c>
      <c r="O27" s="2"/>
      <c r="P27" s="5">
        <f>IF($E27="Labour",$G27*J27,J27)</f>
        <v>68606.275542247269</v>
      </c>
      <c r="Q27" s="5">
        <f>IF($E27="Labour",$G27*K27,K27)</f>
        <v>0</v>
      </c>
      <c r="R27" s="5">
        <f>IF($E27="Labour",$G27*L27,L27)</f>
        <v>0</v>
      </c>
      <c r="S27" s="5">
        <f>IF($E27="Labour",$G27*M27,M27)</f>
        <v>0</v>
      </c>
      <c r="T27" s="5">
        <f>IF($E27="Labour",$G27*N27,N27)</f>
        <v>73883.681353189357</v>
      </c>
      <c r="Y27"/>
    </row>
    <row r="28" spans="1:25" ht="12.75" customHeight="1" x14ac:dyDescent="0.25">
      <c r="A28" s="4"/>
      <c r="C28" s="79" t="s">
        <v>70</v>
      </c>
      <c r="D28" s="80" t="s">
        <v>47</v>
      </c>
      <c r="E28" s="78" t="s">
        <v>10</v>
      </c>
      <c r="F28" s="2"/>
      <c r="G28" s="62">
        <f>IF($E28="Labour",Assumptions!$B$14,)</f>
        <v>145.77740895836223</v>
      </c>
      <c r="H28" s="9" t="str">
        <f t="shared" si="0"/>
        <v>Hours</v>
      </c>
      <c r="I28" s="2"/>
      <c r="J28" s="81">
        <v>135.03548909224608</v>
      </c>
      <c r="K28" s="81">
        <v>0</v>
      </c>
      <c r="L28" s="81">
        <v>0</v>
      </c>
      <c r="M28" s="81">
        <v>0</v>
      </c>
      <c r="N28" s="81">
        <v>145.42283440703426</v>
      </c>
      <c r="O28" s="2"/>
      <c r="P28" s="5">
        <f>IF($E28="Labour",$G28*J28,J28)</f>
        <v>19685.123717292819</v>
      </c>
      <c r="Q28" s="5">
        <f>IF($E28="Labour",$G28*K28,K28)</f>
        <v>0</v>
      </c>
      <c r="R28" s="5">
        <f>IF($E28="Labour",$G28*L28,L28)</f>
        <v>0</v>
      </c>
      <c r="S28" s="5">
        <f>IF($E28="Labour",$G28*M28,M28)</f>
        <v>0</v>
      </c>
      <c r="T28" s="5">
        <f>IF($E28="Labour",$G28*N28,N28)</f>
        <v>21199.364003238425</v>
      </c>
      <c r="Y28"/>
    </row>
    <row r="29" spans="1:25" ht="12.75" customHeight="1" x14ac:dyDescent="0.25">
      <c r="A29" s="4"/>
      <c r="C29" s="79" t="s">
        <v>71</v>
      </c>
      <c r="D29" s="80" t="s">
        <v>47</v>
      </c>
      <c r="E29" s="78" t="s">
        <v>10</v>
      </c>
      <c r="F29" s="2"/>
      <c r="G29" s="62">
        <f>IF($E29="Labour",Assumptions!$B$14,)</f>
        <v>145.77740895836223</v>
      </c>
      <c r="H29" s="9" t="str">
        <f t="shared" si="0"/>
        <v>Hours</v>
      </c>
      <c r="I29" s="2"/>
      <c r="J29" s="81">
        <v>1248.4227390756221</v>
      </c>
      <c r="K29" s="81">
        <v>0</v>
      </c>
      <c r="L29" s="81">
        <v>0</v>
      </c>
      <c r="M29" s="81">
        <v>0</v>
      </c>
      <c r="N29" s="81">
        <v>1344.4552574660545</v>
      </c>
      <c r="O29" s="2"/>
      <c r="P29" s="5">
        <f>IF($E29="Labour",$G29*J29,J29)</f>
        <v>181991.83218714572</v>
      </c>
      <c r="Q29" s="5">
        <f>IF($E29="Labour",$G29*K29,K29)</f>
        <v>0</v>
      </c>
      <c r="R29" s="5">
        <f>IF($E29="Labour",$G29*L29,L29)</f>
        <v>0</v>
      </c>
      <c r="S29" s="5">
        <f>IF($E29="Labour",$G29*M29,M29)</f>
        <v>0</v>
      </c>
      <c r="T29" s="5">
        <f>IF($E29="Labour",$G29*N29,N29)</f>
        <v>195991.20389384922</v>
      </c>
      <c r="Y29"/>
    </row>
    <row r="30" spans="1:25" ht="12.75" customHeight="1" x14ac:dyDescent="0.25">
      <c r="A30" s="4"/>
      <c r="C30" s="79" t="s">
        <v>72</v>
      </c>
      <c r="D30" s="80" t="s">
        <v>47</v>
      </c>
      <c r="E30" s="78" t="s">
        <v>10</v>
      </c>
      <c r="F30" s="2"/>
      <c r="G30" s="62">
        <f>IF($E30="Labour",Assumptions!$B$14,)</f>
        <v>145.77740895836223</v>
      </c>
      <c r="H30" s="9" t="str">
        <f t="shared" si="0"/>
        <v>Hours</v>
      </c>
      <c r="I30" s="2"/>
      <c r="J30" s="81">
        <v>2395.3099109288614</v>
      </c>
      <c r="K30" s="81">
        <v>0</v>
      </c>
      <c r="L30" s="81">
        <v>0</v>
      </c>
      <c r="M30" s="81">
        <v>0</v>
      </c>
      <c r="N30" s="81">
        <v>2579.5645194618505</v>
      </c>
      <c r="O30" s="2"/>
      <c r="P30" s="5">
        <f>IF($E30="Labour",$G30*J30,J30)</f>
        <v>349182.07246749481</v>
      </c>
      <c r="Q30" s="5">
        <f>IF($E30="Labour",$G30*K30,K30)</f>
        <v>0</v>
      </c>
      <c r="R30" s="5">
        <f>IF($E30="Labour",$G30*L30,L30)</f>
        <v>0</v>
      </c>
      <c r="S30" s="5">
        <f>IF($E30="Labour",$G30*M30,M30)</f>
        <v>0</v>
      </c>
      <c r="T30" s="5">
        <f>IF($E30="Labour",$G30*N30,N30)</f>
        <v>376042.23188807134</v>
      </c>
      <c r="Y30"/>
    </row>
    <row r="31" spans="1:25" ht="12.75" customHeight="1" x14ac:dyDescent="0.25">
      <c r="A31" s="4"/>
      <c r="C31" s="79" t="s">
        <v>73</v>
      </c>
      <c r="D31" s="80" t="s">
        <v>47</v>
      </c>
      <c r="E31" s="78" t="s">
        <v>10</v>
      </c>
      <c r="F31" s="2"/>
      <c r="G31" s="62">
        <f>IF($E31="Labour",Assumptions!$B$14,)</f>
        <v>145.77740895836223</v>
      </c>
      <c r="H31" s="9" t="str">
        <f t="shared" si="0"/>
        <v>Hours</v>
      </c>
      <c r="I31" s="2"/>
      <c r="J31" s="81">
        <v>293.98354553488633</v>
      </c>
      <c r="K31" s="81">
        <v>0</v>
      </c>
      <c r="L31" s="81">
        <v>0</v>
      </c>
      <c r="M31" s="81">
        <v>0</v>
      </c>
      <c r="N31" s="81">
        <v>316.59766442218529</v>
      </c>
      <c r="O31" s="2"/>
      <c r="P31" s="5">
        <f>IF($E31="Labour",$G31*J31,J31)</f>
        <v>42856.159544468428</v>
      </c>
      <c r="Q31" s="5">
        <f>IF($E31="Labour",$G31*K31,K31)</f>
        <v>0</v>
      </c>
      <c r="R31" s="5">
        <f>IF($E31="Labour",$G31*L31,L31)</f>
        <v>0</v>
      </c>
      <c r="S31" s="5">
        <f>IF($E31="Labour",$G31*M31,M31)</f>
        <v>0</v>
      </c>
      <c r="T31" s="5">
        <f>IF($E31="Labour",$G31*N31,N31)</f>
        <v>46152.787201735235</v>
      </c>
      <c r="Y31"/>
    </row>
    <row r="32" spans="1:25" ht="12.75" customHeight="1" x14ac:dyDescent="0.25">
      <c r="A32" s="4"/>
      <c r="C32" s="79" t="s">
        <v>70</v>
      </c>
      <c r="D32" s="80" t="s">
        <v>47</v>
      </c>
      <c r="E32" s="78" t="s">
        <v>11</v>
      </c>
      <c r="F32" s="2"/>
      <c r="G32" s="62">
        <f>IF($E32="Labour",Assumptions!$B$14,)</f>
        <v>0</v>
      </c>
      <c r="H32" s="9" t="str">
        <f t="shared" si="0"/>
        <v>$</v>
      </c>
      <c r="I32" s="2"/>
      <c r="J32" s="81">
        <v>19685.123717292819</v>
      </c>
      <c r="K32" s="81">
        <v>0</v>
      </c>
      <c r="L32" s="81">
        <v>0</v>
      </c>
      <c r="M32" s="81">
        <v>0</v>
      </c>
      <c r="N32" s="81">
        <v>21199.364003238421</v>
      </c>
      <c r="O32" s="2"/>
      <c r="P32" s="5">
        <f>IF($E32="Labour",$G32*J32,J32)</f>
        <v>19685.123717292819</v>
      </c>
      <c r="Q32" s="5">
        <f>IF($E32="Labour",$G32*K32,K32)</f>
        <v>0</v>
      </c>
      <c r="R32" s="5">
        <f>IF($E32="Labour",$G32*L32,L32)</f>
        <v>0</v>
      </c>
      <c r="S32" s="5">
        <f>IF($E32="Labour",$G32*M32,M32)</f>
        <v>0</v>
      </c>
      <c r="T32" s="5">
        <f>IF($E32="Labour",$G32*N32,N32)</f>
        <v>21199.364003238421</v>
      </c>
      <c r="Y32"/>
    </row>
    <row r="33" spans="1:25" ht="12.75" customHeight="1" x14ac:dyDescent="0.25">
      <c r="A33" s="4"/>
      <c r="C33" s="79" t="s">
        <v>74</v>
      </c>
      <c r="D33" s="80" t="s">
        <v>47</v>
      </c>
      <c r="E33" s="78" t="s">
        <v>10</v>
      </c>
      <c r="F33" s="2"/>
      <c r="G33" s="62">
        <f>IF($E33="Labour",Assumptions!$B$14,)</f>
        <v>145.77740895836223</v>
      </c>
      <c r="H33" s="9" t="str">
        <f t="shared" si="0"/>
        <v>Hours</v>
      </c>
      <c r="I33" s="2"/>
      <c r="J33" s="81">
        <v>1904.7542338517344</v>
      </c>
      <c r="K33" s="81"/>
      <c r="L33" s="81"/>
      <c r="M33" s="81"/>
      <c r="N33" s="81">
        <f>J33*0.6</f>
        <v>1142.8525403110407</v>
      </c>
      <c r="O33" s="2"/>
      <c r="P33" s="5">
        <f>IF($E33="Labour",$G33*J33,J33)</f>
        <v>277670.13691337622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166602.08214802574</v>
      </c>
      <c r="Y33"/>
    </row>
    <row r="34" spans="1:25" ht="12.75" customHeight="1" x14ac:dyDescent="0.25">
      <c r="A34" s="4"/>
      <c r="C34" s="79" t="s">
        <v>74</v>
      </c>
      <c r="D34" s="80" t="s">
        <v>47</v>
      </c>
      <c r="E34" s="78" t="s">
        <v>11</v>
      </c>
      <c r="F34" s="2"/>
      <c r="G34" s="62">
        <f>IF($E34="Labour",Assumptions!$B$14,)</f>
        <v>0</v>
      </c>
      <c r="H34" s="9" t="str">
        <f t="shared" si="0"/>
        <v>$</v>
      </c>
      <c r="I34" s="2"/>
      <c r="J34" s="81">
        <v>2167.9382537688034</v>
      </c>
      <c r="K34" s="81"/>
      <c r="L34" s="81"/>
      <c r="M34" s="81"/>
      <c r="N34" s="81"/>
      <c r="O34" s="2"/>
      <c r="P34" s="5">
        <f>IF($E34="Labour",$G34*J34,J34)</f>
        <v>2167.9382537688034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 t="s">
        <v>75</v>
      </c>
      <c r="D35" s="80" t="s">
        <v>47</v>
      </c>
      <c r="E35" s="78" t="s">
        <v>10</v>
      </c>
      <c r="F35" s="2"/>
      <c r="G35" s="62">
        <f>IF($E35="Labour",Assumptions!$B$14,)</f>
        <v>145.77740895836223</v>
      </c>
      <c r="H35" s="9" t="str">
        <f t="shared" si="0"/>
        <v>Hours</v>
      </c>
      <c r="I35" s="2"/>
      <c r="J35" s="81">
        <v>17253.208639961362</v>
      </c>
      <c r="K35" s="81"/>
      <c r="L35" s="81"/>
      <c r="M35" s="81"/>
      <c r="N35" s="81">
        <f>J35*0.6</f>
        <v>10351.925183976817</v>
      </c>
      <c r="O35" s="2"/>
      <c r="P35" s="5">
        <f>IF($E35="Labour",$G35*J35,J35)</f>
        <v>2515128.0517515959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1509076.8310509576</v>
      </c>
      <c r="Y35"/>
    </row>
    <row r="36" spans="1:25" ht="12.75" customHeight="1" x14ac:dyDescent="0.25">
      <c r="A36" s="4"/>
      <c r="C36" s="79" t="s">
        <v>75</v>
      </c>
      <c r="D36" s="80" t="s">
        <v>47</v>
      </c>
      <c r="E36" s="78" t="s">
        <v>11</v>
      </c>
      <c r="F36" s="2"/>
      <c r="G36" s="62">
        <f>IF($E36="Labour",Assumptions!$B$14,)</f>
        <v>0</v>
      </c>
      <c r="H36" s="9" t="str">
        <f t="shared" si="0"/>
        <v>$</v>
      </c>
      <c r="I36" s="2"/>
      <c r="J36" s="81">
        <v>19637.121863847857</v>
      </c>
      <c r="K36" s="81"/>
      <c r="L36" s="81"/>
      <c r="M36" s="81"/>
      <c r="N36" s="81"/>
      <c r="O36" s="2"/>
      <c r="P36" s="5">
        <f>IF($E36="Labour",$G36*J36,J36)</f>
        <v>19637.121863847857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0</v>
      </c>
      <c r="Y36"/>
    </row>
    <row r="37" spans="1:25" ht="12.75" customHeight="1" x14ac:dyDescent="0.25">
      <c r="A37" s="4"/>
      <c r="C37" s="79"/>
      <c r="D37" s="80"/>
      <c r="E37" s="78"/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/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0</v>
      </c>
      <c r="Y37"/>
    </row>
    <row r="38" spans="1:25" ht="12.75" customHeight="1" x14ac:dyDescent="0.25">
      <c r="A38" s="4"/>
      <c r="C38" s="79"/>
      <c r="D38" s="80"/>
      <c r="E38" s="78"/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/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0</v>
      </c>
      <c r="Y38"/>
    </row>
    <row r="39" spans="1:25" ht="12.75" customHeight="1" x14ac:dyDescent="0.25">
      <c r="A39" s="4"/>
      <c r="C39" s="79"/>
      <c r="D39" s="80"/>
      <c r="E39" s="78"/>
      <c r="F39" s="2"/>
      <c r="G39" s="62">
        <f>IF($E39="Labour",Assumptions!$B$14,)</f>
        <v>0</v>
      </c>
      <c r="H39" s="9" t="str">
        <f t="shared" si="0"/>
        <v>$</v>
      </c>
      <c r="I39" s="2"/>
      <c r="J39" s="81"/>
      <c r="K39" s="81"/>
      <c r="L39" s="81"/>
      <c r="M39" s="81"/>
      <c r="N39" s="81"/>
      <c r="O39" s="2"/>
      <c r="P39" s="5">
        <f>IF($E39="Labour",$G39*J39,J39)</f>
        <v>0</v>
      </c>
      <c r="Q39" s="5">
        <f>IF($E39="Labour",$G39*K39,K39)</f>
        <v>0</v>
      </c>
      <c r="R39" s="5">
        <f>IF($E39="Labour",$G39*L39,L39)</f>
        <v>0</v>
      </c>
      <c r="S39" s="5">
        <f>IF($E39="Labour",$G39*M39,M39)</f>
        <v>0</v>
      </c>
      <c r="T39" s="5">
        <f>IF($E39="Labour",$G39*N39,N39)</f>
        <v>0</v>
      </c>
      <c r="Y39"/>
    </row>
    <row r="40" spans="1:25" ht="12.75" customHeight="1" x14ac:dyDescent="0.2">
      <c r="A40" s="4"/>
      <c r="C40" s="79"/>
      <c r="D40" s="80"/>
      <c r="E40" s="78"/>
      <c r="G40" s="62">
        <f>IF($E40="Labour",Assumptions!$B$14,)</f>
        <v>0</v>
      </c>
      <c r="H40" s="9" t="str">
        <f t="shared" si="0"/>
        <v>$</v>
      </c>
      <c r="J40" s="81"/>
      <c r="K40" s="81"/>
      <c r="L40" s="81"/>
      <c r="M40" s="81"/>
      <c r="N40" s="81"/>
      <c r="P40" s="5">
        <f>IF($E40="Labour",$G40*J40,J40)</f>
        <v>0</v>
      </c>
      <c r="Q40" s="5">
        <f>IF($E40="Labour",$G40*K40,K40)</f>
        <v>0</v>
      </c>
      <c r="R40" s="5">
        <f>IF($E40="Labour",$G40*L40,L40)</f>
        <v>0</v>
      </c>
      <c r="S40" s="5">
        <f>IF($E40="Labour",$G40*M40,M40)</f>
        <v>0</v>
      </c>
      <c r="T40" s="5">
        <f>IF($E40="Labour",$G40*N40,N40)</f>
        <v>0</v>
      </c>
    </row>
    <row r="41" spans="1:25" ht="12.75" customHeight="1" x14ac:dyDescent="0.2">
      <c r="A41" s="4"/>
      <c r="C41" s="79"/>
      <c r="D41" s="80"/>
      <c r="E41" s="78"/>
      <c r="G41" s="62">
        <f>IF($E41="Labour",Assumptions!$B$14,)</f>
        <v>0</v>
      </c>
      <c r="H41" s="9" t="str">
        <f t="shared" si="0"/>
        <v>$</v>
      </c>
      <c r="J41" s="81"/>
      <c r="K41" s="81"/>
      <c r="L41" s="81"/>
      <c r="M41" s="81"/>
      <c r="N41" s="81"/>
      <c r="P41" s="5">
        <f>IF($E41="Labour",$G41*J41,J41)</f>
        <v>0</v>
      </c>
      <c r="Q41" s="5">
        <f>IF($E41="Labour",$G41*K41,K41)</f>
        <v>0</v>
      </c>
      <c r="R41" s="5">
        <f>IF($E41="Labour",$G41*L41,L41)</f>
        <v>0</v>
      </c>
      <c r="S41" s="5">
        <f>IF($E41="Labour",$G41*M41,M41)</f>
        <v>0</v>
      </c>
      <c r="T41" s="5">
        <f>IF($E41="Labour",$G41*N41,N41)</f>
        <v>0</v>
      </c>
    </row>
    <row r="42" spans="1:25" ht="12.75" customHeight="1" x14ac:dyDescent="0.2">
      <c r="A42" s="4"/>
      <c r="C42" s="79"/>
      <c r="D42" s="80"/>
      <c r="E42" s="78"/>
      <c r="G42" s="62">
        <f>IF($E42="Labour",Assumptions!$B$14,)</f>
        <v>0</v>
      </c>
      <c r="H42" s="9" t="str">
        <f t="shared" si="0"/>
        <v>$</v>
      </c>
      <c r="J42" s="81"/>
      <c r="K42" s="81"/>
      <c r="L42" s="81"/>
      <c r="M42" s="81"/>
      <c r="N42" s="81"/>
      <c r="P42" s="5">
        <f>IF($E42="Labour",$G42*J42,J42)</f>
        <v>0</v>
      </c>
      <c r="Q42" s="5">
        <f>IF($E42="Labour",$G42*K42,K42)</f>
        <v>0</v>
      </c>
      <c r="R42" s="5">
        <f>IF($E42="Labour",$G42*L42,L42)</f>
        <v>0</v>
      </c>
      <c r="S42" s="5">
        <f>IF($E42="Labour",$G42*M42,M42)</f>
        <v>0</v>
      </c>
      <c r="T42" s="5">
        <f>IF($E42="Labour",$G42*N42,N42)</f>
        <v>0</v>
      </c>
    </row>
    <row r="43" spans="1:25" ht="12.75" customHeight="1" x14ac:dyDescent="0.2">
      <c r="A43" s="4"/>
      <c r="C43" s="79"/>
      <c r="D43" s="80"/>
      <c r="E43" s="78"/>
      <c r="G43" s="62">
        <f>IF($E43="Labour",Assumptions!$B$14,)</f>
        <v>0</v>
      </c>
      <c r="H43" s="9" t="str">
        <f t="shared" si="0"/>
        <v>$</v>
      </c>
      <c r="J43" s="81"/>
      <c r="K43" s="81"/>
      <c r="L43" s="81"/>
      <c r="M43" s="81"/>
      <c r="N43" s="81"/>
      <c r="P43" s="5">
        <f>IF($E43="Labour",$G43*J43,J43)</f>
        <v>0</v>
      </c>
      <c r="Q43" s="5">
        <f>IF($E43="Labour",$G43*K43,K43)</f>
        <v>0</v>
      </c>
      <c r="R43" s="5">
        <f>IF($E43="Labour",$G43*L43,L43)</f>
        <v>0</v>
      </c>
      <c r="S43" s="5">
        <f>IF($E43="Labour",$G43*M43,M43)</f>
        <v>0</v>
      </c>
      <c r="T43" s="5">
        <f>IF($E43="Labour",$G43*N43,N43)</f>
        <v>0</v>
      </c>
    </row>
    <row r="44" spans="1:25" ht="12.75" customHeight="1" x14ac:dyDescent="0.2">
      <c r="A44" s="4"/>
      <c r="C44" s="79"/>
      <c r="D44" s="80"/>
      <c r="E44" s="78"/>
      <c r="G44" s="62">
        <f>IF($E44="Labour",Assumptions!$B$14,)</f>
        <v>0</v>
      </c>
      <c r="H44" s="9" t="str">
        <f t="shared" si="0"/>
        <v>$</v>
      </c>
      <c r="J44" s="81"/>
      <c r="K44" s="81"/>
      <c r="L44" s="81"/>
      <c r="M44" s="81"/>
      <c r="N44" s="81"/>
      <c r="P44" s="5">
        <f>IF($E44="Labour",$G44*J44,J44)</f>
        <v>0</v>
      </c>
      <c r="Q44" s="5">
        <f>IF($E44="Labour",$G44*K44,K44)</f>
        <v>0</v>
      </c>
      <c r="R44" s="5">
        <f>IF($E44="Labour",$G44*L44,L44)</f>
        <v>0</v>
      </c>
      <c r="S44" s="5">
        <f>IF($E44="Labour",$G44*M44,M44)</f>
        <v>0</v>
      </c>
      <c r="T44" s="5">
        <f>IF($E44="Labour",$G44*N44,N44)</f>
        <v>0</v>
      </c>
    </row>
    <row r="45" spans="1:25" ht="12.75" customHeight="1" x14ac:dyDescent="0.2">
      <c r="A45" s="4"/>
      <c r="C45" s="79"/>
      <c r="D45" s="80"/>
      <c r="E45" s="78"/>
      <c r="G45" s="62">
        <f>IF($E45="Labour",Assumptions!$B$14,)</f>
        <v>0</v>
      </c>
      <c r="H45" s="9" t="str">
        <f t="shared" si="0"/>
        <v>$</v>
      </c>
      <c r="J45" s="81"/>
      <c r="K45" s="81"/>
      <c r="L45" s="81"/>
      <c r="M45" s="81"/>
      <c r="N45" s="81"/>
      <c r="P45" s="5">
        <f>IF($E45="Labour",$G45*J45,J45)</f>
        <v>0</v>
      </c>
      <c r="Q45" s="5">
        <f>IF($E45="Labour",$G45*K45,K45)</f>
        <v>0</v>
      </c>
      <c r="R45" s="5">
        <f>IF($E45="Labour",$G45*L45,L45)</f>
        <v>0</v>
      </c>
      <c r="S45" s="5">
        <f>IF($E45="Labour",$G45*M45,M45)</f>
        <v>0</v>
      </c>
      <c r="T45" s="5">
        <f>IF($E45="Labour",$G45*N45,N45)</f>
        <v>0</v>
      </c>
    </row>
    <row r="46" spans="1:25" ht="12.75" customHeight="1" x14ac:dyDescent="0.2">
      <c r="A46" s="4"/>
      <c r="C46" s="79"/>
      <c r="D46" s="80"/>
      <c r="E46" s="78"/>
      <c r="G46" s="62">
        <f>IF($E46="Labour",Assumptions!$B$14,)</f>
        <v>0</v>
      </c>
      <c r="H46" s="9" t="str">
        <f t="shared" si="0"/>
        <v>$</v>
      </c>
      <c r="J46" s="81"/>
      <c r="K46" s="81"/>
      <c r="L46" s="81"/>
      <c r="M46" s="81"/>
      <c r="N46" s="81"/>
      <c r="P46" s="5">
        <f>IF($E46="Labour",$G46*J46,J46)</f>
        <v>0</v>
      </c>
      <c r="Q46" s="5">
        <f>IF($E46="Labour",$G46*K46,K46)</f>
        <v>0</v>
      </c>
      <c r="R46" s="5">
        <f>IF($E46="Labour",$G46*L46,L46)</f>
        <v>0</v>
      </c>
      <c r="S46" s="5">
        <f>IF($E46="Labour",$G46*M46,M46)</f>
        <v>0</v>
      </c>
      <c r="T46" s="5">
        <f>IF($E46="Labour",$G46*N46,N46)</f>
        <v>0</v>
      </c>
    </row>
    <row r="47" spans="1:25" ht="12.75" customHeight="1" x14ac:dyDescent="0.2">
      <c r="A47" s="4"/>
      <c r="C47" s="79"/>
      <c r="D47" s="80"/>
      <c r="E47" s="78"/>
      <c r="G47" s="62">
        <f>IF($E47="Labour",Assumptions!$B$14,)</f>
        <v>0</v>
      </c>
      <c r="H47" s="9" t="str">
        <f t="shared" si="0"/>
        <v>$</v>
      </c>
      <c r="J47" s="81"/>
      <c r="K47" s="81"/>
      <c r="L47" s="81"/>
      <c r="M47" s="81"/>
      <c r="N47" s="81"/>
      <c r="P47" s="5">
        <f>IF($E47="Labour",$G47*J47,J47)</f>
        <v>0</v>
      </c>
      <c r="Q47" s="5">
        <f>IF($E47="Labour",$G47*K47,K47)</f>
        <v>0</v>
      </c>
      <c r="R47" s="5">
        <f>IF($E47="Labour",$G47*L47,L47)</f>
        <v>0</v>
      </c>
      <c r="S47" s="5">
        <f>IF($E47="Labour",$G47*M47,M47)</f>
        <v>0</v>
      </c>
      <c r="T47" s="5">
        <f>IF($E47="Labour",$G47*N47,N47)</f>
        <v>0</v>
      </c>
    </row>
    <row r="48" spans="1:25" ht="12.75" customHeight="1" x14ac:dyDescent="0.2">
      <c r="A48" s="4"/>
      <c r="C48" s="79"/>
      <c r="D48" s="80"/>
      <c r="E48" s="78"/>
      <c r="G48" s="62">
        <f>IF($E48="Labour",Assumptions!$B$14,)</f>
        <v>0</v>
      </c>
      <c r="H48" s="9" t="str">
        <f t="shared" si="0"/>
        <v>$</v>
      </c>
      <c r="J48" s="81"/>
      <c r="K48" s="81"/>
      <c r="L48" s="81"/>
      <c r="M48" s="81"/>
      <c r="N48" s="81"/>
      <c r="P48" s="5">
        <f>IF($E48="Labour",$G48*J48,J48)</f>
        <v>0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/>
      <c r="D49" s="80"/>
      <c r="E49" s="78"/>
      <c r="G49" s="62">
        <f>IF($E49="Labour",Assumptions!$B$14,)</f>
        <v>0</v>
      </c>
      <c r="H49" s="9" t="str">
        <f t="shared" si="0"/>
        <v>$</v>
      </c>
      <c r="J49" s="81"/>
      <c r="K49" s="81"/>
      <c r="L49" s="81"/>
      <c r="M49" s="81"/>
      <c r="N49" s="81"/>
      <c r="P49" s="5">
        <f>IF($E49="Labour",$G49*J49,J49)</f>
        <v>0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/>
      <c r="D50" s="80"/>
      <c r="E50" s="78"/>
      <c r="G50" s="62">
        <f>IF($E50="Labour",Assumptions!$B$14,)</f>
        <v>0</v>
      </c>
      <c r="H50" s="9" t="str">
        <f t="shared" si="0"/>
        <v>$</v>
      </c>
      <c r="J50" s="81"/>
      <c r="K50" s="81"/>
      <c r="L50" s="81"/>
      <c r="M50" s="81"/>
      <c r="N50" s="81"/>
      <c r="P50" s="5">
        <f>IF($E50="Labour",$G50*J50,J50)</f>
        <v>0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/>
      <c r="D51" s="80"/>
      <c r="E51" s="78"/>
      <c r="G51" s="62">
        <f>IF($E51="Labour",Assumptions!$B$14,)</f>
        <v>0</v>
      </c>
      <c r="H51" s="9" t="str">
        <f t="shared" si="0"/>
        <v>$</v>
      </c>
      <c r="J51" s="81"/>
      <c r="K51" s="81"/>
      <c r="L51" s="81"/>
      <c r="M51" s="81"/>
      <c r="N51" s="81"/>
      <c r="P51" s="5">
        <f>IF($E51="Labour",$G51*J51,J51)</f>
        <v>0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/>
      <c r="D52" s="80"/>
      <c r="E52" s="78"/>
      <c r="G52" s="62">
        <f>IF($E52="Labour",Assumptions!$B$14,)</f>
        <v>0</v>
      </c>
      <c r="H52" s="9" t="str">
        <f t="shared" si="0"/>
        <v>$</v>
      </c>
      <c r="J52" s="81"/>
      <c r="K52" s="81"/>
      <c r="L52" s="81"/>
      <c r="M52" s="81"/>
      <c r="N52" s="81"/>
      <c r="P52" s="5">
        <f>IF($E52="Labour",$G52*J52,J52)</f>
        <v>0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/>
      <c r="D53" s="80"/>
      <c r="E53" s="78"/>
      <c r="G53" s="62">
        <f>IF($E53="Labour",Assumptions!$B$14,)</f>
        <v>0</v>
      </c>
      <c r="H53" s="9" t="str">
        <f t="shared" si="0"/>
        <v>$</v>
      </c>
      <c r="J53" s="81"/>
      <c r="K53" s="81"/>
      <c r="L53" s="81"/>
      <c r="M53" s="81"/>
      <c r="N53" s="81"/>
      <c r="P53" s="5">
        <f>IF($E53="Labour",$G53*J53,J53)</f>
        <v>0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46</v>
      </c>
      <c r="F57" s="2"/>
      <c r="I57" s="2"/>
      <c r="O57" s="2"/>
      <c r="P57" s="67" t="s">
        <v>5</v>
      </c>
      <c r="Q57" s="67" t="s">
        <v>6</v>
      </c>
      <c r="R57" s="67" t="s">
        <v>7</v>
      </c>
      <c r="S57" s="67" t="s">
        <v>8</v>
      </c>
      <c r="T57" s="67" t="s">
        <v>9</v>
      </c>
      <c r="U57" s="67" t="s">
        <v>0</v>
      </c>
      <c r="Y57"/>
    </row>
    <row r="58" spans="1:25" ht="12.75" customHeight="1" x14ac:dyDescent="0.2">
      <c r="C58" s="24" t="s">
        <v>10</v>
      </c>
      <c r="D58" s="24" t="s">
        <v>51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4727696.8557301275</v>
      </c>
      <c r="Q58" s="25">
        <f t="shared" ref="Q58:T60" si="1">SUMIFS(Q$10:Q$54,$E$10:$E$54,$C58,$D$10:$D$54,$D58)</f>
        <v>3414981.5822585933</v>
      </c>
      <c r="R58" s="25">
        <f t="shared" si="1"/>
        <v>0</v>
      </c>
      <c r="S58" s="25">
        <f t="shared" si="1"/>
        <v>0</v>
      </c>
      <c r="T58" s="25">
        <f t="shared" si="1"/>
        <v>5085698.8059723284</v>
      </c>
      <c r="U58" s="69">
        <f>SUM(P58:T58)</f>
        <v>13228377.243961049</v>
      </c>
    </row>
    <row r="59" spans="1:25" ht="12.75" customHeight="1" x14ac:dyDescent="0.2">
      <c r="C59" s="1" t="s">
        <v>11</v>
      </c>
      <c r="D59" s="1" t="s">
        <v>51</v>
      </c>
      <c r="F59" s="2"/>
      <c r="G59" s="66"/>
      <c r="I59" s="2"/>
      <c r="O59" s="2"/>
      <c r="P59" s="6">
        <f t="shared" ref="P59:P60" si="2">SUMIFS(P$10:P$54,$E$10:$E$54,$C59,$D$10:$D$54,$D59)</f>
        <v>41490.183834909476</v>
      </c>
      <c r="Q59" s="6">
        <f t="shared" si="1"/>
        <v>436200</v>
      </c>
      <c r="R59" s="6">
        <f t="shared" si="1"/>
        <v>0</v>
      </c>
      <c r="S59" s="6">
        <f t="shared" si="1"/>
        <v>0</v>
      </c>
      <c r="T59" s="6">
        <f t="shared" si="1"/>
        <v>21199.364003238421</v>
      </c>
      <c r="U59" s="70">
        <f t="shared" ref="U59:U64" si="3">SUM(P59:T59)</f>
        <v>498889.5478381479</v>
      </c>
    </row>
    <row r="60" spans="1:25" ht="12.75" customHeight="1" x14ac:dyDescent="0.2">
      <c r="C60" s="1" t="s">
        <v>12</v>
      </c>
      <c r="D60" s="1" t="s">
        <v>51</v>
      </c>
      <c r="F60" s="2"/>
      <c r="G60" s="66"/>
      <c r="I60" s="2"/>
      <c r="O60" s="2"/>
      <c r="P60" s="6">
        <f t="shared" si="2"/>
        <v>0</v>
      </c>
      <c r="Q60" s="6">
        <f t="shared" si="1"/>
        <v>0</v>
      </c>
      <c r="R60" s="6">
        <f t="shared" si="1"/>
        <v>0</v>
      </c>
      <c r="S60" s="6">
        <f t="shared" si="1"/>
        <v>0</v>
      </c>
      <c r="T60" s="6">
        <f t="shared" si="1"/>
        <v>0</v>
      </c>
      <c r="U60" s="70">
        <f t="shared" si="3"/>
        <v>0</v>
      </c>
    </row>
    <row r="61" spans="1:25" ht="12.75" customHeight="1" x14ac:dyDescent="0.2">
      <c r="C61" s="21" t="s">
        <v>13</v>
      </c>
      <c r="D61" s="21" t="s">
        <v>47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4769187.039565037</v>
      </c>
      <c r="Q61" s="22">
        <f t="shared" ref="Q61:U61" si="4">SUM(Q58:Q60)</f>
        <v>3851181.5822585933</v>
      </c>
      <c r="R61" s="22">
        <f t="shared" si="4"/>
        <v>0</v>
      </c>
      <c r="S61" s="22">
        <f t="shared" si="4"/>
        <v>0</v>
      </c>
      <c r="T61" s="22">
        <f t="shared" si="4"/>
        <v>5106898.1699755667</v>
      </c>
      <c r="U61" s="22">
        <f t="shared" si="4"/>
        <v>13727266.791799197</v>
      </c>
    </row>
    <row r="62" spans="1:25" ht="12.75" customHeight="1" x14ac:dyDescent="0.2">
      <c r="C62" s="1" t="s">
        <v>10</v>
      </c>
      <c r="D62" s="1" t="s">
        <v>43</v>
      </c>
      <c r="F62" s="2"/>
      <c r="G62" s="66"/>
      <c r="I62" s="2"/>
      <c r="O62" s="2"/>
      <c r="P62" s="6">
        <f t="shared" ref="P62:T64" si="5">SUMIFS(P$10:P$54,$E$10:$E$54,$C62,$D$10:$D$54,$D62)</f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  <c r="T62" s="6">
        <f t="shared" si="5"/>
        <v>0</v>
      </c>
      <c r="U62" s="70">
        <f t="shared" si="3"/>
        <v>0</v>
      </c>
    </row>
    <row r="63" spans="1:25" ht="12.75" customHeight="1" x14ac:dyDescent="0.2">
      <c r="C63" s="1" t="s">
        <v>11</v>
      </c>
      <c r="D63" s="1" t="s">
        <v>43</v>
      </c>
      <c r="F63" s="2"/>
      <c r="G63" s="66"/>
      <c r="I63" s="2"/>
      <c r="O63" s="2"/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  <c r="T63" s="6">
        <f t="shared" si="5"/>
        <v>0</v>
      </c>
      <c r="U63" s="70">
        <f t="shared" si="3"/>
        <v>0</v>
      </c>
    </row>
    <row r="64" spans="1:25" ht="12.75" customHeight="1" x14ac:dyDescent="0.2">
      <c r="C64" s="1" t="s">
        <v>12</v>
      </c>
      <c r="D64" s="1" t="s">
        <v>43</v>
      </c>
      <c r="F64" s="2"/>
      <c r="G64" s="66"/>
      <c r="I64" s="2"/>
      <c r="O64" s="2"/>
      <c r="P64" s="6">
        <f t="shared" si="5"/>
        <v>0</v>
      </c>
      <c r="Q64" s="6">
        <f t="shared" si="5"/>
        <v>0</v>
      </c>
      <c r="R64" s="6">
        <f t="shared" si="5"/>
        <v>0</v>
      </c>
      <c r="S64" s="6">
        <f t="shared" si="5"/>
        <v>0</v>
      </c>
      <c r="T64" s="6">
        <f t="shared" si="5"/>
        <v>0</v>
      </c>
      <c r="U64" s="70">
        <f t="shared" si="3"/>
        <v>0</v>
      </c>
    </row>
    <row r="65" spans="3:22" ht="12.75" customHeight="1" x14ac:dyDescent="0.2">
      <c r="C65" s="21" t="s">
        <v>14</v>
      </c>
      <c r="D65" s="21" t="s">
        <v>43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0</v>
      </c>
      <c r="Q65" s="22">
        <f t="shared" ref="Q65:U65" si="6">SUM(Q62:Q64)</f>
        <v>0</v>
      </c>
      <c r="R65" s="22">
        <f t="shared" si="6"/>
        <v>0</v>
      </c>
      <c r="S65" s="22">
        <f t="shared" si="6"/>
        <v>0</v>
      </c>
      <c r="T65" s="22">
        <f t="shared" si="6"/>
        <v>0</v>
      </c>
      <c r="U65" s="22">
        <f t="shared" si="6"/>
        <v>0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48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4769187.039565037</v>
      </c>
      <c r="Q67" s="8">
        <f t="shared" ref="Q67:T67" si="7">Q61+Q65</f>
        <v>3851181.5822585933</v>
      </c>
      <c r="R67" s="8">
        <f t="shared" si="7"/>
        <v>0</v>
      </c>
      <c r="S67" s="8">
        <f t="shared" si="7"/>
        <v>0</v>
      </c>
      <c r="T67" s="8">
        <f t="shared" si="7"/>
        <v>5106898.1699755667</v>
      </c>
      <c r="U67" s="71">
        <f t="shared" ref="U67" si="8">SUM(P67:T67)</f>
        <v>13727266.791799199</v>
      </c>
    </row>
    <row r="68" spans="3:22" ht="12.75" customHeight="1" x14ac:dyDescent="0.2">
      <c r="C68" s="45" t="s">
        <v>49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9">Q67-SUM(Q$10:Q$54)</f>
        <v>0</v>
      </c>
      <c r="R68" s="46">
        <f t="shared" si="9"/>
        <v>0</v>
      </c>
      <c r="S68" s="46">
        <f t="shared" si="9"/>
        <v>0</v>
      </c>
      <c r="T68" s="46">
        <f t="shared" si="9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.75" customHeight="1" x14ac:dyDescent="0.2">
      <c r="C70" s="54" t="str">
        <f>"NPV ($ "&amp;Assumptions!$B$12&amp;")"</f>
        <v>NPV ($ June 2024)</v>
      </c>
      <c r="D70" s="55">
        <f>NPV(Real_Discount_rate,P67:T67)</f>
        <v>12502900.624245366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50</v>
      </c>
      <c r="F73" s="2"/>
      <c r="I73" s="2"/>
      <c r="O73" s="2"/>
      <c r="P73" s="67" t="s">
        <v>5</v>
      </c>
      <c r="Q73" s="67" t="s">
        <v>6</v>
      </c>
      <c r="R73" s="67" t="s">
        <v>7</v>
      </c>
      <c r="S73" s="67" t="s">
        <v>8</v>
      </c>
      <c r="T73" s="67" t="s">
        <v>9</v>
      </c>
      <c r="U73" s="67" t="s">
        <v>0</v>
      </c>
    </row>
    <row r="74" spans="3:22" ht="12.75" customHeight="1" x14ac:dyDescent="0.2">
      <c r="C74" s="24" t="s">
        <v>10</v>
      </c>
      <c r="D74" s="24" t="s">
        <v>51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25">
        <f t="shared" ref="P74:T76" si="10">P58*business_case_dollars</f>
        <v>5261513.6191660389</v>
      </c>
      <c r="Q74" s="25">
        <f t="shared" si="10"/>
        <v>3800576.1901753475</v>
      </c>
      <c r="R74" s="25">
        <f t="shared" si="10"/>
        <v>0</v>
      </c>
      <c r="S74" s="25">
        <f t="shared" si="10"/>
        <v>0</v>
      </c>
      <c r="T74" s="25">
        <f t="shared" si="10"/>
        <v>5659938.5170323895</v>
      </c>
      <c r="U74" s="69">
        <f>SUM(P74:T74)</f>
        <v>14722028.326373775</v>
      </c>
    </row>
    <row r="75" spans="3:22" ht="12.75" customHeight="1" x14ac:dyDescent="0.2">
      <c r="C75" s="1" t="s">
        <v>11</v>
      </c>
      <c r="D75" s="1" t="s">
        <v>51</v>
      </c>
      <c r="F75" s="2"/>
      <c r="G75" s="66"/>
      <c r="I75" s="2"/>
      <c r="O75" s="2"/>
      <c r="P75" s="6">
        <f t="shared" si="10"/>
        <v>46174.950292020199</v>
      </c>
      <c r="Q75" s="6">
        <f t="shared" si="10"/>
        <v>485452.49636691943</v>
      </c>
      <c r="R75" s="6">
        <f t="shared" si="10"/>
        <v>0</v>
      </c>
      <c r="S75" s="6">
        <f t="shared" si="10"/>
        <v>0</v>
      </c>
      <c r="T75" s="6">
        <f t="shared" si="10"/>
        <v>23593.040295192808</v>
      </c>
      <c r="U75" s="70">
        <f t="shared" ref="U75:U76" si="11">SUM(P75:T75)</f>
        <v>555220.48695413244</v>
      </c>
    </row>
    <row r="76" spans="3:22" ht="12.75" customHeight="1" x14ac:dyDescent="0.2">
      <c r="C76" s="1" t="s">
        <v>12</v>
      </c>
      <c r="D76" s="1" t="s">
        <v>51</v>
      </c>
      <c r="F76" s="2"/>
      <c r="G76" s="66"/>
      <c r="I76" s="2"/>
      <c r="O76" s="2"/>
      <c r="P76" s="6">
        <f t="shared" si="10"/>
        <v>0</v>
      </c>
      <c r="Q76" s="6">
        <f t="shared" si="10"/>
        <v>0</v>
      </c>
      <c r="R76" s="6">
        <f t="shared" si="10"/>
        <v>0</v>
      </c>
      <c r="S76" s="6">
        <f t="shared" si="10"/>
        <v>0</v>
      </c>
      <c r="T76" s="6">
        <f t="shared" si="10"/>
        <v>0</v>
      </c>
      <c r="U76" s="70">
        <f t="shared" si="11"/>
        <v>0</v>
      </c>
    </row>
    <row r="77" spans="3:22" ht="12.75" customHeight="1" x14ac:dyDescent="0.2">
      <c r="C77" s="21" t="s">
        <v>13</v>
      </c>
      <c r="D77" s="21" t="s">
        <v>47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5307688.569458059</v>
      </c>
      <c r="Q77" s="22">
        <f t="shared" ref="Q77:U77" si="12">SUM(Q74:Q76)</f>
        <v>4286028.686542267</v>
      </c>
      <c r="R77" s="22">
        <f t="shared" si="12"/>
        <v>0</v>
      </c>
      <c r="S77" s="22">
        <f t="shared" si="12"/>
        <v>0</v>
      </c>
      <c r="T77" s="22">
        <f t="shared" si="12"/>
        <v>5683531.5573275825</v>
      </c>
      <c r="U77" s="22">
        <f t="shared" si="12"/>
        <v>15277248.813327907</v>
      </c>
    </row>
    <row r="78" spans="3:22" ht="12.75" customHeight="1" x14ac:dyDescent="0.2">
      <c r="C78" s="1" t="s">
        <v>10</v>
      </c>
      <c r="D78" s="1" t="s">
        <v>43</v>
      </c>
      <c r="F78" s="2"/>
      <c r="G78" s="66"/>
      <c r="I78" s="2"/>
      <c r="O78" s="2"/>
      <c r="P78" s="25">
        <f t="shared" ref="P78:T80" si="13">P62*business_case_dollars</f>
        <v>0</v>
      </c>
      <c r="Q78" s="25">
        <f t="shared" si="13"/>
        <v>0</v>
      </c>
      <c r="R78" s="25">
        <f t="shared" si="13"/>
        <v>0</v>
      </c>
      <c r="S78" s="25">
        <f t="shared" si="13"/>
        <v>0</v>
      </c>
      <c r="T78" s="25">
        <f t="shared" si="13"/>
        <v>0</v>
      </c>
      <c r="U78" s="69">
        <f>SUM(P78:T78)</f>
        <v>0</v>
      </c>
    </row>
    <row r="79" spans="3:22" ht="12.75" customHeight="1" x14ac:dyDescent="0.2">
      <c r="C79" s="1" t="s">
        <v>11</v>
      </c>
      <c r="D79" s="1" t="s">
        <v>43</v>
      </c>
      <c r="F79" s="2"/>
      <c r="G79" s="66"/>
      <c r="I79" s="2"/>
      <c r="O79" s="2"/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0</v>
      </c>
      <c r="U79" s="70">
        <f t="shared" ref="U79:U80" si="14">SUM(P79:T79)</f>
        <v>0</v>
      </c>
    </row>
    <row r="80" spans="3:22" ht="12.75" customHeight="1" x14ac:dyDescent="0.2">
      <c r="C80" s="1" t="s">
        <v>12</v>
      </c>
      <c r="D80" s="1" t="s">
        <v>43</v>
      </c>
      <c r="F80" s="2"/>
      <c r="G80" s="66"/>
      <c r="I80" s="2"/>
      <c r="O80" s="2"/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70">
        <f t="shared" si="14"/>
        <v>0</v>
      </c>
    </row>
    <row r="81" spans="3:22" ht="12.75" customHeight="1" x14ac:dyDescent="0.2">
      <c r="C81" s="21" t="s">
        <v>14</v>
      </c>
      <c r="D81" s="21" t="s">
        <v>43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0</v>
      </c>
      <c r="Q81" s="22">
        <f t="shared" ref="Q81:U81" si="15">SUM(Q78:Q80)</f>
        <v>0</v>
      </c>
      <c r="R81" s="22">
        <f t="shared" si="15"/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48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5307688.569458059</v>
      </c>
      <c r="Q83" s="8">
        <f t="shared" ref="Q83:T83" si="16">Q77+Q81</f>
        <v>4286028.686542267</v>
      </c>
      <c r="R83" s="8">
        <f t="shared" si="16"/>
        <v>0</v>
      </c>
      <c r="S83" s="8">
        <f t="shared" si="16"/>
        <v>0</v>
      </c>
      <c r="T83" s="8">
        <f t="shared" si="16"/>
        <v>5683531.5573275825</v>
      </c>
      <c r="U83" s="71">
        <f t="shared" ref="U83" si="17">SUM(P83:T83)</f>
        <v>15277248.813327909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13914636.22161263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13" priority="6">
      <formula>$E10="Contracts"</formula>
    </cfRule>
    <cfRule type="expression" dxfId="12" priority="7">
      <formula>$E10="Materials"</formula>
    </cfRule>
    <cfRule type="expression" dxfId="11" priority="8">
      <formula>$E10="Labour"</formula>
    </cfRule>
  </conditionalFormatting>
  <conditionalFormatting sqref="P68:U68">
    <cfRule type="expression" dxfId="10" priority="1">
      <formula>ABS(P68)&gt;0.001</formula>
    </cfRule>
  </conditionalFormatting>
  <conditionalFormatting sqref="P84:U84">
    <cfRule type="expression" dxfId="9" priority="2">
      <formula>ABS(P84)&gt;0.001</formula>
    </cfRule>
  </conditionalFormatting>
  <conditionalFormatting sqref="V68">
    <cfRule type="expression" dxfId="8" priority="12">
      <formula>ABS(V68)&gt;0.001</formula>
    </cfRule>
  </conditionalFormatting>
  <conditionalFormatting sqref="V84">
    <cfRule type="expression" dxfId="7" priority="3">
      <formula>ABS(V84)&gt;0.001</formula>
    </cfRule>
  </conditionalFormatting>
  <dataValidations count="2">
    <dataValidation type="list" allowBlank="1" showInputMessage="1" showErrorMessage="1" sqref="E10:E54" xr:uid="{B30C51E7-6CCB-4165-857D-6C68F6D5B597}">
      <formula1>"Labour, Materials, Contracts"</formula1>
    </dataValidation>
    <dataValidation type="list" allowBlank="1" showInputMessage="1" showErrorMessage="1" sqref="D10:D54" xr:uid="{DF0503E8-5C90-44E3-A680-C7F86DE1A1A6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6690-2D4B-45C0-8F1C-3EA4B01F9CA8}">
  <dimension ref="A1:Y85"/>
  <sheetViews>
    <sheetView showGridLines="0" zoomScale="80" zoomScaleNormal="80" workbookViewId="0">
      <pane ySplit="9" topLeftCell="A10" activePane="bottomLeft" state="frozen"/>
      <selection activeCell="AR9" sqref="AR9"/>
      <selection pane="bottomLeft" activeCell="E39" sqref="E39"/>
    </sheetView>
  </sheetViews>
  <sheetFormatPr defaultColWidth="9.140625" defaultRowHeight="12.75" x14ac:dyDescent="0.2"/>
  <cols>
    <col min="1" max="1" width="4.28515625" style="1" customWidth="1"/>
    <col min="2" max="2" width="2.7109375" style="1" customWidth="1"/>
    <col min="3" max="3" width="67.7109375" style="1" customWidth="1"/>
    <col min="4" max="4" width="12.28515625" style="1" customWidth="1"/>
    <col min="5" max="5" width="11.140625" style="1" customWidth="1"/>
    <col min="6" max="6" width="2.85546875" style="1" customWidth="1"/>
    <col min="7" max="7" width="12.140625" style="1" customWidth="1"/>
    <col min="8" max="8" width="12.7109375" style="9" customWidth="1"/>
    <col min="9" max="9" width="2.85546875" style="1" customWidth="1"/>
    <col min="10" max="14" width="12.140625" style="1" customWidth="1"/>
    <col min="15" max="15" width="2.85546875" style="1" customWidth="1"/>
    <col min="16" max="20" width="12.140625" style="1" customWidth="1"/>
    <col min="21" max="21" width="13" style="1" customWidth="1"/>
    <col min="22" max="16384" width="9.140625" style="1"/>
  </cols>
  <sheetData>
    <row r="1" spans="1:25" ht="21" x14ac:dyDescent="0.35">
      <c r="A1" s="61" t="str">
        <f>Project_name</f>
        <v>Market systems</v>
      </c>
      <c r="B1" s="14"/>
      <c r="C1" s="11"/>
      <c r="D1" s="11"/>
      <c r="E1" s="11"/>
      <c r="F1" s="11"/>
      <c r="G1" s="11"/>
      <c r="H1" s="12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5" ht="15.75" x14ac:dyDescent="0.25">
      <c r="A2" s="58" t="str">
        <f>Business</f>
        <v>UE</v>
      </c>
      <c r="B2" s="13"/>
      <c r="C2" s="11"/>
      <c r="D2" s="11"/>
      <c r="E2" s="11"/>
      <c r="F2" s="11"/>
      <c r="G2" s="11"/>
      <c r="H2" s="12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</row>
    <row r="3" spans="1:25" s="32" customFormat="1" ht="15.75" x14ac:dyDescent="0.25">
      <c r="A3" s="30" t="s">
        <v>2</v>
      </c>
      <c r="B3" s="30"/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13"/>
      <c r="Q3" s="11"/>
      <c r="R3" s="11"/>
      <c r="S3" s="11"/>
      <c r="T3" s="11"/>
      <c r="V3" s="48" t="b">
        <f>SUM(V7:V55)=0</f>
        <v>1</v>
      </c>
    </row>
    <row r="4" spans="1:25" ht="12.75" customHeight="1" x14ac:dyDescent="0.25">
      <c r="B4" s="15"/>
      <c r="C4" s="16"/>
      <c r="D4" s="16"/>
      <c r="E4" s="16"/>
      <c r="F4" s="16"/>
      <c r="G4" s="16"/>
      <c r="H4" s="17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</row>
    <row r="5" spans="1:25" ht="12.75" customHeight="1" x14ac:dyDescent="0.2">
      <c r="A5" s="1" t="str">
        <f>"Inputs are in $"&amp;Assumptions!$B$12&amp; " unless otherwise stated"</f>
        <v>Inputs are in $June 2024 unless otherwise stated</v>
      </c>
      <c r="B5" s="18"/>
      <c r="C5" s="16"/>
      <c r="D5" s="16"/>
      <c r="E5" s="16"/>
      <c r="F5" s="16"/>
      <c r="G5" s="16"/>
      <c r="H5" s="17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ht="12.75" customHeight="1" x14ac:dyDescent="0.2">
      <c r="A6" s="4"/>
      <c r="F6" s="16"/>
    </row>
    <row r="7" spans="1:25" ht="12.75" customHeight="1" x14ac:dyDescent="0.2">
      <c r="A7" s="4"/>
      <c r="C7" s="49" t="s">
        <v>36</v>
      </c>
      <c r="D7" s="63" t="s">
        <v>37</v>
      </c>
      <c r="E7" s="63" t="s">
        <v>38</v>
      </c>
      <c r="F7" s="16"/>
      <c r="G7" s="19" t="s">
        <v>39</v>
      </c>
      <c r="H7" s="19" t="s">
        <v>40</v>
      </c>
      <c r="J7" s="19" t="s">
        <v>41</v>
      </c>
      <c r="K7" s="20"/>
      <c r="L7" s="20"/>
      <c r="M7" s="20"/>
      <c r="N7" s="20"/>
      <c r="P7" s="19" t="s">
        <v>42</v>
      </c>
      <c r="Q7" s="20"/>
      <c r="R7" s="20"/>
      <c r="S7" s="20"/>
      <c r="T7" s="20"/>
    </row>
    <row r="8" spans="1:25" ht="12.75" customHeight="1" x14ac:dyDescent="0.2">
      <c r="A8" s="4"/>
      <c r="B8" s="4"/>
      <c r="C8" s="98"/>
      <c r="D8" s="98" t="s">
        <v>43</v>
      </c>
      <c r="E8" s="98"/>
      <c r="F8" s="16"/>
      <c r="G8" s="4"/>
      <c r="H8" s="4"/>
      <c r="J8" s="50" t="s">
        <v>5</v>
      </c>
      <c r="K8" s="50" t="s">
        <v>6</v>
      </c>
      <c r="L8" s="50" t="s">
        <v>7</v>
      </c>
      <c r="M8" s="50" t="s">
        <v>8</v>
      </c>
      <c r="N8" s="50" t="s">
        <v>9</v>
      </c>
      <c r="P8" s="50" t="s">
        <v>5</v>
      </c>
      <c r="Q8" s="50" t="s">
        <v>6</v>
      </c>
      <c r="R8" s="50" t="s">
        <v>7</v>
      </c>
      <c r="S8" s="50" t="s">
        <v>8</v>
      </c>
      <c r="T8" s="50" t="s">
        <v>9</v>
      </c>
    </row>
    <row r="9" spans="1:25" ht="12.75" customHeight="1" x14ac:dyDescent="0.2">
      <c r="F9" s="16"/>
    </row>
    <row r="10" spans="1:25" ht="12.75" customHeight="1" x14ac:dyDescent="0.2">
      <c r="A10" s="4"/>
      <c r="C10" s="79" t="s">
        <v>52</v>
      </c>
      <c r="D10" s="80" t="s">
        <v>47</v>
      </c>
      <c r="E10" s="78" t="s">
        <v>11</v>
      </c>
      <c r="F10" s="2"/>
      <c r="G10" s="62">
        <f>IF($E10="Labour",Assumptions!$B$14,)</f>
        <v>0</v>
      </c>
      <c r="H10" s="9" t="str">
        <f>IF($E10="Labour","Hours","$")</f>
        <v>$</v>
      </c>
      <c r="I10" s="2"/>
      <c r="J10" s="81"/>
      <c r="K10" s="81">
        <v>36200</v>
      </c>
      <c r="L10" s="81"/>
      <c r="M10" s="81"/>
      <c r="N10" s="81"/>
      <c r="O10" s="2"/>
      <c r="P10" s="5">
        <f>IF($E10="Labour",$G10*J10,J10)</f>
        <v>0</v>
      </c>
      <c r="Q10" s="5">
        <f>IF($E10="Labour",$G10*K10,K10)</f>
        <v>36200</v>
      </c>
      <c r="R10" s="5">
        <f>IF($E10="Labour",$G10*L10,L10)</f>
        <v>0</v>
      </c>
      <c r="S10" s="5">
        <f>IF($E10="Labour",$G10*M10,M10)</f>
        <v>0</v>
      </c>
      <c r="T10" s="5">
        <f>IF($E10="Labour",$G10*N10,N10)</f>
        <v>0</v>
      </c>
    </row>
    <row r="11" spans="1:25" ht="12.75" customHeight="1" x14ac:dyDescent="0.2">
      <c r="A11" s="4"/>
      <c r="C11" s="79" t="s">
        <v>53</v>
      </c>
      <c r="D11" s="80" t="s">
        <v>47</v>
      </c>
      <c r="E11" s="78" t="s">
        <v>10</v>
      </c>
      <c r="F11" s="2"/>
      <c r="G11" s="62">
        <f>IF($E11="Labour",Assumptions!$B$14,)</f>
        <v>145.77740895836223</v>
      </c>
      <c r="H11" s="9" t="str">
        <f t="shared" ref="H11:H54" si="0">IF($E11="Labour","Hours","$")</f>
        <v>Hours</v>
      </c>
      <c r="I11" s="2"/>
      <c r="J11" s="81">
        <v>110</v>
      </c>
      <c r="K11" s="81">
        <v>221</v>
      </c>
      <c r="L11" s="81">
        <v>110</v>
      </c>
      <c r="M11" s="81">
        <v>110</v>
      </c>
      <c r="N11" s="81">
        <v>110</v>
      </c>
      <c r="O11" s="2"/>
      <c r="P11" s="5">
        <f>IF($E11="Labour",$G11*J11,J11)</f>
        <v>16035.514985419846</v>
      </c>
      <c r="Q11" s="5">
        <f>IF($E11="Labour",$G11*K11,K11)</f>
        <v>32216.807379798054</v>
      </c>
      <c r="R11" s="5">
        <f>IF($E11="Labour",$G11*L11,L11)</f>
        <v>16035.514985419846</v>
      </c>
      <c r="S11" s="5">
        <f>IF($E11="Labour",$G11*M11,M11)</f>
        <v>16035.514985419846</v>
      </c>
      <c r="T11" s="5">
        <f>IF($E11="Labour",$G11*N11,N11)</f>
        <v>16035.514985419846</v>
      </c>
    </row>
    <row r="12" spans="1:25" ht="12.75" customHeight="1" x14ac:dyDescent="0.2">
      <c r="A12" s="4"/>
      <c r="C12" s="79" t="s">
        <v>54</v>
      </c>
      <c r="D12" s="80" t="s">
        <v>47</v>
      </c>
      <c r="E12" s="78" t="s">
        <v>10</v>
      </c>
      <c r="F12" s="2"/>
      <c r="G12" s="62">
        <f>IF($E12="Labour",Assumptions!$B$14,)</f>
        <v>145.77740895836223</v>
      </c>
      <c r="H12" s="9" t="str">
        <f t="shared" si="0"/>
        <v>Hours</v>
      </c>
      <c r="I12" s="2"/>
      <c r="J12" s="81">
        <v>110</v>
      </c>
      <c r="K12" s="81">
        <v>221</v>
      </c>
      <c r="L12" s="81">
        <v>110</v>
      </c>
      <c r="M12" s="81">
        <v>110</v>
      </c>
      <c r="N12" s="81">
        <v>110</v>
      </c>
      <c r="O12" s="2"/>
      <c r="P12" s="5">
        <f>IF($E12="Labour",$G12*J12,J12)</f>
        <v>16035.514985419846</v>
      </c>
      <c r="Q12" s="5">
        <f>IF($E12="Labour",$G12*K12,K12)</f>
        <v>32216.807379798054</v>
      </c>
      <c r="R12" s="5">
        <f>IF($E12="Labour",$G12*L12,L12)</f>
        <v>16035.514985419846</v>
      </c>
      <c r="S12" s="5">
        <f>IF($E12="Labour",$G12*M12,M12)</f>
        <v>16035.514985419846</v>
      </c>
      <c r="T12" s="5">
        <f>IF($E12="Labour",$G12*N12,N12)</f>
        <v>16035.514985419846</v>
      </c>
    </row>
    <row r="13" spans="1:25" ht="12.75" customHeight="1" x14ac:dyDescent="0.25">
      <c r="A13" s="4"/>
      <c r="C13" s="79" t="s">
        <v>55</v>
      </c>
      <c r="D13" s="80" t="s">
        <v>47</v>
      </c>
      <c r="E13" s="78" t="s">
        <v>10</v>
      </c>
      <c r="F13" s="2"/>
      <c r="G13" s="62">
        <f>IF($E13="Labour",Assumptions!$B$14,)</f>
        <v>145.77740895836223</v>
      </c>
      <c r="H13" s="9" t="str">
        <f t="shared" si="0"/>
        <v>Hours</v>
      </c>
      <c r="I13" s="2"/>
      <c r="J13" s="81">
        <v>442</v>
      </c>
      <c r="K13" s="81">
        <v>883</v>
      </c>
      <c r="L13" s="81">
        <v>442</v>
      </c>
      <c r="M13" s="81">
        <v>442</v>
      </c>
      <c r="N13" s="81">
        <v>442</v>
      </c>
      <c r="O13" s="2"/>
      <c r="P13" s="5">
        <f>IF($E13="Labour",$G13*J13,J13)</f>
        <v>64433.614759596108</v>
      </c>
      <c r="Q13" s="5">
        <f>IF($E13="Labour",$G13*K13,K13)</f>
        <v>128721.45211023385</v>
      </c>
      <c r="R13" s="5">
        <f>IF($E13="Labour",$G13*L13,L13)</f>
        <v>64433.614759596108</v>
      </c>
      <c r="S13" s="5">
        <f>IF($E13="Labour",$G13*M13,M13)</f>
        <v>64433.614759596108</v>
      </c>
      <c r="T13" s="5">
        <f>IF($E13="Labour",$G13*N13,N13)</f>
        <v>64433.614759596108</v>
      </c>
      <c r="Y13"/>
    </row>
    <row r="14" spans="1:25" ht="12.75" customHeight="1" x14ac:dyDescent="0.25">
      <c r="A14" s="4"/>
      <c r="C14" s="79" t="s">
        <v>56</v>
      </c>
      <c r="D14" s="80" t="s">
        <v>47</v>
      </c>
      <c r="E14" s="78" t="s">
        <v>10</v>
      </c>
      <c r="F14" s="2"/>
      <c r="G14" s="62">
        <f>IF($E14="Labour",Assumptions!$B$14,)</f>
        <v>145.77740895836223</v>
      </c>
      <c r="H14" s="9" t="str">
        <f t="shared" si="0"/>
        <v>Hours</v>
      </c>
      <c r="I14" s="2"/>
      <c r="J14" s="81">
        <v>221</v>
      </c>
      <c r="K14" s="81">
        <v>442</v>
      </c>
      <c r="L14" s="81">
        <v>221</v>
      </c>
      <c r="M14" s="81">
        <v>221</v>
      </c>
      <c r="N14" s="81">
        <v>221</v>
      </c>
      <c r="O14" s="2"/>
      <c r="P14" s="5">
        <f>IF($E14="Labour",$G14*J14,J14)</f>
        <v>32216.807379798054</v>
      </c>
      <c r="Q14" s="5">
        <f>IF($E14="Labour",$G14*K14,K14)</f>
        <v>64433.614759596108</v>
      </c>
      <c r="R14" s="5">
        <f>IF($E14="Labour",$G14*L14,L14)</f>
        <v>32216.807379798054</v>
      </c>
      <c r="S14" s="5">
        <f>IF($E14="Labour",$G14*M14,M14)</f>
        <v>32216.807379798054</v>
      </c>
      <c r="T14" s="5">
        <f>IF($E14="Labour",$G14*N14,N14)</f>
        <v>32216.807379798054</v>
      </c>
      <c r="Y14"/>
    </row>
    <row r="15" spans="1:25" ht="12.75" customHeight="1" x14ac:dyDescent="0.25">
      <c r="A15" s="4"/>
      <c r="C15" s="79" t="s">
        <v>57</v>
      </c>
      <c r="D15" s="80" t="s">
        <v>47</v>
      </c>
      <c r="E15" s="78" t="s">
        <v>10</v>
      </c>
      <c r="F15" s="2"/>
      <c r="G15" s="62">
        <f>IF($E15="Labour",Assumptions!$B$14,)</f>
        <v>145.77740895836223</v>
      </c>
      <c r="H15" s="9" t="str">
        <f t="shared" si="0"/>
        <v>Hours</v>
      </c>
      <c r="I15" s="2"/>
      <c r="J15" s="81">
        <v>55</v>
      </c>
      <c r="K15" s="81">
        <v>110</v>
      </c>
      <c r="L15" s="81">
        <v>55</v>
      </c>
      <c r="M15" s="81">
        <v>55</v>
      </c>
      <c r="N15" s="81">
        <v>55</v>
      </c>
      <c r="O15" s="2"/>
      <c r="P15" s="5">
        <f>IF($E15="Labour",$G15*J15,J15)</f>
        <v>8017.7574927099231</v>
      </c>
      <c r="Q15" s="5">
        <f>IF($E15="Labour",$G15*K15,K15)</f>
        <v>16035.514985419846</v>
      </c>
      <c r="R15" s="5">
        <f>IF($E15="Labour",$G15*L15,L15)</f>
        <v>8017.7574927099231</v>
      </c>
      <c r="S15" s="5">
        <f>IF($E15="Labour",$G15*M15,M15)</f>
        <v>8017.7574927099231</v>
      </c>
      <c r="T15" s="5">
        <f>IF($E15="Labour",$G15*N15,N15)</f>
        <v>8017.7574927099231</v>
      </c>
      <c r="Y15"/>
    </row>
    <row r="16" spans="1:25" ht="12.75" customHeight="1" x14ac:dyDescent="0.25">
      <c r="A16" s="4"/>
      <c r="C16" s="79" t="s">
        <v>58</v>
      </c>
      <c r="D16" s="80" t="s">
        <v>47</v>
      </c>
      <c r="E16" s="78" t="s">
        <v>11</v>
      </c>
      <c r="F16" s="2"/>
      <c r="G16" s="62">
        <f>IF($E16="Labour",Assumptions!$B$14,)</f>
        <v>0</v>
      </c>
      <c r="H16" s="9" t="str">
        <f t="shared" si="0"/>
        <v>$</v>
      </c>
      <c r="I16" s="2"/>
      <c r="J16" s="81"/>
      <c r="K16" s="81">
        <v>400000</v>
      </c>
      <c r="L16" s="81"/>
      <c r="M16" s="81"/>
      <c r="N16" s="81"/>
      <c r="O16" s="2"/>
      <c r="P16" s="5">
        <f>IF($E16="Labour",$G16*J16,J16)</f>
        <v>0</v>
      </c>
      <c r="Q16" s="5">
        <f>IF($E16="Labour",$G16*K16,K16)</f>
        <v>400000</v>
      </c>
      <c r="R16" s="5">
        <f>IF($E16="Labour",$G16*L16,L16)</f>
        <v>0</v>
      </c>
      <c r="S16" s="5">
        <f>IF($E16="Labour",$G16*M16,M16)</f>
        <v>0</v>
      </c>
      <c r="T16" s="5">
        <f>IF($E16="Labour",$G16*N16,N16)</f>
        <v>0</v>
      </c>
      <c r="Y16"/>
    </row>
    <row r="17" spans="1:25" ht="12.75" customHeight="1" x14ac:dyDescent="0.25">
      <c r="A17" s="4"/>
      <c r="C17" s="79" t="s">
        <v>59</v>
      </c>
      <c r="D17" s="80" t="s">
        <v>47</v>
      </c>
      <c r="E17" s="78" t="s">
        <v>10</v>
      </c>
      <c r="F17" s="2"/>
      <c r="G17" s="62">
        <f>IF($E17="Labour",Assumptions!$B$14,)</f>
        <v>145.77740895836223</v>
      </c>
      <c r="H17" s="9" t="str">
        <f t="shared" si="0"/>
        <v>Hours</v>
      </c>
      <c r="I17" s="2"/>
      <c r="J17" s="81">
        <v>960</v>
      </c>
      <c r="K17" s="81">
        <v>1440</v>
      </c>
      <c r="L17" s="81">
        <v>640</v>
      </c>
      <c r="M17" s="81">
        <v>640</v>
      </c>
      <c r="N17" s="81">
        <v>640</v>
      </c>
      <c r="O17" s="2"/>
      <c r="P17" s="5">
        <f>IF($E17="Labour",$G17*J17,J17)</f>
        <v>139946.31260002774</v>
      </c>
      <c r="Q17" s="5">
        <f>IF($E17="Labour",$G17*K17,K17)</f>
        <v>209919.4689000416</v>
      </c>
      <c r="R17" s="5">
        <f>IF($E17="Labour",$G17*L17,L17)</f>
        <v>93297.541733351827</v>
      </c>
      <c r="S17" s="5">
        <f>IF($E17="Labour",$G17*M17,M17)</f>
        <v>93297.541733351827</v>
      </c>
      <c r="T17" s="5">
        <f>IF($E17="Labour",$G17*N17,N17)</f>
        <v>93297.541733351827</v>
      </c>
      <c r="Y17"/>
    </row>
    <row r="18" spans="1:25" ht="12.75" customHeight="1" x14ac:dyDescent="0.25">
      <c r="A18" s="4"/>
      <c r="C18" s="79" t="s">
        <v>60</v>
      </c>
      <c r="D18" s="80" t="s">
        <v>47</v>
      </c>
      <c r="E18" s="78" t="s">
        <v>10</v>
      </c>
      <c r="F18" s="2"/>
      <c r="G18" s="62">
        <f>IF($E18="Labour",Assumptions!$B$14,)</f>
        <v>145.77740895836223</v>
      </c>
      <c r="H18" s="9" t="str">
        <f t="shared" si="0"/>
        <v>Hours</v>
      </c>
      <c r="I18" s="2"/>
      <c r="J18" s="81">
        <v>960</v>
      </c>
      <c r="K18" s="81">
        <v>1440</v>
      </c>
      <c r="L18" s="81">
        <v>640</v>
      </c>
      <c r="M18" s="81">
        <v>640</v>
      </c>
      <c r="N18" s="81">
        <v>640</v>
      </c>
      <c r="O18" s="2"/>
      <c r="P18" s="5">
        <f>IF($E18="Labour",$G18*J18,J18)</f>
        <v>139946.31260002774</v>
      </c>
      <c r="Q18" s="5">
        <f>IF($E18="Labour",$G18*K18,K18)</f>
        <v>209919.4689000416</v>
      </c>
      <c r="R18" s="5">
        <f>IF($E18="Labour",$G18*L18,L18)</f>
        <v>93297.541733351827</v>
      </c>
      <c r="S18" s="5">
        <f>IF($E18="Labour",$G18*M18,M18)</f>
        <v>93297.541733351827</v>
      </c>
      <c r="T18" s="5">
        <f>IF($E18="Labour",$G18*N18,N18)</f>
        <v>93297.541733351827</v>
      </c>
      <c r="Y18"/>
    </row>
    <row r="19" spans="1:25" ht="12.75" customHeight="1" x14ac:dyDescent="0.25">
      <c r="A19" s="4"/>
      <c r="C19" s="79" t="s">
        <v>61</v>
      </c>
      <c r="D19" s="80" t="s">
        <v>47</v>
      </c>
      <c r="E19" s="78" t="s">
        <v>10</v>
      </c>
      <c r="F19" s="2"/>
      <c r="G19" s="62">
        <f>IF($E19="Labour",Assumptions!$B$14,)</f>
        <v>145.77740895836223</v>
      </c>
      <c r="H19" s="9" t="str">
        <f t="shared" si="0"/>
        <v>Hours</v>
      </c>
      <c r="I19" s="2"/>
      <c r="J19" s="81">
        <v>3840</v>
      </c>
      <c r="K19" s="81">
        <v>5760</v>
      </c>
      <c r="L19" s="81">
        <v>2560</v>
      </c>
      <c r="M19" s="81">
        <v>2560</v>
      </c>
      <c r="N19" s="81">
        <v>2560</v>
      </c>
      <c r="O19" s="2"/>
      <c r="P19" s="5">
        <f>IF($E19="Labour",$G19*J19,J19)</f>
        <v>559785.25040011096</v>
      </c>
      <c r="Q19" s="5">
        <f>IF($E19="Labour",$G19*K19,K19)</f>
        <v>839677.87560016639</v>
      </c>
      <c r="R19" s="5">
        <f>IF($E19="Labour",$G19*L19,L19)</f>
        <v>373190.16693340731</v>
      </c>
      <c r="S19" s="5">
        <f>IF($E19="Labour",$G19*M19,M19)</f>
        <v>373190.16693340731</v>
      </c>
      <c r="T19" s="5">
        <f>IF($E19="Labour",$G19*N19,N19)</f>
        <v>373190.16693340731</v>
      </c>
      <c r="Y19"/>
    </row>
    <row r="20" spans="1:25" ht="12.75" customHeight="1" x14ac:dyDescent="0.25">
      <c r="A20" s="4"/>
      <c r="C20" s="79" t="s">
        <v>62</v>
      </c>
      <c r="D20" s="80" t="s">
        <v>47</v>
      </c>
      <c r="E20" s="78" t="s">
        <v>10</v>
      </c>
      <c r="F20" s="2"/>
      <c r="G20" s="62">
        <f>IF($E20="Labour",Assumptions!$B$14,)</f>
        <v>145.77740895836223</v>
      </c>
      <c r="H20" s="9" t="str">
        <f t="shared" si="0"/>
        <v>Hours</v>
      </c>
      <c r="I20" s="2"/>
      <c r="J20" s="81">
        <v>1920</v>
      </c>
      <c r="K20" s="81">
        <v>2880</v>
      </c>
      <c r="L20" s="81">
        <v>1280</v>
      </c>
      <c r="M20" s="81">
        <v>1280</v>
      </c>
      <c r="N20" s="81">
        <v>1280</v>
      </c>
      <c r="O20" s="2"/>
      <c r="P20" s="5">
        <f>IF($E20="Labour",$G20*J20,J20)</f>
        <v>279892.62520005548</v>
      </c>
      <c r="Q20" s="5">
        <f>IF($E20="Labour",$G20*K20,K20)</f>
        <v>419838.93780008319</v>
      </c>
      <c r="R20" s="5">
        <f>IF($E20="Labour",$G20*L20,L20)</f>
        <v>186595.08346670365</v>
      </c>
      <c r="S20" s="5">
        <f>IF($E20="Labour",$G20*M20,M20)</f>
        <v>186595.08346670365</v>
      </c>
      <c r="T20" s="5">
        <f>IF($E20="Labour",$G20*N20,N20)</f>
        <v>186595.08346670365</v>
      </c>
      <c r="Y20"/>
    </row>
    <row r="21" spans="1:25" ht="12.75" customHeight="1" x14ac:dyDescent="0.25">
      <c r="A21" s="4"/>
      <c r="C21" s="79" t="s">
        <v>63</v>
      </c>
      <c r="D21" s="80" t="s">
        <v>47</v>
      </c>
      <c r="E21" s="78" t="s">
        <v>10</v>
      </c>
      <c r="F21" s="2"/>
      <c r="G21" s="62">
        <f>IF($E21="Labour",Assumptions!$B$14,)</f>
        <v>145.77740895836223</v>
      </c>
      <c r="H21" s="9" t="str">
        <f t="shared" si="0"/>
        <v>Hours</v>
      </c>
      <c r="I21" s="2"/>
      <c r="J21" s="81">
        <v>480</v>
      </c>
      <c r="K21" s="81">
        <v>720</v>
      </c>
      <c r="L21" s="81">
        <v>320</v>
      </c>
      <c r="M21" s="81">
        <v>320</v>
      </c>
      <c r="N21" s="81">
        <v>320</v>
      </c>
      <c r="O21" s="2"/>
      <c r="P21" s="5">
        <f>IF($E21="Labour",$G21*J21,J21)</f>
        <v>69973.15630001387</v>
      </c>
      <c r="Q21" s="5">
        <f>IF($E21="Labour",$G21*K21,K21)</f>
        <v>104959.7344500208</v>
      </c>
      <c r="R21" s="5">
        <f>IF($E21="Labour",$G21*L21,L21)</f>
        <v>46648.770866675914</v>
      </c>
      <c r="S21" s="5">
        <f>IF($E21="Labour",$G21*M21,M21)</f>
        <v>46648.770866675914</v>
      </c>
      <c r="T21" s="5">
        <f>IF($E21="Labour",$G21*N21,N21)</f>
        <v>46648.770866675914</v>
      </c>
      <c r="Y21"/>
    </row>
    <row r="22" spans="1:25" ht="12.75" customHeight="1" x14ac:dyDescent="0.25">
      <c r="A22" s="4"/>
      <c r="C22" s="79" t="s">
        <v>64</v>
      </c>
      <c r="D22" s="80" t="s">
        <v>47</v>
      </c>
      <c r="E22" s="78" t="s">
        <v>10</v>
      </c>
      <c r="F22" s="2"/>
      <c r="G22" s="62">
        <f>IF($E22="Labour",Assumptions!$B$14,)</f>
        <v>145.77740895836223</v>
      </c>
      <c r="H22" s="9" t="str">
        <f t="shared" si="0"/>
        <v>Hours</v>
      </c>
      <c r="I22" s="2"/>
      <c r="J22" s="81">
        <v>454.39139351776947</v>
      </c>
      <c r="K22" s="81">
        <v>0</v>
      </c>
      <c r="L22" s="81">
        <v>908.78278703553895</v>
      </c>
      <c r="M22" s="81">
        <v>0</v>
      </c>
      <c r="N22" s="81">
        <v>908.78278703553895</v>
      </c>
      <c r="O22" s="2"/>
      <c r="P22" s="5">
        <f>IF($E22="Labour",$G22*J22,J22)</f>
        <v>66239.999999999985</v>
      </c>
      <c r="Q22" s="5">
        <f>IF($E22="Labour",$G22*K22,K22)</f>
        <v>0</v>
      </c>
      <c r="R22" s="5">
        <f>IF($E22="Labour",$G22*L22,L22)</f>
        <v>132479.99999999997</v>
      </c>
      <c r="S22" s="5">
        <f>IF($E22="Labour",$G22*M22,M22)</f>
        <v>0</v>
      </c>
      <c r="T22" s="5">
        <f>IF($E22="Labour",$G22*N22,N22)</f>
        <v>132479.99999999997</v>
      </c>
      <c r="Y22"/>
    </row>
    <row r="23" spans="1:25" ht="12.75" customHeight="1" x14ac:dyDescent="0.25">
      <c r="A23" s="4"/>
      <c r="C23" s="79" t="s">
        <v>65</v>
      </c>
      <c r="D23" s="80" t="s">
        <v>47</v>
      </c>
      <c r="E23" s="78" t="s">
        <v>10</v>
      </c>
      <c r="F23" s="2"/>
      <c r="G23" s="62">
        <f>IF($E23="Labour",Assumptions!$B$14,)</f>
        <v>145.77740895836223</v>
      </c>
      <c r="H23" s="9" t="str">
        <f t="shared" si="0"/>
        <v>Hours</v>
      </c>
      <c r="I23" s="2"/>
      <c r="J23" s="81">
        <v>241.55850704493483</v>
      </c>
      <c r="K23" s="81">
        <v>0</v>
      </c>
      <c r="L23" s="81">
        <v>483.11701408986966</v>
      </c>
      <c r="M23" s="81">
        <v>0</v>
      </c>
      <c r="N23" s="81">
        <v>483.11701408986966</v>
      </c>
      <c r="O23" s="2"/>
      <c r="P23" s="5">
        <f>IF($E23="Labour",$G23*J23,J23)</f>
        <v>35213.773268860888</v>
      </c>
      <c r="Q23" s="5">
        <f>IF($E23="Labour",$G23*K23,K23)</f>
        <v>0</v>
      </c>
      <c r="R23" s="5">
        <f>IF($E23="Labour",$G23*L23,L23)</f>
        <v>70427.546537721777</v>
      </c>
      <c r="S23" s="5">
        <f>IF($E23="Labour",$G23*M23,M23)</f>
        <v>0</v>
      </c>
      <c r="T23" s="5">
        <f>IF($E23="Labour",$G23*N23,N23)</f>
        <v>70427.546537721777</v>
      </c>
      <c r="Y23"/>
    </row>
    <row r="24" spans="1:25" ht="12.75" customHeight="1" x14ac:dyDescent="0.25">
      <c r="A24" s="4"/>
      <c r="C24" s="79" t="s">
        <v>66</v>
      </c>
      <c r="D24" s="80" t="s">
        <v>47</v>
      </c>
      <c r="E24" s="78" t="s">
        <v>10</v>
      </c>
      <c r="F24" s="2"/>
      <c r="G24" s="62">
        <f>IF($E24="Labour",Assumptions!$B$14,)</f>
        <v>145.77740895836223</v>
      </c>
      <c r="H24" s="9" t="str">
        <f t="shared" si="0"/>
        <v>Hours</v>
      </c>
      <c r="I24" s="2"/>
      <c r="J24" s="81">
        <v>573.50354281802288</v>
      </c>
      <c r="K24" s="81">
        <v>0</v>
      </c>
      <c r="L24" s="81">
        <v>1147.0070856360458</v>
      </c>
      <c r="M24" s="81">
        <v>0</v>
      </c>
      <c r="N24" s="81">
        <v>1147.0070856360458</v>
      </c>
      <c r="O24" s="2"/>
      <c r="P24" s="5">
        <f>IF($E24="Labour",$G24*J24,J24)</f>
        <v>83603.860500452531</v>
      </c>
      <c r="Q24" s="5">
        <f>IF($E24="Labour",$G24*K24,K24)</f>
        <v>0</v>
      </c>
      <c r="R24" s="5">
        <f>IF($E24="Labour",$G24*L24,L24)</f>
        <v>167207.72100090506</v>
      </c>
      <c r="S24" s="5">
        <f>IF($E24="Labour",$G24*M24,M24)</f>
        <v>0</v>
      </c>
      <c r="T24" s="5">
        <f>IF($E24="Labour",$G24*N24,N24)</f>
        <v>167207.72100090506</v>
      </c>
      <c r="Y24"/>
    </row>
    <row r="25" spans="1:25" ht="12.75" customHeight="1" x14ac:dyDescent="0.25">
      <c r="A25" s="4"/>
      <c r="C25" s="79" t="s">
        <v>67</v>
      </c>
      <c r="D25" s="80" t="s">
        <v>47</v>
      </c>
      <c r="E25" s="78" t="s">
        <v>10</v>
      </c>
      <c r="F25" s="2"/>
      <c r="G25" s="62">
        <f>IF($E25="Labour",Assumptions!$B$14,)</f>
        <v>145.77740895836223</v>
      </c>
      <c r="H25" s="9" t="str">
        <f t="shared" si="0"/>
        <v>Hours</v>
      </c>
      <c r="I25" s="2"/>
      <c r="J25" s="81">
        <v>561.19565447955733</v>
      </c>
      <c r="K25" s="81">
        <v>0</v>
      </c>
      <c r="L25" s="81">
        <v>1122.3913089591147</v>
      </c>
      <c r="M25" s="81">
        <v>0</v>
      </c>
      <c r="N25" s="81">
        <v>1122.3913089591147</v>
      </c>
      <c r="O25" s="2"/>
      <c r="P25" s="5">
        <f>IF($E25="Labour",$G25*J25,J25)</f>
        <v>81809.648428722183</v>
      </c>
      <c r="Q25" s="5">
        <f>IF($E25="Labour",$G25*K25,K25)</f>
        <v>0</v>
      </c>
      <c r="R25" s="5">
        <f>IF($E25="Labour",$G25*L25,L25)</f>
        <v>163619.29685744437</v>
      </c>
      <c r="S25" s="5">
        <f>IF($E25="Labour",$G25*M25,M25)</f>
        <v>0</v>
      </c>
      <c r="T25" s="5">
        <f>IF($E25="Labour",$G25*N25,N25)</f>
        <v>163619.29685744437</v>
      </c>
      <c r="Y25"/>
    </row>
    <row r="26" spans="1:25" ht="12.75" customHeight="1" x14ac:dyDescent="0.25">
      <c r="A26" s="4"/>
      <c r="C26" s="79" t="s">
        <v>68</v>
      </c>
      <c r="D26" s="80" t="s">
        <v>47</v>
      </c>
      <c r="E26" s="78" t="s">
        <v>10</v>
      </c>
      <c r="F26" s="2"/>
      <c r="G26" s="62">
        <f>IF($E26="Labour",Assumptions!$B$14,)</f>
        <v>145.77740895836223</v>
      </c>
      <c r="H26" s="9" t="str">
        <f t="shared" si="0"/>
        <v>Hours</v>
      </c>
      <c r="I26" s="2"/>
      <c r="J26" s="81">
        <v>1006.8427978315657</v>
      </c>
      <c r="K26" s="81">
        <v>0</v>
      </c>
      <c r="L26" s="81">
        <v>2013.6855956631314</v>
      </c>
      <c r="M26" s="81">
        <v>0</v>
      </c>
      <c r="N26" s="81">
        <v>2013.6855956631314</v>
      </c>
      <c r="O26" s="2"/>
      <c r="P26" s="5">
        <f>IF($E26="Labour",$G26*J26,J26)</f>
        <v>146774.93429627377</v>
      </c>
      <c r="Q26" s="5">
        <f>IF($E26="Labour",$G26*K26,K26)</f>
        <v>0</v>
      </c>
      <c r="R26" s="5">
        <f>IF($E26="Labour",$G26*L26,L26)</f>
        <v>293549.86859254754</v>
      </c>
      <c r="S26" s="5">
        <f>IF($E26="Labour",$G26*M26,M26)</f>
        <v>0</v>
      </c>
      <c r="T26" s="5">
        <f>IF($E26="Labour",$G26*N26,N26)</f>
        <v>293549.86859254754</v>
      </c>
      <c r="Y26"/>
    </row>
    <row r="27" spans="1:25" ht="12.75" customHeight="1" x14ac:dyDescent="0.25">
      <c r="A27" s="4"/>
      <c r="C27" s="79" t="s">
        <v>69</v>
      </c>
      <c r="D27" s="80" t="s">
        <v>47</v>
      </c>
      <c r="E27" s="78" t="s">
        <v>10</v>
      </c>
      <c r="F27" s="2"/>
      <c r="G27" s="62">
        <f>IF($E27="Labour",Assumptions!$B$14,)</f>
        <v>145.77740895836223</v>
      </c>
      <c r="H27" s="9" t="str">
        <f t="shared" si="0"/>
        <v>Hours</v>
      </c>
      <c r="I27" s="2"/>
      <c r="J27" s="81">
        <v>144.80723312758178</v>
      </c>
      <c r="K27" s="81">
        <v>0</v>
      </c>
      <c r="L27" s="81">
        <v>289.61446625516356</v>
      </c>
      <c r="M27" s="81">
        <v>0</v>
      </c>
      <c r="N27" s="81">
        <v>289.61446625516356</v>
      </c>
      <c r="O27" s="2"/>
      <c r="P27" s="5">
        <f>IF($E27="Labour",$G27*J27,J27)</f>
        <v>21109.623243768387</v>
      </c>
      <c r="Q27" s="5">
        <f>IF($E27="Labour",$G27*K27,K27)</f>
        <v>0</v>
      </c>
      <c r="R27" s="5">
        <f>IF($E27="Labour",$G27*L27,L27)</f>
        <v>42219.246487536773</v>
      </c>
      <c r="S27" s="5">
        <f>IF($E27="Labour",$G27*M27,M27)</f>
        <v>0</v>
      </c>
      <c r="T27" s="5">
        <f>IF($E27="Labour",$G27*N27,N27)</f>
        <v>42219.246487536773</v>
      </c>
      <c r="Y27"/>
    </row>
    <row r="28" spans="1:25" ht="12.75" customHeight="1" x14ac:dyDescent="0.25">
      <c r="A28" s="4"/>
      <c r="C28" s="79" t="s">
        <v>70</v>
      </c>
      <c r="D28" s="80" t="s">
        <v>47</v>
      </c>
      <c r="E28" s="78" t="s">
        <v>10</v>
      </c>
      <c r="F28" s="2"/>
      <c r="G28" s="62">
        <f>IF($E28="Labour",Assumptions!$B$14,)</f>
        <v>145.77740895836223</v>
      </c>
      <c r="H28" s="9" t="str">
        <f t="shared" si="0"/>
        <v>Hours</v>
      </c>
      <c r="I28" s="2"/>
      <c r="J28" s="81">
        <v>41.549381259152632</v>
      </c>
      <c r="K28" s="81">
        <v>0</v>
      </c>
      <c r="L28" s="81">
        <v>83.098762518305264</v>
      </c>
      <c r="M28" s="81">
        <v>0</v>
      </c>
      <c r="N28" s="81">
        <v>83.098762518305264</v>
      </c>
      <c r="O28" s="2"/>
      <c r="P28" s="5">
        <f>IF($E28="Labour",$G28*J28,J28)</f>
        <v>6056.9611437824051</v>
      </c>
      <c r="Q28" s="5">
        <f>IF($E28="Labour",$G28*K28,K28)</f>
        <v>0</v>
      </c>
      <c r="R28" s="5">
        <f>IF($E28="Labour",$G28*L28,L28)</f>
        <v>12113.92228756481</v>
      </c>
      <c r="S28" s="5">
        <f>IF($E28="Labour",$G28*M28,M28)</f>
        <v>0</v>
      </c>
      <c r="T28" s="5">
        <f>IF($E28="Labour",$G28*N28,N28)</f>
        <v>12113.92228756481</v>
      </c>
      <c r="Y28"/>
    </row>
    <row r="29" spans="1:25" ht="12.75" customHeight="1" x14ac:dyDescent="0.25">
      <c r="A29" s="4"/>
      <c r="C29" s="79" t="s">
        <v>71</v>
      </c>
      <c r="D29" s="80" t="s">
        <v>47</v>
      </c>
      <c r="E29" s="78" t="s">
        <v>10</v>
      </c>
      <c r="F29" s="2"/>
      <c r="G29" s="62">
        <f>IF($E29="Labour",Assumptions!$B$14,)</f>
        <v>145.77740895836223</v>
      </c>
      <c r="H29" s="9" t="str">
        <f t="shared" si="0"/>
        <v>Hours</v>
      </c>
      <c r="I29" s="2"/>
      <c r="J29" s="81">
        <v>384.13007356172983</v>
      </c>
      <c r="K29" s="81">
        <v>0</v>
      </c>
      <c r="L29" s="81">
        <v>768.26014712345966</v>
      </c>
      <c r="M29" s="81">
        <v>0</v>
      </c>
      <c r="N29" s="81">
        <v>768.26014712345966</v>
      </c>
      <c r="O29" s="2"/>
      <c r="P29" s="5">
        <f>IF($E29="Labour",$G29*J29,J29)</f>
        <v>55997.486826814056</v>
      </c>
      <c r="Q29" s="5">
        <f>IF($E29="Labour",$G29*K29,K29)</f>
        <v>0</v>
      </c>
      <c r="R29" s="5">
        <f>IF($E29="Labour",$G29*L29,L29)</f>
        <v>111994.97365362811</v>
      </c>
      <c r="S29" s="5">
        <f>IF($E29="Labour",$G29*M29,M29)</f>
        <v>0</v>
      </c>
      <c r="T29" s="5">
        <f>IF($E29="Labour",$G29*N29,N29)</f>
        <v>111994.97365362811</v>
      </c>
      <c r="Y29"/>
    </row>
    <row r="30" spans="1:25" ht="12.75" customHeight="1" x14ac:dyDescent="0.25">
      <c r="A30" s="4"/>
      <c r="C30" s="79" t="s">
        <v>72</v>
      </c>
      <c r="D30" s="80" t="s">
        <v>47</v>
      </c>
      <c r="E30" s="78" t="s">
        <v>10</v>
      </c>
      <c r="F30" s="2"/>
      <c r="G30" s="62">
        <f>IF($E30="Labour",Assumptions!$B$14,)</f>
        <v>145.77740895836223</v>
      </c>
      <c r="H30" s="9" t="str">
        <f t="shared" si="0"/>
        <v>Hours</v>
      </c>
      <c r="I30" s="2"/>
      <c r="J30" s="81">
        <v>737.01843413195718</v>
      </c>
      <c r="K30" s="81">
        <v>0</v>
      </c>
      <c r="L30" s="81">
        <v>1474.0368682639144</v>
      </c>
      <c r="M30" s="81">
        <v>0</v>
      </c>
      <c r="N30" s="81">
        <v>1474.0368682639144</v>
      </c>
      <c r="O30" s="2"/>
      <c r="P30" s="5">
        <f>IF($E30="Labour",$G30*J30,J30)</f>
        <v>107440.63768230607</v>
      </c>
      <c r="Q30" s="5">
        <f>IF($E30="Labour",$G30*K30,K30)</f>
        <v>0</v>
      </c>
      <c r="R30" s="5">
        <f>IF($E30="Labour",$G30*L30,L30)</f>
        <v>214881.27536461214</v>
      </c>
      <c r="S30" s="5">
        <f>IF($E30="Labour",$G30*M30,M30)</f>
        <v>0</v>
      </c>
      <c r="T30" s="5">
        <f>IF($E30="Labour",$G30*N30,N30)</f>
        <v>214881.27536461214</v>
      </c>
      <c r="Y30"/>
    </row>
    <row r="31" spans="1:25" ht="12.75" customHeight="1" x14ac:dyDescent="0.25">
      <c r="A31" s="4"/>
      <c r="C31" s="79" t="s">
        <v>73</v>
      </c>
      <c r="D31" s="80" t="s">
        <v>47</v>
      </c>
      <c r="E31" s="78" t="s">
        <v>10</v>
      </c>
      <c r="F31" s="2"/>
      <c r="G31" s="62">
        <f>IF($E31="Labour",Assumptions!$B$14,)</f>
        <v>145.77740895836223</v>
      </c>
      <c r="H31" s="9" t="str">
        <f t="shared" si="0"/>
        <v>Hours</v>
      </c>
      <c r="I31" s="2"/>
      <c r="J31" s="81">
        <v>90.456475549195787</v>
      </c>
      <c r="K31" s="81">
        <v>0</v>
      </c>
      <c r="L31" s="81">
        <v>180.91295109839157</v>
      </c>
      <c r="M31" s="81">
        <v>0</v>
      </c>
      <c r="N31" s="81">
        <v>180.91295109839157</v>
      </c>
      <c r="O31" s="2"/>
      <c r="P31" s="5">
        <f>IF($E31="Labour",$G31*J31,J31)</f>
        <v>13186.510629067208</v>
      </c>
      <c r="Q31" s="5">
        <f>IF($E31="Labour",$G31*K31,K31)</f>
        <v>0</v>
      </c>
      <c r="R31" s="5">
        <f>IF($E31="Labour",$G31*L31,L31)</f>
        <v>26373.021258134417</v>
      </c>
      <c r="S31" s="5">
        <f>IF($E31="Labour",$G31*M31,M31)</f>
        <v>0</v>
      </c>
      <c r="T31" s="5">
        <f>IF($E31="Labour",$G31*N31,N31)</f>
        <v>26373.021258134417</v>
      </c>
      <c r="Y31"/>
    </row>
    <row r="32" spans="1:25" ht="12.75" customHeight="1" x14ac:dyDescent="0.25">
      <c r="A32" s="4"/>
      <c r="C32" s="79" t="s">
        <v>70</v>
      </c>
      <c r="D32" s="80" t="s">
        <v>47</v>
      </c>
      <c r="E32" s="78" t="s">
        <v>11</v>
      </c>
      <c r="F32" s="2"/>
      <c r="G32" s="62">
        <f>IF($E32="Labour",Assumptions!$B$14,)</f>
        <v>0</v>
      </c>
      <c r="H32" s="9" t="str">
        <f t="shared" si="0"/>
        <v>$</v>
      </c>
      <c r="I32" s="2"/>
      <c r="J32" s="81">
        <v>6056.9611437824051</v>
      </c>
      <c r="K32" s="81">
        <v>0</v>
      </c>
      <c r="L32" s="81">
        <v>12113.92228756481</v>
      </c>
      <c r="M32" s="81">
        <v>0</v>
      </c>
      <c r="N32" s="81">
        <v>12113.92228756481</v>
      </c>
      <c r="O32" s="2"/>
      <c r="P32" s="5">
        <f>IF($E32="Labour",$G32*J32,J32)</f>
        <v>6056.9611437824051</v>
      </c>
      <c r="Q32" s="5">
        <f>IF($E32="Labour",$G32*K32,K32)</f>
        <v>0</v>
      </c>
      <c r="R32" s="5">
        <f>IF($E32="Labour",$G32*L32,L32)</f>
        <v>12113.92228756481</v>
      </c>
      <c r="S32" s="5">
        <f>IF($E32="Labour",$G32*M32,M32)</f>
        <v>0</v>
      </c>
      <c r="T32" s="5">
        <f>IF($E32="Labour",$G32*N32,N32)</f>
        <v>12113.92228756481</v>
      </c>
      <c r="Y32"/>
    </row>
    <row r="33" spans="1:25" ht="12.75" customHeight="1" x14ac:dyDescent="0.25">
      <c r="A33" s="4"/>
      <c r="C33" s="79" t="s">
        <v>74</v>
      </c>
      <c r="D33" s="80" t="s">
        <v>47</v>
      </c>
      <c r="E33" s="78" t="s">
        <v>10</v>
      </c>
      <c r="F33" s="2"/>
      <c r="G33" s="62">
        <f>IF($E33="Labour",Assumptions!$B$14,)</f>
        <v>145.77740895836223</v>
      </c>
      <c r="H33" s="9" t="str">
        <f t="shared" si="0"/>
        <v>Hours</v>
      </c>
      <c r="I33" s="2"/>
      <c r="J33" s="81">
        <v>1904.7542338517344</v>
      </c>
      <c r="K33" s="81"/>
      <c r="L33" s="81"/>
      <c r="M33" s="81"/>
      <c r="N33" s="81">
        <f>J33*0.6</f>
        <v>1142.8525403110407</v>
      </c>
      <c r="O33" s="2"/>
      <c r="P33" s="5">
        <f>IF($E33="Labour",$G33*J33,J33)</f>
        <v>277670.13691337622</v>
      </c>
      <c r="Q33" s="5">
        <f>IF($E33="Labour",$G33*K33,K33)</f>
        <v>0</v>
      </c>
      <c r="R33" s="5">
        <f>IF($E33="Labour",$G33*L33,L33)</f>
        <v>0</v>
      </c>
      <c r="S33" s="5">
        <f>IF($E33="Labour",$G33*M33,M33)</f>
        <v>0</v>
      </c>
      <c r="T33" s="5">
        <f>IF($E33="Labour",$G33*N33,N33)</f>
        <v>166602.08214802574</v>
      </c>
      <c r="Y33"/>
    </row>
    <row r="34" spans="1:25" ht="12.75" customHeight="1" x14ac:dyDescent="0.25">
      <c r="A34" s="4"/>
      <c r="C34" s="79" t="s">
        <v>74</v>
      </c>
      <c r="D34" s="80" t="s">
        <v>47</v>
      </c>
      <c r="E34" s="78" t="s">
        <v>11</v>
      </c>
      <c r="F34" s="2"/>
      <c r="G34" s="62">
        <f>IF($E34="Labour",Assumptions!$B$14,)</f>
        <v>0</v>
      </c>
      <c r="H34" s="9" t="str">
        <f t="shared" si="0"/>
        <v>$</v>
      </c>
      <c r="I34" s="2"/>
      <c r="J34" s="81">
        <v>2167.9382537688034</v>
      </c>
      <c r="K34" s="81"/>
      <c r="L34" s="81"/>
      <c r="M34" s="81"/>
      <c r="N34" s="81"/>
      <c r="O34" s="2"/>
      <c r="P34" s="5">
        <f>IF($E34="Labour",$G34*J34,J34)</f>
        <v>2167.9382537688034</v>
      </c>
      <c r="Q34" s="5">
        <f>IF($E34="Labour",$G34*K34,K34)</f>
        <v>0</v>
      </c>
      <c r="R34" s="5">
        <f>IF($E34="Labour",$G34*L34,L34)</f>
        <v>0</v>
      </c>
      <c r="S34" s="5">
        <f>IF($E34="Labour",$G34*M34,M34)</f>
        <v>0</v>
      </c>
      <c r="T34" s="5">
        <f>IF($E34="Labour",$G34*N34,N34)</f>
        <v>0</v>
      </c>
      <c r="Y34"/>
    </row>
    <row r="35" spans="1:25" ht="12.75" customHeight="1" x14ac:dyDescent="0.25">
      <c r="A35" s="4"/>
      <c r="C35" s="79" t="s">
        <v>75</v>
      </c>
      <c r="D35" s="80" t="s">
        <v>47</v>
      </c>
      <c r="E35" s="78" t="s">
        <v>10</v>
      </c>
      <c r="F35" s="2"/>
      <c r="G35" s="62">
        <f>IF($E35="Labour",Assumptions!$B$14,)</f>
        <v>145.77740895836223</v>
      </c>
      <c r="H35" s="9" t="str">
        <f t="shared" si="0"/>
        <v>Hours</v>
      </c>
      <c r="I35" s="2"/>
      <c r="J35" s="81">
        <v>17253.208639961362</v>
      </c>
      <c r="K35" s="81"/>
      <c r="L35" s="81"/>
      <c r="M35" s="81"/>
      <c r="N35" s="81">
        <f>J35*0.6</f>
        <v>10351.925183976817</v>
      </c>
      <c r="O35" s="2"/>
      <c r="P35" s="5">
        <f>IF($E35="Labour",$G35*J35,J35)</f>
        <v>2515128.0517515959</v>
      </c>
      <c r="Q35" s="5">
        <f>IF($E35="Labour",$G35*K35,K35)</f>
        <v>0</v>
      </c>
      <c r="R35" s="5">
        <f>IF($E35="Labour",$G35*L35,L35)</f>
        <v>0</v>
      </c>
      <c r="S35" s="5">
        <f>IF($E35="Labour",$G35*M35,M35)</f>
        <v>0</v>
      </c>
      <c r="T35" s="5">
        <f>IF($E35="Labour",$G35*N35,N35)</f>
        <v>1509076.8310509576</v>
      </c>
      <c r="Y35"/>
    </row>
    <row r="36" spans="1:25" ht="12.75" customHeight="1" x14ac:dyDescent="0.25">
      <c r="A36" s="4"/>
      <c r="C36" s="79" t="s">
        <v>75</v>
      </c>
      <c r="D36" s="80" t="s">
        <v>47</v>
      </c>
      <c r="E36" s="78" t="s">
        <v>11</v>
      </c>
      <c r="F36" s="2"/>
      <c r="G36" s="62">
        <f>IF($E36="Labour",Assumptions!$B$14,)</f>
        <v>0</v>
      </c>
      <c r="H36" s="9" t="str">
        <f t="shared" si="0"/>
        <v>$</v>
      </c>
      <c r="I36" s="2"/>
      <c r="J36" s="81">
        <v>19637.121863847857</v>
      </c>
      <c r="K36" s="81"/>
      <c r="L36" s="81"/>
      <c r="M36" s="81"/>
      <c r="N36" s="81"/>
      <c r="O36" s="2"/>
      <c r="P36" s="5">
        <f>IF($E36="Labour",$G36*J36,J36)</f>
        <v>19637.121863847857</v>
      </c>
      <c r="Q36" s="5">
        <f>IF($E36="Labour",$G36*K36,K36)</f>
        <v>0</v>
      </c>
      <c r="R36" s="5">
        <f>IF($E36="Labour",$G36*L36,L36)</f>
        <v>0</v>
      </c>
      <c r="S36" s="5">
        <f>IF($E36="Labour",$G36*M36,M36)</f>
        <v>0</v>
      </c>
      <c r="T36" s="5">
        <f>IF($E36="Labour",$G36*N36,N36)</f>
        <v>0</v>
      </c>
      <c r="Y36"/>
    </row>
    <row r="37" spans="1:25" ht="12.75" customHeight="1" x14ac:dyDescent="0.25">
      <c r="A37" s="4"/>
      <c r="C37" s="79"/>
      <c r="D37" s="80"/>
      <c r="E37" s="78"/>
      <c r="F37" s="2"/>
      <c r="G37" s="62">
        <f>IF($E37="Labour",Assumptions!$B$14,)</f>
        <v>0</v>
      </c>
      <c r="H37" s="9" t="str">
        <f t="shared" si="0"/>
        <v>$</v>
      </c>
      <c r="I37" s="2"/>
      <c r="J37" s="81"/>
      <c r="K37" s="81"/>
      <c r="L37" s="81"/>
      <c r="M37" s="81"/>
      <c r="N37" s="81"/>
      <c r="O37" s="2"/>
      <c r="P37" s="5">
        <f>IF($E37="Labour",$G37*J37,J37)</f>
        <v>0</v>
      </c>
      <c r="Q37" s="5">
        <f>IF($E37="Labour",$G37*K37,K37)</f>
        <v>0</v>
      </c>
      <c r="R37" s="5">
        <f>IF($E37="Labour",$G37*L37,L37)</f>
        <v>0</v>
      </c>
      <c r="S37" s="5">
        <f>IF($E37="Labour",$G37*M37,M37)</f>
        <v>0</v>
      </c>
      <c r="T37" s="5">
        <f>IF($E37="Labour",$G37*N37,N37)</f>
        <v>0</v>
      </c>
      <c r="Y37"/>
    </row>
    <row r="38" spans="1:25" ht="12.75" customHeight="1" x14ac:dyDescent="0.25">
      <c r="A38" s="4"/>
      <c r="C38" s="79"/>
      <c r="D38" s="80"/>
      <c r="E38" s="78"/>
      <c r="F38" s="2"/>
      <c r="G38" s="62">
        <f>IF($E38="Labour",Assumptions!$B$14,)</f>
        <v>0</v>
      </c>
      <c r="H38" s="9" t="str">
        <f t="shared" si="0"/>
        <v>$</v>
      </c>
      <c r="I38" s="2"/>
      <c r="J38" s="81"/>
      <c r="K38" s="81"/>
      <c r="L38" s="81"/>
      <c r="M38" s="81"/>
      <c r="N38" s="81"/>
      <c r="O38" s="2"/>
      <c r="P38" s="5">
        <f>IF($E38="Labour",$G38*J38,J38)</f>
        <v>0</v>
      </c>
      <c r="Q38" s="5">
        <f>IF($E38="Labour",$G38*K38,K38)</f>
        <v>0</v>
      </c>
      <c r="R38" s="5">
        <f>IF($E38="Labour",$G38*L38,L38)</f>
        <v>0</v>
      </c>
      <c r="S38" s="5">
        <f>IF($E38="Labour",$G38*M38,M38)</f>
        <v>0</v>
      </c>
      <c r="T38" s="5">
        <f>IF($E38="Labour",$G38*N38,N38)</f>
        <v>0</v>
      </c>
      <c r="Y38"/>
    </row>
    <row r="39" spans="1:25" ht="12.75" customHeight="1" x14ac:dyDescent="0.25">
      <c r="A39" s="4"/>
      <c r="C39" s="79"/>
      <c r="D39" s="80"/>
      <c r="E39" s="78"/>
      <c r="F39" s="2"/>
      <c r="G39" s="62">
        <f>IF($E39="Labour",Assumptions!$B$14,)</f>
        <v>0</v>
      </c>
      <c r="H39" s="9" t="str">
        <f t="shared" si="0"/>
        <v>$</v>
      </c>
      <c r="I39" s="2"/>
      <c r="J39" s="81"/>
      <c r="K39" s="81"/>
      <c r="L39" s="81"/>
      <c r="M39" s="81"/>
      <c r="N39" s="81"/>
      <c r="O39" s="2"/>
      <c r="P39" s="5">
        <f>IF($E39="Labour",$G39*J39,J39)</f>
        <v>0</v>
      </c>
      <c r="Q39" s="5">
        <f>IF($E39="Labour",$G39*K39,K39)</f>
        <v>0</v>
      </c>
      <c r="R39" s="5">
        <f>IF($E39="Labour",$G39*L39,L39)</f>
        <v>0</v>
      </c>
      <c r="S39" s="5">
        <f>IF($E39="Labour",$G39*M39,M39)</f>
        <v>0</v>
      </c>
      <c r="T39" s="5">
        <f>IF($E39="Labour",$G39*N39,N39)</f>
        <v>0</v>
      </c>
      <c r="Y39"/>
    </row>
    <row r="40" spans="1:25" ht="12.75" customHeight="1" x14ac:dyDescent="0.2">
      <c r="A40" s="4"/>
      <c r="C40" s="79"/>
      <c r="D40" s="80"/>
      <c r="E40" s="78"/>
      <c r="G40" s="62">
        <f>IF($E40="Labour",Assumptions!$B$14,)</f>
        <v>0</v>
      </c>
      <c r="H40" s="9" t="str">
        <f t="shared" si="0"/>
        <v>$</v>
      </c>
      <c r="J40" s="81"/>
      <c r="K40" s="81"/>
      <c r="L40" s="81"/>
      <c r="M40" s="81"/>
      <c r="N40" s="81"/>
      <c r="P40" s="5">
        <f>IF($E40="Labour",$G40*J40,J40)</f>
        <v>0</v>
      </c>
      <c r="Q40" s="5">
        <f>IF($E40="Labour",$G40*K40,K40)</f>
        <v>0</v>
      </c>
      <c r="R40" s="5">
        <f>IF($E40="Labour",$G40*L40,L40)</f>
        <v>0</v>
      </c>
      <c r="S40" s="5">
        <f>IF($E40="Labour",$G40*M40,M40)</f>
        <v>0</v>
      </c>
      <c r="T40" s="5">
        <f>IF($E40="Labour",$G40*N40,N40)</f>
        <v>0</v>
      </c>
    </row>
    <row r="41" spans="1:25" ht="12.75" customHeight="1" x14ac:dyDescent="0.2">
      <c r="A41" s="4"/>
      <c r="C41" s="79"/>
      <c r="D41" s="80"/>
      <c r="E41" s="78"/>
      <c r="G41" s="62">
        <f>IF($E41="Labour",Assumptions!$B$14,)</f>
        <v>0</v>
      </c>
      <c r="H41" s="9" t="str">
        <f t="shared" si="0"/>
        <v>$</v>
      </c>
      <c r="J41" s="81"/>
      <c r="K41" s="81"/>
      <c r="L41" s="81"/>
      <c r="M41" s="81"/>
      <c r="N41" s="81"/>
      <c r="P41" s="5">
        <f>IF($E41="Labour",$G41*J41,J41)</f>
        <v>0</v>
      </c>
      <c r="Q41" s="5">
        <f>IF($E41="Labour",$G41*K41,K41)</f>
        <v>0</v>
      </c>
      <c r="R41" s="5">
        <f>IF($E41="Labour",$G41*L41,L41)</f>
        <v>0</v>
      </c>
      <c r="S41" s="5">
        <f>IF($E41="Labour",$G41*M41,M41)</f>
        <v>0</v>
      </c>
      <c r="T41" s="5">
        <f>IF($E41="Labour",$G41*N41,N41)</f>
        <v>0</v>
      </c>
    </row>
    <row r="42" spans="1:25" ht="12.75" customHeight="1" x14ac:dyDescent="0.2">
      <c r="A42" s="4"/>
      <c r="C42" s="79"/>
      <c r="D42" s="80"/>
      <c r="E42" s="78"/>
      <c r="G42" s="62">
        <f>IF($E42="Labour",Assumptions!$B$14,)</f>
        <v>0</v>
      </c>
      <c r="H42" s="9" t="str">
        <f t="shared" si="0"/>
        <v>$</v>
      </c>
      <c r="J42" s="81"/>
      <c r="K42" s="81"/>
      <c r="L42" s="81"/>
      <c r="M42" s="81"/>
      <c r="N42" s="81"/>
      <c r="P42" s="5">
        <f>IF($E42="Labour",$G42*J42,J42)</f>
        <v>0</v>
      </c>
      <c r="Q42" s="5">
        <f>IF($E42="Labour",$G42*K42,K42)</f>
        <v>0</v>
      </c>
      <c r="R42" s="5">
        <f>IF($E42="Labour",$G42*L42,L42)</f>
        <v>0</v>
      </c>
      <c r="S42" s="5">
        <f>IF($E42="Labour",$G42*M42,M42)</f>
        <v>0</v>
      </c>
      <c r="T42" s="5">
        <f>IF($E42="Labour",$G42*N42,N42)</f>
        <v>0</v>
      </c>
    </row>
    <row r="43" spans="1:25" ht="12.75" customHeight="1" x14ac:dyDescent="0.2">
      <c r="A43" s="4"/>
      <c r="C43" s="79"/>
      <c r="D43" s="80"/>
      <c r="E43" s="78"/>
      <c r="G43" s="62">
        <f>IF($E43="Labour",Assumptions!$B$14,)</f>
        <v>0</v>
      </c>
      <c r="H43" s="9" t="str">
        <f t="shared" si="0"/>
        <v>$</v>
      </c>
      <c r="J43" s="81"/>
      <c r="K43" s="81"/>
      <c r="L43" s="81"/>
      <c r="M43" s="81"/>
      <c r="N43" s="81"/>
      <c r="P43" s="5">
        <f>IF($E43="Labour",$G43*J43,J43)</f>
        <v>0</v>
      </c>
      <c r="Q43" s="5">
        <f>IF($E43="Labour",$G43*K43,K43)</f>
        <v>0</v>
      </c>
      <c r="R43" s="5">
        <f>IF($E43="Labour",$G43*L43,L43)</f>
        <v>0</v>
      </c>
      <c r="S43" s="5">
        <f>IF($E43="Labour",$G43*M43,M43)</f>
        <v>0</v>
      </c>
      <c r="T43" s="5">
        <f>IF($E43="Labour",$G43*N43,N43)</f>
        <v>0</v>
      </c>
    </row>
    <row r="44" spans="1:25" ht="12.75" customHeight="1" x14ac:dyDescent="0.2">
      <c r="A44" s="4"/>
      <c r="C44" s="79"/>
      <c r="D44" s="80"/>
      <c r="E44" s="78"/>
      <c r="G44" s="62">
        <f>IF($E44="Labour",Assumptions!$B$14,)</f>
        <v>0</v>
      </c>
      <c r="H44" s="9" t="str">
        <f t="shared" si="0"/>
        <v>$</v>
      </c>
      <c r="J44" s="81"/>
      <c r="K44" s="81"/>
      <c r="L44" s="81"/>
      <c r="M44" s="81"/>
      <c r="N44" s="81"/>
      <c r="P44" s="5">
        <f>IF($E44="Labour",$G44*J44,J44)</f>
        <v>0</v>
      </c>
      <c r="Q44" s="5">
        <f>IF($E44="Labour",$G44*K44,K44)</f>
        <v>0</v>
      </c>
      <c r="R44" s="5">
        <f>IF($E44="Labour",$G44*L44,L44)</f>
        <v>0</v>
      </c>
      <c r="S44" s="5">
        <f>IF($E44="Labour",$G44*M44,M44)</f>
        <v>0</v>
      </c>
      <c r="T44" s="5">
        <f>IF($E44="Labour",$G44*N44,N44)</f>
        <v>0</v>
      </c>
    </row>
    <row r="45" spans="1:25" ht="12.75" customHeight="1" x14ac:dyDescent="0.2">
      <c r="A45" s="4"/>
      <c r="C45" s="79"/>
      <c r="D45" s="80"/>
      <c r="E45" s="78"/>
      <c r="G45" s="62">
        <f>IF($E45="Labour",Assumptions!$B$14,)</f>
        <v>0</v>
      </c>
      <c r="H45" s="9" t="str">
        <f t="shared" si="0"/>
        <v>$</v>
      </c>
      <c r="J45" s="81"/>
      <c r="K45" s="81"/>
      <c r="L45" s="81"/>
      <c r="M45" s="81"/>
      <c r="N45" s="81"/>
      <c r="P45" s="5">
        <f>IF($E45="Labour",$G45*J45,J45)</f>
        <v>0</v>
      </c>
      <c r="Q45" s="5">
        <f>IF($E45="Labour",$G45*K45,K45)</f>
        <v>0</v>
      </c>
      <c r="R45" s="5">
        <f>IF($E45="Labour",$G45*L45,L45)</f>
        <v>0</v>
      </c>
      <c r="S45" s="5">
        <f>IF($E45="Labour",$G45*M45,M45)</f>
        <v>0</v>
      </c>
      <c r="T45" s="5">
        <f>IF($E45="Labour",$G45*N45,N45)</f>
        <v>0</v>
      </c>
    </row>
    <row r="46" spans="1:25" ht="12.75" customHeight="1" x14ac:dyDescent="0.2">
      <c r="A46" s="4"/>
      <c r="C46" s="79"/>
      <c r="D46" s="80"/>
      <c r="E46" s="78"/>
      <c r="G46" s="62">
        <f>IF($E46="Labour",Assumptions!$B$14,)</f>
        <v>0</v>
      </c>
      <c r="H46" s="9" t="str">
        <f t="shared" si="0"/>
        <v>$</v>
      </c>
      <c r="J46" s="81"/>
      <c r="K46" s="81"/>
      <c r="L46" s="81"/>
      <c r="M46" s="81"/>
      <c r="N46" s="81"/>
      <c r="P46" s="5">
        <f>IF($E46="Labour",$G46*J46,J46)</f>
        <v>0</v>
      </c>
      <c r="Q46" s="5">
        <f>IF($E46="Labour",$G46*K46,K46)</f>
        <v>0</v>
      </c>
      <c r="R46" s="5">
        <f>IF($E46="Labour",$G46*L46,L46)</f>
        <v>0</v>
      </c>
      <c r="S46" s="5">
        <f>IF($E46="Labour",$G46*M46,M46)</f>
        <v>0</v>
      </c>
      <c r="T46" s="5">
        <f>IF($E46="Labour",$G46*N46,N46)</f>
        <v>0</v>
      </c>
    </row>
    <row r="47" spans="1:25" ht="12.75" customHeight="1" x14ac:dyDescent="0.2">
      <c r="A47" s="4"/>
      <c r="C47" s="79"/>
      <c r="D47" s="80"/>
      <c r="E47" s="78"/>
      <c r="G47" s="62">
        <f>IF($E47="Labour",Assumptions!$B$14,)</f>
        <v>0</v>
      </c>
      <c r="H47" s="9" t="str">
        <f t="shared" si="0"/>
        <v>$</v>
      </c>
      <c r="J47" s="81"/>
      <c r="K47" s="81"/>
      <c r="L47" s="81"/>
      <c r="M47" s="81"/>
      <c r="N47" s="81"/>
      <c r="P47" s="5">
        <f>IF($E47="Labour",$G47*J47,J47)</f>
        <v>0</v>
      </c>
      <c r="Q47" s="5">
        <f>IF($E47="Labour",$G47*K47,K47)</f>
        <v>0</v>
      </c>
      <c r="R47" s="5">
        <f>IF($E47="Labour",$G47*L47,L47)</f>
        <v>0</v>
      </c>
      <c r="S47" s="5">
        <f>IF($E47="Labour",$G47*M47,M47)</f>
        <v>0</v>
      </c>
      <c r="T47" s="5">
        <f>IF($E47="Labour",$G47*N47,N47)</f>
        <v>0</v>
      </c>
    </row>
    <row r="48" spans="1:25" ht="12.75" customHeight="1" x14ac:dyDescent="0.2">
      <c r="A48" s="4"/>
      <c r="C48" s="79"/>
      <c r="D48" s="80"/>
      <c r="E48" s="78"/>
      <c r="G48" s="62">
        <f>IF($E48="Labour",Assumptions!$B$14,)</f>
        <v>0</v>
      </c>
      <c r="H48" s="9" t="str">
        <f t="shared" si="0"/>
        <v>$</v>
      </c>
      <c r="J48" s="81"/>
      <c r="K48" s="81"/>
      <c r="L48" s="81"/>
      <c r="M48" s="81"/>
      <c r="N48" s="81"/>
      <c r="P48" s="5">
        <f>IF($E48="Labour",$G48*J48,J48)</f>
        <v>0</v>
      </c>
      <c r="Q48" s="5">
        <f>IF($E48="Labour",$G48*K48,K48)</f>
        <v>0</v>
      </c>
      <c r="R48" s="5">
        <f>IF($E48="Labour",$G48*L48,L48)</f>
        <v>0</v>
      </c>
      <c r="S48" s="5">
        <f>IF($E48="Labour",$G48*M48,M48)</f>
        <v>0</v>
      </c>
      <c r="T48" s="5">
        <f>IF($E48="Labour",$G48*N48,N48)</f>
        <v>0</v>
      </c>
    </row>
    <row r="49" spans="1:25" ht="12.75" customHeight="1" x14ac:dyDescent="0.2">
      <c r="A49" s="4"/>
      <c r="C49" s="79"/>
      <c r="D49" s="80"/>
      <c r="E49" s="78"/>
      <c r="G49" s="62">
        <f>IF($E49="Labour",Assumptions!$B$14,)</f>
        <v>0</v>
      </c>
      <c r="H49" s="9" t="str">
        <f t="shared" si="0"/>
        <v>$</v>
      </c>
      <c r="J49" s="81"/>
      <c r="K49" s="81"/>
      <c r="L49" s="81"/>
      <c r="M49" s="81"/>
      <c r="N49" s="81"/>
      <c r="P49" s="5">
        <f>IF($E49="Labour",$G49*J49,J49)</f>
        <v>0</v>
      </c>
      <c r="Q49" s="5">
        <f>IF($E49="Labour",$G49*K49,K49)</f>
        <v>0</v>
      </c>
      <c r="R49" s="5">
        <f>IF($E49="Labour",$G49*L49,L49)</f>
        <v>0</v>
      </c>
      <c r="S49" s="5">
        <f>IF($E49="Labour",$G49*M49,M49)</f>
        <v>0</v>
      </c>
      <c r="T49" s="5">
        <f>IF($E49="Labour",$G49*N49,N49)</f>
        <v>0</v>
      </c>
    </row>
    <row r="50" spans="1:25" ht="12.75" customHeight="1" x14ac:dyDescent="0.2">
      <c r="A50" s="4"/>
      <c r="C50" s="79"/>
      <c r="D50" s="80"/>
      <c r="E50" s="78"/>
      <c r="G50" s="62">
        <f>IF($E50="Labour",Assumptions!$B$14,)</f>
        <v>0</v>
      </c>
      <c r="H50" s="9" t="str">
        <f t="shared" si="0"/>
        <v>$</v>
      </c>
      <c r="J50" s="81"/>
      <c r="K50" s="81"/>
      <c r="L50" s="81"/>
      <c r="M50" s="81"/>
      <c r="N50" s="81"/>
      <c r="P50" s="5">
        <f>IF($E50="Labour",$G50*J50,J50)</f>
        <v>0</v>
      </c>
      <c r="Q50" s="5">
        <f>IF($E50="Labour",$G50*K50,K50)</f>
        <v>0</v>
      </c>
      <c r="R50" s="5">
        <f>IF($E50="Labour",$G50*L50,L50)</f>
        <v>0</v>
      </c>
      <c r="S50" s="5">
        <f>IF($E50="Labour",$G50*M50,M50)</f>
        <v>0</v>
      </c>
      <c r="T50" s="5">
        <f>IF($E50="Labour",$G50*N50,N50)</f>
        <v>0</v>
      </c>
    </row>
    <row r="51" spans="1:25" ht="12.75" customHeight="1" x14ac:dyDescent="0.2">
      <c r="A51" s="4"/>
      <c r="C51" s="79"/>
      <c r="D51" s="80"/>
      <c r="E51" s="78"/>
      <c r="G51" s="62">
        <f>IF($E51="Labour",Assumptions!$B$14,)</f>
        <v>0</v>
      </c>
      <c r="H51" s="9" t="str">
        <f t="shared" si="0"/>
        <v>$</v>
      </c>
      <c r="J51" s="81"/>
      <c r="K51" s="81"/>
      <c r="L51" s="81"/>
      <c r="M51" s="81"/>
      <c r="N51" s="81"/>
      <c r="P51" s="5">
        <f>IF($E51="Labour",$G51*J51,J51)</f>
        <v>0</v>
      </c>
      <c r="Q51" s="5">
        <f>IF($E51="Labour",$G51*K51,K51)</f>
        <v>0</v>
      </c>
      <c r="R51" s="5">
        <f>IF($E51="Labour",$G51*L51,L51)</f>
        <v>0</v>
      </c>
      <c r="S51" s="5">
        <f>IF($E51="Labour",$G51*M51,M51)</f>
        <v>0</v>
      </c>
      <c r="T51" s="5">
        <f>IF($E51="Labour",$G51*N51,N51)</f>
        <v>0</v>
      </c>
    </row>
    <row r="52" spans="1:25" ht="12.75" customHeight="1" x14ac:dyDescent="0.2">
      <c r="A52" s="4"/>
      <c r="C52" s="79"/>
      <c r="D52" s="80"/>
      <c r="E52" s="78"/>
      <c r="G52" s="62">
        <f>IF($E52="Labour",Assumptions!$B$14,)</f>
        <v>0</v>
      </c>
      <c r="H52" s="9" t="str">
        <f t="shared" si="0"/>
        <v>$</v>
      </c>
      <c r="J52" s="81"/>
      <c r="K52" s="81"/>
      <c r="L52" s="81"/>
      <c r="M52" s="81"/>
      <c r="N52" s="81"/>
      <c r="P52" s="5">
        <f>IF($E52="Labour",$G52*J52,J52)</f>
        <v>0</v>
      </c>
      <c r="Q52" s="5">
        <f>IF($E52="Labour",$G52*K52,K52)</f>
        <v>0</v>
      </c>
      <c r="R52" s="5">
        <f>IF($E52="Labour",$G52*L52,L52)</f>
        <v>0</v>
      </c>
      <c r="S52" s="5">
        <f>IF($E52="Labour",$G52*M52,M52)</f>
        <v>0</v>
      </c>
      <c r="T52" s="5">
        <f>IF($E52="Labour",$G52*N52,N52)</f>
        <v>0</v>
      </c>
    </row>
    <row r="53" spans="1:25" ht="12.75" customHeight="1" x14ac:dyDescent="0.2">
      <c r="A53" s="4"/>
      <c r="C53" s="79"/>
      <c r="D53" s="80"/>
      <c r="E53" s="78"/>
      <c r="G53" s="62">
        <f>IF($E53="Labour",Assumptions!$B$14,)</f>
        <v>0</v>
      </c>
      <c r="H53" s="9" t="str">
        <f t="shared" si="0"/>
        <v>$</v>
      </c>
      <c r="J53" s="81"/>
      <c r="K53" s="81"/>
      <c r="L53" s="81"/>
      <c r="M53" s="81"/>
      <c r="N53" s="81"/>
      <c r="P53" s="5">
        <f>IF($E53="Labour",$G53*J53,J53)</f>
        <v>0</v>
      </c>
      <c r="Q53" s="5">
        <f>IF($E53="Labour",$G53*K53,K53)</f>
        <v>0</v>
      </c>
      <c r="R53" s="5">
        <f>IF($E53="Labour",$G53*L53,L53)</f>
        <v>0</v>
      </c>
      <c r="S53" s="5">
        <f>IF($E53="Labour",$G53*M53,M53)</f>
        <v>0</v>
      </c>
      <c r="T53" s="5">
        <f>IF($E53="Labour",$G53*N53,N53)</f>
        <v>0</v>
      </c>
    </row>
    <row r="54" spans="1:25" ht="12.75" customHeight="1" x14ac:dyDescent="0.2">
      <c r="A54" s="4"/>
      <c r="C54" s="79"/>
      <c r="D54" s="80"/>
      <c r="E54" s="78"/>
      <c r="G54" s="62">
        <f>IF($E54="Labour",Assumptions!$B$14,)</f>
        <v>0</v>
      </c>
      <c r="H54" s="9" t="str">
        <f t="shared" si="0"/>
        <v>$</v>
      </c>
      <c r="J54" s="81"/>
      <c r="K54" s="81"/>
      <c r="L54" s="81"/>
      <c r="M54" s="81"/>
      <c r="N54" s="81"/>
      <c r="P54" s="5">
        <f>IF($E54="Labour",$G54*J54,J54)</f>
        <v>0</v>
      </c>
      <c r="Q54" s="5">
        <f>IF($E54="Labour",$G54*K54,K54)</f>
        <v>0</v>
      </c>
      <c r="R54" s="5">
        <f>IF($E54="Labour",$G54*L54,L54)</f>
        <v>0</v>
      </c>
      <c r="S54" s="5">
        <f>IF($E54="Labour",$G54*M54,M54)</f>
        <v>0</v>
      </c>
      <c r="T54" s="5">
        <f>IF($E54="Labour",$G54*N54,N54)</f>
        <v>0</v>
      </c>
    </row>
    <row r="55" spans="1:25" ht="12.75" customHeight="1" x14ac:dyDescent="0.25">
      <c r="F55" s="2"/>
      <c r="I55" s="2"/>
      <c r="O55" s="2"/>
      <c r="Y55"/>
    </row>
    <row r="56" spans="1:25" ht="12.75" customHeight="1" x14ac:dyDescent="0.25">
      <c r="F56" s="2"/>
      <c r="I56" s="2"/>
      <c r="O56" s="2"/>
      <c r="Y56"/>
    </row>
    <row r="57" spans="1:25" ht="12.75" customHeight="1" x14ac:dyDescent="0.25">
      <c r="C57" s="3" t="s">
        <v>46</v>
      </c>
      <c r="F57" s="2"/>
      <c r="I57" s="2"/>
      <c r="O57" s="2"/>
      <c r="P57" s="67" t="s">
        <v>5</v>
      </c>
      <c r="Q57" s="67" t="s">
        <v>6</v>
      </c>
      <c r="R57" s="67" t="s">
        <v>7</v>
      </c>
      <c r="S57" s="67" t="s">
        <v>8</v>
      </c>
      <c r="T57" s="67" t="s">
        <v>9</v>
      </c>
      <c r="U57" s="67" t="s">
        <v>0</v>
      </c>
      <c r="Y57"/>
    </row>
    <row r="58" spans="1:25" ht="12.75" customHeight="1" x14ac:dyDescent="0.2">
      <c r="C58" s="24" t="s">
        <v>10</v>
      </c>
      <c r="D58" s="24" t="s">
        <v>51</v>
      </c>
      <c r="E58" s="24"/>
      <c r="F58" s="2"/>
      <c r="G58" s="64"/>
      <c r="H58" s="65"/>
      <c r="I58" s="2"/>
      <c r="J58" s="24"/>
      <c r="K58" s="24"/>
      <c r="L58" s="24"/>
      <c r="M58" s="24"/>
      <c r="N58" s="24"/>
      <c r="O58" s="2"/>
      <c r="P58" s="25">
        <f>SUMIFS(P$10:P$54,$E$10:$E$54,$C58,$D$10:$D$54,$D58)</f>
        <v>4736514.4913881999</v>
      </c>
      <c r="Q58" s="25">
        <f t="shared" ref="Q58:T60" si="1">SUMIFS(Q$10:Q$54,$E$10:$E$54,$C58,$D$10:$D$54,$D58)</f>
        <v>2057939.6822651997</v>
      </c>
      <c r="R58" s="25">
        <f t="shared" si="1"/>
        <v>2164635.1863765288</v>
      </c>
      <c r="S58" s="25">
        <f t="shared" si="1"/>
        <v>929768.31433643424</v>
      </c>
      <c r="T58" s="25">
        <f t="shared" si="1"/>
        <v>3840314.0995755121</v>
      </c>
      <c r="U58" s="69">
        <f>SUM(P58:T58)</f>
        <v>13729171.773941875</v>
      </c>
    </row>
    <row r="59" spans="1:25" ht="12.75" customHeight="1" x14ac:dyDescent="0.2">
      <c r="C59" s="1" t="s">
        <v>11</v>
      </c>
      <c r="D59" s="1" t="s">
        <v>51</v>
      </c>
      <c r="F59" s="2"/>
      <c r="G59" s="66"/>
      <c r="I59" s="2"/>
      <c r="O59" s="2"/>
      <c r="P59" s="6">
        <f t="shared" ref="P59:P60" si="2">SUMIFS(P$10:P$54,$E$10:$E$54,$C59,$D$10:$D$54,$D59)</f>
        <v>27862.021261399066</v>
      </c>
      <c r="Q59" s="6">
        <f t="shared" si="1"/>
        <v>436200</v>
      </c>
      <c r="R59" s="6">
        <f t="shared" si="1"/>
        <v>12113.92228756481</v>
      </c>
      <c r="S59" s="6">
        <f t="shared" si="1"/>
        <v>0</v>
      </c>
      <c r="T59" s="6">
        <f t="shared" si="1"/>
        <v>12113.92228756481</v>
      </c>
      <c r="U59" s="70">
        <f t="shared" ref="U59:U64" si="3">SUM(P59:T59)</f>
        <v>488289.86583652865</v>
      </c>
    </row>
    <row r="60" spans="1:25" ht="12.75" customHeight="1" x14ac:dyDescent="0.2">
      <c r="C60" s="1" t="s">
        <v>12</v>
      </c>
      <c r="D60" s="1" t="s">
        <v>51</v>
      </c>
      <c r="F60" s="2"/>
      <c r="G60" s="66"/>
      <c r="I60" s="2"/>
      <c r="O60" s="2"/>
      <c r="P60" s="6">
        <f t="shared" si="2"/>
        <v>0</v>
      </c>
      <c r="Q60" s="6">
        <f t="shared" si="1"/>
        <v>0</v>
      </c>
      <c r="R60" s="6">
        <f t="shared" si="1"/>
        <v>0</v>
      </c>
      <c r="S60" s="6">
        <f t="shared" si="1"/>
        <v>0</v>
      </c>
      <c r="T60" s="6">
        <f t="shared" si="1"/>
        <v>0</v>
      </c>
      <c r="U60" s="70">
        <f t="shared" si="3"/>
        <v>0</v>
      </c>
    </row>
    <row r="61" spans="1:25" ht="12.75" customHeight="1" x14ac:dyDescent="0.2">
      <c r="C61" s="21" t="s">
        <v>13</v>
      </c>
      <c r="D61" s="21" t="s">
        <v>47</v>
      </c>
      <c r="E61" s="100"/>
      <c r="F61" s="102"/>
      <c r="G61" s="101"/>
      <c r="H61" s="103"/>
      <c r="I61" s="102"/>
      <c r="J61" s="100"/>
      <c r="K61" s="100"/>
      <c r="L61" s="100"/>
      <c r="M61" s="100"/>
      <c r="N61" s="100"/>
      <c r="O61" s="102"/>
      <c r="P61" s="22">
        <f>SUM(P58:P60)</f>
        <v>4764376.5126495985</v>
      </c>
      <c r="Q61" s="22">
        <f t="shared" ref="Q61:U61" si="4">SUM(Q58:Q60)</f>
        <v>2494139.6822651997</v>
      </c>
      <c r="R61" s="22">
        <f t="shared" si="4"/>
        <v>2176749.1086640935</v>
      </c>
      <c r="S61" s="22">
        <f t="shared" si="4"/>
        <v>929768.31433643424</v>
      </c>
      <c r="T61" s="22">
        <f t="shared" si="4"/>
        <v>3852428.0218630768</v>
      </c>
      <c r="U61" s="22">
        <f t="shared" si="4"/>
        <v>14217461.639778404</v>
      </c>
    </row>
    <row r="62" spans="1:25" ht="12.75" customHeight="1" x14ac:dyDescent="0.2">
      <c r="C62" s="1" t="s">
        <v>10</v>
      </c>
      <c r="D62" s="1" t="s">
        <v>43</v>
      </c>
      <c r="F62" s="2"/>
      <c r="G62" s="66"/>
      <c r="I62" s="2"/>
      <c r="O62" s="2"/>
      <c r="P62" s="6">
        <f t="shared" ref="P62:T64" si="5">SUMIFS(P$10:P$54,$E$10:$E$54,$C62,$D$10:$D$54,$D62)</f>
        <v>0</v>
      </c>
      <c r="Q62" s="6">
        <f t="shared" si="5"/>
        <v>0</v>
      </c>
      <c r="R62" s="6">
        <f t="shared" si="5"/>
        <v>0</v>
      </c>
      <c r="S62" s="6">
        <f t="shared" si="5"/>
        <v>0</v>
      </c>
      <c r="T62" s="6">
        <f t="shared" si="5"/>
        <v>0</v>
      </c>
      <c r="U62" s="70">
        <f t="shared" si="3"/>
        <v>0</v>
      </c>
    </row>
    <row r="63" spans="1:25" ht="12.75" customHeight="1" x14ac:dyDescent="0.2">
      <c r="C63" s="1" t="s">
        <v>11</v>
      </c>
      <c r="D63" s="1" t="s">
        <v>43</v>
      </c>
      <c r="F63" s="2"/>
      <c r="G63" s="66"/>
      <c r="I63" s="2"/>
      <c r="O63" s="2"/>
      <c r="P63" s="6">
        <f t="shared" si="5"/>
        <v>0</v>
      </c>
      <c r="Q63" s="6">
        <f t="shared" si="5"/>
        <v>0</v>
      </c>
      <c r="R63" s="6">
        <f t="shared" si="5"/>
        <v>0</v>
      </c>
      <c r="S63" s="6">
        <f t="shared" si="5"/>
        <v>0</v>
      </c>
      <c r="T63" s="6">
        <f t="shared" si="5"/>
        <v>0</v>
      </c>
      <c r="U63" s="70">
        <f t="shared" si="3"/>
        <v>0</v>
      </c>
    </row>
    <row r="64" spans="1:25" ht="12.75" customHeight="1" x14ac:dyDescent="0.2">
      <c r="C64" s="1" t="s">
        <v>12</v>
      </c>
      <c r="D64" s="1" t="s">
        <v>43</v>
      </c>
      <c r="F64" s="2"/>
      <c r="G64" s="66"/>
      <c r="I64" s="2"/>
      <c r="O64" s="2"/>
      <c r="P64" s="6">
        <f t="shared" si="5"/>
        <v>0</v>
      </c>
      <c r="Q64" s="6">
        <f t="shared" si="5"/>
        <v>0</v>
      </c>
      <c r="R64" s="6">
        <f t="shared" si="5"/>
        <v>0</v>
      </c>
      <c r="S64" s="6">
        <f t="shared" si="5"/>
        <v>0</v>
      </c>
      <c r="T64" s="6">
        <f t="shared" si="5"/>
        <v>0</v>
      </c>
      <c r="U64" s="70">
        <f t="shared" si="3"/>
        <v>0</v>
      </c>
    </row>
    <row r="65" spans="3:22" ht="12.75" customHeight="1" x14ac:dyDescent="0.2">
      <c r="C65" s="21" t="s">
        <v>14</v>
      </c>
      <c r="D65" s="21" t="s">
        <v>43</v>
      </c>
      <c r="E65" s="100"/>
      <c r="F65" s="102"/>
      <c r="G65" s="101"/>
      <c r="H65" s="103"/>
      <c r="I65" s="102"/>
      <c r="J65" s="100"/>
      <c r="K65" s="100"/>
      <c r="L65" s="100"/>
      <c r="M65" s="100"/>
      <c r="N65" s="100"/>
      <c r="O65" s="102"/>
      <c r="P65" s="22">
        <f>SUM(P62:P64)</f>
        <v>0</v>
      </c>
      <c r="Q65" s="22">
        <f t="shared" ref="Q65:U65" si="6">SUM(Q62:Q64)</f>
        <v>0</v>
      </c>
      <c r="R65" s="22">
        <f t="shared" si="6"/>
        <v>0</v>
      </c>
      <c r="S65" s="22">
        <f t="shared" si="6"/>
        <v>0</v>
      </c>
      <c r="T65" s="22">
        <f t="shared" si="6"/>
        <v>0</v>
      </c>
      <c r="U65" s="22">
        <f t="shared" si="6"/>
        <v>0</v>
      </c>
    </row>
    <row r="66" spans="3:22" ht="12.75" customHeight="1" x14ac:dyDescent="0.2">
      <c r="F66" s="2"/>
      <c r="G66" s="66"/>
      <c r="I66" s="2"/>
      <c r="O66" s="2"/>
      <c r="P66" s="6"/>
      <c r="Q66" s="6"/>
      <c r="R66" s="6"/>
      <c r="S66" s="6"/>
      <c r="T66" s="6"/>
      <c r="U66" s="70"/>
    </row>
    <row r="67" spans="3:22" ht="12.75" customHeight="1" x14ac:dyDescent="0.2">
      <c r="C67" s="7" t="str">
        <f>"Total Expenditure ($ "&amp;Assumptions!$B$12&amp;")"</f>
        <v>Total Expenditure ($ June 2024)</v>
      </c>
      <c r="D67" s="7" t="s">
        <v>48</v>
      </c>
      <c r="E67" s="7"/>
      <c r="F67" s="2"/>
      <c r="G67" s="7"/>
      <c r="H67" s="10"/>
      <c r="I67" s="2"/>
      <c r="J67" s="7"/>
      <c r="K67" s="7"/>
      <c r="L67" s="7"/>
      <c r="M67" s="7"/>
      <c r="N67" s="7"/>
      <c r="O67" s="2"/>
      <c r="P67" s="8">
        <f>P61+P65</f>
        <v>4764376.5126495985</v>
      </c>
      <c r="Q67" s="8">
        <f t="shared" ref="Q67:T67" si="7">Q61+Q65</f>
        <v>2494139.6822651997</v>
      </c>
      <c r="R67" s="8">
        <f t="shared" si="7"/>
        <v>2176749.1086640935</v>
      </c>
      <c r="S67" s="8">
        <f t="shared" si="7"/>
        <v>929768.31433643424</v>
      </c>
      <c r="T67" s="8">
        <f t="shared" si="7"/>
        <v>3852428.0218630768</v>
      </c>
      <c r="U67" s="71">
        <f t="shared" ref="U67" si="8">SUM(P67:T67)</f>
        <v>14217461.639778402</v>
      </c>
    </row>
    <row r="68" spans="3:22" ht="12.75" customHeight="1" x14ac:dyDescent="0.2">
      <c r="C68" s="45" t="s">
        <v>49</v>
      </c>
      <c r="D68" s="45"/>
      <c r="E68" s="45"/>
      <c r="F68" s="2"/>
      <c r="G68" s="45"/>
      <c r="H68" s="45"/>
      <c r="I68" s="2"/>
      <c r="J68" s="45"/>
      <c r="K68" s="45"/>
      <c r="L68" s="45"/>
      <c r="M68" s="45"/>
      <c r="N68" s="45"/>
      <c r="O68" s="2"/>
      <c r="P68" s="46">
        <f>P67-SUM(P$10:P$54)</f>
        <v>0</v>
      </c>
      <c r="Q68" s="46">
        <f t="shared" ref="Q68:T68" si="9">Q67-SUM(Q$10:Q$54)</f>
        <v>0</v>
      </c>
      <c r="R68" s="46">
        <f t="shared" si="9"/>
        <v>0</v>
      </c>
      <c r="S68" s="46">
        <f t="shared" si="9"/>
        <v>0</v>
      </c>
      <c r="T68" s="46">
        <f t="shared" si="9"/>
        <v>0</v>
      </c>
      <c r="U68" s="46">
        <f>U67-SUM(P$10:T$54)</f>
        <v>0</v>
      </c>
      <c r="V68" s="46">
        <f>SUM(P68:U68)</f>
        <v>0</v>
      </c>
    </row>
    <row r="69" spans="3:22" ht="12.75" customHeight="1" x14ac:dyDescent="0.2">
      <c r="F69" s="2"/>
      <c r="I69" s="2"/>
      <c r="O69" s="2"/>
    </row>
    <row r="70" spans="3:22" ht="12" customHeight="1" x14ac:dyDescent="0.2">
      <c r="C70" s="54" t="str">
        <f>"NPV ($ "&amp;Assumptions!$B$12&amp;")"</f>
        <v>NPV ($ June 2024)</v>
      </c>
      <c r="D70" s="55">
        <f>NPV(Real_Discount_rate,P67:T67)</f>
        <v>12948751.786045849</v>
      </c>
      <c r="F70" s="2"/>
      <c r="I70" s="2"/>
      <c r="O70" s="2"/>
    </row>
    <row r="71" spans="3:22" ht="12.75" customHeight="1" x14ac:dyDescent="0.2">
      <c r="F71" s="2"/>
      <c r="I71" s="2"/>
      <c r="O71" s="2"/>
    </row>
    <row r="72" spans="3:22" ht="12.75" customHeight="1" x14ac:dyDescent="0.2">
      <c r="F72" s="2"/>
      <c r="I72" s="2"/>
      <c r="O72" s="2"/>
    </row>
    <row r="73" spans="3:22" ht="12.75" customHeight="1" x14ac:dyDescent="0.2">
      <c r="C73" s="74" t="s">
        <v>50</v>
      </c>
      <c r="F73" s="2"/>
      <c r="I73" s="2"/>
      <c r="O73" s="2"/>
      <c r="P73" s="67" t="s">
        <v>5</v>
      </c>
      <c r="Q73" s="67" t="s">
        <v>6</v>
      </c>
      <c r="R73" s="67" t="s">
        <v>7</v>
      </c>
      <c r="S73" s="67" t="s">
        <v>8</v>
      </c>
      <c r="T73" s="67" t="s">
        <v>9</v>
      </c>
      <c r="U73" s="67" t="s">
        <v>0</v>
      </c>
    </row>
    <row r="74" spans="3:22" ht="12.75" customHeight="1" x14ac:dyDescent="0.2">
      <c r="C74" s="24" t="s">
        <v>10</v>
      </c>
      <c r="D74" s="24" t="s">
        <v>51</v>
      </c>
      <c r="E74" s="24"/>
      <c r="F74" s="2"/>
      <c r="G74" s="64"/>
      <c r="H74" s="65"/>
      <c r="I74" s="2"/>
      <c r="J74" s="24"/>
      <c r="K74" s="24"/>
      <c r="L74" s="24"/>
      <c r="M74" s="24"/>
      <c r="N74" s="24"/>
      <c r="O74" s="2"/>
      <c r="P74" s="25">
        <f t="shared" ref="P74:T76" si="10">P58*business_case_dollars</f>
        <v>5271326.8774014013</v>
      </c>
      <c r="Q74" s="25">
        <f t="shared" si="10"/>
        <v>2290307.0979554933</v>
      </c>
      <c r="R74" s="25">
        <f t="shared" si="10"/>
        <v>2409049.8737967857</v>
      </c>
      <c r="S74" s="25">
        <f t="shared" si="10"/>
        <v>1034750.9152624591</v>
      </c>
      <c r="T74" s="25">
        <f t="shared" si="10"/>
        <v>4273934.127629552</v>
      </c>
      <c r="U74" s="69">
        <f>SUM(P74:T74)</f>
        <v>15279368.892045692</v>
      </c>
    </row>
    <row r="75" spans="3:22" ht="12.75" customHeight="1" x14ac:dyDescent="0.2">
      <c r="C75" s="1" t="s">
        <v>11</v>
      </c>
      <c r="D75" s="1" t="s">
        <v>51</v>
      </c>
      <c r="F75" s="2"/>
      <c r="G75" s="66"/>
      <c r="I75" s="2"/>
      <c r="O75" s="2"/>
      <c r="P75" s="6">
        <f t="shared" si="10"/>
        <v>31007.995816539114</v>
      </c>
      <c r="Q75" s="6">
        <f t="shared" si="10"/>
        <v>485452.49636691943</v>
      </c>
      <c r="R75" s="6">
        <f t="shared" si="10"/>
        <v>13481.737311538745</v>
      </c>
      <c r="S75" s="6">
        <f t="shared" si="10"/>
        <v>0</v>
      </c>
      <c r="T75" s="6">
        <f t="shared" si="10"/>
        <v>13481.737311538745</v>
      </c>
      <c r="U75" s="70">
        <f t="shared" ref="U75:U76" si="11">SUM(P75:T75)</f>
        <v>543423.96680653607</v>
      </c>
    </row>
    <row r="76" spans="3:22" ht="12.75" customHeight="1" x14ac:dyDescent="0.2">
      <c r="C76" s="1" t="s">
        <v>12</v>
      </c>
      <c r="D76" s="1" t="s">
        <v>51</v>
      </c>
      <c r="F76" s="2"/>
      <c r="G76" s="66"/>
      <c r="I76" s="2"/>
      <c r="O76" s="2"/>
      <c r="P76" s="6">
        <f t="shared" si="10"/>
        <v>0</v>
      </c>
      <c r="Q76" s="6">
        <f t="shared" si="10"/>
        <v>0</v>
      </c>
      <c r="R76" s="6">
        <f t="shared" si="10"/>
        <v>0</v>
      </c>
      <c r="S76" s="6">
        <f t="shared" si="10"/>
        <v>0</v>
      </c>
      <c r="T76" s="6">
        <f t="shared" si="10"/>
        <v>0</v>
      </c>
      <c r="U76" s="70">
        <f t="shared" si="11"/>
        <v>0</v>
      </c>
    </row>
    <row r="77" spans="3:22" ht="12.75" customHeight="1" x14ac:dyDescent="0.2">
      <c r="C77" s="21" t="s">
        <v>13</v>
      </c>
      <c r="D77" s="21" t="s">
        <v>47</v>
      </c>
      <c r="E77" s="100"/>
      <c r="F77" s="102"/>
      <c r="G77" s="101"/>
      <c r="H77" s="103"/>
      <c r="I77" s="102"/>
      <c r="J77" s="100"/>
      <c r="K77" s="100"/>
      <c r="L77" s="100"/>
      <c r="M77" s="100"/>
      <c r="N77" s="100"/>
      <c r="O77" s="102"/>
      <c r="P77" s="22">
        <f>SUM(P74:P76)</f>
        <v>5302334.8732179403</v>
      </c>
      <c r="Q77" s="22">
        <f t="shared" ref="Q77:U77" si="12">SUM(Q74:Q76)</f>
        <v>2775759.5943224127</v>
      </c>
      <c r="R77" s="22">
        <f t="shared" si="12"/>
        <v>2422531.6111083245</v>
      </c>
      <c r="S77" s="22">
        <f t="shared" si="12"/>
        <v>1034750.9152624591</v>
      </c>
      <c r="T77" s="22">
        <f t="shared" si="12"/>
        <v>4287415.8649410903</v>
      </c>
      <c r="U77" s="22">
        <f t="shared" si="12"/>
        <v>15822792.858852228</v>
      </c>
    </row>
    <row r="78" spans="3:22" ht="12.75" customHeight="1" x14ac:dyDescent="0.2">
      <c r="C78" s="1" t="s">
        <v>10</v>
      </c>
      <c r="D78" s="1" t="s">
        <v>43</v>
      </c>
      <c r="F78" s="2"/>
      <c r="G78" s="66"/>
      <c r="I78" s="2"/>
      <c r="O78" s="2"/>
      <c r="P78" s="25">
        <f t="shared" ref="P78:T80" si="13">P62*business_case_dollars</f>
        <v>0</v>
      </c>
      <c r="Q78" s="25">
        <f t="shared" si="13"/>
        <v>0</v>
      </c>
      <c r="R78" s="25">
        <f t="shared" si="13"/>
        <v>0</v>
      </c>
      <c r="S78" s="25">
        <f t="shared" si="13"/>
        <v>0</v>
      </c>
      <c r="T78" s="25">
        <f t="shared" si="13"/>
        <v>0</v>
      </c>
      <c r="U78" s="69">
        <f>SUM(P78:T78)</f>
        <v>0</v>
      </c>
    </row>
    <row r="79" spans="3:22" ht="12.75" customHeight="1" x14ac:dyDescent="0.2">
      <c r="C79" s="1" t="s">
        <v>11</v>
      </c>
      <c r="D79" s="1" t="s">
        <v>43</v>
      </c>
      <c r="F79" s="2"/>
      <c r="G79" s="66"/>
      <c r="I79" s="2"/>
      <c r="O79" s="2"/>
      <c r="P79" s="6">
        <f t="shared" si="13"/>
        <v>0</v>
      </c>
      <c r="Q79" s="6">
        <f t="shared" si="13"/>
        <v>0</v>
      </c>
      <c r="R79" s="6">
        <f t="shared" si="13"/>
        <v>0</v>
      </c>
      <c r="S79" s="6">
        <f t="shared" si="13"/>
        <v>0</v>
      </c>
      <c r="T79" s="6">
        <f t="shared" si="13"/>
        <v>0</v>
      </c>
      <c r="U79" s="70">
        <f t="shared" ref="U79:U80" si="14">SUM(P79:T79)</f>
        <v>0</v>
      </c>
    </row>
    <row r="80" spans="3:22" ht="12.75" customHeight="1" x14ac:dyDescent="0.2">
      <c r="C80" s="1" t="s">
        <v>12</v>
      </c>
      <c r="D80" s="1" t="s">
        <v>43</v>
      </c>
      <c r="F80" s="2"/>
      <c r="G80" s="66"/>
      <c r="I80" s="2"/>
      <c r="O80" s="2"/>
      <c r="P80" s="6">
        <f t="shared" si="13"/>
        <v>0</v>
      </c>
      <c r="Q80" s="6">
        <f t="shared" si="13"/>
        <v>0</v>
      </c>
      <c r="R80" s="6">
        <f t="shared" si="13"/>
        <v>0</v>
      </c>
      <c r="S80" s="6">
        <f t="shared" si="13"/>
        <v>0</v>
      </c>
      <c r="T80" s="6">
        <f t="shared" si="13"/>
        <v>0</v>
      </c>
      <c r="U80" s="70">
        <f t="shared" si="14"/>
        <v>0</v>
      </c>
    </row>
    <row r="81" spans="3:22" ht="12.75" customHeight="1" x14ac:dyDescent="0.2">
      <c r="C81" s="21" t="s">
        <v>14</v>
      </c>
      <c r="D81" s="21" t="s">
        <v>43</v>
      </c>
      <c r="E81" s="100"/>
      <c r="F81" s="102"/>
      <c r="G81" s="101"/>
      <c r="H81" s="103"/>
      <c r="I81" s="102"/>
      <c r="J81" s="100"/>
      <c r="K81" s="100"/>
      <c r="L81" s="100"/>
      <c r="M81" s="100"/>
      <c r="N81" s="100"/>
      <c r="O81" s="102"/>
      <c r="P81" s="22">
        <f>SUM(P78:P80)</f>
        <v>0</v>
      </c>
      <c r="Q81" s="22">
        <f t="shared" ref="Q81:U81" si="15">SUM(Q78:Q80)</f>
        <v>0</v>
      </c>
      <c r="R81" s="22">
        <f t="shared" si="15"/>
        <v>0</v>
      </c>
      <c r="S81" s="22">
        <f t="shared" si="15"/>
        <v>0</v>
      </c>
      <c r="T81" s="22">
        <f t="shared" si="15"/>
        <v>0</v>
      </c>
      <c r="U81" s="22">
        <f t="shared" si="15"/>
        <v>0</v>
      </c>
    </row>
    <row r="82" spans="3:22" ht="12.75" customHeight="1" x14ac:dyDescent="0.2">
      <c r="F82" s="2"/>
      <c r="G82" s="66"/>
      <c r="I82" s="2"/>
      <c r="O82" s="2"/>
      <c r="P82" s="6"/>
      <c r="Q82" s="6"/>
      <c r="R82" s="6"/>
      <c r="S82" s="6"/>
      <c r="T82" s="6"/>
      <c r="U82" s="70"/>
    </row>
    <row r="83" spans="3:22" x14ac:dyDescent="0.2">
      <c r="C83" s="7" t="str">
        <f>"Total Expenditure ($ "&amp;Assumptions!$C$35&amp;")"</f>
        <v>Total Expenditure ($ June 2026)</v>
      </c>
      <c r="D83" s="7" t="s">
        <v>48</v>
      </c>
      <c r="E83" s="7"/>
      <c r="F83" s="2"/>
      <c r="G83" s="7"/>
      <c r="H83" s="10"/>
      <c r="I83" s="2"/>
      <c r="J83" s="7"/>
      <c r="K83" s="7"/>
      <c r="L83" s="7"/>
      <c r="M83" s="7"/>
      <c r="N83" s="7"/>
      <c r="O83" s="2"/>
      <c r="P83" s="8">
        <f>P77+P81</f>
        <v>5302334.8732179403</v>
      </c>
      <c r="Q83" s="8">
        <f t="shared" ref="Q83:T83" si="16">Q77+Q81</f>
        <v>2775759.5943224127</v>
      </c>
      <c r="R83" s="8">
        <f t="shared" si="16"/>
        <v>2422531.6111083245</v>
      </c>
      <c r="S83" s="8">
        <f t="shared" si="16"/>
        <v>1034750.9152624591</v>
      </c>
      <c r="T83" s="8">
        <f t="shared" si="16"/>
        <v>4287415.8649410903</v>
      </c>
      <c r="U83" s="71">
        <f t="shared" ref="U83" si="17">SUM(P83:T83)</f>
        <v>15822792.858852228</v>
      </c>
    </row>
    <row r="84" spans="3:22" x14ac:dyDescent="0.2">
      <c r="F84" s="2"/>
      <c r="I84" s="2"/>
      <c r="O84" s="2"/>
      <c r="P84" s="46">
        <f>SUM(P10:P54)*business_case_dollars-P83</f>
        <v>0</v>
      </c>
      <c r="Q84" s="46">
        <f>SUM(Q10:Q54)*business_case_dollars-Q83</f>
        <v>0</v>
      </c>
      <c r="R84" s="46">
        <f>SUM(R10:R54)*business_case_dollars-R83</f>
        <v>0</v>
      </c>
      <c r="S84" s="46">
        <f>SUM(S10:S54)*business_case_dollars-S83</f>
        <v>0</v>
      </c>
      <c r="T84" s="46">
        <f>SUM(T10:T54)*business_case_dollars-T83</f>
        <v>0</v>
      </c>
      <c r="U84" s="46">
        <f>SUM(P10:T54)*business_case_dollars-U83</f>
        <v>0</v>
      </c>
      <c r="V84" s="46">
        <f>SUM(P84:U84)</f>
        <v>0</v>
      </c>
    </row>
    <row r="85" spans="3:22" x14ac:dyDescent="0.2">
      <c r="C85" s="54" t="str">
        <f>"NPV ($ "&amp;Assumptions!$C$35&amp;")"</f>
        <v>NPV ($ June 2026)</v>
      </c>
      <c r="D85" s="55">
        <f>NPV(Real_Discount_rate,P83:T83)</f>
        <v>14410829.617999919</v>
      </c>
      <c r="F85" s="2"/>
      <c r="I85" s="2"/>
      <c r="O85" s="2"/>
      <c r="P85" s="51"/>
      <c r="Q85" s="51"/>
      <c r="R85" s="51"/>
      <c r="S85" s="51"/>
      <c r="T85" s="51"/>
    </row>
  </sheetData>
  <conditionalFormatting sqref="G10:G54">
    <cfRule type="expression" dxfId="6" priority="7">
      <formula>$E10="Contracts"</formula>
    </cfRule>
    <cfRule type="expression" dxfId="5" priority="8">
      <formula>$E10="Materials"</formula>
    </cfRule>
    <cfRule type="expression" dxfId="4" priority="9">
      <formula>$E10="Labour"</formula>
    </cfRule>
  </conditionalFormatting>
  <conditionalFormatting sqref="P68:U68">
    <cfRule type="expression" dxfId="3" priority="1">
      <formula>ABS(P68)&gt;0.001</formula>
    </cfRule>
  </conditionalFormatting>
  <conditionalFormatting sqref="P84:U84">
    <cfRule type="expression" dxfId="2" priority="3">
      <formula>ABS(P84)&gt;0.001</formula>
    </cfRule>
  </conditionalFormatting>
  <conditionalFormatting sqref="V68">
    <cfRule type="expression" dxfId="1" priority="13">
      <formula>ABS(V68)&gt;0.001</formula>
    </cfRule>
  </conditionalFormatting>
  <conditionalFormatting sqref="V84">
    <cfRule type="expression" dxfId="0" priority="4">
      <formula>ABS(V84)&gt;0.001</formula>
    </cfRule>
  </conditionalFormatting>
  <dataValidations count="2">
    <dataValidation type="list" allowBlank="1" showInputMessage="1" showErrorMessage="1" sqref="E10:E54" xr:uid="{26E538AD-3FEB-49D4-AC67-0B06E2C98B23}">
      <formula1>"Labour, Materials, Contracts"</formula1>
    </dataValidation>
    <dataValidation type="list" allowBlank="1" showInputMessage="1" showErrorMessage="1" sqref="D10:D54" xr:uid="{FDE84A56-F23B-44AC-8FE1-49E4963B7378}">
      <formula1>"Capex, Opex"</formula1>
    </dataValidation>
  </dataValidations>
  <pageMargins left="0.7" right="0.7" top="0.75" bottom="0.75" header="0.3" footer="0.3"/>
  <pageSetup paperSize="9" orientation="portrait" r:id="rId1"/>
  <ignoredErrors>
    <ignoredError sqref="P61:T61 P77:U7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8</vt:i4>
      </vt:variant>
    </vt:vector>
  </HeadingPairs>
  <TitlesOfParts>
    <vt:vector size="14" baseType="lpstr">
      <vt:lpstr>Cover</vt:lpstr>
      <vt:lpstr>UE summary</vt:lpstr>
      <vt:lpstr>Assumptions</vt:lpstr>
      <vt:lpstr>Option 1</vt:lpstr>
      <vt:lpstr>Option 2</vt:lpstr>
      <vt:lpstr>Option 3</vt:lpstr>
      <vt:lpstr>Business</vt:lpstr>
      <vt:lpstr>business_case_dollars</vt:lpstr>
      <vt:lpstr>'UE summary'!Print_Area</vt:lpstr>
      <vt:lpstr>Project_name</vt:lpstr>
      <vt:lpstr>Real_Discount_rate</vt:lpstr>
      <vt:lpstr>'Option 1'!years</vt:lpstr>
      <vt:lpstr>'Option 2'!years</vt:lpstr>
      <vt:lpstr>'Option 3'!years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2025-01-21T15:20:01Z</dcterms:created>
  <dcterms:modified xsi:type="dcterms:W3CDTF">2025-01-21T15:22:19Z</dcterms:modified>
  <cp:category/>
  <cp:contentStatus/>
</cp:coreProperties>
</file>