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B628C737-BA01-4D4D-9C4D-51B86A6FECA5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91" r:id="rId1"/>
    <sheet name="UE Summary" sheetId="82" r:id="rId2"/>
    <sheet name="Assumptions" sheetId="74" r:id="rId3"/>
    <sheet name="Option 1" sheetId="79" r:id="rId4"/>
    <sheet name="Option 2" sheetId="90" r:id="rId5"/>
  </sheets>
  <definedNames>
    <definedName name="Business">Assumptions!$B$8</definedName>
    <definedName name="business_case_dollars">Assumptions!$C$36</definedName>
    <definedName name="_xlnm.Print_Area" localSheetId="1">'UE Summary'!$A$1:$J$27</definedName>
    <definedName name="Project_name">Assumptions!$B$6</definedName>
    <definedName name="Real_Discount_rate">Assumptions!$B$10</definedName>
    <definedName name="years" localSheetId="3">'Option 1'!$Q$8:$U$8</definedName>
    <definedName name="years" localSheetId="4">'Option 2'!$Q$8:$U$8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82" l="1"/>
  <c r="H22" i="82"/>
  <c r="H25" i="82" s="1"/>
  <c r="I22" i="82"/>
  <c r="I25" i="82" s="1"/>
  <c r="J22" i="82"/>
  <c r="G23" i="82"/>
  <c r="H23" i="82"/>
  <c r="I23" i="82"/>
  <c r="J23" i="82"/>
  <c r="F22" i="82"/>
  <c r="K22" i="82" s="1"/>
  <c r="F23" i="82"/>
  <c r="K24" i="82"/>
  <c r="J25" i="82"/>
  <c r="G25" i="82"/>
  <c r="K13" i="82"/>
  <c r="C121" i="79"/>
  <c r="C121" i="90"/>
  <c r="D6" i="91" a="1"/>
  <c r="D6" i="91" s="1"/>
  <c r="C5" i="91" a="1"/>
  <c r="C5" i="91" s="1"/>
  <c r="K25" i="82" l="1"/>
  <c r="K23" i="82"/>
  <c r="F25" i="82"/>
  <c r="F27" i="82" s="1"/>
  <c r="Q58" i="79" l="1"/>
  <c r="I14" i="79"/>
  <c r="I13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2" i="79"/>
  <c r="I11" i="79"/>
  <c r="C110" i="90" l="1"/>
  <c r="C108" i="90"/>
  <c r="C87" i="90"/>
  <c r="C76" i="90"/>
  <c r="C73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S31" i="90"/>
  <c r="R31" i="90"/>
  <c r="Q31" i="90"/>
  <c r="I31" i="90"/>
  <c r="H31" i="90"/>
  <c r="U30" i="90"/>
  <c r="T30" i="90"/>
  <c r="S30" i="90"/>
  <c r="R30" i="90"/>
  <c r="Q30" i="90"/>
  <c r="I30" i="90"/>
  <c r="H30" i="90"/>
  <c r="I29" i="90"/>
  <c r="U28" i="90"/>
  <c r="T28" i="90"/>
  <c r="S28" i="90"/>
  <c r="R28" i="90"/>
  <c r="Q28" i="90"/>
  <c r="I28" i="90"/>
  <c r="H28" i="90"/>
  <c r="U27" i="90"/>
  <c r="U70" i="90"/>
  <c r="T27" i="90"/>
  <c r="T70" i="90"/>
  <c r="S27" i="90"/>
  <c r="S70" i="90"/>
  <c r="R27" i="90"/>
  <c r="R70" i="90"/>
  <c r="Q27" i="90"/>
  <c r="Q70" i="90"/>
  <c r="I27" i="90"/>
  <c r="H27" i="90"/>
  <c r="U26" i="90"/>
  <c r="T26" i="90"/>
  <c r="S26" i="90"/>
  <c r="R26" i="90"/>
  <c r="Q26" i="90"/>
  <c r="I26" i="90"/>
  <c r="H26" i="90"/>
  <c r="U25" i="90"/>
  <c r="T25" i="90"/>
  <c r="S25" i="90"/>
  <c r="R25" i="90"/>
  <c r="Q25" i="90"/>
  <c r="I25" i="90"/>
  <c r="H25" i="90"/>
  <c r="U24" i="90"/>
  <c r="U62" i="90"/>
  <c r="T24" i="90"/>
  <c r="S24" i="90"/>
  <c r="S62" i="90"/>
  <c r="R24" i="90"/>
  <c r="R62" i="90"/>
  <c r="Q24" i="90"/>
  <c r="Q62" i="90"/>
  <c r="I24" i="90"/>
  <c r="H24" i="90"/>
  <c r="U23" i="90"/>
  <c r="T23" i="90"/>
  <c r="S23" i="90"/>
  <c r="R23" i="90"/>
  <c r="Q23" i="90"/>
  <c r="I23" i="90"/>
  <c r="H23" i="90"/>
  <c r="U22" i="90"/>
  <c r="T22" i="90"/>
  <c r="S22" i="90"/>
  <c r="R22" i="90"/>
  <c r="Q22" i="90"/>
  <c r="I22" i="90"/>
  <c r="H22" i="90"/>
  <c r="U21" i="90"/>
  <c r="T21" i="90"/>
  <c r="S21" i="90"/>
  <c r="R21" i="90"/>
  <c r="Q21" i="90"/>
  <c r="I21" i="90"/>
  <c r="H21" i="90"/>
  <c r="U20" i="90"/>
  <c r="U66" i="90"/>
  <c r="T20" i="90"/>
  <c r="T66" i="90"/>
  <c r="S20" i="90"/>
  <c r="S66" i="90"/>
  <c r="R20" i="90"/>
  <c r="R66" i="90"/>
  <c r="Q20" i="90"/>
  <c r="Q66" i="90"/>
  <c r="I20" i="90"/>
  <c r="H20" i="90"/>
  <c r="I19" i="90"/>
  <c r="U18" i="90"/>
  <c r="U67" i="90"/>
  <c r="T18" i="90"/>
  <c r="T67" i="90"/>
  <c r="S18" i="90"/>
  <c r="S67" i="90"/>
  <c r="R18" i="90"/>
  <c r="R67" i="90"/>
  <c r="Q18" i="90"/>
  <c r="Q67" i="90"/>
  <c r="I18" i="90"/>
  <c r="H18" i="90"/>
  <c r="U17" i="90"/>
  <c r="T17" i="90"/>
  <c r="S17" i="90"/>
  <c r="R17" i="90"/>
  <c r="Q17" i="90"/>
  <c r="I17" i="90"/>
  <c r="H17" i="90"/>
  <c r="U16" i="90"/>
  <c r="T16" i="90"/>
  <c r="S16" i="90"/>
  <c r="R16" i="90"/>
  <c r="Q16" i="90"/>
  <c r="I16" i="90"/>
  <c r="H16" i="90"/>
  <c r="U15" i="90"/>
  <c r="U59" i="90"/>
  <c r="T15" i="90"/>
  <c r="S15" i="90"/>
  <c r="R15" i="90"/>
  <c r="Q15" i="90"/>
  <c r="I15" i="90"/>
  <c r="H15" i="90"/>
  <c r="S60" i="90"/>
  <c r="Q60" i="90"/>
  <c r="I14" i="90"/>
  <c r="I13" i="90"/>
  <c r="I12" i="90"/>
  <c r="I11" i="90"/>
  <c r="I10" i="90"/>
  <c r="A5" i="90"/>
  <c r="W3" i="90"/>
  <c r="A2" i="90"/>
  <c r="A1" i="90"/>
  <c r="C87" i="79"/>
  <c r="R59" i="90"/>
  <c r="R60" i="90"/>
  <c r="S59" i="90"/>
  <c r="Q69" i="90"/>
  <c r="T59" i="90"/>
  <c r="T60" i="90"/>
  <c r="U60" i="90"/>
  <c r="Q59" i="90"/>
  <c r="T62" i="90"/>
  <c r="R69" i="90"/>
  <c r="S69" i="90"/>
  <c r="T69" i="90"/>
  <c r="U69" i="90"/>
  <c r="B14" i="74"/>
  <c r="H14" i="90" s="1"/>
  <c r="H29" i="90"/>
  <c r="H19" i="90"/>
  <c r="A3" i="82"/>
  <c r="T19" i="90"/>
  <c r="U19" i="90"/>
  <c r="S19" i="90"/>
  <c r="Q19" i="90"/>
  <c r="R19" i="90"/>
  <c r="U29" i="90"/>
  <c r="Q29" i="90"/>
  <c r="R29" i="90"/>
  <c r="S29" i="90"/>
  <c r="T29" i="90"/>
  <c r="B21" i="74"/>
  <c r="U68" i="90"/>
  <c r="U84" i="90"/>
  <c r="R65" i="90"/>
  <c r="R81" i="90"/>
  <c r="Q81" i="90"/>
  <c r="Q65" i="90"/>
  <c r="T68" i="90"/>
  <c r="T84" i="90"/>
  <c r="U65" i="90"/>
  <c r="U81" i="90"/>
  <c r="R68" i="90"/>
  <c r="R84" i="90"/>
  <c r="T65" i="90"/>
  <c r="T81" i="90"/>
  <c r="S65" i="90"/>
  <c r="S81" i="90"/>
  <c r="S68" i="90"/>
  <c r="S84" i="90"/>
  <c r="Q68" i="90"/>
  <c r="Q84" i="90"/>
  <c r="J21" i="82"/>
  <c r="I21" i="82"/>
  <c r="H21" i="82"/>
  <c r="G21" i="82"/>
  <c r="F21" i="82"/>
  <c r="A2" i="82"/>
  <c r="A1" i="82"/>
  <c r="C110" i="79"/>
  <c r="C108" i="79"/>
  <c r="C35" i="74"/>
  <c r="C36" i="74" s="1"/>
  <c r="C76" i="79"/>
  <c r="A2" i="79"/>
  <c r="A1" i="79"/>
  <c r="A2" i="74"/>
  <c r="A1" i="74"/>
  <c r="C73" i="79"/>
  <c r="I54" i="79"/>
  <c r="H54" i="79"/>
  <c r="Q54" i="79" s="1"/>
  <c r="I53" i="79"/>
  <c r="H53" i="79"/>
  <c r="U53" i="79" s="1"/>
  <c r="I52" i="79"/>
  <c r="I51" i="79"/>
  <c r="I50" i="79"/>
  <c r="H50" i="79"/>
  <c r="U50" i="79" s="1"/>
  <c r="I49" i="79"/>
  <c r="I48" i="79"/>
  <c r="H48" i="79"/>
  <c r="U48" i="79" s="1"/>
  <c r="I47" i="79"/>
  <c r="H47" i="79"/>
  <c r="S47" i="79" s="1"/>
  <c r="I46" i="79"/>
  <c r="U70" i="79"/>
  <c r="T45" i="79"/>
  <c r="T70" i="79"/>
  <c r="S45" i="79"/>
  <c r="S70" i="79"/>
  <c r="R70" i="79"/>
  <c r="Q70" i="79"/>
  <c r="I45" i="79"/>
  <c r="H45" i="79"/>
  <c r="R45" i="79" s="1"/>
  <c r="I44" i="79"/>
  <c r="H44" i="79"/>
  <c r="S44" i="79" s="1"/>
  <c r="I43" i="79"/>
  <c r="I42" i="79"/>
  <c r="H42" i="79"/>
  <c r="U42" i="79" s="1"/>
  <c r="I41" i="79"/>
  <c r="H41" i="79"/>
  <c r="T41" i="79" s="1"/>
  <c r="I40" i="79"/>
  <c r="I39" i="79"/>
  <c r="I38" i="79"/>
  <c r="I37" i="79"/>
  <c r="U65" i="79"/>
  <c r="I36" i="79"/>
  <c r="H36" i="79"/>
  <c r="U36" i="79" s="1"/>
  <c r="I35" i="79"/>
  <c r="I34" i="79"/>
  <c r="I33" i="79"/>
  <c r="H33" i="79"/>
  <c r="U33" i="79" s="1"/>
  <c r="I32" i="79"/>
  <c r="I31" i="79"/>
  <c r="H31" i="79"/>
  <c r="Q31" i="79" s="1"/>
  <c r="I30" i="79"/>
  <c r="H30" i="79"/>
  <c r="T30" i="79" s="1"/>
  <c r="I29" i="79"/>
  <c r="I10" i="79"/>
  <c r="A5" i="79"/>
  <c r="W3" i="79"/>
  <c r="T60" i="79"/>
  <c r="Q69" i="79"/>
  <c r="R69" i="79"/>
  <c r="Q67" i="79"/>
  <c r="S69" i="79"/>
  <c r="T69" i="79"/>
  <c r="Q62" i="79"/>
  <c r="U69" i="79"/>
  <c r="Q65" i="79"/>
  <c r="R65" i="79"/>
  <c r="S65" i="79"/>
  <c r="T65" i="79"/>
  <c r="U60" i="79"/>
  <c r="T66" i="79"/>
  <c r="S66" i="79"/>
  <c r="Q60" i="79"/>
  <c r="R60" i="79"/>
  <c r="Q66" i="79"/>
  <c r="S67" i="79"/>
  <c r="U81" i="79"/>
  <c r="U66" i="79"/>
  <c r="S60" i="79"/>
  <c r="R66" i="79"/>
  <c r="Q59" i="79"/>
  <c r="S81" i="79"/>
  <c r="R67" i="79"/>
  <c r="T62" i="79"/>
  <c r="S62" i="79"/>
  <c r="R62" i="79"/>
  <c r="U67" i="79"/>
  <c r="U59" i="79"/>
  <c r="U62" i="79"/>
  <c r="T67" i="79"/>
  <c r="Q81" i="79"/>
  <c r="T81" i="79"/>
  <c r="R81" i="79"/>
  <c r="T59" i="79"/>
  <c r="R59" i="79"/>
  <c r="U58" i="79"/>
  <c r="S59" i="79"/>
  <c r="T80" i="79"/>
  <c r="T58" i="79"/>
  <c r="U80" i="79"/>
  <c r="Q80" i="79"/>
  <c r="S80" i="79"/>
  <c r="S58" i="79"/>
  <c r="R58" i="79"/>
  <c r="R80" i="79"/>
  <c r="Q14" i="90" l="1"/>
  <c r="R14" i="90"/>
  <c r="U14" i="90"/>
  <c r="T14" i="90"/>
  <c r="H13" i="90"/>
  <c r="R13" i="90" s="1"/>
  <c r="H12" i="90"/>
  <c r="T12" i="90" s="1"/>
  <c r="H11" i="90"/>
  <c r="S11" i="90" s="1"/>
  <c r="T11" i="90"/>
  <c r="U12" i="90"/>
  <c r="T13" i="90"/>
  <c r="Q63" i="90"/>
  <c r="U13" i="90"/>
  <c r="R63" i="90"/>
  <c r="S71" i="90"/>
  <c r="S63" i="90"/>
  <c r="T63" i="90"/>
  <c r="S14" i="90"/>
  <c r="U63" i="90"/>
  <c r="Q12" i="90"/>
  <c r="U71" i="90"/>
  <c r="Q114" i="79"/>
  <c r="V81" i="90"/>
  <c r="V84" i="90"/>
  <c r="V69" i="90"/>
  <c r="R71" i="90"/>
  <c r="H20" i="79"/>
  <c r="H15" i="79"/>
  <c r="H14" i="79"/>
  <c r="H12" i="79"/>
  <c r="H19" i="79"/>
  <c r="H26" i="79"/>
  <c r="H13" i="79"/>
  <c r="H11" i="79"/>
  <c r="H21" i="79"/>
  <c r="H18" i="79"/>
  <c r="H28" i="79"/>
  <c r="H17" i="79"/>
  <c r="H27" i="79"/>
  <c r="H25" i="79"/>
  <c r="H24" i="79"/>
  <c r="H23" i="79"/>
  <c r="H22" i="79"/>
  <c r="H16" i="79"/>
  <c r="H10" i="90"/>
  <c r="H51" i="79"/>
  <c r="U51" i="79" s="1"/>
  <c r="H39" i="79"/>
  <c r="S39" i="79" s="1"/>
  <c r="H34" i="79"/>
  <c r="S34" i="79" s="1"/>
  <c r="H10" i="79"/>
  <c r="Q10" i="79" s="1"/>
  <c r="H38" i="79"/>
  <c r="U38" i="79" s="1"/>
  <c r="H49" i="79"/>
  <c r="U49" i="79" s="1"/>
  <c r="H43" i="79"/>
  <c r="Q43" i="79" s="1"/>
  <c r="H32" i="79"/>
  <c r="R32" i="79" s="1"/>
  <c r="H37" i="79"/>
  <c r="U37" i="79" s="1"/>
  <c r="H52" i="79"/>
  <c r="S52" i="79" s="1"/>
  <c r="H46" i="79"/>
  <c r="U46" i="79" s="1"/>
  <c r="H40" i="79"/>
  <c r="U40" i="79" s="1"/>
  <c r="H35" i="79"/>
  <c r="U35" i="79" s="1"/>
  <c r="H29" i="79"/>
  <c r="T29" i="79" s="1"/>
  <c r="V66" i="90"/>
  <c r="V59" i="90"/>
  <c r="Q71" i="90"/>
  <c r="V67" i="90"/>
  <c r="T71" i="90"/>
  <c r="V68" i="90"/>
  <c r="V70" i="90"/>
  <c r="Q30" i="79"/>
  <c r="U31" i="79"/>
  <c r="U41" i="79"/>
  <c r="S31" i="79"/>
  <c r="Q42" i="79"/>
  <c r="T31" i="79"/>
  <c r="R54" i="79"/>
  <c r="S54" i="79"/>
  <c r="Q41" i="79"/>
  <c r="T54" i="79"/>
  <c r="R31" i="79"/>
  <c r="R41" i="79"/>
  <c r="U54" i="79"/>
  <c r="S41" i="79"/>
  <c r="T44" i="79"/>
  <c r="S42" i="79"/>
  <c r="R42" i="79"/>
  <c r="U44" i="79"/>
  <c r="T42" i="79"/>
  <c r="Q47" i="79"/>
  <c r="U45" i="79"/>
  <c r="Q53" i="79"/>
  <c r="U47" i="79"/>
  <c r="Q48" i="79"/>
  <c r="R53" i="79"/>
  <c r="R48" i="79"/>
  <c r="S53" i="79"/>
  <c r="T47" i="79"/>
  <c r="Q44" i="79"/>
  <c r="Q45" i="79"/>
  <c r="S48" i="79"/>
  <c r="Q50" i="79"/>
  <c r="T53" i="79"/>
  <c r="R47" i="79"/>
  <c r="R46" i="79"/>
  <c r="T48" i="79"/>
  <c r="R50" i="79"/>
  <c r="R44" i="79"/>
  <c r="S50" i="79"/>
  <c r="T50" i="79"/>
  <c r="Q36" i="79"/>
  <c r="R36" i="79"/>
  <c r="S30" i="79"/>
  <c r="S36" i="79"/>
  <c r="R30" i="79"/>
  <c r="Q33" i="79"/>
  <c r="T36" i="79"/>
  <c r="R33" i="79"/>
  <c r="S33" i="79"/>
  <c r="Q35" i="79"/>
  <c r="R29" i="79"/>
  <c r="T33" i="79"/>
  <c r="U30" i="79"/>
  <c r="S82" i="79"/>
  <c r="R82" i="79"/>
  <c r="U82" i="79"/>
  <c r="T82" i="79"/>
  <c r="V67" i="79"/>
  <c r="V69" i="79"/>
  <c r="V65" i="79"/>
  <c r="V80" i="79"/>
  <c r="V60" i="79"/>
  <c r="V70" i="79"/>
  <c r="V66" i="79"/>
  <c r="V59" i="79"/>
  <c r="V81" i="79"/>
  <c r="V58" i="79"/>
  <c r="Q82" i="79"/>
  <c r="V62" i="79"/>
  <c r="V62" i="90"/>
  <c r="V65" i="90"/>
  <c r="V60" i="90"/>
  <c r="Q13" i="90" l="1"/>
  <c r="S13" i="90"/>
  <c r="S12" i="90"/>
  <c r="U11" i="90"/>
  <c r="R11" i="90"/>
  <c r="Q11" i="90"/>
  <c r="R12" i="90"/>
  <c r="V63" i="90"/>
  <c r="U10" i="79"/>
  <c r="S10" i="79"/>
  <c r="R10" i="79"/>
  <c r="R97" i="79"/>
  <c r="T101" i="79"/>
  <c r="T97" i="90"/>
  <c r="T104" i="79"/>
  <c r="Q97" i="79"/>
  <c r="T95" i="90"/>
  <c r="R95" i="79"/>
  <c r="R93" i="79"/>
  <c r="T95" i="79"/>
  <c r="Q98" i="90"/>
  <c r="T102" i="90"/>
  <c r="S102" i="90"/>
  <c r="R100" i="90"/>
  <c r="R101" i="79"/>
  <c r="T104" i="90"/>
  <c r="S101" i="79"/>
  <c r="T115" i="79"/>
  <c r="S98" i="90"/>
  <c r="Q100" i="90"/>
  <c r="Q95" i="90"/>
  <c r="U95" i="79"/>
  <c r="R105" i="79"/>
  <c r="Q115" i="90"/>
  <c r="U100" i="90"/>
  <c r="T105" i="79"/>
  <c r="R105" i="90"/>
  <c r="R94" i="79"/>
  <c r="T97" i="79"/>
  <c r="Q105" i="79"/>
  <c r="T102" i="79"/>
  <c r="S97" i="79"/>
  <c r="U118" i="90"/>
  <c r="U102" i="79"/>
  <c r="U115" i="90"/>
  <c r="Q93" i="79"/>
  <c r="U115" i="79"/>
  <c r="T115" i="90"/>
  <c r="T100" i="90"/>
  <c r="U94" i="90"/>
  <c r="Q103" i="90"/>
  <c r="T101" i="90"/>
  <c r="S100" i="79"/>
  <c r="U93" i="79"/>
  <c r="Q101" i="79"/>
  <c r="S114" i="79"/>
  <c r="Q95" i="79"/>
  <c r="Q102" i="79"/>
  <c r="S95" i="90"/>
  <c r="T98" i="90"/>
  <c r="U101" i="79"/>
  <c r="T94" i="90"/>
  <c r="R98" i="90"/>
  <c r="T100" i="79"/>
  <c r="S101" i="90"/>
  <c r="Q104" i="79"/>
  <c r="R104" i="90"/>
  <c r="S102" i="79"/>
  <c r="R115" i="90"/>
  <c r="S104" i="90"/>
  <c r="R104" i="79"/>
  <c r="U105" i="90"/>
  <c r="R100" i="79"/>
  <c r="U97" i="79"/>
  <c r="S103" i="90"/>
  <c r="T103" i="90"/>
  <c r="U100" i="79"/>
  <c r="T118" i="90"/>
  <c r="R101" i="90"/>
  <c r="S94" i="79"/>
  <c r="S115" i="79"/>
  <c r="R114" i="79"/>
  <c r="Q104" i="90"/>
  <c r="U95" i="90"/>
  <c r="R118" i="90"/>
  <c r="T114" i="79"/>
  <c r="U114" i="79"/>
  <c r="U104" i="90"/>
  <c r="S94" i="90"/>
  <c r="S118" i="90"/>
  <c r="U94" i="79"/>
  <c r="Q94" i="79"/>
  <c r="U105" i="79"/>
  <c r="R95" i="90"/>
  <c r="T94" i="79"/>
  <c r="S97" i="90"/>
  <c r="Q102" i="90"/>
  <c r="Q105" i="90"/>
  <c r="R103" i="90"/>
  <c r="U97" i="90"/>
  <c r="R115" i="79"/>
  <c r="S115" i="90"/>
  <c r="U98" i="90"/>
  <c r="S93" i="79"/>
  <c r="S95" i="79"/>
  <c r="Q100" i="79"/>
  <c r="T93" i="79"/>
  <c r="R102" i="79"/>
  <c r="S105" i="79"/>
  <c r="R97" i="90"/>
  <c r="R94" i="90"/>
  <c r="Q101" i="90"/>
  <c r="T105" i="90"/>
  <c r="U101" i="90"/>
  <c r="U102" i="90"/>
  <c r="Q115" i="79"/>
  <c r="Q116" i="79" s="1"/>
  <c r="S104" i="79"/>
  <c r="U104" i="79"/>
  <c r="R102" i="90"/>
  <c r="Q97" i="90"/>
  <c r="Q94" i="90"/>
  <c r="S100" i="90"/>
  <c r="S105" i="90"/>
  <c r="U103" i="90"/>
  <c r="Q118" i="90"/>
  <c r="U32" i="79"/>
  <c r="S37" i="79"/>
  <c r="Q37" i="79"/>
  <c r="Q51" i="79"/>
  <c r="U52" i="79"/>
  <c r="Q52" i="79"/>
  <c r="U34" i="79"/>
  <c r="R43" i="79"/>
  <c r="R34" i="79"/>
  <c r="Q34" i="79"/>
  <c r="R51" i="79"/>
  <c r="T39" i="79"/>
  <c r="T49" i="79"/>
  <c r="T43" i="79"/>
  <c r="T51" i="79"/>
  <c r="Q32" i="79"/>
  <c r="Q39" i="79"/>
  <c r="U43" i="79"/>
  <c r="S51" i="79"/>
  <c r="R40" i="79"/>
  <c r="S43" i="79"/>
  <c r="Q40" i="79"/>
  <c r="R37" i="79"/>
  <c r="T37" i="79"/>
  <c r="T32" i="79"/>
  <c r="S32" i="79"/>
  <c r="U19" i="79"/>
  <c r="R19" i="79"/>
  <c r="S19" i="79"/>
  <c r="T19" i="79"/>
  <c r="Q19" i="79"/>
  <c r="V71" i="90"/>
  <c r="S10" i="90"/>
  <c r="Q10" i="90"/>
  <c r="U10" i="90"/>
  <c r="R10" i="90"/>
  <c r="T10" i="90"/>
  <c r="U13" i="79"/>
  <c r="S13" i="79"/>
  <c r="R13" i="79"/>
  <c r="Q13" i="79"/>
  <c r="T13" i="79"/>
  <c r="R35" i="79"/>
  <c r="S46" i="79"/>
  <c r="Q49" i="79"/>
  <c r="T52" i="79"/>
  <c r="U16" i="79"/>
  <c r="S16" i="79"/>
  <c r="R16" i="79"/>
  <c r="Q16" i="79"/>
  <c r="T16" i="79"/>
  <c r="R26" i="79"/>
  <c r="T26" i="79"/>
  <c r="U26" i="79"/>
  <c r="S26" i="79"/>
  <c r="Q26" i="79"/>
  <c r="U22" i="79"/>
  <c r="Q22" i="79"/>
  <c r="T22" i="79"/>
  <c r="R22" i="79"/>
  <c r="S22" i="79"/>
  <c r="U27" i="79"/>
  <c r="R27" i="79"/>
  <c r="Q27" i="79"/>
  <c r="T27" i="79"/>
  <c r="S27" i="79"/>
  <c r="U20" i="79"/>
  <c r="R20" i="79"/>
  <c r="S20" i="79"/>
  <c r="T20" i="79"/>
  <c r="Q20" i="79"/>
  <c r="T38" i="79"/>
  <c r="T14" i="79"/>
  <c r="S14" i="79"/>
  <c r="U14" i="79"/>
  <c r="R14" i="79"/>
  <c r="Q14" i="79"/>
  <c r="T35" i="79"/>
  <c r="S38" i="79"/>
  <c r="U25" i="79"/>
  <c r="R25" i="79"/>
  <c r="T25" i="79"/>
  <c r="Q25" i="79"/>
  <c r="S25" i="79"/>
  <c r="R38" i="79"/>
  <c r="Q38" i="79"/>
  <c r="S49" i="79"/>
  <c r="Q17" i="79"/>
  <c r="T17" i="79"/>
  <c r="R17" i="79"/>
  <c r="S17" i="79"/>
  <c r="U17" i="79"/>
  <c r="U12" i="79"/>
  <c r="R12" i="79"/>
  <c r="S12" i="79"/>
  <c r="T12" i="79"/>
  <c r="Q12" i="79"/>
  <c r="T24" i="79"/>
  <c r="U24" i="79"/>
  <c r="Q24" i="79"/>
  <c r="R24" i="79"/>
  <c r="S24" i="79"/>
  <c r="U15" i="79"/>
  <c r="R15" i="79"/>
  <c r="S15" i="79"/>
  <c r="Q15" i="79"/>
  <c r="T15" i="79"/>
  <c r="R52" i="79"/>
  <c r="T34" i="79"/>
  <c r="R39" i="79"/>
  <c r="U39" i="79"/>
  <c r="T28" i="79"/>
  <c r="U28" i="79"/>
  <c r="R28" i="79"/>
  <c r="Q28" i="79"/>
  <c r="S28" i="79"/>
  <c r="U29" i="79"/>
  <c r="T40" i="79"/>
  <c r="U18" i="79"/>
  <c r="Q18" i="79"/>
  <c r="R18" i="79"/>
  <c r="T18" i="79"/>
  <c r="S18" i="79"/>
  <c r="T10" i="79"/>
  <c r="S35" i="79"/>
  <c r="Q29" i="79"/>
  <c r="T46" i="79"/>
  <c r="Q46" i="79"/>
  <c r="R49" i="79"/>
  <c r="R21" i="79"/>
  <c r="T21" i="79"/>
  <c r="S21" i="79"/>
  <c r="Q21" i="79"/>
  <c r="U21" i="79"/>
  <c r="T23" i="79"/>
  <c r="R23" i="79"/>
  <c r="S23" i="79"/>
  <c r="U23" i="79"/>
  <c r="Q23" i="79"/>
  <c r="S29" i="79"/>
  <c r="S40" i="79"/>
  <c r="T11" i="79"/>
  <c r="S11" i="79"/>
  <c r="R11" i="79"/>
  <c r="Q11" i="79"/>
  <c r="U11" i="79"/>
  <c r="V82" i="79"/>
  <c r="U116" i="79" l="1"/>
  <c r="T83" i="90"/>
  <c r="T61" i="90"/>
  <c r="T96" i="90" s="1"/>
  <c r="U83" i="90"/>
  <c r="U61" i="90"/>
  <c r="U96" i="90" s="1"/>
  <c r="R61" i="90"/>
  <c r="R96" i="90" s="1"/>
  <c r="R83" i="90"/>
  <c r="Q61" i="90"/>
  <c r="Q83" i="90"/>
  <c r="S83" i="90"/>
  <c r="S61" i="90"/>
  <c r="S96" i="90" s="1"/>
  <c r="V97" i="79"/>
  <c r="S116" i="79"/>
  <c r="T116" i="79"/>
  <c r="V101" i="79"/>
  <c r="V115" i="90"/>
  <c r="V104" i="79"/>
  <c r="V98" i="90"/>
  <c r="V100" i="90"/>
  <c r="S63" i="79"/>
  <c r="V118" i="90"/>
  <c r="T106" i="90"/>
  <c r="U63" i="79"/>
  <c r="T63" i="79"/>
  <c r="T98" i="79" s="1"/>
  <c r="Q63" i="79"/>
  <c r="R63" i="79"/>
  <c r="V115" i="79"/>
  <c r="V94" i="90"/>
  <c r="V97" i="90"/>
  <c r="U106" i="90"/>
  <c r="V100" i="79"/>
  <c r="V105" i="79"/>
  <c r="V104" i="90"/>
  <c r="R106" i="90"/>
  <c r="R116" i="79"/>
  <c r="S106" i="90"/>
  <c r="V94" i="79"/>
  <c r="V93" i="79"/>
  <c r="V101" i="90"/>
  <c r="V105" i="90"/>
  <c r="Q106" i="90"/>
  <c r="V102" i="79"/>
  <c r="V95" i="79"/>
  <c r="V114" i="79"/>
  <c r="V103" i="90"/>
  <c r="V102" i="90"/>
  <c r="V95" i="90"/>
  <c r="Q84" i="79"/>
  <c r="Q68" i="79"/>
  <c r="S68" i="79"/>
  <c r="S84" i="79"/>
  <c r="S118" i="79" s="1"/>
  <c r="R68" i="79"/>
  <c r="R84" i="79"/>
  <c r="R118" i="79" s="1"/>
  <c r="T84" i="79"/>
  <c r="T118" i="79" s="1"/>
  <c r="T68" i="79"/>
  <c r="U84" i="79"/>
  <c r="U118" i="79" s="1"/>
  <c r="U68" i="79"/>
  <c r="R83" i="79"/>
  <c r="R117" i="79" s="1"/>
  <c r="U61" i="79"/>
  <c r="U96" i="79" s="1"/>
  <c r="Q83" i="79"/>
  <c r="Q117" i="79" s="1"/>
  <c r="T83" i="79"/>
  <c r="T117" i="79" s="1"/>
  <c r="R61" i="79"/>
  <c r="S61" i="79"/>
  <c r="T61" i="79"/>
  <c r="S83" i="79"/>
  <c r="S117" i="79" s="1"/>
  <c r="U83" i="79"/>
  <c r="Q61" i="79"/>
  <c r="T80" i="90"/>
  <c r="T58" i="90"/>
  <c r="R58" i="90"/>
  <c r="R80" i="90"/>
  <c r="U58" i="90"/>
  <c r="U80" i="90"/>
  <c r="Q80" i="90"/>
  <c r="Q58" i="90"/>
  <c r="S80" i="90"/>
  <c r="S58" i="90"/>
  <c r="S64" i="79" l="1"/>
  <c r="S85" i="90"/>
  <c r="S117" i="90"/>
  <c r="S119" i="90" s="1"/>
  <c r="U85" i="90"/>
  <c r="U117" i="90"/>
  <c r="U119" i="90" s="1"/>
  <c r="V61" i="90"/>
  <c r="Q96" i="90"/>
  <c r="V96" i="90" s="1"/>
  <c r="R85" i="90"/>
  <c r="R117" i="90"/>
  <c r="R119" i="90" s="1"/>
  <c r="Q85" i="90"/>
  <c r="V83" i="90"/>
  <c r="V85" i="90" s="1"/>
  <c r="Q117" i="90"/>
  <c r="T85" i="90"/>
  <c r="T117" i="90"/>
  <c r="T119" i="90" s="1"/>
  <c r="S98" i="79"/>
  <c r="R98" i="79"/>
  <c r="Q98" i="79"/>
  <c r="U98" i="79"/>
  <c r="R64" i="79"/>
  <c r="V63" i="79"/>
  <c r="V116" i="79"/>
  <c r="T119" i="79"/>
  <c r="T121" i="79" s="1"/>
  <c r="T122" i="79" s="1"/>
  <c r="V106" i="90"/>
  <c r="S119" i="79"/>
  <c r="S121" i="79" s="1"/>
  <c r="S122" i="79" s="1"/>
  <c r="R119" i="79"/>
  <c r="R121" i="79" s="1"/>
  <c r="R122" i="79" s="1"/>
  <c r="U85" i="79"/>
  <c r="U87" i="79" s="1"/>
  <c r="U88" i="79" s="1"/>
  <c r="U103" i="79"/>
  <c r="U71" i="79"/>
  <c r="T103" i="79"/>
  <c r="T71" i="79"/>
  <c r="R103" i="79"/>
  <c r="R71" i="79"/>
  <c r="S103" i="79"/>
  <c r="S71" i="79"/>
  <c r="S73" i="79" s="1"/>
  <c r="S74" i="79" s="1"/>
  <c r="Q103" i="79"/>
  <c r="V68" i="79"/>
  <c r="V71" i="79" s="1"/>
  <c r="Q71" i="79"/>
  <c r="V84" i="79"/>
  <c r="Q118" i="79"/>
  <c r="V118" i="79" s="1"/>
  <c r="U64" i="79"/>
  <c r="U117" i="79"/>
  <c r="U119" i="79" s="1"/>
  <c r="U121" i="79" s="1"/>
  <c r="U122" i="79" s="1"/>
  <c r="Q85" i="79"/>
  <c r="Q87" i="79" s="1"/>
  <c r="Q88" i="79" s="1"/>
  <c r="R96" i="79"/>
  <c r="R85" i="79"/>
  <c r="R87" i="79" s="1"/>
  <c r="R88" i="79" s="1"/>
  <c r="S96" i="79"/>
  <c r="Q96" i="79"/>
  <c r="T85" i="79"/>
  <c r="T87" i="79" s="1"/>
  <c r="T88" i="79" s="1"/>
  <c r="Q64" i="79"/>
  <c r="V83" i="79"/>
  <c r="T64" i="79"/>
  <c r="T96" i="79"/>
  <c r="T99" i="79" s="1"/>
  <c r="I11" i="82" s="1"/>
  <c r="I14" i="82" s="1"/>
  <c r="S85" i="79"/>
  <c r="S87" i="79" s="1"/>
  <c r="S88" i="79" s="1"/>
  <c r="S114" i="90"/>
  <c r="S116" i="90" s="1"/>
  <c r="S121" i="90" s="1"/>
  <c r="S122" i="90" s="1"/>
  <c r="S82" i="90"/>
  <c r="Q114" i="90"/>
  <c r="Q82" i="90"/>
  <c r="V80" i="90"/>
  <c r="V82" i="90" s="1"/>
  <c r="R114" i="90"/>
  <c r="R116" i="90" s="1"/>
  <c r="R82" i="90"/>
  <c r="V61" i="79"/>
  <c r="R93" i="90"/>
  <c r="R64" i="90"/>
  <c r="R73" i="90" s="1"/>
  <c r="R74" i="90" s="1"/>
  <c r="T64" i="90"/>
  <c r="T73" i="90" s="1"/>
  <c r="T74" i="90" s="1"/>
  <c r="T93" i="90"/>
  <c r="T114" i="90"/>
  <c r="T116" i="90" s="1"/>
  <c r="T82" i="90"/>
  <c r="U93" i="90"/>
  <c r="U64" i="90"/>
  <c r="U73" i="90" s="1"/>
  <c r="U74" i="90" s="1"/>
  <c r="Q64" i="90"/>
  <c r="Q73" i="90" s="1"/>
  <c r="Q93" i="90"/>
  <c r="V58" i="90"/>
  <c r="S64" i="90"/>
  <c r="S73" i="90" s="1"/>
  <c r="S74" i="90" s="1"/>
  <c r="S93" i="90"/>
  <c r="U114" i="90"/>
  <c r="U116" i="90" s="1"/>
  <c r="U82" i="90"/>
  <c r="S87" i="90" l="1"/>
  <c r="S88" i="90" s="1"/>
  <c r="D76" i="90"/>
  <c r="U121" i="90"/>
  <c r="U122" i="90" s="1"/>
  <c r="R87" i="90"/>
  <c r="R88" i="90" s="1"/>
  <c r="R121" i="90"/>
  <c r="R122" i="90" s="1"/>
  <c r="R73" i="79"/>
  <c r="R74" i="79" s="1"/>
  <c r="T87" i="90"/>
  <c r="T88" i="90" s="1"/>
  <c r="T121" i="90"/>
  <c r="T122" i="90" s="1"/>
  <c r="Q87" i="90"/>
  <c r="V64" i="90"/>
  <c r="U87" i="90"/>
  <c r="U88" i="90" s="1"/>
  <c r="V117" i="90"/>
  <c r="V119" i="90" s="1"/>
  <c r="Q119" i="90"/>
  <c r="V64" i="79"/>
  <c r="U99" i="79"/>
  <c r="J11" i="82" s="1"/>
  <c r="J14" i="82" s="1"/>
  <c r="V98" i="79"/>
  <c r="U73" i="79"/>
  <c r="U74" i="79" s="1"/>
  <c r="T73" i="79"/>
  <c r="T74" i="79" s="1"/>
  <c r="V85" i="79"/>
  <c r="Q73" i="79"/>
  <c r="Q119" i="79"/>
  <c r="Q121" i="79" s="1"/>
  <c r="Q122" i="79" s="1"/>
  <c r="V103" i="79"/>
  <c r="V106" i="79" s="1"/>
  <c r="Q106" i="79"/>
  <c r="F12" i="82" s="1"/>
  <c r="S106" i="79"/>
  <c r="H12" i="82" s="1"/>
  <c r="R106" i="79"/>
  <c r="G12" i="82" s="1"/>
  <c r="T106" i="79"/>
  <c r="U106" i="79"/>
  <c r="J12" i="82" s="1"/>
  <c r="Q99" i="79"/>
  <c r="F11" i="82" s="1"/>
  <c r="R99" i="79"/>
  <c r="G11" i="82" s="1"/>
  <c r="G14" i="82" s="1"/>
  <c r="V117" i="79"/>
  <c r="V119" i="79" s="1"/>
  <c r="S99" i="79"/>
  <c r="H11" i="82" s="1"/>
  <c r="H14" i="82" s="1"/>
  <c r="V96" i="79"/>
  <c r="V87" i="79"/>
  <c r="V88" i="79" s="1"/>
  <c r="W88" i="79" s="1"/>
  <c r="U99" i="90"/>
  <c r="U108" i="90" s="1"/>
  <c r="U109" i="90" s="1"/>
  <c r="T99" i="90"/>
  <c r="T108" i="90" s="1"/>
  <c r="T109" i="90" s="1"/>
  <c r="Q88" i="90"/>
  <c r="Q99" i="90"/>
  <c r="Q108" i="90" s="1"/>
  <c r="V93" i="90"/>
  <c r="V99" i="90" s="1"/>
  <c r="Q116" i="90"/>
  <c r="V114" i="90"/>
  <c r="V116" i="90" s="1"/>
  <c r="R99" i="90"/>
  <c r="R108" i="90" s="1"/>
  <c r="R109" i="90" s="1"/>
  <c r="Q74" i="90"/>
  <c r="V73" i="90"/>
  <c r="S99" i="90"/>
  <c r="S108" i="90" s="1"/>
  <c r="S109" i="90" s="1"/>
  <c r="F14" i="82" l="1"/>
  <c r="F16" i="82" s="1"/>
  <c r="K11" i="82"/>
  <c r="K14" i="82" s="1"/>
  <c r="T108" i="79"/>
  <c r="T109" i="79" s="1"/>
  <c r="I12" i="82"/>
  <c r="K12" i="82" s="1"/>
  <c r="D110" i="90"/>
  <c r="V87" i="90"/>
  <c r="V88" i="90" s="1"/>
  <c r="Q74" i="79"/>
  <c r="D76" i="79"/>
  <c r="Q121" i="90"/>
  <c r="Q122" i="90" s="1"/>
  <c r="V99" i="79"/>
  <c r="U108" i="79"/>
  <c r="U109" i="79" s="1"/>
  <c r="S108" i="79"/>
  <c r="S109" i="79" s="1"/>
  <c r="V121" i="79"/>
  <c r="V122" i="79" s="1"/>
  <c r="W122" i="79" s="1"/>
  <c r="R108" i="79"/>
  <c r="R109" i="79" s="1"/>
  <c r="Q108" i="79"/>
  <c r="V73" i="79"/>
  <c r="V74" i="79" s="1"/>
  <c r="W88" i="90"/>
  <c r="Q109" i="90"/>
  <c r="V108" i="90"/>
  <c r="V74" i="90"/>
  <c r="W74" i="90" s="1"/>
  <c r="W74" i="79" l="1"/>
  <c r="Q109" i="79"/>
  <c r="D110" i="79"/>
  <c r="V121" i="90"/>
  <c r="V122" i="90" s="1"/>
  <c r="W122" i="90" s="1"/>
  <c r="V108" i="79"/>
  <c r="V109" i="79" s="1"/>
  <c r="V109" i="90"/>
  <c r="W109" i="90" s="1"/>
  <c r="W109" i="7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<sst xmlns="http://schemas.openxmlformats.org/spreadsheetml/2006/main" count="429" uniqueCount="82">
  <si>
    <t>Total</t>
  </si>
  <si>
    <t>Key:</t>
  </si>
  <si>
    <t>Input</t>
  </si>
  <si>
    <t>Recurrent</t>
  </si>
  <si>
    <t>Regulation only input</t>
  </si>
  <si>
    <t>Formula do not edit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</si>
  <si>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</si>
  <si>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</si>
  <si>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</si>
  <si>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</si>
  <si>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</si>
  <si>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</si>
  <si>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</si>
  <si>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</si>
  <si>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</si>
  <si>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</si>
  <si>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</si>
  <si>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</si>
  <si>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</si>
  <si>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</si>
  <si>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</si>
  <si>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</si>
  <si>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</si>
  <si>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</si>
  <si>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</si>
  <si>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</si>
  <si>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</si>
  <si>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</si>
  <si>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</si>
  <si>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</si>
  <si>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</si>
  <si>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</si>
  <si>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</si>
  <si>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</si>
  <si>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Compliance with regulated changes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</si>
  <si>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</si>
  <si>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</si>
  <si>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</si>
  <si>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</si>
  <si>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</si>
  <si>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</si>
  <si>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</si>
  <si>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</si>
  <si>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</si>
  <si>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</si>
  <si>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</si>
  <si>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</si>
  <si>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</si>
  <si>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</si>
  <si>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</si>
  <si>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Capex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</si>
  <si>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</si>
  <si>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</si>
  <si>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</si>
  <si>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</si>
  <si>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</si>
  <si>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</si>
  <si>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FTA</t>
  </si>
  <si>
    <t>Program Management &amp; OCM</t>
  </si>
  <si>
    <t>Process Design &amp; Validation</t>
  </si>
  <si>
    <t>Technical Design &amp; Development - Market Systems</t>
  </si>
  <si>
    <t>Technical Design &amp; Development - Integration</t>
  </si>
  <si>
    <t>Testing</t>
  </si>
  <si>
    <t>Lagged conversion to Jun 26</t>
  </si>
  <si>
    <t>Regulatory proposal 2026-31</t>
  </si>
  <si>
    <t>Model number:</t>
  </si>
  <si>
    <t>Escalation</t>
  </si>
  <si>
    <t>So nothing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</si>
  <si>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</si>
  <si>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</si>
  <si>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</si>
  <si>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</si>
  <si>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</si>
  <si>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</si>
  <si>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</si>
  <si>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Opex (excl real price escalation)</t>
  </si>
  <si>
    <t xml:space="preserve">Opex (incl real price escalation) * </t>
  </si>
  <si>
    <t>Totex</t>
  </si>
  <si>
    <t>($ June 2026)</t>
  </si>
  <si>
    <t>* refer to UE MOD 9.03 - Opex step changes - Jan 2025 - Public for the Real price escalation</t>
  </si>
  <si>
    <t>** refer to UE MOD 9.03 - Opex step changes - Jan 2025</t>
  </si>
  <si>
    <t>Opex (incl real price escalation)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</si>
</sst>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81" formatCode="dd\ 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4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38" fillId="0" borderId="0">
      <alignment horizontal="center" vertical="center"/>
    </xf>
    <xf numFmtId="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" fillId="0" borderId="0"/>
    <xf numFmtId="0" fontId="11" fillId="0" borderId="0"/>
  </cellStyleXfs>
  <cellXfs count="140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2" fillId="0" borderId="0" xfId="13" applyFont="1" applyAlignment="1">
      <alignment horizontal="left" vertical="center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0" borderId="0" xfId="0" applyFont="1"/>
    <xf numFmtId="6" fontId="12" fillId="0" borderId="2" xfId="0" applyNumberFormat="1" applyFont="1" applyBorder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4" fillId="0" borderId="0" xfId="13" applyFont="1" applyAlignment="1">
      <alignment horizontal="left" vertical="center"/>
    </xf>
    <xf numFmtId="1" fontId="25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6" fillId="6" borderId="0" xfId="0" applyFont="1" applyFill="1"/>
    <xf numFmtId="167" fontId="27" fillId="6" borderId="0" xfId="0" applyNumberFormat="1" applyFont="1" applyFill="1"/>
    <xf numFmtId="0" fontId="31" fillId="5" borderId="0" xfId="14" applyFont="1" applyFill="1"/>
    <xf numFmtId="0" fontId="32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0" fontId="13" fillId="8" borderId="0" xfId="0" applyFont="1" applyFill="1"/>
    <xf numFmtId="6" fontId="13" fillId="8" borderId="0" xfId="0" applyNumberFormat="1" applyFont="1" applyFill="1"/>
    <xf numFmtId="0" fontId="23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10" fontId="15" fillId="3" borderId="0" xfId="0" applyNumberFormat="1" applyFont="1" applyFill="1"/>
    <xf numFmtId="0" fontId="24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0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3" fillId="0" borderId="2" xfId="0" applyFont="1" applyBorder="1"/>
    <xf numFmtId="0" fontId="12" fillId="0" borderId="2" xfId="0" applyFont="1" applyBorder="1" applyAlignment="1">
      <alignment horizontal="center"/>
    </xf>
    <xf numFmtId="0" fontId="33" fillId="0" borderId="0" xfId="0" applyFont="1"/>
    <xf numFmtId="0" fontId="13" fillId="0" borderId="0" xfId="0" applyFont="1" applyAlignment="1">
      <alignment horizontal="center"/>
    </xf>
    <xf numFmtId="10" fontId="28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4" fillId="0" borderId="3" xfId="0" applyFont="1" applyBorder="1"/>
    <xf numFmtId="10" fontId="28" fillId="2" borderId="1" xfId="26" applyNumberFormat="1" applyFont="1" applyFill="1" applyBorder="1" applyProtection="1">
      <protection locked="0"/>
    </xf>
    <xf numFmtId="10" fontId="28" fillId="2" borderId="1" xfId="26" applyNumberFormat="1" applyFont="1" applyFill="1" applyBorder="1" applyAlignment="1" applyProtection="1">
      <alignment horizontal="right"/>
      <protection locked="0"/>
    </xf>
    <xf numFmtId="1" fontId="28" fillId="2" borderId="1" xfId="26" applyNumberFormat="1" applyFont="1" applyFill="1" applyBorder="1" applyAlignment="1" applyProtection="1">
      <alignment horizontal="right"/>
      <protection locked="0"/>
    </xf>
    <xf numFmtId="0" fontId="30" fillId="2" borderId="7" xfId="0" applyFont="1" applyFill="1" applyBorder="1" applyAlignment="1" applyProtection="1">
      <alignment vertical="center"/>
      <protection locked="0"/>
    </xf>
    <xf numFmtId="0" fontId="35" fillId="5" borderId="6" xfId="0" applyFont="1" applyFill="1" applyBorder="1" applyAlignment="1">
      <alignment horizontal="left"/>
    </xf>
    <xf numFmtId="0" fontId="20" fillId="5" borderId="7" xfId="0" applyFont="1" applyFill="1" applyBorder="1"/>
    <xf numFmtId="10" fontId="28" fillId="2" borderId="6" xfId="26" applyNumberFormat="1" applyFont="1" applyFill="1" applyBorder="1" applyAlignment="1" applyProtection="1">
      <alignment horizontal="left"/>
      <protection locked="0"/>
    </xf>
    <xf numFmtId="0" fontId="14" fillId="2" borderId="7" xfId="0" applyFont="1" applyFill="1" applyBorder="1"/>
    <xf numFmtId="0" fontId="30" fillId="2" borderId="6" xfId="0" applyFont="1" applyFill="1" applyBorder="1" applyAlignment="1" applyProtection="1">
      <alignment vertical="center"/>
      <protection locked="0"/>
    </xf>
    <xf numFmtId="0" fontId="30" fillId="2" borderId="5" xfId="0" applyFont="1" applyFill="1" applyBorder="1" applyAlignment="1" applyProtection="1">
      <alignment vertical="center"/>
      <protection locked="0"/>
    </xf>
    <xf numFmtId="168" fontId="30" fillId="2" borderId="1" xfId="0" applyNumberFormat="1" applyFont="1" applyFill="1" applyBorder="1" applyAlignment="1" applyProtection="1">
      <alignment horizontal="right" vertical="top"/>
      <protection locked="0"/>
    </xf>
    <xf numFmtId="10" fontId="28" fillId="9" borderId="6" xfId="26" applyNumberFormat="1" applyFont="1" applyFill="1" applyBorder="1" applyAlignment="1">
      <alignment horizontal="left"/>
    </xf>
    <xf numFmtId="0" fontId="14" fillId="9" borderId="7" xfId="0" applyFont="1" applyFill="1" applyBorder="1"/>
    <xf numFmtId="0" fontId="36" fillId="0" borderId="0" xfId="0" applyFont="1" applyAlignment="1">
      <alignment horizontal="left"/>
    </xf>
    <xf numFmtId="10" fontId="28" fillId="2" borderId="13" xfId="26" applyNumberFormat="1" applyFont="1" applyFill="1" applyBorder="1" applyProtection="1">
      <protection locked="0"/>
    </xf>
    <xf numFmtId="10" fontId="28" fillId="2" borderId="2" xfId="26" applyNumberFormat="1" applyFont="1" applyFill="1" applyBorder="1" applyProtection="1">
      <protection locked="0"/>
    </xf>
    <xf numFmtId="10" fontId="28" fillId="2" borderId="12" xfId="26" applyNumberFormat="1" applyFont="1" applyFill="1" applyBorder="1" applyProtection="1">
      <protection locked="0"/>
    </xf>
    <xf numFmtId="10" fontId="28" fillId="2" borderId="6" xfId="26" applyNumberFormat="1" applyFont="1" applyFill="1" applyBorder="1" applyProtection="1">
      <protection locked="0"/>
    </xf>
    <xf numFmtId="10" fontId="28" fillId="2" borderId="5" xfId="26" applyNumberFormat="1" applyFont="1" applyFill="1" applyBorder="1" applyProtection="1">
      <protection locked="0"/>
    </xf>
    <xf numFmtId="10" fontId="28" fillId="2" borderId="7" xfId="26" applyNumberFormat="1" applyFont="1" applyFill="1" applyBorder="1" applyProtection="1">
      <protection locked="0"/>
    </xf>
    <xf numFmtId="10" fontId="28" fillId="0" borderId="0" xfId="26" applyNumberFormat="1" applyFont="1" applyFill="1" applyBorder="1" applyProtection="1">
      <protection locked="0"/>
    </xf>
    <xf numFmtId="9" fontId="28" fillId="2" borderId="1" xfId="26" applyFont="1" applyFill="1" applyBorder="1" applyProtection="1">
      <protection locked="0"/>
    </xf>
    <xf numFmtId="9" fontId="28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49" fontId="28" fillId="9" borderId="0" xfId="26" applyNumberFormat="1" applyFont="1" applyFill="1" applyAlignment="1">
      <alignment horizontal="right"/>
    </xf>
    <xf numFmtId="0" fontId="13" fillId="0" borderId="1" xfId="0" applyFont="1" applyBorder="1"/>
    <xf numFmtId="7" fontId="28" fillId="9" borderId="0" xfId="26" applyNumberFormat="1" applyFont="1" applyFill="1" applyAlignment="1">
      <alignment horizontal="right"/>
    </xf>
    <xf numFmtId="9" fontId="12" fillId="0" borderId="0" xfId="26" applyFont="1"/>
    <xf numFmtId="0" fontId="13" fillId="4" borderId="0" xfId="0" applyFont="1" applyFill="1" applyAlignment="1">
      <alignment vertical="center"/>
    </xf>
    <xf numFmtId="0" fontId="22" fillId="0" borderId="3" xfId="0" applyFont="1" applyBorder="1" applyAlignment="1">
      <alignment horizontal="right"/>
    </xf>
    <xf numFmtId="0" fontId="12" fillId="0" borderId="5" xfId="0" applyFont="1" applyBorder="1"/>
    <xf numFmtId="0" fontId="33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39" fillId="0" borderId="0" xfId="0" applyFont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26" fillId="0" borderId="0" xfId="0" applyFont="1"/>
    <xf numFmtId="167" fontId="27" fillId="0" borderId="0" xfId="0" applyNumberFormat="1" applyFont="1"/>
    <xf numFmtId="6" fontId="12" fillId="0" borderId="0" xfId="0" applyNumberFormat="1" applyFont="1" applyAlignment="1">
      <alignment horizontal="right" vertical="top"/>
    </xf>
    <xf numFmtId="7" fontId="35" fillId="0" borderId="1" xfId="21" applyNumberFormat="1" applyFont="1" applyFill="1" applyBorder="1" applyAlignment="1">
      <alignment horizontal="right"/>
    </xf>
    <xf numFmtId="7" fontId="12" fillId="0" borderId="1" xfId="21" applyNumberFormat="1" applyFont="1" applyBorder="1"/>
    <xf numFmtId="0" fontId="25" fillId="0" borderId="2" xfId="0" applyFont="1" applyBorder="1" applyAlignment="1">
      <alignment horizontal="left"/>
    </xf>
    <xf numFmtId="0" fontId="35" fillId="0" borderId="2" xfId="0" applyFont="1" applyBorder="1"/>
    <xf numFmtId="0" fontId="40" fillId="0" borderId="2" xfId="0" applyFont="1" applyBorder="1"/>
    <xf numFmtId="0" fontId="25" fillId="0" borderId="2" xfId="0" applyFont="1" applyBorder="1" applyAlignment="1">
      <alignment horizontal="right"/>
    </xf>
    <xf numFmtId="170" fontId="25" fillId="0" borderId="2" xfId="0" applyNumberFormat="1" applyFont="1" applyBorder="1" applyAlignment="1">
      <alignment horizontal="right"/>
    </xf>
    <xf numFmtId="10" fontId="25" fillId="0" borderId="0" xfId="26" applyNumberFormat="1" applyFont="1" applyFill="1"/>
    <xf numFmtId="0" fontId="1" fillId="10" borderId="0" xfId="32" applyFill="1"/>
    <xf numFmtId="0" fontId="1" fillId="0" borderId="0" xfId="32"/>
    <xf numFmtId="0" fontId="11" fillId="0" borderId="0" xfId="33"/>
    <xf numFmtId="0" fontId="41" fillId="0" borderId="0" xfId="32" applyFont="1"/>
    <xf numFmtId="0" fontId="42" fillId="0" borderId="0" xfId="32" applyFont="1"/>
    <xf numFmtId="0" fontId="43" fillId="0" borderId="0" xfId="32" applyFont="1"/>
    <xf numFmtId="0" fontId="44" fillId="0" borderId="0" xfId="32" applyFont="1"/>
    <xf numFmtId="0" fontId="45" fillId="0" borderId="0" xfId="32" applyFont="1"/>
    <xf numFmtId="2" fontId="45" fillId="0" borderId="0" xfId="32" applyNumberFormat="1" applyFont="1" applyAlignment="1">
      <alignment horizontal="left"/>
    </xf>
    <xf numFmtId="0" fontId="46" fillId="0" borderId="0" xfId="32" applyFont="1"/>
    <xf numFmtId="181" fontId="47" fillId="0" borderId="0" xfId="32" applyNumberFormat="1" applyFont="1" applyAlignment="1">
      <alignment horizontal="left"/>
    </xf>
    <xf numFmtId="0" fontId="48" fillId="0" borderId="0" xfId="32" applyFont="1"/>
    <xf numFmtId="10" fontId="28" fillId="2" borderId="1" xfId="26" applyNumberFormat="1" applyFont="1" applyFill="1" applyBorder="1" applyAlignment="1">
      <alignment horizontal="right"/>
    </xf>
    <xf numFmtId="8" fontId="30" fillId="2" borderId="1" xfId="0" applyNumberFormat="1" applyFont="1" applyFill="1" applyBorder="1" applyAlignment="1">
      <alignment horizontal="right"/>
    </xf>
    <xf numFmtId="49" fontId="22" fillId="0" borderId="0" xfId="0" applyNumberFormat="1" applyFont="1" applyAlignment="1">
      <alignment horizontal="right"/>
    </xf>
    <xf numFmtId="0" fontId="49" fillId="0" borderId="5" xfId="0" applyFont="1" applyBorder="1"/>
    <xf numFmtId="6" fontId="49" fillId="0" borderId="5" xfId="0" applyNumberFormat="1" applyFont="1" applyBorder="1"/>
  </cellXfs>
  <cellStyles count="34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3" xr:uid="{971F6903-0A51-4C2F-B2E3-5E0F7C445B9F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2" xr:uid="{FB47BC60-91EE-4C32-9AE6-531715C04BDE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4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CDDE8653-CE35-4523-B2A4-F8A01A21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5B4E-C20F-41EB-920D-5E181AEE2EF1}">
  <sheetPr>
    <tabColor theme="1" tint="0.34998626667073579"/>
  </sheetPr>
  <dimension ref="A1:K43"/>
  <sheetViews>
    <sheetView showGridLines="0" workbookViewId="0">
      <selection activeCell="H21" sqref="H21"/>
    </sheetView>
  </sheetViews>
  <sheetFormatPr defaultColWidth="0" defaultRowHeight="12.95" customHeight="1" zeroHeight="1" x14ac:dyDescent="0.2"/>
  <cols>
    <col min="1" max="1" width="12.85546875" style="125" customWidth="1"/>
    <col min="2" max="2" width="2.5703125" style="125" customWidth="1"/>
    <col min="3" max="3" width="16.85546875" style="125" customWidth="1"/>
    <col min="4" max="11" width="10.5703125" style="125" customWidth="1"/>
    <col min="12" max="16384" width="10.5703125" style="125" hidden="1"/>
  </cols>
  <sheetData>
    <row r="1" spans="1:11" ht="15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3.25" x14ac:dyDescent="0.35">
      <c r="A2" s="123"/>
      <c r="B2" s="124"/>
      <c r="C2" s="126" t="s">
        <v>32</v>
      </c>
      <c r="D2" s="127"/>
      <c r="E2" s="127"/>
      <c r="F2" s="124"/>
      <c r="G2" s="124"/>
      <c r="H2" s="124"/>
      <c r="I2" s="124"/>
      <c r="J2" s="124"/>
      <c r="K2" s="124"/>
    </row>
    <row r="3" spans="1:11" ht="15.75" x14ac:dyDescent="0.25">
      <c r="A3" s="123"/>
      <c r="B3" s="124"/>
      <c r="C3" s="128" t="s">
        <v>64</v>
      </c>
      <c r="D3" s="127"/>
      <c r="E3" s="127"/>
      <c r="F3" s="124"/>
      <c r="G3" s="124"/>
      <c r="H3" s="124"/>
      <c r="I3" s="124"/>
      <c r="J3" s="124"/>
      <c r="K3" s="124"/>
    </row>
    <row r="4" spans="1:11" ht="15" x14ac:dyDescent="0.25">
      <c r="A4" s="123"/>
      <c r="B4" s="124"/>
      <c r="C4" s="124"/>
      <c r="D4" s="127"/>
      <c r="E4" s="127"/>
      <c r="F4" s="124"/>
      <c r="G4" s="124"/>
      <c r="H4" s="124"/>
      <c r="I4" s="124"/>
      <c r="J4" s="124"/>
      <c r="K4" s="124"/>
    </row>
    <row r="5" spans="1:11" ht="15" x14ac:dyDescent="0.25">
      <c r="A5" s="123"/>
      <c r="B5" s="124"/>
      <c r="C5" s="129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24"/>
      <c r="E5" s="124"/>
      <c r="F5" s="124"/>
      <c r="G5" s="124"/>
      <c r="H5" s="124"/>
      <c r="I5" s="124"/>
      <c r="J5" s="124"/>
      <c r="K5" s="124"/>
    </row>
    <row r="6" spans="1:11" ht="15" x14ac:dyDescent="0.25">
      <c r="A6" s="123"/>
      <c r="B6" s="124"/>
      <c r="C6" s="130" t="s">
        <v>65</v>
      </c>
      <c r="D6" s="131" t="e" cm="1">
        <f t="array" aca="1" ref="D6" ca="1">LEFT(_xlfn.TEXTAFTER(CELL("filename")," MOD "),FIND(" - ",_xlfn.TEXTAFTER(CELL("filename")," MOD "),1)-1)</f>
        <v>#N/A</v>
      </c>
      <c r="E6" s="130"/>
      <c r="F6" s="124"/>
      <c r="G6" s="124"/>
      <c r="H6" s="124"/>
      <c r="I6" s="124"/>
      <c r="J6" s="124"/>
      <c r="K6" s="124"/>
    </row>
    <row r="7" spans="1:11" ht="15" x14ac:dyDescent="0.25">
      <c r="A7" s="123"/>
      <c r="B7" s="124"/>
      <c r="C7" s="124"/>
      <c r="D7" s="124"/>
      <c r="E7" s="124"/>
      <c r="F7" s="132"/>
      <c r="G7" s="132"/>
      <c r="H7" s="132"/>
      <c r="I7" s="124"/>
      <c r="J7" s="132"/>
      <c r="K7" s="132"/>
    </row>
    <row r="8" spans="1:11" ht="15" x14ac:dyDescent="0.25">
      <c r="A8" s="123"/>
      <c r="B8" s="124"/>
      <c r="C8" s="133">
        <v>45688</v>
      </c>
      <c r="D8" s="124"/>
      <c r="E8" s="124"/>
      <c r="F8" s="132"/>
      <c r="G8" s="132"/>
      <c r="H8" s="132"/>
      <c r="I8" s="124"/>
      <c r="J8" s="132"/>
      <c r="K8" s="132"/>
    </row>
    <row r="9" spans="1:11" ht="15" x14ac:dyDescent="0.25">
      <c r="A9" s="123"/>
      <c r="B9" s="124"/>
      <c r="C9" s="134"/>
      <c r="D9" s="134"/>
      <c r="E9" s="124"/>
      <c r="F9" s="132"/>
      <c r="G9" s="132"/>
      <c r="H9" s="132"/>
      <c r="I9" s="132"/>
      <c r="J9" s="132"/>
      <c r="K9" s="132"/>
    </row>
    <row r="10" spans="1:11" ht="15" x14ac:dyDescent="0.25">
      <c r="A10" s="123"/>
      <c r="B10" s="124"/>
      <c r="C10" s="134"/>
      <c r="D10" s="134"/>
      <c r="E10" s="124"/>
      <c r="F10" s="132"/>
      <c r="G10" s="132"/>
      <c r="H10" s="132"/>
      <c r="I10" s="132"/>
      <c r="J10" s="132"/>
      <c r="K10" s="132"/>
    </row>
    <row r="11" spans="1:11" ht="15" x14ac:dyDescent="0.25">
      <c r="A11" s="123"/>
      <c r="B11" s="124"/>
      <c r="C11" s="134"/>
      <c r="D11" s="134"/>
      <c r="E11" s="124"/>
      <c r="F11" s="132"/>
      <c r="G11" s="132"/>
      <c r="H11" s="132"/>
      <c r="I11" s="132"/>
      <c r="J11" s="132"/>
      <c r="K11" s="132"/>
    </row>
    <row r="12" spans="1:11" ht="15" x14ac:dyDescent="0.25">
      <c r="A12" s="123"/>
      <c r="B12" s="124"/>
      <c r="C12" s="134"/>
      <c r="D12" s="134"/>
      <c r="E12" s="124"/>
      <c r="F12" s="132"/>
      <c r="G12" s="132"/>
      <c r="H12" s="132"/>
      <c r="I12" s="132"/>
      <c r="J12" s="132"/>
      <c r="K12" s="132"/>
    </row>
    <row r="13" spans="1:11" ht="15" x14ac:dyDescent="0.25">
      <c r="A13" s="123"/>
      <c r="B13" s="124"/>
      <c r="C13" s="134"/>
      <c r="D13" s="134"/>
      <c r="E13" s="124"/>
      <c r="F13" s="132"/>
      <c r="G13" s="132"/>
      <c r="H13" s="132"/>
      <c r="I13" s="132"/>
      <c r="J13" s="132"/>
      <c r="K13" s="132"/>
    </row>
    <row r="14" spans="1:11" ht="15" x14ac:dyDescent="0.25">
      <c r="A14" s="123"/>
      <c r="B14" s="124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ht="15" x14ac:dyDescent="0.25">
      <c r="A15" s="123"/>
      <c r="B15" s="124"/>
      <c r="C15" s="129"/>
      <c r="D15" s="132"/>
      <c r="E15" s="132"/>
      <c r="F15" s="132"/>
      <c r="G15" s="132"/>
      <c r="H15" s="132"/>
      <c r="I15" s="132"/>
      <c r="J15" s="132"/>
      <c r="K15" s="132"/>
    </row>
    <row r="16" spans="1:11" ht="15" x14ac:dyDescent="0.25">
      <c r="A16" s="123"/>
      <c r="B16" s="124"/>
      <c r="C16" s="129"/>
      <c r="D16" s="132"/>
      <c r="E16" s="132"/>
      <c r="F16" s="132"/>
      <c r="G16" s="132"/>
      <c r="H16" s="132"/>
      <c r="I16" s="132"/>
      <c r="J16" s="132"/>
      <c r="K16" s="132"/>
    </row>
    <row r="17" spans="1:11" ht="15" x14ac:dyDescent="0.25">
      <c r="A17" s="123"/>
      <c r="B17" s="124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ht="15" x14ac:dyDescent="0.25">
      <c r="A18" s="123"/>
      <c r="B18" s="124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ht="15" x14ac:dyDescent="0.25">
      <c r="A19" s="123"/>
      <c r="B19" s="124"/>
      <c r="C19" s="132"/>
      <c r="D19" s="132"/>
      <c r="E19" s="132"/>
      <c r="F19" s="132"/>
      <c r="H19" s="132"/>
      <c r="I19" s="132"/>
      <c r="J19" s="132"/>
      <c r="K19" s="132"/>
    </row>
    <row r="20" spans="1:11" ht="15" x14ac:dyDescent="0.25">
      <c r="A20" s="123"/>
      <c r="B20" s="124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ht="15" x14ac:dyDescent="0.25">
      <c r="A21" s="123"/>
      <c r="B21" s="124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ht="15" x14ac:dyDescent="0.25">
      <c r="A22" s="123"/>
      <c r="B22" s="124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ht="15" x14ac:dyDescent="0.25">
      <c r="A23" s="123"/>
      <c r="B23" s="124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ht="15" x14ac:dyDescent="0.25">
      <c r="A24" s="123"/>
      <c r="B24" s="124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ht="15" x14ac:dyDescent="0.25">
      <c r="A25" s="123"/>
      <c r="B25" s="124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1:11" ht="15" x14ac:dyDescent="0.25">
      <c r="A26" s="123"/>
      <c r="B26" s="124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 ht="15" x14ac:dyDescent="0.25">
      <c r="A27" s="123"/>
      <c r="B27" s="124"/>
      <c r="C27" s="132"/>
      <c r="D27" s="132"/>
      <c r="E27" s="132"/>
      <c r="F27" s="132"/>
      <c r="G27" s="132"/>
      <c r="H27" s="132"/>
      <c r="I27" s="132"/>
      <c r="J27" s="132"/>
      <c r="K27" s="132"/>
    </row>
    <row r="28" spans="1:11" ht="15" x14ac:dyDescent="0.25">
      <c r="A28" s="123"/>
      <c r="B28" s="124"/>
      <c r="C28" s="132"/>
      <c r="D28" s="132"/>
      <c r="E28" s="132"/>
      <c r="F28" s="132"/>
      <c r="G28" s="132"/>
      <c r="H28" s="132"/>
      <c r="I28" s="132"/>
      <c r="J28" s="132"/>
      <c r="K28" s="132"/>
    </row>
    <row r="29" spans="1:11" ht="15" x14ac:dyDescent="0.25">
      <c r="A29" s="123"/>
      <c r="B29" s="124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1" ht="15" x14ac:dyDescent="0.25">
      <c r="A30" s="123"/>
      <c r="B30" s="124"/>
      <c r="C30" s="132"/>
      <c r="D30" s="124"/>
      <c r="E30" s="132"/>
      <c r="F30" s="132"/>
      <c r="G30" s="132"/>
      <c r="H30" s="132"/>
      <c r="I30" s="132"/>
      <c r="J30" s="132"/>
      <c r="K30" s="132"/>
    </row>
    <row r="31" spans="1:11" ht="15" x14ac:dyDescent="0.25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ht="15" x14ac:dyDescent="0.25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ht="15" x14ac:dyDescent="0.25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1" ht="15" x14ac:dyDescent="0.25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1:11" ht="15" x14ac:dyDescent="0.25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1" ht="15" x14ac:dyDescent="0.2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</row>
    <row r="37" spans="1:11" ht="15" x14ac:dyDescent="0.25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15" x14ac:dyDescent="0.25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</row>
    <row r="39" spans="1:11" ht="15" x14ac:dyDescent="0.25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</row>
    <row r="40" spans="1:11" ht="15" x14ac:dyDescent="0.25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1" ht="15" x14ac:dyDescent="0.25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</row>
    <row r="42" spans="1:11" ht="15" x14ac:dyDescent="0.25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</row>
    <row r="43" spans="1:11" ht="15" x14ac:dyDescent="0.25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</row>
  </sheetData>
  <conditionalFormatting sqref="C5">
    <cfRule type="expression" dxfId="23" priority="1">
      <formula>LEFT(C5,1)="&lt;"</formula>
    </cfRule>
  </conditionalFormatting>
  <conditionalFormatting sqref="D6">
    <cfRule type="expression" dxfId="22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29"/>
  <sheetViews>
    <sheetView showGridLines="0" tabSelected="1" zoomScale="85" zoomScaleNormal="85" workbookViewId="0">
      <selection activeCell="H34" sqref="H34"/>
    </sheetView>
  </sheetViews>
  <sheetFormatPr defaultColWidth="9.140625" defaultRowHeight="12.75" x14ac:dyDescent="0.2"/>
  <cols>
    <col min="1" max="1" width="7.140625" style="1" customWidth="1"/>
    <col min="2" max="2" width="9.5703125" style="1" customWidth="1"/>
    <col min="3" max="3" width="15.42578125" style="1" customWidth="1"/>
    <col min="4" max="4" width="7.5703125" style="1" customWidth="1"/>
    <col min="5" max="5" width="10" style="1" customWidth="1"/>
    <col min="6" max="11" width="12.42578125" style="1" customWidth="1"/>
    <col min="12" max="13" width="11.42578125" style="1" bestFit="1" customWidth="1"/>
    <col min="14" max="16384" width="9.140625" style="1"/>
  </cols>
  <sheetData>
    <row r="1" spans="1:16" ht="21" x14ac:dyDescent="0.35">
      <c r="A1" s="14" t="str">
        <f>Project_name</f>
        <v>FTA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United Energy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29" t="str">
        <f>"Summary ($ "&amp;Assumptions!$C$34&amp;")"</f>
        <v>Summary ($ June 2026)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6</v>
      </c>
      <c r="D6" s="96" t="s">
        <v>20</v>
      </c>
      <c r="E6" s="2"/>
      <c r="P6"/>
    </row>
    <row r="7" spans="1:16" ht="12.75" customHeight="1" x14ac:dyDescent="0.25">
      <c r="B7" s="43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3" t="s">
        <v>7</v>
      </c>
      <c r="C10" s="33" t="s">
        <v>8</v>
      </c>
      <c r="D10" s="33"/>
      <c r="E10" s="34"/>
      <c r="F10" s="35" t="s">
        <v>9</v>
      </c>
      <c r="G10" s="35" t="s">
        <v>10</v>
      </c>
      <c r="H10" s="35" t="s">
        <v>11</v>
      </c>
      <c r="I10" s="35" t="s">
        <v>12</v>
      </c>
      <c r="J10" s="35" t="s">
        <v>13</v>
      </c>
      <c r="K10" s="67" t="s">
        <v>0</v>
      </c>
      <c r="P10"/>
    </row>
    <row r="11" spans="1:16" ht="12.75" customHeight="1" x14ac:dyDescent="0.25">
      <c r="C11" s="1" t="s">
        <v>50</v>
      </c>
      <c r="D11" s="107"/>
      <c r="E11" s="2"/>
      <c r="F11" s="6">
        <f>'Option 1'!Q99</f>
        <v>0</v>
      </c>
      <c r="G11" s="6">
        <f>'Option 1'!R99</f>
        <v>0</v>
      </c>
      <c r="H11" s="6">
        <f>'Option 1'!S99</f>
        <v>0</v>
      </c>
      <c r="I11" s="6">
        <f>'Option 1'!T99</f>
        <v>0</v>
      </c>
      <c r="J11" s="6">
        <f>'Option 1'!U99</f>
        <v>0</v>
      </c>
      <c r="K11" s="6">
        <f>SUM(F11:J11)</f>
        <v>0</v>
      </c>
      <c r="M11" s="98"/>
      <c r="P11"/>
    </row>
    <row r="12" spans="1:16" ht="12.75" customHeight="1" x14ac:dyDescent="0.25">
      <c r="C12" s="1" t="s">
        <v>75</v>
      </c>
      <c r="D12" s="107"/>
      <c r="E12" s="2"/>
      <c r="F12" s="6">
        <f>'Option 1'!Q106</f>
        <v>0</v>
      </c>
      <c r="G12" s="6">
        <f>'Option 1'!R106</f>
        <v>0</v>
      </c>
      <c r="H12" s="6">
        <f>'Option 1'!S106</f>
        <v>0</v>
      </c>
      <c r="I12" s="6">
        <f>'Option 1'!T106</f>
        <v>0</v>
      </c>
      <c r="J12" s="6">
        <f>'Option 1'!U106</f>
        <v>0</v>
      </c>
      <c r="K12" s="6">
        <f>SUM(F12:J12)</f>
        <v>0</v>
      </c>
      <c r="M12" s="98"/>
      <c r="P12"/>
    </row>
    <row r="13" spans="1:16" ht="12.75" customHeight="1" x14ac:dyDescent="0.2">
      <c r="C13" s="1" t="s">
        <v>76</v>
      </c>
      <c r="D13" s="107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8"/>
    </row>
    <row r="14" spans="1:16" ht="12.75" customHeight="1" x14ac:dyDescent="0.2">
      <c r="C14" s="101" t="s">
        <v>77</v>
      </c>
      <c r="D14" s="138" t="s">
        <v>78</v>
      </c>
      <c r="E14" s="101"/>
      <c r="F14" s="105">
        <f>F11+F13</f>
        <v>0</v>
      </c>
      <c r="G14" s="105">
        <f t="shared" ref="G14:K14" si="0">G11+G13</f>
        <v>0</v>
      </c>
      <c r="H14" s="105">
        <f t="shared" si="0"/>
        <v>0</v>
      </c>
      <c r="I14" s="105">
        <f t="shared" si="0"/>
        <v>0</v>
      </c>
      <c r="J14" s="105">
        <f t="shared" si="0"/>
        <v>0</v>
      </c>
      <c r="K14" s="105">
        <f t="shared" si="0"/>
        <v>0</v>
      </c>
      <c r="M14" s="98"/>
    </row>
    <row r="15" spans="1:16" ht="12.75" customHeight="1" x14ac:dyDescent="0.2">
      <c r="D15" s="107"/>
      <c r="F15" s="6"/>
      <c r="G15" s="6"/>
      <c r="H15" s="6"/>
      <c r="I15" s="6"/>
      <c r="J15" s="6"/>
      <c r="K15" s="6"/>
      <c r="M15" s="98"/>
    </row>
    <row r="16" spans="1:16" ht="12.75" customHeight="1" x14ac:dyDescent="0.2">
      <c r="C16" s="101" t="s">
        <v>19</v>
      </c>
      <c r="D16" s="138"/>
      <c r="E16" s="138"/>
      <c r="F16" s="139">
        <f>NPV(Real_Discount_rate,F14:J14)</f>
        <v>0</v>
      </c>
      <c r="G16" s="6"/>
      <c r="H16" s="6"/>
      <c r="I16" s="6"/>
      <c r="J16" s="6"/>
      <c r="K16" s="6"/>
      <c r="M16" s="98"/>
    </row>
    <row r="17" spans="2:13" ht="12.75" customHeight="1" x14ac:dyDescent="0.2">
      <c r="M17" s="98"/>
    </row>
    <row r="18" spans="2:13" ht="12.75" customHeight="1" x14ac:dyDescent="0.2">
      <c r="C18" s="1" t="s">
        <v>79</v>
      </c>
      <c r="M18" s="98"/>
    </row>
    <row r="19" spans="2:13" ht="12.75" customHeight="1" x14ac:dyDescent="0.2">
      <c r="M19" s="98"/>
    </row>
    <row r="20" spans="2:13" ht="12.75" customHeight="1" x14ac:dyDescent="0.2"/>
    <row r="21" spans="2:13" ht="12.75" customHeight="1" x14ac:dyDescent="0.2">
      <c r="B21" s="33" t="s">
        <v>20</v>
      </c>
      <c r="C21" s="33" t="s">
        <v>8</v>
      </c>
      <c r="D21" s="33"/>
      <c r="E21" s="34"/>
      <c r="F21" s="35" t="str">
        <f>F$10</f>
        <v>2026/27</v>
      </c>
      <c r="G21" s="35" t="str">
        <f t="shared" ref="G21:J21" si="1">G$10</f>
        <v>2027/28</v>
      </c>
      <c r="H21" s="35" t="str">
        <f t="shared" si="1"/>
        <v>2028/29</v>
      </c>
      <c r="I21" s="35" t="str">
        <f t="shared" si="1"/>
        <v>2029/30</v>
      </c>
      <c r="J21" s="35" t="str">
        <f t="shared" si="1"/>
        <v>2030/31</v>
      </c>
      <c r="K21" s="67" t="s">
        <v>0</v>
      </c>
    </row>
    <row r="22" spans="2:13" ht="12.75" customHeight="1" x14ac:dyDescent="0.2">
      <c r="C22" s="1" t="s">
        <v>50</v>
      </c>
      <c r="D22" s="107"/>
      <c r="E22" s="2"/>
      <c r="F22" s="6">
        <f>'Option 2'!Q99</f>
        <v>8530778.1692812908</v>
      </c>
      <c r="G22" s="6">
        <f>'Option 2'!R99</f>
        <v>0</v>
      </c>
      <c r="H22" s="6">
        <f>'Option 2'!S99</f>
        <v>0</v>
      </c>
      <c r="I22" s="6">
        <f>'Option 2'!T99</f>
        <v>0</v>
      </c>
      <c r="J22" s="6">
        <f>'Option 2'!U99</f>
        <v>0</v>
      </c>
      <c r="K22" s="6">
        <f>SUM(F22:J22)</f>
        <v>8530778.1692812908</v>
      </c>
      <c r="M22" s="98"/>
    </row>
    <row r="23" spans="2:13" x14ac:dyDescent="0.2">
      <c r="C23" s="1" t="s">
        <v>75</v>
      </c>
      <c r="D23" s="107"/>
      <c r="E23" s="2"/>
      <c r="F23" s="6">
        <f>'Option 2'!Q106</f>
        <v>0</v>
      </c>
      <c r="G23" s="6">
        <f>'Option 2'!R106</f>
        <v>0</v>
      </c>
      <c r="H23" s="6">
        <f>'Option 2'!S106</f>
        <v>0</v>
      </c>
      <c r="I23" s="6">
        <f>'Option 2'!T106</f>
        <v>0</v>
      </c>
      <c r="J23" s="6">
        <f>'Option 2'!U106</f>
        <v>0</v>
      </c>
      <c r="K23" s="6">
        <f>SUM(F23:J23)</f>
        <v>0</v>
      </c>
      <c r="M23" s="98"/>
    </row>
    <row r="24" spans="2:13" x14ac:dyDescent="0.2">
      <c r="C24" s="1" t="s">
        <v>81</v>
      </c>
      <c r="D24" s="10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  <c r="M24" s="98"/>
    </row>
    <row r="25" spans="2:13" x14ac:dyDescent="0.2">
      <c r="C25" s="101" t="s">
        <v>77</v>
      </c>
      <c r="D25" s="138" t="s">
        <v>78</v>
      </c>
      <c r="E25" s="101"/>
      <c r="F25" s="105">
        <f>F22+F24</f>
        <v>8530778.1692812908</v>
      </c>
      <c r="G25" s="105">
        <f t="shared" ref="G25:K25" si="2">G22+G24</f>
        <v>0</v>
      </c>
      <c r="H25" s="105">
        <f t="shared" si="2"/>
        <v>0</v>
      </c>
      <c r="I25" s="105">
        <f t="shared" si="2"/>
        <v>0</v>
      </c>
      <c r="J25" s="105">
        <f t="shared" si="2"/>
        <v>0</v>
      </c>
      <c r="K25" s="105">
        <f t="shared" si="2"/>
        <v>8530778.1692812908</v>
      </c>
      <c r="M25" s="98"/>
    </row>
    <row r="26" spans="2:13" x14ac:dyDescent="0.2">
      <c r="D26" s="107"/>
      <c r="F26" s="6"/>
      <c r="G26" s="6"/>
      <c r="H26" s="6"/>
      <c r="I26" s="6"/>
      <c r="J26" s="6"/>
      <c r="K26" s="6"/>
      <c r="M26" s="98"/>
    </row>
    <row r="27" spans="2:13" x14ac:dyDescent="0.2">
      <c r="C27" s="101" t="s">
        <v>19</v>
      </c>
      <c r="D27" s="138"/>
      <c r="E27" s="138"/>
      <c r="F27" s="139">
        <f>NPV(Real_Discount_rate,F25:J25)</f>
        <v>8242297.7480978658</v>
      </c>
      <c r="G27" s="6"/>
      <c r="H27" s="6"/>
      <c r="I27" s="6"/>
      <c r="J27" s="6"/>
      <c r="K27" s="6"/>
      <c r="M27" s="98"/>
    </row>
    <row r="29" spans="2:13" x14ac:dyDescent="0.2">
      <c r="C29" s="1" t="s">
        <v>80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B5301C4-5520-47AE-BB34-8924C5752421}">
          <x14:formula1>
            <xm:f>Assumptions!$A$24:$A$25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Normal="100" workbookViewId="0">
      <selection activeCell="H21" sqref="H21"/>
    </sheetView>
  </sheetViews>
  <sheetFormatPr defaultColWidth="14.42578125" defaultRowHeight="15" customHeight="1" x14ac:dyDescent="0.25"/>
  <cols>
    <col min="1" max="1" width="24.42578125" customWidth="1"/>
    <col min="2" max="2" width="15.42578125" customWidth="1"/>
    <col min="4" max="4" width="2.5703125" customWidth="1"/>
    <col min="5" max="5" width="14.42578125" customWidth="1"/>
    <col min="10" max="10" width="19.140625" customWidth="1"/>
    <col min="11" max="11" width="15.5703125" customWidth="1"/>
  </cols>
  <sheetData>
    <row r="1" spans="1:35" ht="21" x14ac:dyDescent="0.35">
      <c r="A1" s="56" t="str">
        <f>Project_name</f>
        <v>FTA</v>
      </c>
      <c r="B1" s="14"/>
      <c r="C1" s="14"/>
      <c r="D1" s="14"/>
      <c r="E1" s="14"/>
      <c r="F1" s="14"/>
      <c r="G1" s="14"/>
      <c r="H1" s="14"/>
      <c r="I1" s="11" t="s">
        <v>1</v>
      </c>
      <c r="J1" s="76" t="s">
        <v>2</v>
      </c>
      <c r="K1" s="77"/>
    </row>
    <row r="2" spans="1:35" ht="15.75" x14ac:dyDescent="0.25">
      <c r="A2" s="53" t="str">
        <f>Business</f>
        <v>United Energy</v>
      </c>
      <c r="B2" s="13"/>
      <c r="C2" s="13"/>
      <c r="D2" s="13"/>
      <c r="E2" s="13"/>
      <c r="F2" s="13"/>
      <c r="G2" s="13"/>
      <c r="H2" s="13"/>
      <c r="I2" s="11"/>
      <c r="J2" s="81" t="s">
        <v>4</v>
      </c>
      <c r="K2" s="82"/>
    </row>
    <row r="3" spans="1:35" s="18" customFormat="1" ht="12.75" customHeight="1" x14ac:dyDescent="0.25">
      <c r="A3" s="29" t="s">
        <v>22</v>
      </c>
      <c r="B3" s="27"/>
      <c r="C3" s="27"/>
      <c r="D3" s="27"/>
      <c r="E3" s="27"/>
      <c r="F3" s="27"/>
      <c r="G3" s="27"/>
      <c r="H3" s="13"/>
      <c r="I3" s="11"/>
      <c r="J3" s="74" t="s">
        <v>5</v>
      </c>
      <c r="K3" s="7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6" t="s">
        <v>21</v>
      </c>
      <c r="B4" s="38" t="s">
        <v>22</v>
      </c>
      <c r="C4" s="26" t="s">
        <v>23</v>
      </c>
      <c r="D4" s="26" t="s">
        <v>24</v>
      </c>
    </row>
    <row r="5" spans="1:35" ht="12.75" customHeight="1" x14ac:dyDescent="0.25">
      <c r="A5" s="26"/>
      <c r="B5" s="38"/>
      <c r="C5" s="26"/>
      <c r="D5" s="26"/>
    </row>
    <row r="6" spans="1:35" ht="12.75" customHeight="1" x14ac:dyDescent="0.25">
      <c r="A6" s="1" t="s">
        <v>25</v>
      </c>
      <c r="B6" s="70" t="s">
        <v>57</v>
      </c>
      <c r="C6" s="26"/>
      <c r="D6" s="26"/>
    </row>
    <row r="7" spans="1:35" ht="12.75" customHeight="1" x14ac:dyDescent="0.25">
      <c r="A7" s="26"/>
      <c r="B7" s="38"/>
      <c r="C7" s="26"/>
      <c r="D7" s="26"/>
    </row>
    <row r="8" spans="1:35" ht="12.75" customHeight="1" x14ac:dyDescent="0.25">
      <c r="A8" s="1" t="s">
        <v>26</v>
      </c>
      <c r="B8" s="71" t="s">
        <v>32</v>
      </c>
      <c r="C8" s="26"/>
      <c r="D8" s="26"/>
    </row>
    <row r="9" spans="1:35" ht="12.75" customHeight="1" x14ac:dyDescent="0.25">
      <c r="A9" s="26"/>
      <c r="B9" s="54"/>
      <c r="C9" s="26"/>
      <c r="D9" s="26"/>
    </row>
    <row r="10" spans="1:35" ht="12.75" customHeight="1" x14ac:dyDescent="0.25">
      <c r="A10" s="1" t="s">
        <v>27</v>
      </c>
      <c r="B10" s="135">
        <v>3.5000000000000003E-2</v>
      </c>
      <c r="C10" s="40"/>
      <c r="D10" s="26"/>
    </row>
    <row r="11" spans="1:35" ht="12.75" customHeight="1" x14ac:dyDescent="0.25">
      <c r="A11" s="26"/>
      <c r="B11" s="54"/>
      <c r="C11" s="26"/>
      <c r="D11" s="26"/>
    </row>
    <row r="12" spans="1:35" ht="12.75" customHeight="1" x14ac:dyDescent="0.25">
      <c r="A12" s="40" t="s">
        <v>28</v>
      </c>
      <c r="B12" s="72" t="s">
        <v>69</v>
      </c>
      <c r="C12" s="40" t="s">
        <v>29</v>
      </c>
      <c r="D12" s="26"/>
    </row>
    <row r="13" spans="1:35" ht="12.75" customHeight="1" x14ac:dyDescent="0.25">
      <c r="A13" s="40"/>
      <c r="B13" s="55"/>
      <c r="C13" s="40"/>
      <c r="D13" s="40"/>
      <c r="E13" s="40"/>
    </row>
    <row r="14" spans="1:35" ht="12.75" customHeight="1" x14ac:dyDescent="0.25">
      <c r="A14" s="40" t="s">
        <v>30</v>
      </c>
      <c r="B14" s="136">
        <f>IF(B12="2022/23",C42,C43)</f>
        <v>145.77740895836223</v>
      </c>
      <c r="C14" s="40"/>
      <c r="D14" s="40"/>
      <c r="E14" s="40"/>
    </row>
    <row r="15" spans="1:35" ht="12.75" customHeight="1" x14ac:dyDescent="0.25">
      <c r="A15" s="83"/>
      <c r="B15" s="40"/>
      <c r="C15" s="40"/>
      <c r="D15" s="40"/>
      <c r="E15" s="40"/>
    </row>
    <row r="16" spans="1:35" ht="12.75" customHeight="1" x14ac:dyDescent="0.25">
      <c r="A16" s="40"/>
      <c r="B16" s="40"/>
      <c r="C16" s="40"/>
      <c r="D16" s="40"/>
      <c r="E16" s="40"/>
    </row>
    <row r="17" spans="1:11" ht="12.75" customHeight="1" x14ac:dyDescent="0.25">
      <c r="A17" s="48" t="s">
        <v>31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ht="12.75" customHeight="1" x14ac:dyDescent="0.25">
      <c r="A18" s="40"/>
      <c r="B18" s="91"/>
    </row>
    <row r="19" spans="1:11" ht="12.75" customHeight="1" x14ac:dyDescent="0.25">
      <c r="A19" s="40"/>
      <c r="B19" s="91"/>
      <c r="D19" s="40"/>
      <c r="E19" s="40"/>
    </row>
    <row r="20" spans="1:11" ht="12.75" customHeight="1" x14ac:dyDescent="0.25">
      <c r="A20" s="40" t="s">
        <v>32</v>
      </c>
      <c r="B20" s="92">
        <v>1</v>
      </c>
      <c r="D20" s="40"/>
      <c r="E20" s="40"/>
    </row>
    <row r="21" spans="1:11" ht="12.75" customHeight="1" x14ac:dyDescent="0.25">
      <c r="A21" s="40"/>
      <c r="B21" s="93">
        <f>SUM(B18:B20)</f>
        <v>1</v>
      </c>
      <c r="D21" s="40"/>
      <c r="E21" s="40"/>
    </row>
    <row r="22" spans="1:11" ht="12.75" customHeight="1" x14ac:dyDescent="0.25">
      <c r="A22" s="40"/>
      <c r="B22" s="40"/>
      <c r="C22" s="40"/>
      <c r="D22" s="40"/>
      <c r="E22" s="40"/>
    </row>
    <row r="23" spans="1:11" ht="12.75" customHeight="1" x14ac:dyDescent="0.25">
      <c r="A23" s="48" t="s">
        <v>33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ht="12.75" customHeight="1" x14ac:dyDescent="0.25">
      <c r="A24" s="40" t="s">
        <v>7</v>
      </c>
      <c r="B24" s="84" t="s">
        <v>67</v>
      </c>
      <c r="C24" s="85"/>
      <c r="D24" s="85"/>
      <c r="E24" s="85"/>
      <c r="F24" s="85"/>
      <c r="G24" s="86"/>
    </row>
    <row r="25" spans="1:11" ht="12.75" customHeight="1" x14ac:dyDescent="0.25">
      <c r="A25" s="40" t="s">
        <v>20</v>
      </c>
      <c r="B25" s="87" t="s">
        <v>34</v>
      </c>
      <c r="C25" s="88"/>
      <c r="D25" s="88"/>
      <c r="E25" s="88"/>
      <c r="F25" s="88"/>
      <c r="G25" s="89"/>
    </row>
    <row r="26" spans="1:11" ht="12.75" customHeight="1" x14ac:dyDescent="0.25">
      <c r="A26" s="40"/>
      <c r="B26" s="87"/>
      <c r="C26" s="88"/>
      <c r="D26" s="88"/>
      <c r="E26" s="88"/>
      <c r="F26" s="88"/>
      <c r="G26" s="89"/>
    </row>
    <row r="27" spans="1:11" ht="12.75" customHeight="1" x14ac:dyDescent="0.25">
      <c r="A27" s="40"/>
      <c r="B27" s="90"/>
      <c r="C27" s="90"/>
      <c r="D27" s="90"/>
      <c r="E27" s="90"/>
      <c r="F27" s="90"/>
      <c r="G27" s="90"/>
    </row>
    <row r="28" spans="1:11" ht="12.75" customHeight="1" x14ac:dyDescent="0.25">
      <c r="A28" s="40"/>
      <c r="B28" s="90"/>
      <c r="C28" s="90"/>
      <c r="D28" s="90"/>
      <c r="E28" s="90"/>
      <c r="F28" s="90"/>
      <c r="G28" s="90"/>
    </row>
    <row r="29" spans="1:11" x14ac:dyDescent="0.25">
      <c r="A29" s="36" t="s">
        <v>66</v>
      </c>
      <c r="B29" s="36"/>
      <c r="C29" s="36"/>
      <c r="D29" s="37"/>
      <c r="E29" s="137" t="s">
        <v>68</v>
      </c>
      <c r="F29" s="137" t="s">
        <v>69</v>
      </c>
      <c r="G29" s="137" t="s">
        <v>70</v>
      </c>
      <c r="H29" s="137" t="s">
        <v>71</v>
      </c>
      <c r="I29" s="100"/>
      <c r="J29" s="37"/>
      <c r="K29" s="37"/>
    </row>
    <row r="30" spans="1:11" x14ac:dyDescent="0.25">
      <c r="A30" s="117" t="s">
        <v>63</v>
      </c>
      <c r="B30" s="118"/>
      <c r="C30" s="119"/>
      <c r="D30" s="120"/>
      <c r="E30" s="121">
        <v>1.1757125218136175</v>
      </c>
      <c r="F30" s="121">
        <v>1.1129126464165966</v>
      </c>
      <c r="G30" s="121">
        <v>1.050660524730181</v>
      </c>
      <c r="H30" s="121">
        <v>1.014889156509222</v>
      </c>
      <c r="I30" s="122"/>
      <c r="J30" s="120"/>
      <c r="K30" s="120"/>
    </row>
    <row r="31" spans="1:11" x14ac:dyDescent="0.25">
      <c r="B31" s="1"/>
      <c r="D31" s="51"/>
      <c r="I31" s="63"/>
      <c r="J31" s="52"/>
      <c r="K31" s="52"/>
    </row>
    <row r="32" spans="1:11" ht="12.75" customHeight="1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 ht="12.75" customHeight="1" x14ac:dyDescent="0.25"/>
    <row r="34" spans="1:11" ht="12.75" customHeight="1" x14ac:dyDescent="0.25">
      <c r="A34" s="40" t="s">
        <v>35</v>
      </c>
      <c r="C34" s="95" t="s">
        <v>71</v>
      </c>
      <c r="D34" t="s">
        <v>29</v>
      </c>
    </row>
    <row r="35" spans="1:11" ht="12.75" customHeight="1" x14ac:dyDescent="0.25">
      <c r="A35" s="40" t="s">
        <v>36</v>
      </c>
      <c r="C35" s="39" t="str">
        <f>$B$12</f>
        <v>June 2024</v>
      </c>
    </row>
    <row r="36" spans="1:11" ht="12.75" customHeight="1" x14ac:dyDescent="0.25">
      <c r="A36" s="40" t="s">
        <v>37</v>
      </c>
      <c r="C36" s="94">
        <f>INDEX($E$30:$H$30,MATCH($C$35,$E$29:$H$29))</f>
        <v>1.1129126464165966</v>
      </c>
    </row>
    <row r="38" spans="1:11" ht="12.75" customHeight="1" x14ac:dyDescent="0.25"/>
    <row r="39" spans="1:11" ht="12.75" customHeigh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1:11" ht="12.75" customHeight="1" x14ac:dyDescent="0.25"/>
    <row r="41" spans="1:11" ht="12.75" customHeight="1" x14ac:dyDescent="0.25">
      <c r="A41" s="40" t="s">
        <v>38</v>
      </c>
      <c r="C41" s="97" t="s">
        <v>39</v>
      </c>
      <c r="D41" t="s">
        <v>72</v>
      </c>
    </row>
    <row r="42" spans="1:11" ht="12.75" customHeight="1" x14ac:dyDescent="0.25">
      <c r="A42" s="40" t="s">
        <v>36</v>
      </c>
      <c r="C42" s="115">
        <v>135.18960020374115</v>
      </c>
      <c r="D42" t="s">
        <v>73</v>
      </c>
    </row>
    <row r="43" spans="1:11" ht="12.75" customHeight="1" x14ac:dyDescent="0.25">
      <c r="A43" s="40" t="s">
        <v>37</v>
      </c>
      <c r="C43" s="116">
        <v>145.77740895836223</v>
      </c>
      <c r="D43" t="s">
        <v>74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22"/>
  <sheetViews>
    <sheetView showGridLines="0" zoomScale="90" zoomScaleNormal="90" workbookViewId="0">
      <pane ySplit="9" topLeftCell="A10" activePane="bottomLeft" state="frozen"/>
      <selection activeCell="H21" sqref="H21"/>
      <selection pane="bottomLeft" activeCell="H21" sqref="H21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5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3" ht="21" x14ac:dyDescent="0.35">
      <c r="A1" s="56" t="str">
        <f>Project_name</f>
        <v>FTA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 t="s">
        <v>1</v>
      </c>
      <c r="T1" s="76" t="s">
        <v>2</v>
      </c>
      <c r="U1" s="77"/>
    </row>
    <row r="2" spans="1:23" ht="15.75" x14ac:dyDescent="0.25">
      <c r="A2" s="53" t="str">
        <f>Business</f>
        <v>United Energy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81" t="s">
        <v>4</v>
      </c>
      <c r="U2" s="82"/>
    </row>
    <row r="3" spans="1:23" s="31" customFormat="1" ht="15.75" x14ac:dyDescent="0.25">
      <c r="A3" s="29" t="s">
        <v>7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74" t="s">
        <v>5</v>
      </c>
      <c r="U3" s="75"/>
      <c r="W3" s="44" t="b">
        <f>SUM(W7:W55)=0</f>
        <v>1</v>
      </c>
    </row>
    <row r="4" spans="1:23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3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3" ht="12.75" customHeight="1" x14ac:dyDescent="0.2">
      <c r="A6" s="4"/>
      <c r="G6" s="16"/>
    </row>
    <row r="7" spans="1:23" ht="12.75" customHeight="1" x14ac:dyDescent="0.2">
      <c r="A7" s="4"/>
      <c r="C7" s="45" t="s">
        <v>40</v>
      </c>
      <c r="D7" s="58" t="s">
        <v>41</v>
      </c>
      <c r="E7" s="58" t="s">
        <v>42</v>
      </c>
      <c r="F7" s="109" t="s">
        <v>43</v>
      </c>
      <c r="G7" s="16"/>
      <c r="H7" s="19" t="s">
        <v>14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3" ht="12.75" customHeight="1" x14ac:dyDescent="0.2">
      <c r="A8" s="4"/>
      <c r="B8" s="4"/>
      <c r="C8" s="99"/>
      <c r="D8" s="99" t="s">
        <v>47</v>
      </c>
      <c r="E8" s="99"/>
      <c r="F8" s="99" t="s">
        <v>48</v>
      </c>
      <c r="G8" s="16"/>
      <c r="H8" s="108" t="s">
        <v>49</v>
      </c>
      <c r="I8" s="99"/>
      <c r="K8" s="46" t="s">
        <v>9</v>
      </c>
      <c r="L8" s="46" t="s">
        <v>10</v>
      </c>
      <c r="M8" s="46" t="s">
        <v>11</v>
      </c>
      <c r="N8" s="46" t="s">
        <v>12</v>
      </c>
      <c r="O8" s="46" t="s">
        <v>13</v>
      </c>
      <c r="Q8" s="46" t="s">
        <v>9</v>
      </c>
      <c r="R8" s="46" t="s">
        <v>10</v>
      </c>
      <c r="S8" s="46" t="s">
        <v>11</v>
      </c>
      <c r="T8" s="46" t="s">
        <v>12</v>
      </c>
      <c r="U8" s="46" t="s">
        <v>13</v>
      </c>
    </row>
    <row r="9" spans="1:23" ht="12.75" customHeight="1" x14ac:dyDescent="0.2">
      <c r="G9" s="16"/>
    </row>
    <row r="10" spans="1:23" ht="12.75" customHeight="1" x14ac:dyDescent="0.2">
      <c r="A10" s="4"/>
      <c r="C10" s="78"/>
      <c r="D10" s="79"/>
      <c r="E10" s="79"/>
      <c r="F10" s="73"/>
      <c r="G10" s="2"/>
      <c r="H10" s="57">
        <f>IF($E10="Labour",Assumptions!$B$14,)</f>
        <v>0</v>
      </c>
      <c r="I10" s="9" t="str">
        <f>IF($E10="Labour","Hours","$")</f>
        <v>$</v>
      </c>
      <c r="J10" s="2"/>
      <c r="K10" s="80"/>
      <c r="L10" s="80"/>
      <c r="M10" s="80"/>
      <c r="N10" s="80"/>
      <c r="O10" s="80"/>
      <c r="P10" s="2"/>
      <c r="Q10" s="5">
        <f>IF($E10="Labour",$H10*K10,K10)</f>
        <v>0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3" ht="12.75" customHeight="1" x14ac:dyDescent="0.2">
      <c r="A11" s="4"/>
      <c r="C11" s="78"/>
      <c r="D11" s="79"/>
      <c r="E11" s="79"/>
      <c r="F11" s="73"/>
      <c r="G11" s="2"/>
      <c r="H11" s="57">
        <f>IF($E11="Labour",Assumptions!$B$14,)</f>
        <v>0</v>
      </c>
      <c r="I11" s="9" t="str">
        <f t="shared" ref="I11:I28" si="0">IF($E11="Labour","Hours","$")</f>
        <v>$</v>
      </c>
      <c r="J11" s="2"/>
      <c r="K11" s="80"/>
      <c r="L11" s="80"/>
      <c r="M11" s="80"/>
      <c r="N11" s="80"/>
      <c r="O11" s="80"/>
      <c r="P11" s="2"/>
      <c r="Q11" s="5">
        <f>IF($E11="Labour",$H11*K11,K11)</f>
        <v>0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3" ht="12.75" customHeight="1" x14ac:dyDescent="0.2">
      <c r="A12" s="4"/>
      <c r="C12" s="78"/>
      <c r="D12" s="79"/>
      <c r="E12" s="79"/>
      <c r="F12" s="73"/>
      <c r="G12" s="2"/>
      <c r="H12" s="57">
        <f>IF($E12="Labour",Assumptions!$B$14,)</f>
        <v>0</v>
      </c>
      <c r="I12" s="9" t="str">
        <f t="shared" si="0"/>
        <v>$</v>
      </c>
      <c r="J12" s="2"/>
      <c r="K12" s="80"/>
      <c r="L12" s="80"/>
      <c r="M12" s="80"/>
      <c r="N12" s="80"/>
      <c r="O12" s="80"/>
      <c r="P12" s="2"/>
      <c r="Q12" s="5">
        <f>IF($E12="Labour",$H12*K12,K12)</f>
        <v>0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3" ht="12.75" customHeight="1" x14ac:dyDescent="0.2">
      <c r="A13" s="4"/>
      <c r="C13" s="78"/>
      <c r="D13" s="79"/>
      <c r="E13" s="79"/>
      <c r="F13" s="73"/>
      <c r="G13" s="2"/>
      <c r="H13" s="57">
        <f>IF($E13="Labour",Assumptions!$B$14,)</f>
        <v>0</v>
      </c>
      <c r="I13" s="9" t="str">
        <f t="shared" si="0"/>
        <v>$</v>
      </c>
      <c r="J13" s="2"/>
      <c r="K13" s="80"/>
      <c r="L13" s="80"/>
      <c r="M13" s="80"/>
      <c r="N13" s="80"/>
      <c r="O13" s="80"/>
      <c r="P13" s="2"/>
      <c r="Q13" s="5">
        <f>IF($E13="Labour",$H13*K13,K13)</f>
        <v>0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</row>
    <row r="14" spans="1:23" ht="12.75" customHeight="1" x14ac:dyDescent="0.2">
      <c r="A14" s="4"/>
      <c r="C14" s="78"/>
      <c r="D14" s="79"/>
      <c r="E14" s="79"/>
      <c r="F14" s="73"/>
      <c r="G14" s="2"/>
      <c r="H14" s="57">
        <f>IF($E14="Labour",Assumptions!$B$14,)</f>
        <v>0</v>
      </c>
      <c r="I14" s="9" t="str">
        <f t="shared" si="0"/>
        <v>$</v>
      </c>
      <c r="J14" s="2"/>
      <c r="K14" s="80"/>
      <c r="L14" s="80"/>
      <c r="M14" s="80"/>
      <c r="N14" s="80"/>
      <c r="O14" s="80"/>
      <c r="P14" s="2"/>
      <c r="Q14" s="5">
        <f>IF($E14="Labour",$H14*K14,K14)</f>
        <v>0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</row>
    <row r="15" spans="1:23" ht="12.75" customHeight="1" x14ac:dyDescent="0.2">
      <c r="A15" s="4"/>
      <c r="C15" s="78"/>
      <c r="D15" s="79"/>
      <c r="E15" s="79"/>
      <c r="F15" s="73"/>
      <c r="G15" s="2"/>
      <c r="H15" s="57">
        <f>IF($E15="Labour",Assumptions!$B$14,)</f>
        <v>0</v>
      </c>
      <c r="I15" s="9" t="str">
        <f t="shared" si="0"/>
        <v>$</v>
      </c>
      <c r="J15" s="2"/>
      <c r="K15" s="80"/>
      <c r="L15" s="80"/>
      <c r="M15" s="80"/>
      <c r="N15" s="80"/>
      <c r="O15" s="80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</row>
    <row r="16" spans="1:23" ht="12.75" customHeight="1" x14ac:dyDescent="0.2">
      <c r="A16" s="4"/>
      <c r="C16" s="78"/>
      <c r="D16" s="79"/>
      <c r="E16" s="79"/>
      <c r="F16" s="73"/>
      <c r="G16" s="2"/>
      <c r="H16" s="57">
        <f>IF($E16="Labour",Assumptions!$B$14,)</f>
        <v>0</v>
      </c>
      <c r="I16" s="9" t="str">
        <f t="shared" si="0"/>
        <v>$</v>
      </c>
      <c r="J16" s="2"/>
      <c r="K16" s="80"/>
      <c r="L16" s="80"/>
      <c r="M16" s="80"/>
      <c r="N16" s="80"/>
      <c r="O16" s="80"/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</row>
    <row r="17" spans="1:26" ht="12.75" customHeight="1" x14ac:dyDescent="0.2">
      <c r="A17" s="4"/>
      <c r="C17" s="78"/>
      <c r="D17" s="79"/>
      <c r="E17" s="79"/>
      <c r="F17" s="73"/>
      <c r="G17" s="2"/>
      <c r="H17" s="57">
        <f>IF($E17="Labour",Assumptions!$B$14,)</f>
        <v>0</v>
      </c>
      <c r="I17" s="9" t="str">
        <f t="shared" si="0"/>
        <v>$</v>
      </c>
      <c r="J17" s="2"/>
      <c r="K17" s="80"/>
      <c r="L17" s="80"/>
      <c r="M17" s="80"/>
      <c r="N17" s="80"/>
      <c r="O17" s="80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</row>
    <row r="18" spans="1:26" ht="12.75" customHeight="1" x14ac:dyDescent="0.2">
      <c r="A18" s="4"/>
      <c r="C18" s="78"/>
      <c r="D18" s="79"/>
      <c r="E18" s="79"/>
      <c r="F18" s="73"/>
      <c r="G18" s="2"/>
      <c r="H18" s="57">
        <f>IF($E18="Labour",Assumptions!$B$14,)</f>
        <v>0</v>
      </c>
      <c r="I18" s="9" t="str">
        <f t="shared" si="0"/>
        <v>$</v>
      </c>
      <c r="J18" s="2"/>
      <c r="K18" s="80"/>
      <c r="L18" s="80"/>
      <c r="M18" s="80"/>
      <c r="N18" s="80"/>
      <c r="O18" s="80"/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</row>
    <row r="19" spans="1:26" ht="12.75" customHeight="1" x14ac:dyDescent="0.2">
      <c r="A19" s="4"/>
      <c r="C19" s="78"/>
      <c r="D19" s="79"/>
      <c r="E19" s="79"/>
      <c r="F19" s="73"/>
      <c r="G19" s="2"/>
      <c r="H19" s="57">
        <f>IF($E19="Labour",Assumptions!$B$14,)</f>
        <v>0</v>
      </c>
      <c r="I19" s="9" t="str">
        <f t="shared" si="0"/>
        <v>$</v>
      </c>
      <c r="J19" s="2"/>
      <c r="K19" s="80"/>
      <c r="L19" s="80"/>
      <c r="M19" s="80"/>
      <c r="N19" s="80"/>
      <c r="O19" s="80"/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</row>
    <row r="20" spans="1:26" ht="12.75" customHeight="1" x14ac:dyDescent="0.2">
      <c r="A20" s="4"/>
      <c r="C20" s="78"/>
      <c r="D20" s="79"/>
      <c r="E20" s="79"/>
      <c r="F20" s="73"/>
      <c r="G20" s="2"/>
      <c r="H20" s="57">
        <f>IF($E20="Labour",Assumptions!$B$14,)</f>
        <v>0</v>
      </c>
      <c r="I20" s="9" t="str">
        <f t="shared" si="0"/>
        <v>$</v>
      </c>
      <c r="J20" s="2"/>
      <c r="K20" s="80"/>
      <c r="L20" s="80"/>
      <c r="M20" s="80"/>
      <c r="N20" s="80"/>
      <c r="O20" s="80"/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</row>
    <row r="21" spans="1:26" ht="12.75" customHeight="1" x14ac:dyDescent="0.2">
      <c r="A21" s="4"/>
      <c r="C21" s="78"/>
      <c r="D21" s="79"/>
      <c r="E21" s="79"/>
      <c r="F21" s="73"/>
      <c r="G21" s="2"/>
      <c r="H21" s="57">
        <f>IF($E21="Labour",Assumptions!$B$14,)</f>
        <v>0</v>
      </c>
      <c r="I21" s="9" t="str">
        <f t="shared" si="0"/>
        <v>$</v>
      </c>
      <c r="J21" s="2"/>
      <c r="K21" s="80"/>
      <c r="L21" s="80"/>
      <c r="M21" s="80"/>
      <c r="N21" s="80"/>
      <c r="O21" s="80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</row>
    <row r="22" spans="1:26" ht="12.75" customHeight="1" x14ac:dyDescent="0.2">
      <c r="A22" s="4"/>
      <c r="C22" s="78"/>
      <c r="D22" s="79"/>
      <c r="E22" s="79"/>
      <c r="F22" s="73"/>
      <c r="G22" s="2"/>
      <c r="H22" s="57">
        <f>IF($E22="Labour",Assumptions!$B$14,)</f>
        <v>0</v>
      </c>
      <c r="I22" s="9" t="str">
        <f t="shared" si="0"/>
        <v>$</v>
      </c>
      <c r="J22" s="2"/>
      <c r="K22" s="80"/>
      <c r="L22" s="80"/>
      <c r="M22" s="80"/>
      <c r="N22" s="80"/>
      <c r="O22" s="80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</row>
    <row r="23" spans="1:26" ht="12.75" customHeight="1" x14ac:dyDescent="0.2">
      <c r="A23" s="4"/>
      <c r="C23" s="78"/>
      <c r="D23" s="79"/>
      <c r="E23" s="79"/>
      <c r="F23" s="73"/>
      <c r="G23" s="2"/>
      <c r="H23" s="57">
        <f>IF($E23="Labour",Assumptions!$B$14,)</f>
        <v>0</v>
      </c>
      <c r="I23" s="9" t="str">
        <f t="shared" si="0"/>
        <v>$</v>
      </c>
      <c r="J23" s="2"/>
      <c r="K23" s="80"/>
      <c r="L23" s="80"/>
      <c r="M23" s="80"/>
      <c r="N23" s="80"/>
      <c r="O23" s="80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</row>
    <row r="24" spans="1:26" ht="12.75" customHeight="1" x14ac:dyDescent="0.2">
      <c r="A24" s="4"/>
      <c r="C24" s="78"/>
      <c r="D24" s="79"/>
      <c r="E24" s="79"/>
      <c r="F24" s="73"/>
      <c r="G24" s="2"/>
      <c r="H24" s="57">
        <f>IF($E24="Labour",Assumptions!$B$14,)</f>
        <v>0</v>
      </c>
      <c r="I24" s="9" t="str">
        <f t="shared" si="0"/>
        <v>$</v>
      </c>
      <c r="J24" s="2"/>
      <c r="K24" s="80"/>
      <c r="L24" s="80"/>
      <c r="M24" s="80"/>
      <c r="N24" s="80"/>
      <c r="O24" s="80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</row>
    <row r="25" spans="1:26" ht="12.75" customHeight="1" x14ac:dyDescent="0.2">
      <c r="A25" s="4"/>
      <c r="C25" s="78"/>
      <c r="D25" s="79"/>
      <c r="E25" s="79"/>
      <c r="F25" s="73"/>
      <c r="G25" s="2"/>
      <c r="H25" s="57">
        <f>IF($E25="Labour",Assumptions!$B$14,)</f>
        <v>0</v>
      </c>
      <c r="I25" s="9" t="str">
        <f t="shared" si="0"/>
        <v>$</v>
      </c>
      <c r="J25" s="2"/>
      <c r="K25" s="80"/>
      <c r="L25" s="80"/>
      <c r="M25" s="80"/>
      <c r="N25" s="80"/>
      <c r="O25" s="80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</row>
    <row r="26" spans="1:26" ht="12.75" customHeight="1" x14ac:dyDescent="0.2">
      <c r="A26" s="4"/>
      <c r="C26" s="78"/>
      <c r="D26" s="79"/>
      <c r="E26" s="79"/>
      <c r="F26" s="73"/>
      <c r="G26" s="2"/>
      <c r="H26" s="57">
        <f>IF($E26="Labour",Assumptions!$B$14,)</f>
        <v>0</v>
      </c>
      <c r="I26" s="9" t="str">
        <f t="shared" si="0"/>
        <v>$</v>
      </c>
      <c r="J26" s="2"/>
      <c r="K26" s="80"/>
      <c r="L26" s="80"/>
      <c r="M26" s="80"/>
      <c r="N26" s="80"/>
      <c r="O26" s="80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</row>
    <row r="27" spans="1:26" ht="12.75" customHeight="1" x14ac:dyDescent="0.2">
      <c r="A27" s="4"/>
      <c r="C27" s="78"/>
      <c r="D27" s="79"/>
      <c r="E27" s="79"/>
      <c r="F27" s="73"/>
      <c r="G27" s="2"/>
      <c r="H27" s="57">
        <f>IF($E27="Labour",Assumptions!$B$14,)</f>
        <v>0</v>
      </c>
      <c r="I27" s="9" t="str">
        <f t="shared" si="0"/>
        <v>$</v>
      </c>
      <c r="J27" s="2"/>
      <c r="K27" s="80"/>
      <c r="L27" s="80"/>
      <c r="M27" s="80"/>
      <c r="N27" s="80"/>
      <c r="O27" s="80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</row>
    <row r="28" spans="1:26" ht="12.75" customHeight="1" x14ac:dyDescent="0.2">
      <c r="A28" s="4"/>
      <c r="C28" s="78"/>
      <c r="D28" s="79"/>
      <c r="E28" s="79"/>
      <c r="F28" s="73"/>
      <c r="G28" s="2"/>
      <c r="H28" s="57">
        <f>IF($E28="Labour",Assumptions!$B$14,)</f>
        <v>0</v>
      </c>
      <c r="I28" s="9" t="str">
        <f t="shared" si="0"/>
        <v>$</v>
      </c>
      <c r="J28" s="2"/>
      <c r="K28" s="80"/>
      <c r="L28" s="80"/>
      <c r="M28" s="80"/>
      <c r="N28" s="80"/>
      <c r="O28" s="80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</row>
    <row r="29" spans="1:26" ht="12.75" customHeight="1" x14ac:dyDescent="0.2">
      <c r="A29" s="4"/>
      <c r="C29" s="78"/>
      <c r="D29" s="79"/>
      <c r="E29" s="79"/>
      <c r="F29" s="73"/>
      <c r="G29" s="2"/>
      <c r="H29" s="57">
        <f>IF($E29="Labour",Assumptions!$B$14,)</f>
        <v>0</v>
      </c>
      <c r="I29" s="9" t="str">
        <f t="shared" ref="I29:I54" si="1">IF($E29="Labour","Hours","$")</f>
        <v>$</v>
      </c>
      <c r="J29" s="2"/>
      <c r="K29" s="80"/>
      <c r="L29" s="80"/>
      <c r="M29" s="80"/>
      <c r="N29" s="80"/>
      <c r="O29" s="80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</row>
    <row r="30" spans="1:26" ht="12.75" customHeight="1" x14ac:dyDescent="0.2">
      <c r="A30" s="4"/>
      <c r="C30" s="78"/>
      <c r="D30" s="79"/>
      <c r="E30" s="79"/>
      <c r="F30" s="73"/>
      <c r="G30" s="2"/>
      <c r="H30" s="57">
        <f>IF($E30="Labour",Assumptions!$B$14,)</f>
        <v>0</v>
      </c>
      <c r="I30" s="9" t="str">
        <f t="shared" si="1"/>
        <v>$</v>
      </c>
      <c r="J30" s="2"/>
      <c r="K30" s="80"/>
      <c r="L30" s="80"/>
      <c r="M30" s="80"/>
      <c r="N30" s="80"/>
      <c r="O30" s="80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</row>
    <row r="31" spans="1:26" ht="12.75" customHeight="1" x14ac:dyDescent="0.25">
      <c r="A31" s="4"/>
      <c r="C31" s="78"/>
      <c r="D31" s="79"/>
      <c r="E31" s="79"/>
      <c r="F31" s="73"/>
      <c r="G31" s="2"/>
      <c r="H31" s="57">
        <f>IF($E31="Labour",Assumptions!$B$14,)</f>
        <v>0</v>
      </c>
      <c r="I31" s="9" t="str">
        <f t="shared" si="1"/>
        <v>$</v>
      </c>
      <c r="J31" s="2"/>
      <c r="K31" s="80"/>
      <c r="L31" s="80"/>
      <c r="M31" s="80"/>
      <c r="N31" s="80"/>
      <c r="O31" s="80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8"/>
      <c r="D32" s="79"/>
      <c r="E32" s="79"/>
      <c r="F32" s="73"/>
      <c r="G32" s="2"/>
      <c r="H32" s="57">
        <f>IF($E32="Labour",Assumptions!$B$14,)</f>
        <v>0</v>
      </c>
      <c r="I32" s="9" t="str">
        <f t="shared" si="1"/>
        <v>$</v>
      </c>
      <c r="J32" s="2"/>
      <c r="K32" s="80"/>
      <c r="L32" s="80"/>
      <c r="M32" s="80"/>
      <c r="N32" s="80"/>
      <c r="O32" s="80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8"/>
      <c r="D33" s="79"/>
      <c r="E33" s="79"/>
      <c r="F33" s="73"/>
      <c r="G33" s="2"/>
      <c r="H33" s="57">
        <f>IF($E33="Labour",Assumptions!$B$14,)</f>
        <v>0</v>
      </c>
      <c r="I33" s="9" t="str">
        <f t="shared" si="1"/>
        <v>$</v>
      </c>
      <c r="J33" s="2"/>
      <c r="K33" s="80"/>
      <c r="L33" s="80"/>
      <c r="M33" s="80"/>
      <c r="N33" s="80"/>
      <c r="O33" s="80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8"/>
      <c r="D34" s="79"/>
      <c r="E34" s="79"/>
      <c r="F34" s="73"/>
      <c r="G34" s="2"/>
      <c r="H34" s="57">
        <f>IF($E34="Labour",Assumptions!$B$14,)</f>
        <v>0</v>
      </c>
      <c r="I34" s="9" t="str">
        <f t="shared" si="1"/>
        <v>$</v>
      </c>
      <c r="J34" s="2"/>
      <c r="K34" s="80"/>
      <c r="L34" s="80"/>
      <c r="M34" s="80"/>
      <c r="N34" s="80"/>
      <c r="O34" s="80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8"/>
      <c r="D35" s="79"/>
      <c r="E35" s="79"/>
      <c r="F35" s="73"/>
      <c r="G35" s="2"/>
      <c r="H35" s="57">
        <f>IF($E35="Labour",Assumptions!$B$14,)</f>
        <v>0</v>
      </c>
      <c r="I35" s="9" t="str">
        <f t="shared" si="1"/>
        <v>$</v>
      </c>
      <c r="J35" s="2"/>
      <c r="K35" s="80"/>
      <c r="L35" s="80"/>
      <c r="M35" s="80"/>
      <c r="N35" s="80"/>
      <c r="O35" s="80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8"/>
      <c r="D36" s="79"/>
      <c r="E36" s="79"/>
      <c r="F36" s="73"/>
      <c r="G36" s="2"/>
      <c r="H36" s="57">
        <f>IF($E36="Labour",Assumptions!$B$14,)</f>
        <v>0</v>
      </c>
      <c r="I36" s="9" t="str">
        <f t="shared" si="1"/>
        <v>$</v>
      </c>
      <c r="J36" s="2"/>
      <c r="K36" s="80"/>
      <c r="L36" s="80"/>
      <c r="M36" s="80"/>
      <c r="N36" s="80"/>
      <c r="O36" s="80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8"/>
      <c r="D37" s="79"/>
      <c r="E37" s="79"/>
      <c r="F37" s="73"/>
      <c r="G37" s="2"/>
      <c r="H37" s="57">
        <f>IF($E37="Labour",Assumptions!$B$14,)</f>
        <v>0</v>
      </c>
      <c r="I37" s="9" t="str">
        <f t="shared" si="1"/>
        <v>$</v>
      </c>
      <c r="J37" s="2"/>
      <c r="K37" s="80"/>
      <c r="L37" s="80"/>
      <c r="M37" s="80"/>
      <c r="N37" s="80"/>
      <c r="O37" s="80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8"/>
      <c r="D38" s="79"/>
      <c r="E38" s="79"/>
      <c r="F38" s="73"/>
      <c r="G38" s="2"/>
      <c r="H38" s="57">
        <f>IF($E38="Labour",Assumptions!$B$14,)</f>
        <v>0</v>
      </c>
      <c r="I38" s="9" t="str">
        <f t="shared" si="1"/>
        <v>$</v>
      </c>
      <c r="J38" s="2"/>
      <c r="K38" s="80"/>
      <c r="L38" s="80"/>
      <c r="M38" s="80"/>
      <c r="N38" s="80"/>
      <c r="O38" s="80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8"/>
      <c r="D39" s="79"/>
      <c r="E39" s="79"/>
      <c r="F39" s="73"/>
      <c r="G39" s="2"/>
      <c r="H39" s="57">
        <f>IF($E39="Labour",Assumptions!$B$14,)</f>
        <v>0</v>
      </c>
      <c r="I39" s="9" t="str">
        <f t="shared" si="1"/>
        <v>$</v>
      </c>
      <c r="J39" s="2"/>
      <c r="K39" s="80"/>
      <c r="L39" s="80"/>
      <c r="M39" s="80"/>
      <c r="N39" s="80"/>
      <c r="O39" s="80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5">
      <c r="A40" s="4"/>
      <c r="C40" s="78"/>
      <c r="D40" s="79"/>
      <c r="E40" s="79"/>
      <c r="F40" s="73"/>
      <c r="G40" s="2"/>
      <c r="H40" s="57">
        <f>IF($E40="Labour",Assumptions!$B$14,)</f>
        <v>0</v>
      </c>
      <c r="I40" s="9" t="str">
        <f t="shared" si="1"/>
        <v>$</v>
      </c>
      <c r="J40" s="2"/>
      <c r="K40" s="80"/>
      <c r="L40" s="80"/>
      <c r="M40" s="80"/>
      <c r="N40" s="80"/>
      <c r="O40" s="80"/>
      <c r="P40" s="2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  <c r="Z40"/>
    </row>
    <row r="41" spans="1:26" ht="12.75" customHeight="1" x14ac:dyDescent="0.25">
      <c r="A41" s="4"/>
      <c r="C41" s="78"/>
      <c r="D41" s="79"/>
      <c r="E41" s="79"/>
      <c r="F41" s="73"/>
      <c r="G41" s="2"/>
      <c r="H41" s="57">
        <f>IF($E41="Labour",Assumptions!$B$14,)</f>
        <v>0</v>
      </c>
      <c r="I41" s="9" t="str">
        <f t="shared" si="1"/>
        <v>$</v>
      </c>
      <c r="J41" s="2"/>
      <c r="K41" s="80"/>
      <c r="L41" s="80"/>
      <c r="M41" s="80"/>
      <c r="N41" s="80"/>
      <c r="O41" s="80"/>
      <c r="P41" s="2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  <c r="Z41"/>
    </row>
    <row r="42" spans="1:26" ht="12.75" customHeight="1" x14ac:dyDescent="0.25">
      <c r="A42" s="4"/>
      <c r="C42" s="78"/>
      <c r="D42" s="79"/>
      <c r="E42" s="79"/>
      <c r="F42" s="73"/>
      <c r="G42" s="2"/>
      <c r="H42" s="57">
        <f>IF($E42="Labour",Assumptions!$B$14,)</f>
        <v>0</v>
      </c>
      <c r="I42" s="9" t="str">
        <f t="shared" si="1"/>
        <v>$</v>
      </c>
      <c r="J42" s="2"/>
      <c r="K42" s="80"/>
      <c r="L42" s="80"/>
      <c r="M42" s="80"/>
      <c r="N42" s="80"/>
      <c r="O42" s="80"/>
      <c r="P42" s="2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  <c r="Z42"/>
    </row>
    <row r="43" spans="1:26" ht="12.75" customHeight="1" x14ac:dyDescent="0.25">
      <c r="A43" s="4"/>
      <c r="C43" s="78"/>
      <c r="D43" s="79"/>
      <c r="E43" s="79"/>
      <c r="F43" s="73"/>
      <c r="G43" s="2"/>
      <c r="H43" s="57">
        <f>IF($E43="Labour",Assumptions!$B$14,)</f>
        <v>0</v>
      </c>
      <c r="I43" s="9" t="str">
        <f t="shared" si="1"/>
        <v>$</v>
      </c>
      <c r="J43" s="2"/>
      <c r="K43" s="80"/>
      <c r="L43" s="80"/>
      <c r="M43" s="80"/>
      <c r="N43" s="80"/>
      <c r="O43" s="80"/>
      <c r="P43" s="2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  <c r="Z43"/>
    </row>
    <row r="44" spans="1:26" ht="12.75" customHeight="1" x14ac:dyDescent="0.25">
      <c r="A44" s="4"/>
      <c r="C44" s="78"/>
      <c r="D44" s="79"/>
      <c r="E44" s="79"/>
      <c r="F44" s="73"/>
      <c r="G44" s="2"/>
      <c r="H44" s="57">
        <f>IF($E44="Labour",Assumptions!$B$14,)</f>
        <v>0</v>
      </c>
      <c r="I44" s="9" t="str">
        <f t="shared" si="1"/>
        <v>$</v>
      </c>
      <c r="J44" s="2"/>
      <c r="K44" s="80"/>
      <c r="L44" s="80"/>
      <c r="M44" s="80"/>
      <c r="N44" s="80"/>
      <c r="O44" s="80"/>
      <c r="P44" s="2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  <c r="Z44"/>
    </row>
    <row r="45" spans="1:26" ht="12.75" customHeight="1" x14ac:dyDescent="0.25">
      <c r="A45" s="4"/>
      <c r="C45" s="78"/>
      <c r="D45" s="79"/>
      <c r="E45" s="79"/>
      <c r="F45" s="73"/>
      <c r="G45" s="2"/>
      <c r="H45" s="57">
        <f>IF($E45="Labour",Assumptions!$B$14,)</f>
        <v>0</v>
      </c>
      <c r="I45" s="9" t="str">
        <f t="shared" si="1"/>
        <v>$</v>
      </c>
      <c r="J45" s="2"/>
      <c r="K45" s="80"/>
      <c r="L45" s="80"/>
      <c r="M45" s="80"/>
      <c r="N45" s="80"/>
      <c r="O45" s="80"/>
      <c r="P45" s="2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  <c r="Z45"/>
    </row>
    <row r="46" spans="1:26" ht="12.75" customHeight="1" x14ac:dyDescent="0.25">
      <c r="A46" s="4"/>
      <c r="C46" s="78"/>
      <c r="D46" s="79"/>
      <c r="E46" s="79"/>
      <c r="F46" s="73"/>
      <c r="G46" s="2"/>
      <c r="H46" s="57">
        <f>IF($E46="Labour",Assumptions!$B$14,)</f>
        <v>0</v>
      </c>
      <c r="I46" s="9" t="str">
        <f t="shared" si="1"/>
        <v>$</v>
      </c>
      <c r="J46" s="2"/>
      <c r="K46" s="80"/>
      <c r="L46" s="80"/>
      <c r="M46" s="80"/>
      <c r="N46" s="80"/>
      <c r="O46" s="80"/>
      <c r="P46" s="2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  <c r="Z46"/>
    </row>
    <row r="47" spans="1:26" ht="12.75" customHeight="1" x14ac:dyDescent="0.25">
      <c r="A47" s="4"/>
      <c r="C47" s="78"/>
      <c r="D47" s="79"/>
      <c r="E47" s="79"/>
      <c r="F47" s="73"/>
      <c r="G47" s="2"/>
      <c r="H47" s="57">
        <f>IF($E47="Labour",Assumptions!$B$14,)</f>
        <v>0</v>
      </c>
      <c r="I47" s="9" t="str">
        <f t="shared" si="1"/>
        <v>$</v>
      </c>
      <c r="J47" s="2"/>
      <c r="K47" s="80"/>
      <c r="L47" s="80"/>
      <c r="M47" s="80"/>
      <c r="N47" s="80"/>
      <c r="O47" s="80"/>
      <c r="P47" s="2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  <c r="Z47"/>
    </row>
    <row r="48" spans="1:26" ht="12.75" customHeight="1" x14ac:dyDescent="0.25">
      <c r="A48" s="4"/>
      <c r="C48" s="78"/>
      <c r="D48" s="79"/>
      <c r="E48" s="79"/>
      <c r="F48" s="73"/>
      <c r="G48" s="2"/>
      <c r="H48" s="57">
        <f>IF($E48="Labour",Assumptions!$B$14,)</f>
        <v>0</v>
      </c>
      <c r="I48" s="9" t="str">
        <f t="shared" si="1"/>
        <v>$</v>
      </c>
      <c r="J48" s="2"/>
      <c r="K48" s="80"/>
      <c r="L48" s="80"/>
      <c r="M48" s="80"/>
      <c r="N48" s="80"/>
      <c r="O48" s="80"/>
      <c r="P48" s="2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  <c r="Z48"/>
    </row>
    <row r="49" spans="1:26" ht="12.75" customHeight="1" x14ac:dyDescent="0.25">
      <c r="A49" s="4"/>
      <c r="C49" s="78"/>
      <c r="D49" s="79"/>
      <c r="E49" s="79"/>
      <c r="F49" s="73"/>
      <c r="G49" s="2"/>
      <c r="H49" s="57">
        <f>IF($E49="Labour",Assumptions!$B$14,)</f>
        <v>0</v>
      </c>
      <c r="I49" s="9" t="str">
        <f t="shared" si="1"/>
        <v>$</v>
      </c>
      <c r="J49" s="2"/>
      <c r="K49" s="80"/>
      <c r="L49" s="80"/>
      <c r="M49" s="80"/>
      <c r="N49" s="80"/>
      <c r="O49" s="80"/>
      <c r="P49" s="2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  <c r="Z49"/>
    </row>
    <row r="50" spans="1:26" ht="12.75" customHeight="1" x14ac:dyDescent="0.25">
      <c r="A50" s="4"/>
      <c r="C50" s="78"/>
      <c r="D50" s="79"/>
      <c r="E50" s="79"/>
      <c r="F50" s="73"/>
      <c r="G50" s="2"/>
      <c r="H50" s="57">
        <f>IF($E50="Labour",Assumptions!$B$14,)</f>
        <v>0</v>
      </c>
      <c r="I50" s="9" t="str">
        <f t="shared" si="1"/>
        <v>$</v>
      </c>
      <c r="J50" s="2"/>
      <c r="K50" s="80"/>
      <c r="L50" s="80"/>
      <c r="M50" s="80"/>
      <c r="N50" s="80"/>
      <c r="O50" s="80"/>
      <c r="P50" s="2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  <c r="Z50"/>
    </row>
    <row r="51" spans="1:26" ht="12.75" customHeight="1" x14ac:dyDescent="0.25">
      <c r="A51" s="4"/>
      <c r="C51" s="78"/>
      <c r="D51" s="79"/>
      <c r="E51" s="79"/>
      <c r="F51" s="73"/>
      <c r="G51" s="2"/>
      <c r="H51" s="57">
        <f>IF($E51="Labour",Assumptions!$B$14,)</f>
        <v>0</v>
      </c>
      <c r="I51" s="9" t="str">
        <f t="shared" si="1"/>
        <v>$</v>
      </c>
      <c r="J51" s="2"/>
      <c r="K51" s="80"/>
      <c r="L51" s="80"/>
      <c r="M51" s="80"/>
      <c r="N51" s="80"/>
      <c r="O51" s="80"/>
      <c r="P51" s="2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  <c r="Z51"/>
    </row>
    <row r="52" spans="1:26" ht="12.75" customHeight="1" x14ac:dyDescent="0.25">
      <c r="A52" s="4"/>
      <c r="C52" s="78"/>
      <c r="D52" s="79"/>
      <c r="E52" s="79"/>
      <c r="F52" s="73"/>
      <c r="G52" s="2"/>
      <c r="H52" s="57">
        <f>IF($E52="Labour",Assumptions!$B$14,)</f>
        <v>0</v>
      </c>
      <c r="I52" s="9" t="str">
        <f t="shared" si="1"/>
        <v>$</v>
      </c>
      <c r="J52" s="2"/>
      <c r="K52" s="80"/>
      <c r="L52" s="80"/>
      <c r="M52" s="80"/>
      <c r="N52" s="80"/>
      <c r="O52" s="80"/>
      <c r="P52" s="2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  <c r="Z52"/>
    </row>
    <row r="53" spans="1:26" ht="12.75" customHeight="1" x14ac:dyDescent="0.25">
      <c r="A53" s="4"/>
      <c r="C53" s="78"/>
      <c r="D53" s="79"/>
      <c r="E53" s="79"/>
      <c r="F53" s="73"/>
      <c r="G53" s="2"/>
      <c r="H53" s="57">
        <f>IF($E53="Labour",Assumptions!$B$14,)</f>
        <v>0</v>
      </c>
      <c r="I53" s="9" t="str">
        <f t="shared" si="1"/>
        <v>$</v>
      </c>
      <c r="J53" s="2"/>
      <c r="K53" s="80"/>
      <c r="L53" s="80"/>
      <c r="M53" s="80"/>
      <c r="N53" s="80"/>
      <c r="O53" s="80"/>
      <c r="P53" s="2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  <c r="Z53"/>
    </row>
    <row r="54" spans="1:26" ht="12.75" customHeight="1" x14ac:dyDescent="0.25">
      <c r="A54" s="4"/>
      <c r="C54" s="78"/>
      <c r="D54" s="79"/>
      <c r="E54" s="79"/>
      <c r="F54" s="73"/>
      <c r="G54" s="2"/>
      <c r="H54" s="57">
        <f>IF($E54="Labour",Assumptions!$B$14,)</f>
        <v>0</v>
      </c>
      <c r="I54" s="9" t="str">
        <f t="shared" si="1"/>
        <v>$</v>
      </c>
      <c r="J54" s="2"/>
      <c r="K54" s="80"/>
      <c r="L54" s="80"/>
      <c r="M54" s="80"/>
      <c r="N54" s="80"/>
      <c r="O54" s="80"/>
      <c r="P54" s="2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Z54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51</v>
      </c>
      <c r="G57" s="2"/>
      <c r="J57" s="2"/>
      <c r="P57" s="2"/>
      <c r="Q57" s="62" t="s">
        <v>9</v>
      </c>
      <c r="R57" s="62" t="s">
        <v>10</v>
      </c>
      <c r="S57" s="62" t="s">
        <v>11</v>
      </c>
      <c r="T57" s="62" t="s">
        <v>12</v>
      </c>
      <c r="U57" s="62" t="s">
        <v>13</v>
      </c>
      <c r="V57" s="62" t="s">
        <v>0</v>
      </c>
      <c r="Z57"/>
    </row>
    <row r="58" spans="1:26" ht="12.75" customHeight="1" x14ac:dyDescent="0.2">
      <c r="C58" s="24" t="s">
        <v>14</v>
      </c>
      <c r="D58" s="24" t="s">
        <v>50</v>
      </c>
      <c r="E58" s="24"/>
      <c r="F58" s="24" t="s">
        <v>3</v>
      </c>
      <c r="G58" s="2"/>
      <c r="H58" s="59"/>
      <c r="I58" s="60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0</v>
      </c>
      <c r="R58" s="25">
        <f>SUMIFS(R$10:R$54,$E$10:$E$54,$C58,$D$10:$D$54,$D58,$F$10:$F$54,$F58)</f>
        <v>0</v>
      </c>
      <c r="S58" s="25">
        <f>SUMIFS(S$10:S$54,$E$10:$E$54,$C58,$D$10:$D$54,$D58,$F$10:$F$54,$F58)</f>
        <v>0</v>
      </c>
      <c r="T58" s="25">
        <f>SUMIFS(T$10:T$54,$E$10:$E$54,$C58,$D$10:$D$54,$D58,$F$10:$F$54,$F58)</f>
        <v>0</v>
      </c>
      <c r="U58" s="25">
        <f>SUMIFS(U$10:U$54,$E$10:$E$54,$C58,$D$10:$D$54,$D58,$F$10:$F$54,$F58)</f>
        <v>0</v>
      </c>
      <c r="V58" s="64">
        <f>SUM(Q58:U58)</f>
        <v>0</v>
      </c>
    </row>
    <row r="59" spans="1:26" ht="12.75" customHeight="1" x14ac:dyDescent="0.2">
      <c r="C59" s="1" t="s">
        <v>15</v>
      </c>
      <c r="D59" s="1" t="s">
        <v>50</v>
      </c>
      <c r="F59" s="1" t="s">
        <v>3</v>
      </c>
      <c r="G59" s="2"/>
      <c r="H59" s="61"/>
      <c r="J59" s="2"/>
      <c r="P59" s="2"/>
      <c r="Q59" s="6">
        <f>SUMIFS(Q$10:Q$54,$E$10:$E$54,$C59,$D$10:$D$54,$D59,$F$10:$F$54,$F59)</f>
        <v>0</v>
      </c>
      <c r="R59" s="6">
        <f>SUMIFS(R$10:R$54,$E$10:$E$54,$C59,$D$10:$D$54,$D59,$F$10:$F$54,$F59)</f>
        <v>0</v>
      </c>
      <c r="S59" s="6">
        <f>SUMIFS(S$10:S$54,$E$10:$E$54,$C59,$D$10:$D$54,$D59,$F$10:$F$54,$F59)</f>
        <v>0</v>
      </c>
      <c r="T59" s="6">
        <f>SUMIFS(T$10:T$54,$E$10:$E$54,$C59,$D$10:$D$54,$D59,$F$10:$F$54,$F59)</f>
        <v>0</v>
      </c>
      <c r="U59" s="6">
        <f>SUMIFS(U$10:U$54,$E$10:$E$54,$C59,$D$10:$D$54,$D59,$F$10:$F$54,$F59)</f>
        <v>0</v>
      </c>
      <c r="V59" s="65">
        <f t="shared" ref="V59:V73" si="2">SUM(Q59:U59)</f>
        <v>0</v>
      </c>
    </row>
    <row r="60" spans="1:26" ht="12.75" customHeight="1" x14ac:dyDescent="0.2">
      <c r="C60" s="1" t="s">
        <v>16</v>
      </c>
      <c r="D60" s="1" t="s">
        <v>50</v>
      </c>
      <c r="F60" s="1" t="s">
        <v>3</v>
      </c>
      <c r="G60" s="2"/>
      <c r="H60" s="61"/>
      <c r="J60" s="2"/>
      <c r="P60" s="2"/>
      <c r="Q60" s="6">
        <f>SUMIFS(Q$10:Q$54,$E$10:$E$54,$C60,$D$10:$D$54,$D60,$F$10:$F$54,$F60)</f>
        <v>0</v>
      </c>
      <c r="R60" s="6">
        <f>SUMIFS(R$10:R$54,$E$10:$E$54,$C60,$D$10:$D$54,$D60,$F$10:$F$54,$F60)</f>
        <v>0</v>
      </c>
      <c r="S60" s="6">
        <f>SUMIFS(S$10:S$54,$E$10:$E$54,$C60,$D$10:$D$54,$D60,$F$10:$F$54,$F60)</f>
        <v>0</v>
      </c>
      <c r="T60" s="6">
        <f>SUMIFS(T$10:T$54,$E$10:$E$54,$C60,$D$10:$D$54,$D60,$F$10:$F$54,$F60)</f>
        <v>0</v>
      </c>
      <c r="U60" s="6">
        <f>SUMIFS(U$10:U$54,$E$10:$E$54,$C60,$D$10:$D$54,$D60,$F$10:$F$54,$F60)</f>
        <v>0</v>
      </c>
      <c r="V60" s="65">
        <f t="shared" si="2"/>
        <v>0</v>
      </c>
    </row>
    <row r="61" spans="1:26" ht="12.75" customHeight="1" x14ac:dyDescent="0.2">
      <c r="C61" s="1" t="s">
        <v>14</v>
      </c>
      <c r="D61" s="1" t="s">
        <v>50</v>
      </c>
      <c r="F61" s="1" t="s">
        <v>48</v>
      </c>
      <c r="G61" s="2"/>
      <c r="H61" s="61"/>
      <c r="J61" s="2"/>
      <c r="P61" s="2"/>
      <c r="Q61" s="6">
        <f>SUMIFS(Q$10:Q$54,$E$10:$E$54,$C61,$D$10:$D$54,$D61,$F$10:$F$54,$F61)</f>
        <v>0</v>
      </c>
      <c r="R61" s="6">
        <f>SUMIFS(R$10:R$54,$E$10:$E$54,$C61,$D$10:$D$54,$D61,$F$10:$F$54,$F61)</f>
        <v>0</v>
      </c>
      <c r="S61" s="6">
        <f>SUMIFS(S$10:S$54,$E$10:$E$54,$C61,$D$10:$D$54,$D61,$F$10:$F$54,$F61)</f>
        <v>0</v>
      </c>
      <c r="T61" s="6">
        <f>SUMIFS(T$10:T$54,$E$10:$E$54,$C61,$D$10:$D$54,$D61,$F$10:$F$54,$F61)</f>
        <v>0</v>
      </c>
      <c r="U61" s="6">
        <f>SUMIFS(U$10:U$54,$E$10:$E$54,$C61,$D$10:$D$54,$D61,$F$10:$F$54,$F61)</f>
        <v>0</v>
      </c>
      <c r="V61" s="65">
        <f t="shared" ref="V61:V63" si="3">SUM(Q61:U61)</f>
        <v>0</v>
      </c>
    </row>
    <row r="62" spans="1:26" ht="12.75" customHeight="1" x14ac:dyDescent="0.2">
      <c r="C62" s="1" t="s">
        <v>15</v>
      </c>
      <c r="D62" s="1" t="s">
        <v>50</v>
      </c>
      <c r="F62" s="1" t="s">
        <v>48</v>
      </c>
      <c r="G62" s="2"/>
      <c r="H62" s="61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0</v>
      </c>
      <c r="S62" s="6">
        <f>SUMIFS(S$10:S$54,$E$10:$E$54,$C62,$D$10:$D$54,$D62,$F$10:$F$54,$F62)</f>
        <v>0</v>
      </c>
      <c r="T62" s="6">
        <f>SUMIFS(T$10:T$54,$E$10:$E$54,$C62,$D$10:$D$54,$D62,$F$10:$F$54,$F62)</f>
        <v>0</v>
      </c>
      <c r="U62" s="6">
        <f>SUMIFS(U$10:U$54,$E$10:$E$54,$C62,$D$10:$D$54,$D62,$F$10:$F$54,$F62)</f>
        <v>0</v>
      </c>
      <c r="V62" s="65">
        <f t="shared" si="3"/>
        <v>0</v>
      </c>
    </row>
    <row r="63" spans="1:26" ht="12.75" customHeight="1" x14ac:dyDescent="0.2">
      <c r="C63" s="1" t="s">
        <v>16</v>
      </c>
      <c r="D63" s="1" t="s">
        <v>50</v>
      </c>
      <c r="F63" s="1" t="s">
        <v>48</v>
      </c>
      <c r="G63" s="2"/>
      <c r="H63" s="61"/>
      <c r="J63" s="2"/>
      <c r="P63" s="2"/>
      <c r="Q63" s="6">
        <f>SUMIFS(Q$10:Q$54,$E$10:$E$54,$C63,$D$10:$D$54,$D63,$F$10:$F$54,$F63)</f>
        <v>0</v>
      </c>
      <c r="R63" s="6">
        <f>SUMIFS(R$10:R$54,$E$10:$E$54,$C63,$D$10:$D$54,$D63,$F$10:$F$54,$F63)</f>
        <v>0</v>
      </c>
      <c r="S63" s="6">
        <f>SUMIFS(S$10:S$54,$E$10:$E$54,$C63,$D$10:$D$54,$D63,$F$10:$F$54,$F63)</f>
        <v>0</v>
      </c>
      <c r="T63" s="6">
        <f>SUMIFS(T$10:T$54,$E$10:$E$54,$C63,$D$10:$D$54,$D63,$F$10:$F$54,$F63)</f>
        <v>0</v>
      </c>
      <c r="U63" s="6">
        <f>SUMIFS(U$10:U$54,$E$10:$E$54,$C63,$D$10:$D$54,$D63,$F$10:$F$54,$F63)</f>
        <v>0</v>
      </c>
      <c r="V63" s="65">
        <f t="shared" si="3"/>
        <v>0</v>
      </c>
    </row>
    <row r="64" spans="1:26" ht="12.75" customHeight="1" x14ac:dyDescent="0.2">
      <c r="C64" s="21" t="s">
        <v>17</v>
      </c>
      <c r="D64" s="21" t="s">
        <v>50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0</v>
      </c>
      <c r="R64" s="22">
        <f t="shared" ref="R64:U64" si="4">SUM(R58:R63)</f>
        <v>0</v>
      </c>
      <c r="S64" s="22">
        <f t="shared" si="4"/>
        <v>0</v>
      </c>
      <c r="T64" s="22">
        <f t="shared" si="4"/>
        <v>0</v>
      </c>
      <c r="U64" s="22">
        <f t="shared" si="4"/>
        <v>0</v>
      </c>
      <c r="V64" s="22">
        <f>SUM(V58:V63)</f>
        <v>0</v>
      </c>
    </row>
    <row r="65" spans="3:23" ht="12.75" customHeight="1" x14ac:dyDescent="0.2">
      <c r="C65" s="1" t="s">
        <v>14</v>
      </c>
      <c r="D65" s="1" t="s">
        <v>47</v>
      </c>
      <c r="F65" s="1" t="s">
        <v>3</v>
      </c>
      <c r="G65" s="2"/>
      <c r="H65" s="61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65">
        <f t="shared" si="2"/>
        <v>0</v>
      </c>
    </row>
    <row r="66" spans="3:23" ht="12.75" customHeight="1" x14ac:dyDescent="0.2">
      <c r="C66" s="1" t="s">
        <v>15</v>
      </c>
      <c r="D66" s="1" t="s">
        <v>47</v>
      </c>
      <c r="F66" s="1" t="s">
        <v>3</v>
      </c>
      <c r="G66" s="2"/>
      <c r="H66" s="61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65">
        <f t="shared" si="2"/>
        <v>0</v>
      </c>
    </row>
    <row r="67" spans="3:23" ht="12.75" customHeight="1" x14ac:dyDescent="0.2">
      <c r="C67" s="1" t="s">
        <v>16</v>
      </c>
      <c r="D67" s="1" t="s">
        <v>47</v>
      </c>
      <c r="F67" s="1" t="s">
        <v>3</v>
      </c>
      <c r="G67" s="2"/>
      <c r="H67" s="61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0</v>
      </c>
      <c r="S67" s="6">
        <f>SUMIFS(S$10:S$54,$E$10:$E$54,$C67,$D$10:$D$54,$D67,$F$10:$F$54,$F67)</f>
        <v>0</v>
      </c>
      <c r="T67" s="6">
        <f>SUMIFS(T$10:T$54,$E$10:$E$54,$C67,$D$10:$D$54,$D67,$F$10:$F$54,$F67)</f>
        <v>0</v>
      </c>
      <c r="U67" s="6">
        <f>SUMIFS(U$10:U$54,$E$10:$E$54,$C67,$D$10:$D$54,$D67,$F$10:$F$54,$F67)</f>
        <v>0</v>
      </c>
      <c r="V67" s="65">
        <f t="shared" si="2"/>
        <v>0</v>
      </c>
    </row>
    <row r="68" spans="3:23" ht="12.75" customHeight="1" x14ac:dyDescent="0.2">
      <c r="C68" s="1" t="s">
        <v>14</v>
      </c>
      <c r="D68" s="1" t="s">
        <v>47</v>
      </c>
      <c r="F68" s="1" t="s">
        <v>48</v>
      </c>
      <c r="G68" s="2"/>
      <c r="H68" s="61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0</v>
      </c>
      <c r="T68" s="6">
        <f>SUMIFS(T$10:T$54,$E$10:$E$54,$C68,$D$10:$D$54,$D68,$F$10:$F$54,$F68)</f>
        <v>0</v>
      </c>
      <c r="U68" s="6">
        <f>SUMIFS(U$10:U$54,$E$10:$E$54,$C68,$D$10:$D$54,$D68,$F$10:$F$54,$F68)</f>
        <v>0</v>
      </c>
      <c r="V68" s="65">
        <f t="shared" ref="V68:V69" si="5">SUM(Q68:U68)</f>
        <v>0</v>
      </c>
    </row>
    <row r="69" spans="3:23" ht="12.75" customHeight="1" x14ac:dyDescent="0.2">
      <c r="C69" s="1" t="s">
        <v>15</v>
      </c>
      <c r="D69" s="1" t="s">
        <v>47</v>
      </c>
      <c r="F69" s="1" t="s">
        <v>48</v>
      </c>
      <c r="G69" s="2"/>
      <c r="H69" s="61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65">
        <f t="shared" si="5"/>
        <v>0</v>
      </c>
    </row>
    <row r="70" spans="3:23" ht="12.75" customHeight="1" x14ac:dyDescent="0.2">
      <c r="C70" s="1" t="s">
        <v>16</v>
      </c>
      <c r="D70" s="1" t="s">
        <v>47</v>
      </c>
      <c r="F70" s="1" t="s">
        <v>48</v>
      </c>
      <c r="G70" s="2"/>
      <c r="H70" s="61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65">
        <f t="shared" ref="V70" si="6">SUM(Q70:U70)</f>
        <v>0</v>
      </c>
    </row>
    <row r="71" spans="3:23" ht="12.75" customHeight="1" x14ac:dyDescent="0.2">
      <c r="C71" s="21" t="s">
        <v>18</v>
      </c>
      <c r="D71" s="21" t="s">
        <v>47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7">SUM(R65:R70)</f>
        <v>0</v>
      </c>
      <c r="S71" s="22">
        <f t="shared" si="7"/>
        <v>0</v>
      </c>
      <c r="T71" s="22">
        <f t="shared" si="7"/>
        <v>0</v>
      </c>
      <c r="U71" s="22">
        <f t="shared" si="7"/>
        <v>0</v>
      </c>
      <c r="V71" s="22">
        <f>SUM(V65:V70)</f>
        <v>0</v>
      </c>
    </row>
    <row r="72" spans="3:23" ht="12.75" customHeight="1" x14ac:dyDescent="0.2">
      <c r="F72" s="61"/>
      <c r="G72" s="2"/>
      <c r="H72" s="61"/>
      <c r="J72" s="2"/>
      <c r="P72" s="2"/>
      <c r="Q72" s="6"/>
      <c r="R72" s="6"/>
      <c r="S72" s="6"/>
      <c r="T72" s="6"/>
      <c r="U72" s="6"/>
      <c r="V72" s="65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0</v>
      </c>
      <c r="R73" s="8">
        <f t="shared" ref="R73:U73" si="8">R64+R71</f>
        <v>0</v>
      </c>
      <c r="S73" s="8">
        <f t="shared" si="8"/>
        <v>0</v>
      </c>
      <c r="T73" s="8">
        <f t="shared" si="8"/>
        <v>0</v>
      </c>
      <c r="U73" s="8">
        <f t="shared" si="8"/>
        <v>0</v>
      </c>
      <c r="V73" s="66">
        <f t="shared" si="2"/>
        <v>0</v>
      </c>
    </row>
    <row r="74" spans="3:23" ht="12.75" customHeight="1" x14ac:dyDescent="0.2">
      <c r="C74" s="41" t="s">
        <v>52</v>
      </c>
      <c r="D74" s="41"/>
      <c r="E74" s="41"/>
      <c r="F74" s="41"/>
      <c r="G74" s="2"/>
      <c r="H74" s="41"/>
      <c r="I74" s="41"/>
      <c r="J74" s="2"/>
      <c r="K74" s="41"/>
      <c r="L74" s="41"/>
      <c r="M74" s="41"/>
      <c r="N74" s="41"/>
      <c r="O74" s="41"/>
      <c r="P74" s="2"/>
      <c r="Q74" s="42">
        <f>Q73-SUM(Q$10:Q$54)</f>
        <v>0</v>
      </c>
      <c r="R74" s="42">
        <f>R73-SUM(R$10:R$54)</f>
        <v>0</v>
      </c>
      <c r="S74" s="42">
        <f>S73-SUM(S$10:S$54)</f>
        <v>0</v>
      </c>
      <c r="T74" s="42">
        <f>T73-SUM(T$10:T$54)</f>
        <v>0</v>
      </c>
      <c r="U74" s="42">
        <f>U73-SUM(U$10:U$54)</f>
        <v>0</v>
      </c>
      <c r="V74" s="42">
        <f>V73-SUM(Q$10:U$54)</f>
        <v>0</v>
      </c>
      <c r="W74" s="42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49" t="str">
        <f>"NPV ($ "&amp;Assumptions!$B$12&amp;")"</f>
        <v>NPV ($ June 2024)</v>
      </c>
      <c r="D76" s="50">
        <f>NPV(Real_Discount_rate,Q73:U73)</f>
        <v>0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51</v>
      </c>
      <c r="F79" s="3"/>
      <c r="G79" s="2"/>
      <c r="J79" s="2"/>
      <c r="P79" s="2"/>
      <c r="Q79" s="62" t="s">
        <v>9</v>
      </c>
      <c r="R79" s="62" t="s">
        <v>10</v>
      </c>
      <c r="S79" s="62" t="s">
        <v>11</v>
      </c>
      <c r="T79" s="62" t="s">
        <v>12</v>
      </c>
      <c r="U79" s="62" t="s">
        <v>13</v>
      </c>
      <c r="V79" s="111" t="s">
        <v>0</v>
      </c>
    </row>
    <row r="80" spans="3:23" ht="12.75" customHeight="1" x14ac:dyDescent="0.2">
      <c r="C80" s="24"/>
      <c r="D80" s="24" t="s">
        <v>50</v>
      </c>
      <c r="E80" s="24"/>
      <c r="F80" s="24" t="s">
        <v>3</v>
      </c>
      <c r="G80" s="2"/>
      <c r="H80" s="59"/>
      <c r="I80" s="60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0</v>
      </c>
      <c r="R80" s="25">
        <f>SUMIFS(R$10:R$54,$D$10:$D$54,$D80,$F$10:$F$54,$F80)</f>
        <v>0</v>
      </c>
      <c r="S80" s="25">
        <f>SUMIFS(S$10:S$54,$D$10:$D$54,$D80,$F$10:$F$54,$F80)</f>
        <v>0</v>
      </c>
      <c r="T80" s="25">
        <f>SUMIFS(T$10:T$54,$D$10:$D$54,$D80,$F$10:$F$54,$F80)</f>
        <v>0</v>
      </c>
      <c r="U80" s="25">
        <f>SUMIFS(U$10:U$54,$D$10:$D$54,$D80,$F$10:$F$54,$F80)</f>
        <v>0</v>
      </c>
      <c r="V80" s="65">
        <f t="shared" ref="V80:V81" si="9">SUM(Q80:U80)</f>
        <v>0</v>
      </c>
    </row>
    <row r="81" spans="3:23" ht="12.75" customHeight="1" x14ac:dyDescent="0.2">
      <c r="D81" s="1" t="s">
        <v>47</v>
      </c>
      <c r="F81" s="1" t="s">
        <v>3</v>
      </c>
      <c r="G81" s="2"/>
      <c r="J81" s="2"/>
      <c r="P81" s="2"/>
      <c r="Q81" s="110">
        <f>SUMIFS(Q$10:Q$54,$D$10:$D$54,$D81,$F$10:$F$54,$F81)</f>
        <v>0</v>
      </c>
      <c r="R81" s="110">
        <f>SUMIFS(R$10:R$54,$D$10:$D$54,$D81,$F$10:$F$54,$F81)</f>
        <v>0</v>
      </c>
      <c r="S81" s="110">
        <f>SUMIFS(S$10:S$54,$D$10:$D$54,$D81,$F$10:$F$54,$F81)</f>
        <v>0</v>
      </c>
      <c r="T81" s="110">
        <f>SUMIFS(T$10:T$54,$D$10:$D$54,$D81,$F$10:$F$54,$F81)</f>
        <v>0</v>
      </c>
      <c r="U81" s="110">
        <f>SUMIFS(U$10:U$54,$D$10:$D$54,$D81,$F$10:$F$54,$F81)</f>
        <v>0</v>
      </c>
      <c r="V81" s="65">
        <f t="shared" si="9"/>
        <v>0</v>
      </c>
    </row>
    <row r="82" spans="3:23" ht="12.75" customHeight="1" x14ac:dyDescent="0.2">
      <c r="C82" s="21" t="s">
        <v>53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0</v>
      </c>
      <c r="R82" s="22">
        <f t="shared" ref="R82:V82" si="10">SUM(R80:R81)</f>
        <v>0</v>
      </c>
      <c r="S82" s="22">
        <f t="shared" si="10"/>
        <v>0</v>
      </c>
      <c r="T82" s="22">
        <f t="shared" si="10"/>
        <v>0</v>
      </c>
      <c r="U82" s="22">
        <f t="shared" si="10"/>
        <v>0</v>
      </c>
      <c r="V82" s="22">
        <f t="shared" si="10"/>
        <v>0</v>
      </c>
    </row>
    <row r="83" spans="3:23" ht="12.75" customHeight="1" x14ac:dyDescent="0.2">
      <c r="C83" s="4"/>
      <c r="D83" s="1" t="s">
        <v>50</v>
      </c>
      <c r="F83" s="1" t="s">
        <v>48</v>
      </c>
      <c r="G83" s="2"/>
      <c r="H83" s="61"/>
      <c r="J83" s="2"/>
      <c r="P83" s="2"/>
      <c r="Q83" s="6">
        <f>SUMIFS(Q$10:Q$54,$D$10:$D$54,$D83,$F$10:$F$54,$F83)</f>
        <v>0</v>
      </c>
      <c r="R83" s="6">
        <f>SUMIFS(R$10:R$54,$D$10:$D$54,$D83,$F$10:$F$54,$F83)</f>
        <v>0</v>
      </c>
      <c r="S83" s="6">
        <f>SUMIFS(S$10:S$54,$D$10:$D$54,$D83,$F$10:$F$54,$F83)</f>
        <v>0</v>
      </c>
      <c r="T83" s="6">
        <f>SUMIFS(T$10:T$54,$D$10:$D$54,$D83,$F$10:$F$54,$F83)</f>
        <v>0</v>
      </c>
      <c r="U83" s="6">
        <f>SUMIFS(U$10:U$54,$D$10:$D$54,$D83,$F$10:$F$54,$F83)</f>
        <v>0</v>
      </c>
      <c r="V83" s="65">
        <f t="shared" ref="V83:V84" si="11">SUM(Q83:U83)</f>
        <v>0</v>
      </c>
    </row>
    <row r="84" spans="3:23" ht="12.75" customHeight="1" x14ac:dyDescent="0.2">
      <c r="C84" s="4"/>
      <c r="D84" s="1" t="s">
        <v>47</v>
      </c>
      <c r="F84" s="1" t="s">
        <v>48</v>
      </c>
      <c r="G84" s="2"/>
      <c r="H84" s="61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0</v>
      </c>
      <c r="T84" s="6">
        <f>SUMIFS(T$10:T$54,$D$10:$D$54,$D84,$F$10:$F$54,$F84)</f>
        <v>0</v>
      </c>
      <c r="U84" s="6">
        <f>SUMIFS(U$10:U$54,$D$10:$D$54,$D84,$F$10:$F$54,$F84)</f>
        <v>0</v>
      </c>
      <c r="V84" s="65">
        <f t="shared" si="11"/>
        <v>0</v>
      </c>
    </row>
    <row r="85" spans="3:23" ht="12.75" customHeight="1" x14ac:dyDescent="0.2">
      <c r="C85" s="21" t="s">
        <v>54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U85" si="12">SUM(R83:R84)</f>
        <v>0</v>
      </c>
      <c r="S85" s="22">
        <f t="shared" si="12"/>
        <v>0</v>
      </c>
      <c r="T85" s="22">
        <f t="shared" si="12"/>
        <v>0</v>
      </c>
      <c r="U85" s="22">
        <f t="shared" si="12"/>
        <v>0</v>
      </c>
      <c r="V85" s="22">
        <f t="shared" ref="V85" si="13">SUM(V83:V84)</f>
        <v>0</v>
      </c>
    </row>
    <row r="86" spans="3:23" ht="12.75" customHeight="1" x14ac:dyDescent="0.2">
      <c r="C86" s="4"/>
      <c r="D86" s="4"/>
      <c r="F86" s="61"/>
      <c r="G86" s="2"/>
      <c r="H86" s="61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0</v>
      </c>
      <c r="R87" s="8">
        <f t="shared" ref="R87:U87" si="14">R82+R85</f>
        <v>0</v>
      </c>
      <c r="S87" s="8">
        <f t="shared" si="14"/>
        <v>0</v>
      </c>
      <c r="T87" s="8">
        <f t="shared" si="14"/>
        <v>0</v>
      </c>
      <c r="U87" s="8">
        <f t="shared" si="14"/>
        <v>0</v>
      </c>
      <c r="V87" s="66">
        <f t="shared" ref="V87" si="15">SUM(Q87:U87)</f>
        <v>0</v>
      </c>
    </row>
    <row r="88" spans="3:23" ht="12.75" customHeight="1" x14ac:dyDescent="0.2">
      <c r="C88" s="41" t="s">
        <v>52</v>
      </c>
      <c r="D88" s="41"/>
      <c r="E88" s="41"/>
      <c r="F88" s="41"/>
      <c r="G88" s="2"/>
      <c r="H88" s="41"/>
      <c r="I88" s="41"/>
      <c r="J88" s="2"/>
      <c r="K88" s="41"/>
      <c r="L88" s="41"/>
      <c r="M88" s="41"/>
      <c r="N88" s="41"/>
      <c r="O88" s="41"/>
      <c r="P88" s="2"/>
      <c r="Q88" s="42">
        <f>Q87-SUM(Q$10:Q$54)</f>
        <v>0</v>
      </c>
      <c r="R88" s="42">
        <f>R87-SUM(R$10:R$54)</f>
        <v>0</v>
      </c>
      <c r="S88" s="42">
        <f>S87-SUM(S$10:S$54)</f>
        <v>0</v>
      </c>
      <c r="T88" s="42">
        <f>T87-SUM(T$10:T$54)</f>
        <v>0</v>
      </c>
      <c r="U88" s="42">
        <f>U87-SUM(U$10:U$54)</f>
        <v>0</v>
      </c>
      <c r="V88" s="42">
        <f>V87-SUM(Q$10:U$54)</f>
        <v>0</v>
      </c>
      <c r="W88" s="42">
        <f>SUM(Q88:V88)</f>
        <v>0</v>
      </c>
    </row>
    <row r="89" spans="3:23" ht="12.75" customHeight="1" x14ac:dyDescent="0.2">
      <c r="C89" s="112"/>
      <c r="D89" s="112"/>
      <c r="E89" s="112"/>
      <c r="F89" s="112"/>
      <c r="G89" s="2"/>
      <c r="H89" s="112"/>
      <c r="I89" s="112"/>
      <c r="J89" s="2"/>
      <c r="K89" s="112"/>
      <c r="L89" s="112"/>
      <c r="M89" s="112"/>
      <c r="N89" s="112"/>
      <c r="O89" s="112"/>
      <c r="P89" s="2"/>
      <c r="Q89" s="113"/>
      <c r="R89" s="113"/>
      <c r="S89" s="113"/>
      <c r="T89" s="113"/>
      <c r="U89" s="113"/>
      <c r="V89" s="113"/>
      <c r="W89" s="113"/>
    </row>
    <row r="90" spans="3:23" ht="12.75" customHeight="1" x14ac:dyDescent="0.2">
      <c r="C90" s="112"/>
      <c r="D90" s="112"/>
      <c r="E90" s="112"/>
      <c r="F90" s="112"/>
      <c r="G90" s="2"/>
      <c r="H90" s="112"/>
      <c r="I90" s="112"/>
      <c r="J90" s="2"/>
      <c r="K90" s="112"/>
      <c r="L90" s="112"/>
      <c r="M90" s="112"/>
      <c r="N90" s="112"/>
      <c r="O90" s="112"/>
      <c r="P90" s="2"/>
      <c r="Q90" s="113"/>
      <c r="R90" s="113"/>
      <c r="S90" s="113"/>
      <c r="T90" s="113"/>
      <c r="U90" s="113"/>
      <c r="V90" s="113"/>
      <c r="W90" s="113"/>
    </row>
    <row r="91" spans="3:23" ht="12.75" customHeight="1" x14ac:dyDescent="0.2">
      <c r="C91" s="112"/>
      <c r="D91" s="112"/>
      <c r="E91" s="112"/>
      <c r="F91" s="112"/>
      <c r="G91" s="2"/>
      <c r="H91" s="112"/>
      <c r="I91" s="112"/>
      <c r="J91" s="2"/>
      <c r="K91" s="112"/>
      <c r="L91" s="112"/>
      <c r="M91" s="112"/>
      <c r="N91" s="112"/>
      <c r="O91" s="112"/>
      <c r="P91" s="2"/>
      <c r="Q91" s="113"/>
      <c r="R91" s="113"/>
      <c r="S91" s="113"/>
      <c r="T91" s="113"/>
      <c r="U91" s="113"/>
      <c r="V91" s="113"/>
      <c r="W91" s="113"/>
    </row>
    <row r="92" spans="3:23" ht="12.75" customHeight="1" x14ac:dyDescent="0.2">
      <c r="C92" s="69" t="s">
        <v>55</v>
      </c>
      <c r="G92" s="2"/>
      <c r="J92" s="2"/>
      <c r="P92" s="2"/>
      <c r="Q92" s="62" t="s">
        <v>9</v>
      </c>
      <c r="R92" s="62" t="s">
        <v>10</v>
      </c>
      <c r="S92" s="62" t="s">
        <v>11</v>
      </c>
      <c r="T92" s="62" t="s">
        <v>12</v>
      </c>
      <c r="U92" s="62" t="s">
        <v>13</v>
      </c>
      <c r="V92" s="62" t="s">
        <v>0</v>
      </c>
    </row>
    <row r="93" spans="3:23" ht="12.75" customHeight="1" x14ac:dyDescent="0.2">
      <c r="C93" s="24" t="s">
        <v>14</v>
      </c>
      <c r="D93" s="24" t="s">
        <v>50</v>
      </c>
      <c r="E93" s="24"/>
      <c r="F93" s="24" t="s">
        <v>3</v>
      </c>
      <c r="G93" s="2"/>
      <c r="H93" s="59"/>
      <c r="I93" s="60"/>
      <c r="J93" s="2"/>
      <c r="K93" s="24"/>
      <c r="L93" s="24"/>
      <c r="M93" s="24"/>
      <c r="N93" s="24"/>
      <c r="O93" s="24"/>
      <c r="P93" s="2"/>
      <c r="Q93" s="32">
        <f t="shared" ref="Q93:U98" si="16">Q58*business_case_dollars</f>
        <v>0</v>
      </c>
      <c r="R93" s="32">
        <f t="shared" si="16"/>
        <v>0</v>
      </c>
      <c r="S93" s="32">
        <f t="shared" si="16"/>
        <v>0</v>
      </c>
      <c r="T93" s="32">
        <f t="shared" si="16"/>
        <v>0</v>
      </c>
      <c r="U93" s="32">
        <f t="shared" si="16"/>
        <v>0</v>
      </c>
      <c r="V93" s="64">
        <f>SUM(Q93:U93)</f>
        <v>0</v>
      </c>
    </row>
    <row r="94" spans="3:23" ht="12.75" customHeight="1" x14ac:dyDescent="0.2">
      <c r="C94" s="1" t="s">
        <v>15</v>
      </c>
      <c r="D94" s="1" t="s">
        <v>50</v>
      </c>
      <c r="F94" s="1" t="s">
        <v>3</v>
      </c>
      <c r="G94" s="2"/>
      <c r="H94" s="61"/>
      <c r="J94" s="2"/>
      <c r="P94" s="2"/>
      <c r="Q94" s="6">
        <f t="shared" si="16"/>
        <v>0</v>
      </c>
      <c r="R94" s="6">
        <f t="shared" si="16"/>
        <v>0</v>
      </c>
      <c r="S94" s="6">
        <f t="shared" si="16"/>
        <v>0</v>
      </c>
      <c r="T94" s="6">
        <f t="shared" si="16"/>
        <v>0</v>
      </c>
      <c r="U94" s="6">
        <f t="shared" si="16"/>
        <v>0</v>
      </c>
      <c r="V94" s="65">
        <f t="shared" ref="V94:V108" si="17">SUM(Q94:U94)</f>
        <v>0</v>
      </c>
    </row>
    <row r="95" spans="3:23" ht="12.75" customHeight="1" x14ac:dyDescent="0.2">
      <c r="C95" s="1" t="s">
        <v>16</v>
      </c>
      <c r="D95" s="1" t="s">
        <v>50</v>
      </c>
      <c r="F95" s="1" t="s">
        <v>3</v>
      </c>
      <c r="G95" s="2"/>
      <c r="H95" s="61"/>
      <c r="J95" s="2"/>
      <c r="P95" s="2"/>
      <c r="Q95" s="6">
        <f t="shared" si="16"/>
        <v>0</v>
      </c>
      <c r="R95" s="6">
        <f t="shared" si="16"/>
        <v>0</v>
      </c>
      <c r="S95" s="6">
        <f t="shared" si="16"/>
        <v>0</v>
      </c>
      <c r="T95" s="6">
        <f t="shared" si="16"/>
        <v>0</v>
      </c>
      <c r="U95" s="6">
        <f t="shared" si="16"/>
        <v>0</v>
      </c>
      <c r="V95" s="65">
        <f t="shared" si="17"/>
        <v>0</v>
      </c>
    </row>
    <row r="96" spans="3:23" ht="12.75" customHeight="1" x14ac:dyDescent="0.2">
      <c r="C96" s="1" t="s">
        <v>14</v>
      </c>
      <c r="D96" s="1" t="s">
        <v>50</v>
      </c>
      <c r="F96" s="1" t="s">
        <v>48</v>
      </c>
      <c r="G96" s="2"/>
      <c r="H96" s="61"/>
      <c r="J96" s="2"/>
      <c r="P96" s="2"/>
      <c r="Q96" s="6">
        <f t="shared" si="16"/>
        <v>0</v>
      </c>
      <c r="R96" s="6">
        <f t="shared" si="16"/>
        <v>0</v>
      </c>
      <c r="S96" s="6">
        <f t="shared" si="16"/>
        <v>0</v>
      </c>
      <c r="T96" s="6">
        <f t="shared" si="16"/>
        <v>0</v>
      </c>
      <c r="U96" s="6">
        <f t="shared" si="16"/>
        <v>0</v>
      </c>
      <c r="V96" s="6">
        <f t="shared" si="17"/>
        <v>0</v>
      </c>
    </row>
    <row r="97" spans="3:23" ht="12.75" customHeight="1" x14ac:dyDescent="0.2">
      <c r="C97" s="1" t="s">
        <v>15</v>
      </c>
      <c r="D97" s="1" t="s">
        <v>50</v>
      </c>
      <c r="F97" s="1" t="s">
        <v>48</v>
      </c>
      <c r="G97" s="2"/>
      <c r="H97" s="61"/>
      <c r="J97" s="2"/>
      <c r="P97" s="2"/>
      <c r="Q97" s="6">
        <f t="shared" si="16"/>
        <v>0</v>
      </c>
      <c r="R97" s="6">
        <f t="shared" si="16"/>
        <v>0</v>
      </c>
      <c r="S97" s="6">
        <f t="shared" si="16"/>
        <v>0</v>
      </c>
      <c r="T97" s="6">
        <f t="shared" si="16"/>
        <v>0</v>
      </c>
      <c r="U97" s="6">
        <f t="shared" si="16"/>
        <v>0</v>
      </c>
      <c r="V97" s="6">
        <f t="shared" si="17"/>
        <v>0</v>
      </c>
    </row>
    <row r="98" spans="3:23" ht="12.75" customHeight="1" x14ac:dyDescent="0.2">
      <c r="C98" s="1" t="s">
        <v>16</v>
      </c>
      <c r="D98" s="1" t="s">
        <v>50</v>
      </c>
      <c r="F98" s="1" t="s">
        <v>48</v>
      </c>
      <c r="G98" s="2"/>
      <c r="H98" s="61"/>
      <c r="J98" s="2"/>
      <c r="P98" s="2"/>
      <c r="Q98" s="6">
        <f t="shared" si="16"/>
        <v>0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  <c r="V98" s="6">
        <f t="shared" si="17"/>
        <v>0</v>
      </c>
    </row>
    <row r="99" spans="3:23" ht="12.75" customHeight="1" x14ac:dyDescent="0.2">
      <c r="C99" s="21" t="s">
        <v>17</v>
      </c>
      <c r="D99" s="21" t="s">
        <v>50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0</v>
      </c>
      <c r="R99" s="22">
        <f t="shared" ref="R99:U99" si="18">SUM(R93:R98)</f>
        <v>0</v>
      </c>
      <c r="S99" s="22">
        <f t="shared" si="18"/>
        <v>0</v>
      </c>
      <c r="T99" s="22">
        <f t="shared" si="18"/>
        <v>0</v>
      </c>
      <c r="U99" s="22">
        <f t="shared" si="18"/>
        <v>0</v>
      </c>
      <c r="V99" s="22">
        <f>SUM(V93:V98)</f>
        <v>0</v>
      </c>
    </row>
    <row r="100" spans="3:23" ht="12.75" customHeight="1" x14ac:dyDescent="0.2">
      <c r="C100" s="1" t="s">
        <v>14</v>
      </c>
      <c r="D100" s="1" t="s">
        <v>47</v>
      </c>
      <c r="F100" s="1" t="s">
        <v>3</v>
      </c>
      <c r="G100" s="2"/>
      <c r="H100" s="61"/>
      <c r="J100" s="2"/>
      <c r="P100" s="2"/>
      <c r="Q100" s="114">
        <f t="shared" ref="Q100:U105" si="19">Q65*business_case_dollars</f>
        <v>0</v>
      </c>
      <c r="R100" s="114">
        <f t="shared" si="19"/>
        <v>0</v>
      </c>
      <c r="S100" s="114">
        <f t="shared" si="19"/>
        <v>0</v>
      </c>
      <c r="T100" s="114">
        <f t="shared" si="19"/>
        <v>0</v>
      </c>
      <c r="U100" s="114">
        <f t="shared" si="19"/>
        <v>0</v>
      </c>
      <c r="V100" s="65">
        <f>SUM(Q100:U100)</f>
        <v>0</v>
      </c>
    </row>
    <row r="101" spans="3:23" ht="12.75" customHeight="1" x14ac:dyDescent="0.2">
      <c r="C101" s="1" t="s">
        <v>15</v>
      </c>
      <c r="D101" s="1" t="s">
        <v>47</v>
      </c>
      <c r="F101" s="1" t="s">
        <v>3</v>
      </c>
      <c r="G101" s="2"/>
      <c r="H101" s="61"/>
      <c r="J101" s="2"/>
      <c r="P101" s="2"/>
      <c r="Q101" s="6">
        <f t="shared" si="19"/>
        <v>0</v>
      </c>
      <c r="R101" s="6">
        <f t="shared" si="19"/>
        <v>0</v>
      </c>
      <c r="S101" s="6">
        <f t="shared" si="19"/>
        <v>0</v>
      </c>
      <c r="T101" s="6">
        <f t="shared" si="19"/>
        <v>0</v>
      </c>
      <c r="U101" s="6">
        <f t="shared" si="19"/>
        <v>0</v>
      </c>
      <c r="V101" s="65">
        <f t="shared" ref="V101:V105" si="20">SUM(Q101:U101)</f>
        <v>0</v>
      </c>
    </row>
    <row r="102" spans="3:23" ht="12.75" customHeight="1" x14ac:dyDescent="0.2">
      <c r="C102" s="1" t="s">
        <v>16</v>
      </c>
      <c r="D102" s="1" t="s">
        <v>47</v>
      </c>
      <c r="F102" s="1" t="s">
        <v>3</v>
      </c>
      <c r="G102" s="2"/>
      <c r="H102" s="61"/>
      <c r="J102" s="2"/>
      <c r="P102" s="2"/>
      <c r="Q102" s="6">
        <f t="shared" si="19"/>
        <v>0</v>
      </c>
      <c r="R102" s="6">
        <f t="shared" si="19"/>
        <v>0</v>
      </c>
      <c r="S102" s="6">
        <f t="shared" si="19"/>
        <v>0</v>
      </c>
      <c r="T102" s="6">
        <f t="shared" si="19"/>
        <v>0</v>
      </c>
      <c r="U102" s="6">
        <f t="shared" si="19"/>
        <v>0</v>
      </c>
      <c r="V102" s="65">
        <f t="shared" si="20"/>
        <v>0</v>
      </c>
    </row>
    <row r="103" spans="3:23" ht="12.75" customHeight="1" x14ac:dyDescent="0.2">
      <c r="C103" s="1" t="s">
        <v>14</v>
      </c>
      <c r="D103" s="1" t="s">
        <v>47</v>
      </c>
      <c r="F103" s="1" t="s">
        <v>48</v>
      </c>
      <c r="G103" s="2"/>
      <c r="H103" s="61"/>
      <c r="J103" s="2"/>
      <c r="P103" s="2"/>
      <c r="Q103" s="6">
        <f t="shared" si="19"/>
        <v>0</v>
      </c>
      <c r="R103" s="6">
        <f t="shared" si="19"/>
        <v>0</v>
      </c>
      <c r="S103" s="6">
        <f t="shared" si="19"/>
        <v>0</v>
      </c>
      <c r="T103" s="6">
        <f t="shared" si="19"/>
        <v>0</v>
      </c>
      <c r="U103" s="6">
        <f t="shared" si="19"/>
        <v>0</v>
      </c>
      <c r="V103" s="6">
        <f t="shared" si="20"/>
        <v>0</v>
      </c>
    </row>
    <row r="104" spans="3:23" ht="12.75" customHeight="1" x14ac:dyDescent="0.2">
      <c r="C104" s="1" t="s">
        <v>15</v>
      </c>
      <c r="D104" s="1" t="s">
        <v>47</v>
      </c>
      <c r="F104" s="1" t="s">
        <v>48</v>
      </c>
      <c r="G104" s="2"/>
      <c r="H104" s="61"/>
      <c r="J104" s="2"/>
      <c r="P104" s="2"/>
      <c r="Q104" s="6">
        <f t="shared" si="19"/>
        <v>0</v>
      </c>
      <c r="R104" s="6">
        <f t="shared" si="19"/>
        <v>0</v>
      </c>
      <c r="S104" s="6">
        <f t="shared" si="19"/>
        <v>0</v>
      </c>
      <c r="T104" s="6">
        <f t="shared" si="19"/>
        <v>0</v>
      </c>
      <c r="U104" s="6">
        <f t="shared" si="19"/>
        <v>0</v>
      </c>
      <c r="V104" s="6">
        <f t="shared" si="20"/>
        <v>0</v>
      </c>
    </row>
    <row r="105" spans="3:23" ht="12.75" customHeight="1" x14ac:dyDescent="0.2">
      <c r="C105" s="1" t="s">
        <v>16</v>
      </c>
      <c r="D105" s="1" t="s">
        <v>47</v>
      </c>
      <c r="F105" s="1" t="s">
        <v>48</v>
      </c>
      <c r="G105" s="2"/>
      <c r="H105" s="61"/>
      <c r="J105" s="2"/>
      <c r="P105" s="2"/>
      <c r="Q105" s="6">
        <f t="shared" si="19"/>
        <v>0</v>
      </c>
      <c r="R105" s="6">
        <f t="shared" si="19"/>
        <v>0</v>
      </c>
      <c r="S105" s="6">
        <f t="shared" si="19"/>
        <v>0</v>
      </c>
      <c r="T105" s="6">
        <f t="shared" si="19"/>
        <v>0</v>
      </c>
      <c r="U105" s="6">
        <f t="shared" si="19"/>
        <v>0</v>
      </c>
      <c r="V105" s="6">
        <f t="shared" si="20"/>
        <v>0</v>
      </c>
    </row>
    <row r="106" spans="3:23" ht="12.75" customHeight="1" x14ac:dyDescent="0.2">
      <c r="C106" s="21" t="s">
        <v>18</v>
      </c>
      <c r="D106" s="21" t="s">
        <v>47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21">SUM(R100:R105)</f>
        <v>0</v>
      </c>
      <c r="S106" s="22">
        <f t="shared" si="21"/>
        <v>0</v>
      </c>
      <c r="T106" s="22">
        <f t="shared" si="21"/>
        <v>0</v>
      </c>
      <c r="U106" s="22">
        <f t="shared" si="21"/>
        <v>0</v>
      </c>
      <c r="V106" s="22">
        <f t="shared" si="21"/>
        <v>0</v>
      </c>
    </row>
    <row r="107" spans="3:23" ht="12.75" customHeight="1" x14ac:dyDescent="0.2">
      <c r="G107" s="2"/>
      <c r="H107" s="61"/>
      <c r="J107" s="2"/>
      <c r="P107" s="2"/>
      <c r="Q107" s="6"/>
      <c r="R107" s="6"/>
      <c r="S107" s="6"/>
      <c r="T107" s="6"/>
      <c r="U107" s="6"/>
      <c r="V107" s="65"/>
    </row>
    <row r="108" spans="3:23" x14ac:dyDescent="0.2">
      <c r="C108" s="7" t="str">
        <f>"Total Expenditure ($ "&amp;Assumptions!$C$34&amp;")"</f>
        <v>Total Expenditure ($ June 2026)</v>
      </c>
      <c r="D108" s="7" t="s">
        <v>56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0</v>
      </c>
      <c r="R108" s="8">
        <f t="shared" ref="R108:U108" si="22">R99+R106</f>
        <v>0</v>
      </c>
      <c r="S108" s="8">
        <f t="shared" si="22"/>
        <v>0</v>
      </c>
      <c r="T108" s="8">
        <f t="shared" si="22"/>
        <v>0</v>
      </c>
      <c r="U108" s="8">
        <f t="shared" si="22"/>
        <v>0</v>
      </c>
      <c r="V108" s="66">
        <f t="shared" si="17"/>
        <v>0</v>
      </c>
    </row>
    <row r="109" spans="3:23" x14ac:dyDescent="0.2">
      <c r="G109" s="2"/>
      <c r="J109" s="2"/>
      <c r="P109" s="2"/>
      <c r="Q109" s="42">
        <f>SUM(Q10:Q54)*business_case_dollars-Q108</f>
        <v>0</v>
      </c>
      <c r="R109" s="42">
        <f>SUM(R10:R54)*business_case_dollars-R108</f>
        <v>0</v>
      </c>
      <c r="S109" s="42">
        <f>SUM(S10:S54)*business_case_dollars-S108</f>
        <v>0</v>
      </c>
      <c r="T109" s="42">
        <f>SUM(T10:T54)*business_case_dollars-T108</f>
        <v>0</v>
      </c>
      <c r="U109" s="42">
        <f>SUM(U10:U54)*business_case_dollars-U108</f>
        <v>0</v>
      </c>
      <c r="V109" s="42">
        <f>SUM(Q10:U54)*business_case_dollars-V108</f>
        <v>0</v>
      </c>
      <c r="W109" s="42">
        <f>SUM(Q109:V109)</f>
        <v>0</v>
      </c>
    </row>
    <row r="110" spans="3:23" x14ac:dyDescent="0.2">
      <c r="C110" s="49" t="str">
        <f>"NPV ($ "&amp;Assumptions!$C$34&amp;")"</f>
        <v>NPV ($ June 2026)</v>
      </c>
      <c r="D110" s="50">
        <f>NPV(Real_Discount_rate,Q108:U108)</f>
        <v>0</v>
      </c>
      <c r="G110" s="2"/>
      <c r="J110" s="2"/>
      <c r="P110" s="2"/>
      <c r="Q110" s="47"/>
      <c r="R110" s="47"/>
      <c r="S110" s="47"/>
      <c r="T110" s="47"/>
      <c r="U110" s="47"/>
    </row>
    <row r="113" spans="3:23" x14ac:dyDescent="0.2">
      <c r="C113" s="4" t="s">
        <v>51</v>
      </c>
      <c r="F113" s="3"/>
      <c r="G113" s="2"/>
      <c r="J113" s="2"/>
      <c r="P113" s="2"/>
      <c r="Q113" s="62" t="s">
        <v>9</v>
      </c>
      <c r="R113" s="62" t="s">
        <v>10</v>
      </c>
      <c r="S113" s="62" t="s">
        <v>11</v>
      </c>
      <c r="T113" s="62" t="s">
        <v>12</v>
      </c>
      <c r="U113" s="62" t="s">
        <v>13</v>
      </c>
      <c r="V113" s="111" t="s">
        <v>0</v>
      </c>
    </row>
    <row r="114" spans="3:23" x14ac:dyDescent="0.2">
      <c r="C114" s="24"/>
      <c r="D114" s="24" t="s">
        <v>50</v>
      </c>
      <c r="E114" s="24"/>
      <c r="F114" s="24" t="s">
        <v>3</v>
      </c>
      <c r="G114" s="2"/>
      <c r="H114" s="59"/>
      <c r="I114" s="60"/>
      <c r="J114" s="2"/>
      <c r="K114" s="24"/>
      <c r="L114" s="24"/>
      <c r="M114" s="24"/>
      <c r="N114" s="24"/>
      <c r="O114" s="24"/>
      <c r="P114" s="2"/>
      <c r="Q114" s="25">
        <f t="shared" ref="Q114:U115" si="23">Q80*business_case_dollars</f>
        <v>0</v>
      </c>
      <c r="R114" s="25">
        <f t="shared" si="23"/>
        <v>0</v>
      </c>
      <c r="S114" s="25">
        <f t="shared" si="23"/>
        <v>0</v>
      </c>
      <c r="T114" s="25">
        <f t="shared" si="23"/>
        <v>0</v>
      </c>
      <c r="U114" s="25">
        <f t="shared" si="23"/>
        <v>0</v>
      </c>
      <c r="V114" s="65">
        <f t="shared" ref="V114:V115" si="24">SUM(Q114:U114)</f>
        <v>0</v>
      </c>
    </row>
    <row r="115" spans="3:23" x14ac:dyDescent="0.2">
      <c r="D115" s="1" t="s">
        <v>47</v>
      </c>
      <c r="F115" s="1" t="s">
        <v>3</v>
      </c>
      <c r="G115" s="2"/>
      <c r="J115" s="2"/>
      <c r="P115" s="2"/>
      <c r="Q115" s="110">
        <f t="shared" si="23"/>
        <v>0</v>
      </c>
      <c r="R115" s="110">
        <f t="shared" si="23"/>
        <v>0</v>
      </c>
      <c r="S115" s="110">
        <f t="shared" si="23"/>
        <v>0</v>
      </c>
      <c r="T115" s="110">
        <f t="shared" si="23"/>
        <v>0</v>
      </c>
      <c r="U115" s="110">
        <f t="shared" si="23"/>
        <v>0</v>
      </c>
      <c r="V115" s="65">
        <f t="shared" si="24"/>
        <v>0</v>
      </c>
    </row>
    <row r="116" spans="3:23" x14ac:dyDescent="0.2">
      <c r="C116" s="21" t="s">
        <v>53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0</v>
      </c>
      <c r="R116" s="22">
        <f t="shared" ref="R116:V116" si="25">SUM(R114:R115)</f>
        <v>0</v>
      </c>
      <c r="S116" s="22">
        <f t="shared" si="25"/>
        <v>0</v>
      </c>
      <c r="T116" s="22">
        <f t="shared" si="25"/>
        <v>0</v>
      </c>
      <c r="U116" s="22">
        <f t="shared" si="25"/>
        <v>0</v>
      </c>
      <c r="V116" s="22">
        <f t="shared" si="25"/>
        <v>0</v>
      </c>
    </row>
    <row r="117" spans="3:23" x14ac:dyDescent="0.2">
      <c r="C117" s="4"/>
      <c r="D117" s="1" t="s">
        <v>50</v>
      </c>
      <c r="F117" s="1" t="s">
        <v>48</v>
      </c>
      <c r="G117" s="2"/>
      <c r="H117" s="61"/>
      <c r="J117" s="2"/>
      <c r="P117" s="2"/>
      <c r="Q117" s="6">
        <f t="shared" ref="Q117:U118" si="26">Q83*business_case_dollars</f>
        <v>0</v>
      </c>
      <c r="R117" s="6">
        <f t="shared" si="26"/>
        <v>0</v>
      </c>
      <c r="S117" s="6">
        <f t="shared" si="26"/>
        <v>0</v>
      </c>
      <c r="T117" s="6">
        <f t="shared" si="26"/>
        <v>0</v>
      </c>
      <c r="U117" s="6">
        <f t="shared" si="26"/>
        <v>0</v>
      </c>
      <c r="V117" s="65">
        <f t="shared" ref="V117:V118" si="27">SUM(Q117:U117)</f>
        <v>0</v>
      </c>
    </row>
    <row r="118" spans="3:23" x14ac:dyDescent="0.2">
      <c r="C118" s="4"/>
      <c r="D118" s="1" t="s">
        <v>47</v>
      </c>
      <c r="F118" s="1" t="s">
        <v>48</v>
      </c>
      <c r="G118" s="2"/>
      <c r="H118" s="61"/>
      <c r="J118" s="2"/>
      <c r="P118" s="2"/>
      <c r="Q118" s="6">
        <f t="shared" si="26"/>
        <v>0</v>
      </c>
      <c r="R118" s="6">
        <f t="shared" si="26"/>
        <v>0</v>
      </c>
      <c r="S118" s="6">
        <f t="shared" si="26"/>
        <v>0</v>
      </c>
      <c r="T118" s="6">
        <f t="shared" si="26"/>
        <v>0</v>
      </c>
      <c r="U118" s="6">
        <f t="shared" si="26"/>
        <v>0</v>
      </c>
      <c r="V118" s="65">
        <f t="shared" si="27"/>
        <v>0</v>
      </c>
    </row>
    <row r="119" spans="3:23" x14ac:dyDescent="0.2">
      <c r="C119" s="21" t="s">
        <v>54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28">SUM(R117:R118)</f>
        <v>0</v>
      </c>
      <c r="S119" s="22">
        <f t="shared" si="28"/>
        <v>0</v>
      </c>
      <c r="T119" s="22">
        <f t="shared" si="28"/>
        <v>0</v>
      </c>
      <c r="U119" s="22">
        <f t="shared" si="28"/>
        <v>0</v>
      </c>
      <c r="V119" s="22">
        <f t="shared" si="28"/>
        <v>0</v>
      </c>
    </row>
    <row r="120" spans="3:23" x14ac:dyDescent="0.2">
      <c r="C120" s="4"/>
      <c r="D120" s="4"/>
      <c r="F120" s="61"/>
      <c r="G120" s="2"/>
      <c r="H120" s="61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"&amp;Assumptions!$C$34&amp;")"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0</v>
      </c>
      <c r="R121" s="8">
        <f t="shared" ref="R121:U121" si="29">R116+R119</f>
        <v>0</v>
      </c>
      <c r="S121" s="8">
        <f t="shared" si="29"/>
        <v>0</v>
      </c>
      <c r="T121" s="8">
        <f t="shared" si="29"/>
        <v>0</v>
      </c>
      <c r="U121" s="8">
        <f t="shared" si="29"/>
        <v>0</v>
      </c>
      <c r="V121" s="66">
        <f t="shared" ref="V121" si="30">SUM(Q121:U121)</f>
        <v>0</v>
      </c>
    </row>
    <row r="122" spans="3:23" x14ac:dyDescent="0.2">
      <c r="C122" s="41" t="s">
        <v>52</v>
      </c>
      <c r="D122" s="41"/>
      <c r="E122" s="41"/>
      <c r="F122" s="41"/>
      <c r="G122" s="2"/>
      <c r="H122" s="41"/>
      <c r="I122" s="41"/>
      <c r="J122" s="2"/>
      <c r="K122" s="41"/>
      <c r="L122" s="41"/>
      <c r="M122" s="41"/>
      <c r="N122" s="41"/>
      <c r="O122" s="41"/>
      <c r="P122" s="2"/>
      <c r="Q122" s="42">
        <f>Q121-SUM(Q$10:Q$54)*business_case_dollars</f>
        <v>0</v>
      </c>
      <c r="R122" s="42">
        <f>R121-SUM(R$10:R$54)*business_case_dollars</f>
        <v>0</v>
      </c>
      <c r="S122" s="42">
        <f>S121-SUM(S$10:S$54)*business_case_dollars</f>
        <v>0</v>
      </c>
      <c r="T122" s="42">
        <f>T121-SUM(T$10:T$54)*business_case_dollars</f>
        <v>0</v>
      </c>
      <c r="U122" s="42">
        <f>U121-SUM(U$10:U$54)*business_case_dollars</f>
        <v>0</v>
      </c>
      <c r="V122" s="42">
        <f>V121-SUM(Q$10:U$54)*business_case_dollars</f>
        <v>0</v>
      </c>
      <c r="W122" s="42">
        <f>SUM(Q122:V122)</f>
        <v>0</v>
      </c>
    </row>
  </sheetData>
  <conditionalFormatting sqref="H10:H54">
    <cfRule type="expression" dxfId="21" priority="14">
      <formula>$E10="Contracts"</formula>
    </cfRule>
    <cfRule type="expression" dxfId="20" priority="15">
      <formula>$E10="Materials"</formula>
    </cfRule>
    <cfRule type="expression" dxfId="19" priority="16">
      <formula>$E10="Labour"</formula>
    </cfRule>
  </conditionalFormatting>
  <conditionalFormatting sqref="Q74:V74">
    <cfRule type="expression" dxfId="18" priority="7">
      <formula>ABS(Q74)&gt;0.001</formula>
    </cfRule>
  </conditionalFormatting>
  <conditionalFormatting sqref="Q88:V91">
    <cfRule type="expression" dxfId="17" priority="4">
      <formula>ABS(Q88)&gt;0.001</formula>
    </cfRule>
  </conditionalFormatting>
  <conditionalFormatting sqref="Q109:V109">
    <cfRule type="expression" dxfId="16" priority="8">
      <formula>ABS(Q109)&gt;0.001</formula>
    </cfRule>
  </conditionalFormatting>
  <conditionalFormatting sqref="Q122:V122">
    <cfRule type="expression" dxfId="15" priority="1">
      <formula>ABS(Q122)&gt;0.001</formula>
    </cfRule>
  </conditionalFormatting>
  <conditionalFormatting sqref="W74">
    <cfRule type="expression" dxfId="14" priority="20">
      <formula>ABS(W74)&gt;0.001</formula>
    </cfRule>
  </conditionalFormatting>
  <conditionalFormatting sqref="W88:W91">
    <cfRule type="expression" dxfId="13" priority="5">
      <formula>ABS(W88)&gt;0.001</formula>
    </cfRule>
  </conditionalFormatting>
  <conditionalFormatting sqref="W109">
    <cfRule type="expression" dxfId="12" priority="10">
      <formula>ABS(W109)&gt;0.001</formula>
    </cfRule>
  </conditionalFormatting>
  <conditionalFormatting sqref="W122">
    <cfRule type="expression" dxfId="11" priority="2">
      <formula>ABS(W122)&gt;0.001</formula>
    </cfRule>
  </conditionalFormatting>
  <dataValidations count="3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  <dataValidation type="list" allowBlank="1" showInputMessage="1" showErrorMessage="1" sqref="F10:F5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64:V64 Q82:U82 Q99:V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22"/>
  <sheetViews>
    <sheetView showGridLines="0" zoomScaleNormal="100" workbookViewId="0">
      <pane ySplit="9" topLeftCell="A56" activePane="bottomLeft" state="frozen"/>
      <selection activeCell="H21" sqref="H21"/>
      <selection pane="bottomLeft" activeCell="H21" sqref="H21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41.28515625" style="1" bestFit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7.85546875" style="1" bestFit="1" customWidth="1"/>
    <col min="16" max="16" width="2.85546875" style="1" customWidth="1"/>
    <col min="17" max="21" width="10.5703125" style="1" customWidth="1"/>
    <col min="22" max="22" width="9.85546875" style="1" bestFit="1" customWidth="1"/>
    <col min="23" max="23" width="4.85546875" style="1" bestFit="1" customWidth="1"/>
    <col min="24" max="16384" width="9.140625" style="1"/>
  </cols>
  <sheetData>
    <row r="1" spans="1:26" ht="21" x14ac:dyDescent="0.35">
      <c r="A1" s="56" t="str">
        <f>Project_name</f>
        <v>FTA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 t="s">
        <v>1</v>
      </c>
      <c r="T1" s="76" t="s">
        <v>2</v>
      </c>
      <c r="U1" s="77"/>
    </row>
    <row r="2" spans="1:26" ht="15.75" x14ac:dyDescent="0.25">
      <c r="A2" s="53" t="str">
        <f>Business</f>
        <v>United Energy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81" t="s">
        <v>4</v>
      </c>
      <c r="U2" s="82"/>
    </row>
    <row r="3" spans="1:26" s="31" customFormat="1" ht="15.75" x14ac:dyDescent="0.25">
      <c r="A3" s="29" t="s">
        <v>20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74" t="s">
        <v>5</v>
      </c>
      <c r="U3" s="75"/>
      <c r="W3" s="44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5" t="s">
        <v>40</v>
      </c>
      <c r="D7" s="58" t="s">
        <v>41</v>
      </c>
      <c r="E7" s="58" t="s">
        <v>42</v>
      </c>
      <c r="F7" s="109" t="s">
        <v>43</v>
      </c>
      <c r="G7" s="16"/>
      <c r="H7" s="19" t="s">
        <v>14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47</v>
      </c>
      <c r="E8" s="99"/>
      <c r="F8" s="99" t="s">
        <v>48</v>
      </c>
      <c r="G8" s="16"/>
      <c r="H8" s="108" t="s">
        <v>49</v>
      </c>
      <c r="I8" s="99"/>
      <c r="K8" s="46" t="s">
        <v>9</v>
      </c>
      <c r="L8" s="46" t="s">
        <v>10</v>
      </c>
      <c r="M8" s="46" t="s">
        <v>11</v>
      </c>
      <c r="N8" s="46" t="s">
        <v>12</v>
      </c>
      <c r="O8" s="46" t="s">
        <v>13</v>
      </c>
      <c r="Q8" s="46" t="s">
        <v>9</v>
      </c>
      <c r="R8" s="46" t="s">
        <v>10</v>
      </c>
      <c r="S8" s="46" t="s">
        <v>11</v>
      </c>
      <c r="T8" s="46" t="s">
        <v>12</v>
      </c>
      <c r="U8" s="46" t="s">
        <v>13</v>
      </c>
    </row>
    <row r="9" spans="1:26" ht="12.75" customHeight="1" x14ac:dyDescent="0.2">
      <c r="G9" s="16"/>
    </row>
    <row r="10" spans="1:26" ht="12.75" customHeight="1" x14ac:dyDescent="0.2">
      <c r="A10" s="4"/>
      <c r="C10" s="78" t="s">
        <v>58</v>
      </c>
      <c r="D10" s="79" t="s">
        <v>50</v>
      </c>
      <c r="E10" s="79" t="s">
        <v>14</v>
      </c>
      <c r="F10" s="73" t="s">
        <v>48</v>
      </c>
      <c r="G10" s="2"/>
      <c r="H10" s="57">
        <f>IF($E10="Labour",Assumptions!$B$14,)</f>
        <v>145.77740895836223</v>
      </c>
      <c r="I10" s="9" t="str">
        <f>IF($E10="Labour","Hours","$")</f>
        <v>Hours</v>
      </c>
      <c r="J10" s="2"/>
      <c r="K10" s="80">
        <v>4992.2286148457006</v>
      </c>
      <c r="L10" s="80"/>
      <c r="M10" s="80"/>
      <c r="N10" s="80"/>
      <c r="O10" s="80"/>
      <c r="P10" s="2"/>
      <c r="Q10" s="5">
        <f>IF($E10="Labour",$H10*K10,K10)</f>
        <v>727754.1523999999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6" ht="12.75" customHeight="1" x14ac:dyDescent="0.2">
      <c r="A11" s="4"/>
      <c r="C11" s="78" t="s">
        <v>59</v>
      </c>
      <c r="D11" s="79" t="s">
        <v>50</v>
      </c>
      <c r="E11" s="79" t="s">
        <v>14</v>
      </c>
      <c r="F11" s="73" t="s">
        <v>48</v>
      </c>
      <c r="G11" s="2"/>
      <c r="H11" s="57">
        <f>IF($E11="Labour",Assumptions!$B$14,)</f>
        <v>145.77740895836223</v>
      </c>
      <c r="I11" s="9" t="str">
        <f t="shared" ref="I11:I54" si="0">IF($E11="Labour","Hours","$")</f>
        <v>Hours</v>
      </c>
      <c r="J11" s="2"/>
      <c r="K11" s="80">
        <v>4122.8797678223755</v>
      </c>
      <c r="L11" s="80"/>
      <c r="M11" s="80"/>
      <c r="N11" s="80"/>
      <c r="O11" s="80"/>
      <c r="P11" s="2"/>
      <c r="Q11" s="5">
        <f>IF($E11="Labour",$H11*K11,K11)</f>
        <v>601022.73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78" t="s">
        <v>60</v>
      </c>
      <c r="D12" s="79" t="s">
        <v>50</v>
      </c>
      <c r="E12" s="79" t="s">
        <v>14</v>
      </c>
      <c r="F12" s="73" t="s">
        <v>48</v>
      </c>
      <c r="G12" s="2"/>
      <c r="H12" s="57">
        <f>IF($E12="Labour",Assumptions!$B$14,)</f>
        <v>145.77740895836223</v>
      </c>
      <c r="I12" s="9" t="str">
        <f t="shared" si="0"/>
        <v>Hours</v>
      </c>
      <c r="J12" s="2"/>
      <c r="K12" s="80">
        <v>9258.525718381401</v>
      </c>
      <c r="L12" s="80"/>
      <c r="M12" s="80"/>
      <c r="N12" s="80"/>
      <c r="O12" s="80"/>
      <c r="P12" s="2"/>
      <c r="Q12" s="5">
        <f>IF($E12="Labour",$H12*K12,K12)</f>
        <v>1349683.89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6" ht="12.75" customHeight="1" x14ac:dyDescent="0.25">
      <c r="A13" s="4"/>
      <c r="C13" s="78" t="s">
        <v>61</v>
      </c>
      <c r="D13" s="79" t="s">
        <v>50</v>
      </c>
      <c r="E13" s="79" t="s">
        <v>14</v>
      </c>
      <c r="F13" s="73" t="s">
        <v>48</v>
      </c>
      <c r="G13" s="2"/>
      <c r="H13" s="57">
        <f>IF($E13="Labour",Assumptions!$B$14,)</f>
        <v>145.77740895836223</v>
      </c>
      <c r="I13" s="9" t="str">
        <f t="shared" si="0"/>
        <v>Hours</v>
      </c>
      <c r="J13" s="2"/>
      <c r="K13" s="80">
        <v>5247.3015226830239</v>
      </c>
      <c r="L13" s="80"/>
      <c r="M13" s="80"/>
      <c r="N13" s="80"/>
      <c r="O13" s="80"/>
      <c r="P13" s="2"/>
      <c r="Q13" s="5">
        <f>IF($E13="Labour",$H13*K13,K13)</f>
        <v>764938.02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78" t="s">
        <v>62</v>
      </c>
      <c r="D14" s="79" t="s">
        <v>50</v>
      </c>
      <c r="E14" s="79" t="s">
        <v>14</v>
      </c>
      <c r="F14" s="73" t="s">
        <v>48</v>
      </c>
      <c r="G14" s="2"/>
      <c r="H14" s="57">
        <f>IF($E14="Labour",Assumptions!$B$14,)</f>
        <v>145.77740895836223</v>
      </c>
      <c r="I14" s="9" t="str">
        <f t="shared" si="0"/>
        <v>Hours</v>
      </c>
      <c r="J14" s="2"/>
      <c r="K14" s="80">
        <v>8979.9226735735447</v>
      </c>
      <c r="L14" s="80"/>
      <c r="M14" s="80"/>
      <c r="N14" s="80"/>
      <c r="O14" s="80"/>
      <c r="P14" s="2"/>
      <c r="Q14" s="5">
        <f>IF($E14="Labour",$H14*K14,K14)</f>
        <v>1309069.8600000001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78"/>
      <c r="D15" s="79"/>
      <c r="E15" s="79"/>
      <c r="F15" s="73"/>
      <c r="G15" s="2"/>
      <c r="H15" s="57">
        <f>IF($E15="Labour",Assumptions!$B$14,)</f>
        <v>0</v>
      </c>
      <c r="I15" s="9" t="str">
        <f t="shared" si="0"/>
        <v>$</v>
      </c>
      <c r="J15" s="2"/>
      <c r="K15" s="80"/>
      <c r="L15" s="80"/>
      <c r="M15" s="80"/>
      <c r="N15" s="80"/>
      <c r="O15" s="80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8" t="s">
        <v>58</v>
      </c>
      <c r="D16" s="79" t="s">
        <v>50</v>
      </c>
      <c r="E16" s="79" t="s">
        <v>16</v>
      </c>
      <c r="F16" s="73" t="s">
        <v>48</v>
      </c>
      <c r="G16" s="2"/>
      <c r="H16" s="57">
        <f>IF($E16="Labour",Assumptions!$B$14,)</f>
        <v>0</v>
      </c>
      <c r="I16" s="9" t="str">
        <f t="shared" si="0"/>
        <v>$</v>
      </c>
      <c r="J16" s="2"/>
      <c r="K16" s="80">
        <v>446042.86759999994</v>
      </c>
      <c r="L16" s="80"/>
      <c r="M16" s="80"/>
      <c r="N16" s="80"/>
      <c r="O16" s="80"/>
      <c r="P16" s="2"/>
      <c r="Q16" s="5">
        <f>IF($E16="Labour",$H16*K16,K16)</f>
        <v>446042.86759999994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  <c r="Z16"/>
    </row>
    <row r="17" spans="1:26" ht="12.75" customHeight="1" x14ac:dyDescent="0.25">
      <c r="A17" s="4"/>
      <c r="C17" s="78" t="s">
        <v>59</v>
      </c>
      <c r="D17" s="79" t="s">
        <v>50</v>
      </c>
      <c r="E17" s="79" t="s">
        <v>16</v>
      </c>
      <c r="F17" s="73" t="s">
        <v>48</v>
      </c>
      <c r="G17" s="2"/>
      <c r="H17" s="57">
        <f>IF($E17="Labour",Assumptions!$B$14,)</f>
        <v>0</v>
      </c>
      <c r="I17" s="9" t="str">
        <f t="shared" si="0"/>
        <v>$</v>
      </c>
      <c r="J17" s="2"/>
      <c r="K17" s="80">
        <v>368368.77</v>
      </c>
      <c r="L17" s="80"/>
      <c r="M17" s="80"/>
      <c r="N17" s="80"/>
      <c r="O17" s="80"/>
      <c r="P17" s="2"/>
      <c r="Q17" s="5">
        <f>IF($E17="Labour",$H17*K17,K17)</f>
        <v>368368.77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78" t="s">
        <v>60</v>
      </c>
      <c r="D18" s="79" t="s">
        <v>50</v>
      </c>
      <c r="E18" s="79" t="s">
        <v>16</v>
      </c>
      <c r="F18" s="73" t="s">
        <v>48</v>
      </c>
      <c r="G18" s="2"/>
      <c r="H18" s="57">
        <f>IF($E18="Labour",Assumptions!$B$14,)</f>
        <v>0</v>
      </c>
      <c r="I18" s="9" t="str">
        <f t="shared" si="0"/>
        <v>$</v>
      </c>
      <c r="J18" s="2"/>
      <c r="K18" s="80">
        <v>827225.61</v>
      </c>
      <c r="L18" s="80"/>
      <c r="M18" s="80"/>
      <c r="N18" s="80"/>
      <c r="O18" s="80"/>
      <c r="P18" s="2"/>
      <c r="Q18" s="5">
        <f>IF($E18="Labour",$H18*K18,K18)</f>
        <v>827225.61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  <c r="Z18"/>
    </row>
    <row r="19" spans="1:26" ht="12.75" customHeight="1" x14ac:dyDescent="0.25">
      <c r="A19" s="4"/>
      <c r="C19" s="78" t="s">
        <v>61</v>
      </c>
      <c r="D19" s="79" t="s">
        <v>50</v>
      </c>
      <c r="E19" s="79" t="s">
        <v>16</v>
      </c>
      <c r="F19" s="73" t="s">
        <v>48</v>
      </c>
      <c r="G19" s="2"/>
      <c r="H19" s="57">
        <f>IF($E19="Labour",Assumptions!$B$14,)</f>
        <v>0</v>
      </c>
      <c r="I19" s="9" t="str">
        <f t="shared" si="0"/>
        <v>$</v>
      </c>
      <c r="J19" s="2"/>
      <c r="K19" s="80">
        <v>468832.98</v>
      </c>
      <c r="L19" s="80"/>
      <c r="M19" s="80"/>
      <c r="N19" s="80"/>
      <c r="O19" s="80"/>
      <c r="P19" s="2"/>
      <c r="Q19" s="5">
        <f>IF($E19="Labour",$H19*K19,K19)</f>
        <v>468832.98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78" t="s">
        <v>62</v>
      </c>
      <c r="D20" s="79" t="s">
        <v>50</v>
      </c>
      <c r="E20" s="79" t="s">
        <v>16</v>
      </c>
      <c r="F20" s="73" t="s">
        <v>48</v>
      </c>
      <c r="G20" s="2"/>
      <c r="H20" s="57">
        <f>IF($E20="Labour",Assumptions!$B$14,)</f>
        <v>0</v>
      </c>
      <c r="I20" s="9" t="str">
        <f t="shared" si="0"/>
        <v>$</v>
      </c>
      <c r="J20" s="2"/>
      <c r="K20" s="80">
        <v>802333.14</v>
      </c>
      <c r="L20" s="80"/>
      <c r="M20" s="80"/>
      <c r="N20" s="80"/>
      <c r="O20" s="80"/>
      <c r="P20" s="2"/>
      <c r="Q20" s="5">
        <f>IF($E20="Labour",$H20*K20,K20)</f>
        <v>802333.14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  <c r="Z20"/>
    </row>
    <row r="21" spans="1:26" ht="12.75" customHeight="1" x14ac:dyDescent="0.25">
      <c r="A21" s="4"/>
      <c r="C21" s="78"/>
      <c r="D21" s="79"/>
      <c r="E21" s="79"/>
      <c r="F21" s="73"/>
      <c r="G21" s="2"/>
      <c r="H21" s="57">
        <f>IF($E21="Labour",Assumptions!$B$14,)</f>
        <v>0</v>
      </c>
      <c r="I21" s="9" t="str">
        <f t="shared" si="0"/>
        <v>$</v>
      </c>
      <c r="J21" s="2"/>
      <c r="K21" s="80"/>
      <c r="L21" s="80"/>
      <c r="M21" s="80"/>
      <c r="N21" s="80"/>
      <c r="O21" s="80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78"/>
      <c r="D22" s="79"/>
      <c r="E22" s="79"/>
      <c r="F22" s="73"/>
      <c r="G22" s="2"/>
      <c r="H22" s="57">
        <f>IF($E22="Labour",Assumptions!$B$14,)</f>
        <v>0</v>
      </c>
      <c r="I22" s="9" t="str">
        <f t="shared" si="0"/>
        <v>$</v>
      </c>
      <c r="J22" s="2"/>
      <c r="K22" s="80"/>
      <c r="L22" s="80"/>
      <c r="M22" s="80"/>
      <c r="N22" s="80"/>
      <c r="O22" s="80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78"/>
      <c r="D23" s="79"/>
      <c r="E23" s="79"/>
      <c r="F23" s="73"/>
      <c r="G23" s="2"/>
      <c r="H23" s="57">
        <f>IF($E23="Labour",Assumptions!$B$14,)</f>
        <v>0</v>
      </c>
      <c r="I23" s="9" t="str">
        <f t="shared" si="0"/>
        <v>$</v>
      </c>
      <c r="J23" s="2"/>
      <c r="K23" s="80"/>
      <c r="L23" s="80"/>
      <c r="M23" s="80"/>
      <c r="N23" s="80"/>
      <c r="O23" s="80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78"/>
      <c r="D24" s="79"/>
      <c r="E24" s="79"/>
      <c r="F24" s="73"/>
      <c r="G24" s="2"/>
      <c r="H24" s="57">
        <f>IF($E24="Labour",Assumptions!$B$14,)</f>
        <v>0</v>
      </c>
      <c r="I24" s="9" t="str">
        <f t="shared" si="0"/>
        <v>$</v>
      </c>
      <c r="J24" s="2"/>
      <c r="K24" s="80"/>
      <c r="L24" s="80"/>
      <c r="M24" s="80"/>
      <c r="N24" s="80"/>
      <c r="O24" s="80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78"/>
      <c r="D25" s="79"/>
      <c r="E25" s="79"/>
      <c r="F25" s="73"/>
      <c r="G25" s="2"/>
      <c r="H25" s="57">
        <f>IF($E25="Labour",Assumptions!$B$14,)</f>
        <v>0</v>
      </c>
      <c r="I25" s="9" t="str">
        <f t="shared" si="0"/>
        <v>$</v>
      </c>
      <c r="J25" s="2"/>
      <c r="K25" s="80"/>
      <c r="L25" s="80"/>
      <c r="M25" s="80"/>
      <c r="N25" s="80"/>
      <c r="O25" s="80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8"/>
      <c r="D26" s="79"/>
      <c r="E26" s="79"/>
      <c r="F26" s="73"/>
      <c r="G26" s="2"/>
      <c r="H26" s="57">
        <f>IF($E26="Labour",Assumptions!$B$14,)</f>
        <v>0</v>
      </c>
      <c r="I26" s="9" t="str">
        <f t="shared" si="0"/>
        <v>$</v>
      </c>
      <c r="J26" s="2"/>
      <c r="K26" s="80"/>
      <c r="L26" s="80"/>
      <c r="M26" s="80"/>
      <c r="N26" s="80"/>
      <c r="O26" s="80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8"/>
      <c r="D27" s="79"/>
      <c r="E27" s="79"/>
      <c r="F27" s="73"/>
      <c r="G27" s="2"/>
      <c r="H27" s="57">
        <f>IF($E27="Labour",Assumptions!$B$14,)</f>
        <v>0</v>
      </c>
      <c r="I27" s="9" t="str">
        <f t="shared" si="0"/>
        <v>$</v>
      </c>
      <c r="J27" s="2"/>
      <c r="K27" s="80"/>
      <c r="L27" s="80"/>
      <c r="M27" s="80"/>
      <c r="N27" s="80"/>
      <c r="O27" s="80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8"/>
      <c r="D28" s="79"/>
      <c r="E28" s="79"/>
      <c r="F28" s="73"/>
      <c r="G28" s="2"/>
      <c r="H28" s="57">
        <f>IF($E28="Labour",Assumptions!$B$14,)</f>
        <v>0</v>
      </c>
      <c r="I28" s="9" t="str">
        <f t="shared" si="0"/>
        <v>$</v>
      </c>
      <c r="J28" s="2"/>
      <c r="K28" s="80"/>
      <c r="L28" s="80"/>
      <c r="M28" s="80"/>
      <c r="N28" s="80"/>
      <c r="O28" s="80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8"/>
      <c r="D29" s="79"/>
      <c r="E29" s="79"/>
      <c r="F29" s="73"/>
      <c r="G29" s="2"/>
      <c r="H29" s="57">
        <f>IF($E29="Labour",Assumptions!$B$14,)</f>
        <v>0</v>
      </c>
      <c r="I29" s="9" t="str">
        <f t="shared" si="0"/>
        <v>$</v>
      </c>
      <c r="J29" s="2"/>
      <c r="K29" s="80"/>
      <c r="L29" s="80"/>
      <c r="M29" s="80"/>
      <c r="N29" s="80"/>
      <c r="O29" s="80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8"/>
      <c r="D30" s="79"/>
      <c r="E30" s="79"/>
      <c r="F30" s="73"/>
      <c r="G30" s="2"/>
      <c r="H30" s="57">
        <f>IF($E30="Labour",Assumptions!$B$14,)</f>
        <v>0</v>
      </c>
      <c r="I30" s="9" t="str">
        <f t="shared" si="0"/>
        <v>$</v>
      </c>
      <c r="J30" s="2"/>
      <c r="K30" s="80"/>
      <c r="L30" s="80"/>
      <c r="M30" s="80"/>
      <c r="N30" s="80"/>
      <c r="O30" s="80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8"/>
      <c r="D31" s="79"/>
      <c r="E31" s="79"/>
      <c r="F31" s="73"/>
      <c r="G31" s="2"/>
      <c r="H31" s="57">
        <f>IF($E31="Labour",Assumptions!$B$14,)</f>
        <v>0</v>
      </c>
      <c r="I31" s="9" t="str">
        <f t="shared" si="0"/>
        <v>$</v>
      </c>
      <c r="J31" s="2"/>
      <c r="K31" s="80"/>
      <c r="L31" s="80"/>
      <c r="M31" s="80"/>
      <c r="N31" s="80"/>
      <c r="O31" s="80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8"/>
      <c r="D32" s="79"/>
      <c r="E32" s="79"/>
      <c r="F32" s="73"/>
      <c r="G32" s="2"/>
      <c r="H32" s="57">
        <f>IF($E32="Labour",Assumptions!$B$14,)</f>
        <v>0</v>
      </c>
      <c r="I32" s="9" t="str">
        <f t="shared" si="0"/>
        <v>$</v>
      </c>
      <c r="J32" s="2"/>
      <c r="K32" s="80"/>
      <c r="L32" s="80"/>
      <c r="M32" s="80"/>
      <c r="N32" s="80"/>
      <c r="O32" s="80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8"/>
      <c r="D33" s="79"/>
      <c r="E33" s="79"/>
      <c r="F33" s="73"/>
      <c r="G33" s="2"/>
      <c r="H33" s="57">
        <f>IF($E33="Labour",Assumptions!$B$14,)</f>
        <v>0</v>
      </c>
      <c r="I33" s="9" t="str">
        <f t="shared" si="0"/>
        <v>$</v>
      </c>
      <c r="J33" s="2"/>
      <c r="K33" s="80"/>
      <c r="L33" s="80"/>
      <c r="M33" s="80"/>
      <c r="N33" s="80"/>
      <c r="O33" s="80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8"/>
      <c r="D34" s="79"/>
      <c r="E34" s="79"/>
      <c r="F34" s="73"/>
      <c r="G34" s="2"/>
      <c r="H34" s="57">
        <f>IF($E34="Labour",Assumptions!$B$14,)</f>
        <v>0</v>
      </c>
      <c r="I34" s="9" t="str">
        <f t="shared" si="0"/>
        <v>$</v>
      </c>
      <c r="J34" s="2"/>
      <c r="K34" s="80"/>
      <c r="L34" s="80"/>
      <c r="M34" s="80"/>
      <c r="N34" s="80"/>
      <c r="O34" s="80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8"/>
      <c r="D35" s="79"/>
      <c r="E35" s="79"/>
      <c r="F35" s="73"/>
      <c r="G35" s="2"/>
      <c r="H35" s="57">
        <f>IF($E35="Labour",Assumptions!$B$14,)</f>
        <v>0</v>
      </c>
      <c r="I35" s="9" t="str">
        <f t="shared" si="0"/>
        <v>$</v>
      </c>
      <c r="J35" s="2"/>
      <c r="K35" s="80"/>
      <c r="L35" s="80"/>
      <c r="M35" s="80"/>
      <c r="N35" s="80"/>
      <c r="O35" s="80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8"/>
      <c r="D36" s="79"/>
      <c r="E36" s="79"/>
      <c r="F36" s="73"/>
      <c r="G36" s="2"/>
      <c r="H36" s="57">
        <f>IF($E36="Labour",Assumptions!$B$14,)</f>
        <v>0</v>
      </c>
      <c r="I36" s="9" t="str">
        <f t="shared" si="0"/>
        <v>$</v>
      </c>
      <c r="J36" s="2"/>
      <c r="K36" s="80"/>
      <c r="L36" s="80"/>
      <c r="M36" s="80"/>
      <c r="N36" s="80"/>
      <c r="O36" s="80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8"/>
      <c r="D37" s="79"/>
      <c r="E37" s="79"/>
      <c r="F37" s="73"/>
      <c r="G37" s="2"/>
      <c r="H37" s="57">
        <f>IF($E37="Labour",Assumptions!$B$14,)</f>
        <v>0</v>
      </c>
      <c r="I37" s="9" t="str">
        <f t="shared" si="0"/>
        <v>$</v>
      </c>
      <c r="J37" s="2"/>
      <c r="K37" s="80"/>
      <c r="L37" s="80"/>
      <c r="M37" s="80"/>
      <c r="N37" s="80"/>
      <c r="O37" s="80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8"/>
      <c r="D38" s="79"/>
      <c r="E38" s="79"/>
      <c r="F38" s="73"/>
      <c r="G38" s="2"/>
      <c r="H38" s="57">
        <f>IF($E38="Labour",Assumptions!$B$14,)</f>
        <v>0</v>
      </c>
      <c r="I38" s="9" t="str">
        <f t="shared" si="0"/>
        <v>$</v>
      </c>
      <c r="J38" s="2"/>
      <c r="K38" s="80"/>
      <c r="L38" s="80"/>
      <c r="M38" s="80"/>
      <c r="N38" s="80"/>
      <c r="O38" s="80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8"/>
      <c r="D39" s="79"/>
      <c r="E39" s="79"/>
      <c r="F39" s="73"/>
      <c r="G39" s="2"/>
      <c r="H39" s="57">
        <f>IF($E39="Labour",Assumptions!$B$14,)</f>
        <v>0</v>
      </c>
      <c r="I39" s="9" t="str">
        <f t="shared" si="0"/>
        <v>$</v>
      </c>
      <c r="J39" s="2"/>
      <c r="K39" s="80"/>
      <c r="L39" s="80"/>
      <c r="M39" s="80"/>
      <c r="N39" s="80"/>
      <c r="O39" s="80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78"/>
      <c r="D40" s="79"/>
      <c r="E40" s="79"/>
      <c r="F40" s="73"/>
      <c r="H40" s="57">
        <f>IF($E40="Labour",Assumptions!$B$14,)</f>
        <v>0</v>
      </c>
      <c r="I40" s="9" t="str">
        <f t="shared" si="0"/>
        <v>$</v>
      </c>
      <c r="K40" s="80"/>
      <c r="L40" s="80"/>
      <c r="M40" s="80"/>
      <c r="N40" s="80"/>
      <c r="O40" s="80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78"/>
      <c r="D41" s="79"/>
      <c r="E41" s="79"/>
      <c r="F41" s="73"/>
      <c r="H41" s="57">
        <f>IF($E41="Labour",Assumptions!$B$14,)</f>
        <v>0</v>
      </c>
      <c r="I41" s="9" t="str">
        <f t="shared" si="0"/>
        <v>$</v>
      </c>
      <c r="K41" s="80"/>
      <c r="L41" s="80"/>
      <c r="M41" s="80"/>
      <c r="N41" s="80"/>
      <c r="O41" s="80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78"/>
      <c r="D42" s="79"/>
      <c r="E42" s="79"/>
      <c r="F42" s="73"/>
      <c r="H42" s="57">
        <f>IF($E42="Labour",Assumptions!$B$14,)</f>
        <v>0</v>
      </c>
      <c r="I42" s="9" t="str">
        <f t="shared" si="0"/>
        <v>$</v>
      </c>
      <c r="K42" s="80"/>
      <c r="L42" s="80"/>
      <c r="M42" s="80"/>
      <c r="N42" s="80"/>
      <c r="O42" s="80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78"/>
      <c r="D43" s="79"/>
      <c r="E43" s="79"/>
      <c r="F43" s="73"/>
      <c r="H43" s="57">
        <f>IF($E43="Labour",Assumptions!$B$14,)</f>
        <v>0</v>
      </c>
      <c r="I43" s="9" t="str">
        <f t="shared" si="0"/>
        <v>$</v>
      </c>
      <c r="K43" s="80"/>
      <c r="L43" s="80"/>
      <c r="M43" s="80"/>
      <c r="N43" s="80"/>
      <c r="O43" s="80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78"/>
      <c r="D44" s="79"/>
      <c r="E44" s="79"/>
      <c r="F44" s="73"/>
      <c r="H44" s="57">
        <f>IF($E44="Labour",Assumptions!$B$14,)</f>
        <v>0</v>
      </c>
      <c r="I44" s="9" t="str">
        <f t="shared" si="0"/>
        <v>$</v>
      </c>
      <c r="K44" s="80"/>
      <c r="L44" s="80"/>
      <c r="M44" s="80"/>
      <c r="N44" s="80"/>
      <c r="O44" s="80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78"/>
      <c r="D45" s="79"/>
      <c r="E45" s="79"/>
      <c r="F45" s="73"/>
      <c r="H45" s="57">
        <f>IF($E45="Labour",Assumptions!$B$14,)</f>
        <v>0</v>
      </c>
      <c r="I45" s="9" t="str">
        <f t="shared" si="0"/>
        <v>$</v>
      </c>
      <c r="K45" s="80"/>
      <c r="L45" s="80"/>
      <c r="M45" s="80"/>
      <c r="N45" s="80"/>
      <c r="O45" s="80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78"/>
      <c r="D46" s="79"/>
      <c r="E46" s="79"/>
      <c r="F46" s="73"/>
      <c r="H46" s="57">
        <f>IF($E46="Labour",Assumptions!$B$14,)</f>
        <v>0</v>
      </c>
      <c r="I46" s="9" t="str">
        <f t="shared" si="0"/>
        <v>$</v>
      </c>
      <c r="K46" s="80"/>
      <c r="L46" s="80"/>
      <c r="M46" s="80"/>
      <c r="N46" s="80"/>
      <c r="O46" s="80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78"/>
      <c r="D47" s="79"/>
      <c r="E47" s="79"/>
      <c r="F47" s="73"/>
      <c r="H47" s="57">
        <f>IF($E47="Labour",Assumptions!$B$14,)</f>
        <v>0</v>
      </c>
      <c r="I47" s="9" t="str">
        <f t="shared" si="0"/>
        <v>$</v>
      </c>
      <c r="K47" s="80"/>
      <c r="L47" s="80"/>
      <c r="M47" s="80"/>
      <c r="N47" s="80"/>
      <c r="O47" s="80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78"/>
      <c r="D48" s="79"/>
      <c r="E48" s="79"/>
      <c r="F48" s="73"/>
      <c r="H48" s="57">
        <f>IF($E48="Labour",Assumptions!$B$14,)</f>
        <v>0</v>
      </c>
      <c r="I48" s="9" t="str">
        <f t="shared" si="0"/>
        <v>$</v>
      </c>
      <c r="K48" s="80"/>
      <c r="L48" s="80"/>
      <c r="M48" s="80"/>
      <c r="N48" s="80"/>
      <c r="O48" s="80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6" ht="12.75" customHeight="1" x14ac:dyDescent="0.2">
      <c r="A49" s="4"/>
      <c r="C49" s="78"/>
      <c r="D49" s="79"/>
      <c r="E49" s="79"/>
      <c r="F49" s="73"/>
      <c r="H49" s="57">
        <f>IF($E49="Labour",Assumptions!$B$14,)</f>
        <v>0</v>
      </c>
      <c r="I49" s="9" t="str">
        <f t="shared" si="0"/>
        <v>$</v>
      </c>
      <c r="K49" s="80"/>
      <c r="L49" s="80"/>
      <c r="M49" s="80"/>
      <c r="N49" s="80"/>
      <c r="O49" s="80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6" ht="12.75" customHeight="1" x14ac:dyDescent="0.2">
      <c r="A50" s="4"/>
      <c r="C50" s="78"/>
      <c r="D50" s="79"/>
      <c r="E50" s="79"/>
      <c r="F50" s="73"/>
      <c r="H50" s="57">
        <f>IF($E50="Labour",Assumptions!$B$14,)</f>
        <v>0</v>
      </c>
      <c r="I50" s="9" t="str">
        <f t="shared" si="0"/>
        <v>$</v>
      </c>
      <c r="K50" s="80"/>
      <c r="L50" s="80"/>
      <c r="M50" s="80"/>
      <c r="N50" s="80"/>
      <c r="O50" s="80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78"/>
      <c r="D51" s="79"/>
      <c r="E51" s="79"/>
      <c r="F51" s="73"/>
      <c r="H51" s="57">
        <f>IF($E51="Labour",Assumptions!$B$14,)</f>
        <v>0</v>
      </c>
      <c r="I51" s="9" t="str">
        <f t="shared" si="0"/>
        <v>$</v>
      </c>
      <c r="K51" s="80"/>
      <c r="L51" s="80"/>
      <c r="M51" s="80"/>
      <c r="N51" s="80"/>
      <c r="O51" s="80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78"/>
      <c r="D52" s="79"/>
      <c r="E52" s="79"/>
      <c r="F52" s="73"/>
      <c r="H52" s="57">
        <f>IF($E52="Labour",Assumptions!$B$14,)</f>
        <v>0</v>
      </c>
      <c r="I52" s="9" t="str">
        <f t="shared" si="0"/>
        <v>$</v>
      </c>
      <c r="K52" s="80"/>
      <c r="L52" s="80"/>
      <c r="M52" s="80"/>
      <c r="N52" s="80"/>
      <c r="O52" s="80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78"/>
      <c r="D53" s="79"/>
      <c r="E53" s="79"/>
      <c r="F53" s="73"/>
      <c r="H53" s="57">
        <f>IF($E53="Labour",Assumptions!$B$14,)</f>
        <v>0</v>
      </c>
      <c r="I53" s="9" t="str">
        <f t="shared" si="0"/>
        <v>$</v>
      </c>
      <c r="K53" s="80"/>
      <c r="L53" s="80"/>
      <c r="M53" s="80"/>
      <c r="N53" s="80"/>
      <c r="O53" s="80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78"/>
      <c r="D54" s="79"/>
      <c r="E54" s="79"/>
      <c r="F54" s="73"/>
      <c r="H54" s="57">
        <f>IF($E54="Labour",Assumptions!$B$14,)</f>
        <v>0</v>
      </c>
      <c r="I54" s="9" t="str">
        <f t="shared" si="0"/>
        <v>$</v>
      </c>
      <c r="K54" s="80"/>
      <c r="L54" s="80"/>
      <c r="M54" s="80"/>
      <c r="N54" s="80"/>
      <c r="O54" s="80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51</v>
      </c>
      <c r="G57" s="2"/>
      <c r="J57" s="2"/>
      <c r="P57" s="2"/>
      <c r="Q57" s="62" t="s">
        <v>9</v>
      </c>
      <c r="R57" s="62" t="s">
        <v>10</v>
      </c>
      <c r="S57" s="62" t="s">
        <v>11</v>
      </c>
      <c r="T57" s="62" t="s">
        <v>12</v>
      </c>
      <c r="U57" s="62" t="s">
        <v>13</v>
      </c>
      <c r="V57" s="62" t="s">
        <v>0</v>
      </c>
      <c r="Z57"/>
    </row>
    <row r="58" spans="1:26" ht="12.75" customHeight="1" x14ac:dyDescent="0.2">
      <c r="C58" s="24" t="s">
        <v>14</v>
      </c>
      <c r="D58" s="24" t="s">
        <v>50</v>
      </c>
      <c r="E58" s="24"/>
      <c r="F58" s="24" t="s">
        <v>3</v>
      </c>
      <c r="G58" s="2"/>
      <c r="H58" s="59"/>
      <c r="I58" s="60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0</v>
      </c>
      <c r="R58" s="25">
        <f>SUMIFS(R$10:R$54,$E$10:$E$54,$C58,$D$10:$D$54,$D58,$F$10:$F$54,$F58)</f>
        <v>0</v>
      </c>
      <c r="S58" s="25">
        <f>SUMIFS(S$10:S$54,$E$10:$E$54,$C58,$D$10:$D$54,$D58,$F$10:$F$54,$F58)</f>
        <v>0</v>
      </c>
      <c r="T58" s="25">
        <f>SUMIFS(T$10:T$54,$E$10:$E$54,$C58,$D$10:$D$54,$D58,$F$10:$F$54,$F58)</f>
        <v>0</v>
      </c>
      <c r="U58" s="25">
        <f>SUMIFS(U$10:U$54,$E$10:$E$54,$C58,$D$10:$D$54,$D58,$F$10:$F$54,$F58)</f>
        <v>0</v>
      </c>
      <c r="V58" s="64">
        <f>SUM(Q58:U58)</f>
        <v>0</v>
      </c>
    </row>
    <row r="59" spans="1:26" ht="12.75" customHeight="1" x14ac:dyDescent="0.2">
      <c r="C59" s="1" t="s">
        <v>15</v>
      </c>
      <c r="D59" s="1" t="s">
        <v>50</v>
      </c>
      <c r="F59" s="1" t="s">
        <v>3</v>
      </c>
      <c r="G59" s="2"/>
      <c r="H59" s="61"/>
      <c r="J59" s="2"/>
      <c r="P59" s="2"/>
      <c r="Q59" s="6">
        <f>SUMIFS(Q$10:Q$54,$E$10:$E$54,$C59,$D$10:$D$54,$D59,$F$10:$F$54,$F59)</f>
        <v>0</v>
      </c>
      <c r="R59" s="6">
        <f>SUMIFS(R$10:R$54,$E$10:$E$54,$C59,$D$10:$D$54,$D59,$F$10:$F$54,$F59)</f>
        <v>0</v>
      </c>
      <c r="S59" s="6">
        <f>SUMIFS(S$10:S$54,$E$10:$E$54,$C59,$D$10:$D$54,$D59,$F$10:$F$54,$F59)</f>
        <v>0</v>
      </c>
      <c r="T59" s="6">
        <f>SUMIFS(T$10:T$54,$E$10:$E$54,$C59,$D$10:$D$54,$D59,$F$10:$F$54,$F59)</f>
        <v>0</v>
      </c>
      <c r="U59" s="6">
        <f>SUMIFS(U$10:U$54,$E$10:$E$54,$C59,$D$10:$D$54,$D59,$F$10:$F$54,$F59)</f>
        <v>0</v>
      </c>
      <c r="V59" s="65">
        <f t="shared" ref="V59:V73" si="1">SUM(Q59:U59)</f>
        <v>0</v>
      </c>
    </row>
    <row r="60" spans="1:26" ht="12.75" customHeight="1" x14ac:dyDescent="0.2">
      <c r="C60" s="1" t="s">
        <v>16</v>
      </c>
      <c r="D60" s="1" t="s">
        <v>50</v>
      </c>
      <c r="F60" s="1" t="s">
        <v>3</v>
      </c>
      <c r="G60" s="2"/>
      <c r="H60" s="61"/>
      <c r="J60" s="2"/>
      <c r="P60" s="2"/>
      <c r="Q60" s="6">
        <f>SUMIFS(Q$10:Q$54,$E$10:$E$54,$C60,$D$10:$D$54,$D60,$F$10:$F$54,$F60)</f>
        <v>0</v>
      </c>
      <c r="R60" s="6">
        <f>SUMIFS(R$10:R$54,$E$10:$E$54,$C60,$D$10:$D$54,$D60,$F$10:$F$54,$F60)</f>
        <v>0</v>
      </c>
      <c r="S60" s="6">
        <f>SUMIFS(S$10:S$54,$E$10:$E$54,$C60,$D$10:$D$54,$D60,$F$10:$F$54,$F60)</f>
        <v>0</v>
      </c>
      <c r="T60" s="6">
        <f>SUMIFS(T$10:T$54,$E$10:$E$54,$C60,$D$10:$D$54,$D60,$F$10:$F$54,$F60)</f>
        <v>0</v>
      </c>
      <c r="U60" s="6">
        <f>SUMIFS(U$10:U$54,$E$10:$E$54,$C60,$D$10:$D$54,$D60,$F$10:$F$54,$F60)</f>
        <v>0</v>
      </c>
      <c r="V60" s="65">
        <f t="shared" si="1"/>
        <v>0</v>
      </c>
    </row>
    <row r="61" spans="1:26" ht="12.75" customHeight="1" x14ac:dyDescent="0.2">
      <c r="C61" s="1" t="s">
        <v>14</v>
      </c>
      <c r="D61" s="1" t="s">
        <v>50</v>
      </c>
      <c r="F61" s="1" t="s">
        <v>48</v>
      </c>
      <c r="G61" s="2"/>
      <c r="H61" s="61"/>
      <c r="J61" s="2"/>
      <c r="P61" s="2"/>
      <c r="Q61" s="6">
        <f>SUMIFS(Q$10:Q$54,$E$10:$E$54,$C61,$D$10:$D$54,$D61,$F$10:$F$54,$F61)</f>
        <v>4752468.6524</v>
      </c>
      <c r="R61" s="6">
        <f>SUMIFS(R$10:R$54,$E$10:$E$54,$C61,$D$10:$D$54,$D61,$F$10:$F$54,$F61)</f>
        <v>0</v>
      </c>
      <c r="S61" s="6">
        <f>SUMIFS(S$10:S$54,$E$10:$E$54,$C61,$D$10:$D$54,$D61,$F$10:$F$54,$F61)</f>
        <v>0</v>
      </c>
      <c r="T61" s="6">
        <f>SUMIFS(T$10:T$54,$E$10:$E$54,$C61,$D$10:$D$54,$D61,$F$10:$F$54,$F61)</f>
        <v>0</v>
      </c>
      <c r="U61" s="6">
        <f>SUMIFS(U$10:U$54,$E$10:$E$54,$C61,$D$10:$D$54,$D61,$F$10:$F$54,$F61)</f>
        <v>0</v>
      </c>
      <c r="V61" s="65">
        <f t="shared" si="1"/>
        <v>4752468.6524</v>
      </c>
    </row>
    <row r="62" spans="1:26" ht="12.75" customHeight="1" x14ac:dyDescent="0.2">
      <c r="C62" s="1" t="s">
        <v>15</v>
      </c>
      <c r="D62" s="1" t="s">
        <v>50</v>
      </c>
      <c r="F62" s="1" t="s">
        <v>48</v>
      </c>
      <c r="G62" s="2"/>
      <c r="H62" s="61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0</v>
      </c>
      <c r="S62" s="6">
        <f>SUMIFS(S$10:S$54,$E$10:$E$54,$C62,$D$10:$D$54,$D62,$F$10:$F$54,$F62)</f>
        <v>0</v>
      </c>
      <c r="T62" s="6">
        <f>SUMIFS(T$10:T$54,$E$10:$E$54,$C62,$D$10:$D$54,$D62,$F$10:$F$54,$F62)</f>
        <v>0</v>
      </c>
      <c r="U62" s="6">
        <f>SUMIFS(U$10:U$54,$E$10:$E$54,$C62,$D$10:$D$54,$D62,$F$10:$F$54,$F62)</f>
        <v>0</v>
      </c>
      <c r="V62" s="65">
        <f t="shared" si="1"/>
        <v>0</v>
      </c>
    </row>
    <row r="63" spans="1:26" ht="12.75" customHeight="1" x14ac:dyDescent="0.2">
      <c r="C63" s="1" t="s">
        <v>16</v>
      </c>
      <c r="D63" s="1" t="s">
        <v>50</v>
      </c>
      <c r="F63" s="1" t="s">
        <v>48</v>
      </c>
      <c r="G63" s="2"/>
      <c r="H63" s="61"/>
      <c r="J63" s="2"/>
      <c r="P63" s="2"/>
      <c r="Q63" s="6">
        <f>SUMIFS(Q$10:Q$54,$E$10:$E$54,$C63,$D$10:$D$54,$D63,$F$10:$F$54,$F63)</f>
        <v>2912803.3676</v>
      </c>
      <c r="R63" s="6">
        <f>SUMIFS(R$10:R$54,$E$10:$E$54,$C63,$D$10:$D$54,$D63,$F$10:$F$54,$F63)</f>
        <v>0</v>
      </c>
      <c r="S63" s="6">
        <f>SUMIFS(S$10:S$54,$E$10:$E$54,$C63,$D$10:$D$54,$D63,$F$10:$F$54,$F63)</f>
        <v>0</v>
      </c>
      <c r="T63" s="6">
        <f>SUMIFS(T$10:T$54,$E$10:$E$54,$C63,$D$10:$D$54,$D63,$F$10:$F$54,$F63)</f>
        <v>0</v>
      </c>
      <c r="U63" s="6">
        <f>SUMIFS(U$10:U$54,$E$10:$E$54,$C63,$D$10:$D$54,$D63,$F$10:$F$54,$F63)</f>
        <v>0</v>
      </c>
      <c r="V63" s="65">
        <f t="shared" si="1"/>
        <v>2912803.3676</v>
      </c>
    </row>
    <row r="64" spans="1:26" ht="12.75" customHeight="1" x14ac:dyDescent="0.2">
      <c r="C64" s="21" t="s">
        <v>17</v>
      </c>
      <c r="D64" s="21" t="s">
        <v>50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7665272.0199999996</v>
      </c>
      <c r="R64" s="22">
        <f t="shared" ref="R64:U64" si="2">SUM(R58:R63)</f>
        <v>0</v>
      </c>
      <c r="S64" s="22">
        <f t="shared" si="2"/>
        <v>0</v>
      </c>
      <c r="T64" s="22">
        <f t="shared" si="2"/>
        <v>0</v>
      </c>
      <c r="U64" s="22">
        <f t="shared" si="2"/>
        <v>0</v>
      </c>
      <c r="V64" s="22">
        <f>SUM(V58:V63)</f>
        <v>7665272.0199999996</v>
      </c>
    </row>
    <row r="65" spans="3:23" ht="12.75" customHeight="1" x14ac:dyDescent="0.2">
      <c r="C65" s="1" t="s">
        <v>14</v>
      </c>
      <c r="D65" s="1" t="s">
        <v>47</v>
      </c>
      <c r="F65" s="1" t="s">
        <v>3</v>
      </c>
      <c r="G65" s="2"/>
      <c r="H65" s="61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65">
        <f t="shared" si="1"/>
        <v>0</v>
      </c>
    </row>
    <row r="66" spans="3:23" ht="12.75" customHeight="1" x14ac:dyDescent="0.2">
      <c r="C66" s="1" t="s">
        <v>15</v>
      </c>
      <c r="D66" s="1" t="s">
        <v>47</v>
      </c>
      <c r="F66" s="1" t="s">
        <v>3</v>
      </c>
      <c r="G66" s="2"/>
      <c r="H66" s="61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65">
        <f t="shared" si="1"/>
        <v>0</v>
      </c>
    </row>
    <row r="67" spans="3:23" ht="12.75" customHeight="1" x14ac:dyDescent="0.2">
      <c r="C67" s="1" t="s">
        <v>16</v>
      </c>
      <c r="D67" s="1" t="s">
        <v>47</v>
      </c>
      <c r="F67" s="1" t="s">
        <v>3</v>
      </c>
      <c r="G67" s="2"/>
      <c r="H67" s="61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0</v>
      </c>
      <c r="S67" s="6">
        <f>SUMIFS(S$10:S$54,$E$10:$E$54,$C67,$D$10:$D$54,$D67,$F$10:$F$54,$F67)</f>
        <v>0</v>
      </c>
      <c r="T67" s="6">
        <f>SUMIFS(T$10:T$54,$E$10:$E$54,$C67,$D$10:$D$54,$D67,$F$10:$F$54,$F67)</f>
        <v>0</v>
      </c>
      <c r="U67" s="6">
        <f>SUMIFS(U$10:U$54,$E$10:$E$54,$C67,$D$10:$D$54,$D67,$F$10:$F$54,$F67)</f>
        <v>0</v>
      </c>
      <c r="V67" s="65">
        <f t="shared" si="1"/>
        <v>0</v>
      </c>
    </row>
    <row r="68" spans="3:23" ht="12.75" customHeight="1" x14ac:dyDescent="0.2">
      <c r="C68" s="1" t="s">
        <v>14</v>
      </c>
      <c r="D68" s="1" t="s">
        <v>47</v>
      </c>
      <c r="F68" s="1" t="s">
        <v>48</v>
      </c>
      <c r="G68" s="2"/>
      <c r="H68" s="61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0</v>
      </c>
      <c r="T68" s="6">
        <f>SUMIFS(T$10:T$54,$E$10:$E$54,$C68,$D$10:$D$54,$D68,$F$10:$F$54,$F68)</f>
        <v>0</v>
      </c>
      <c r="U68" s="6">
        <f>SUMIFS(U$10:U$54,$E$10:$E$54,$C68,$D$10:$D$54,$D68,$F$10:$F$54,$F68)</f>
        <v>0</v>
      </c>
      <c r="V68" s="65">
        <f t="shared" si="1"/>
        <v>0</v>
      </c>
    </row>
    <row r="69" spans="3:23" ht="12.75" customHeight="1" x14ac:dyDescent="0.2">
      <c r="C69" s="1" t="s">
        <v>15</v>
      </c>
      <c r="D69" s="1" t="s">
        <v>47</v>
      </c>
      <c r="F69" s="1" t="s">
        <v>48</v>
      </c>
      <c r="G69" s="2"/>
      <c r="H69" s="61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65">
        <f t="shared" si="1"/>
        <v>0</v>
      </c>
    </row>
    <row r="70" spans="3:23" ht="12.75" customHeight="1" x14ac:dyDescent="0.2">
      <c r="C70" s="1" t="s">
        <v>16</v>
      </c>
      <c r="D70" s="1" t="s">
        <v>47</v>
      </c>
      <c r="F70" s="1" t="s">
        <v>48</v>
      </c>
      <c r="G70" s="2"/>
      <c r="H70" s="61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65">
        <f t="shared" si="1"/>
        <v>0</v>
      </c>
    </row>
    <row r="71" spans="3:23" ht="12.75" customHeight="1" x14ac:dyDescent="0.2">
      <c r="C71" s="21" t="s">
        <v>18</v>
      </c>
      <c r="D71" s="21" t="s">
        <v>47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3">SUM(R65:R70)</f>
        <v>0</v>
      </c>
      <c r="S71" s="22">
        <f t="shared" si="3"/>
        <v>0</v>
      </c>
      <c r="T71" s="22">
        <f t="shared" si="3"/>
        <v>0</v>
      </c>
      <c r="U71" s="22">
        <f t="shared" si="3"/>
        <v>0</v>
      </c>
      <c r="V71" s="22">
        <f>SUM(V65:V70)</f>
        <v>0</v>
      </c>
    </row>
    <row r="72" spans="3:23" ht="12.75" customHeight="1" x14ac:dyDescent="0.2">
      <c r="F72" s="61"/>
      <c r="G72" s="2"/>
      <c r="H72" s="61"/>
      <c r="J72" s="2"/>
      <c r="P72" s="2"/>
      <c r="Q72" s="6"/>
      <c r="R72" s="6"/>
      <c r="S72" s="6"/>
      <c r="T72" s="6"/>
      <c r="U72" s="6"/>
      <c r="V72" s="65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7665272.0199999996</v>
      </c>
      <c r="R73" s="8">
        <f t="shared" ref="R73:U73" si="4">R64+R71</f>
        <v>0</v>
      </c>
      <c r="S73" s="8">
        <f t="shared" si="4"/>
        <v>0</v>
      </c>
      <c r="T73" s="8">
        <f t="shared" si="4"/>
        <v>0</v>
      </c>
      <c r="U73" s="8">
        <f t="shared" si="4"/>
        <v>0</v>
      </c>
      <c r="V73" s="66">
        <f t="shared" si="1"/>
        <v>7665272.0199999996</v>
      </c>
    </row>
    <row r="74" spans="3:23" ht="12.75" customHeight="1" x14ac:dyDescent="0.2">
      <c r="C74" s="41" t="s">
        <v>52</v>
      </c>
      <c r="D74" s="41"/>
      <c r="E74" s="41"/>
      <c r="F74" s="41"/>
      <c r="G74" s="2"/>
      <c r="H74" s="41"/>
      <c r="I74" s="41"/>
      <c r="J74" s="2"/>
      <c r="K74" s="41"/>
      <c r="L74" s="41"/>
      <c r="M74" s="41"/>
      <c r="N74" s="41"/>
      <c r="O74" s="41"/>
      <c r="P74" s="2"/>
      <c r="Q74" s="42">
        <f>Q73-SUM(Q$10:Q$54)</f>
        <v>0</v>
      </c>
      <c r="R74" s="42">
        <f t="shared" ref="R74:U74" si="5">R73-SUM(R$10:R$54)</f>
        <v>0</v>
      </c>
      <c r="S74" s="42">
        <f t="shared" si="5"/>
        <v>0</v>
      </c>
      <c r="T74" s="42">
        <f t="shared" si="5"/>
        <v>0</v>
      </c>
      <c r="U74" s="42">
        <f t="shared" si="5"/>
        <v>0</v>
      </c>
      <c r="V74" s="42">
        <f>V73-SUM(Q$10:U$54)</f>
        <v>0</v>
      </c>
      <c r="W74" s="42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49" t="str">
        <f>"NPV ($ "&amp;Assumptions!$B$12&amp;")"</f>
        <v>NPV ($ June 2024)</v>
      </c>
      <c r="D76" s="50">
        <f>NPV(Real_Discount_rate,Q73:U73)</f>
        <v>7406059.9227053141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51</v>
      </c>
      <c r="F79" s="3"/>
      <c r="G79" s="2"/>
      <c r="J79" s="2"/>
      <c r="P79" s="2"/>
      <c r="Q79" s="62" t="s">
        <v>9</v>
      </c>
      <c r="R79" s="62" t="s">
        <v>10</v>
      </c>
      <c r="S79" s="62" t="s">
        <v>11</v>
      </c>
      <c r="T79" s="62" t="s">
        <v>12</v>
      </c>
      <c r="U79" s="62" t="s">
        <v>13</v>
      </c>
      <c r="V79" s="111" t="s">
        <v>0</v>
      </c>
    </row>
    <row r="80" spans="3:23" ht="12.75" customHeight="1" x14ac:dyDescent="0.2">
      <c r="C80" s="24"/>
      <c r="D80" s="24" t="s">
        <v>50</v>
      </c>
      <c r="E80" s="24"/>
      <c r="F80" s="24" t="s">
        <v>3</v>
      </c>
      <c r="G80" s="2"/>
      <c r="H80" s="59"/>
      <c r="I80" s="60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0</v>
      </c>
      <c r="R80" s="25">
        <f>SUMIFS(R$10:R$54,$D$10:$D$54,$D80,$F$10:$F$54,$F80)</f>
        <v>0</v>
      </c>
      <c r="S80" s="25">
        <f>SUMIFS(S$10:S$54,$D$10:$D$54,$D80,$F$10:$F$54,$F80)</f>
        <v>0</v>
      </c>
      <c r="T80" s="25">
        <f>SUMIFS(T$10:T$54,$D$10:$D$54,$D80,$F$10:$F$54,$F80)</f>
        <v>0</v>
      </c>
      <c r="U80" s="25">
        <f>SUMIFS(U$10:U$54,$D$10:$D$54,$D80,$F$10:$F$54,$F80)</f>
        <v>0</v>
      </c>
      <c r="V80" s="65">
        <f t="shared" ref="V80:V81" si="6">SUM(Q80:U80)</f>
        <v>0</v>
      </c>
    </row>
    <row r="81" spans="3:23" ht="12.75" customHeight="1" x14ac:dyDescent="0.2">
      <c r="D81" s="1" t="s">
        <v>47</v>
      </c>
      <c r="F81" s="1" t="s">
        <v>3</v>
      </c>
      <c r="G81" s="2"/>
      <c r="J81" s="2"/>
      <c r="P81" s="2"/>
      <c r="Q81" s="110">
        <f>SUMIFS(Q$10:Q$54,$D$10:$D$54,$D81,$F$10:$F$54,$F81)</f>
        <v>0</v>
      </c>
      <c r="R81" s="110">
        <f>SUMIFS(R$10:R$54,$D$10:$D$54,$D81,$F$10:$F$54,$F81)</f>
        <v>0</v>
      </c>
      <c r="S81" s="110">
        <f>SUMIFS(S$10:S$54,$D$10:$D$54,$D81,$F$10:$F$54,$F81)</f>
        <v>0</v>
      </c>
      <c r="T81" s="110">
        <f>SUMIFS(T$10:T$54,$D$10:$D$54,$D81,$F$10:$F$54,$F81)</f>
        <v>0</v>
      </c>
      <c r="U81" s="110">
        <f>SUMIFS(U$10:U$54,$D$10:$D$54,$D81,$F$10:$F$54,$F81)</f>
        <v>0</v>
      </c>
      <c r="V81" s="65">
        <f t="shared" si="6"/>
        <v>0</v>
      </c>
    </row>
    <row r="82" spans="3:23" ht="12.75" customHeight="1" x14ac:dyDescent="0.2">
      <c r="C82" s="21" t="s">
        <v>53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0</v>
      </c>
      <c r="R82" s="22">
        <f t="shared" ref="R82:V82" si="7">SUM(R80:R81)</f>
        <v>0</v>
      </c>
      <c r="S82" s="22">
        <f t="shared" si="7"/>
        <v>0</v>
      </c>
      <c r="T82" s="22">
        <f t="shared" si="7"/>
        <v>0</v>
      </c>
      <c r="U82" s="22">
        <f t="shared" si="7"/>
        <v>0</v>
      </c>
      <c r="V82" s="22">
        <f t="shared" si="7"/>
        <v>0</v>
      </c>
    </row>
    <row r="83" spans="3:23" ht="12.75" customHeight="1" x14ac:dyDescent="0.2">
      <c r="C83" s="4"/>
      <c r="D83" s="1" t="s">
        <v>50</v>
      </c>
      <c r="F83" s="1" t="s">
        <v>48</v>
      </c>
      <c r="G83" s="2"/>
      <c r="H83" s="61"/>
      <c r="J83" s="2"/>
      <c r="P83" s="2"/>
      <c r="Q83" s="6">
        <f>SUMIFS(Q$10:Q$54,$D$10:$D$54,$D83,$F$10:$F$54,$F83)</f>
        <v>7665272.0199999986</v>
      </c>
      <c r="R83" s="6">
        <f>SUMIFS(R$10:R$54,$D$10:$D$54,$D83,$F$10:$F$54,$F83)</f>
        <v>0</v>
      </c>
      <c r="S83" s="6">
        <f>SUMIFS(S$10:S$54,$D$10:$D$54,$D83,$F$10:$F$54,$F83)</f>
        <v>0</v>
      </c>
      <c r="T83" s="6">
        <f>SUMIFS(T$10:T$54,$D$10:$D$54,$D83,$F$10:$F$54,$F83)</f>
        <v>0</v>
      </c>
      <c r="U83" s="6">
        <f>SUMIFS(U$10:U$54,$D$10:$D$54,$D83,$F$10:$F$54,$F83)</f>
        <v>0</v>
      </c>
      <c r="V83" s="65">
        <f t="shared" ref="V83:V84" si="8">SUM(Q83:U83)</f>
        <v>7665272.0199999986</v>
      </c>
    </row>
    <row r="84" spans="3:23" ht="12.75" customHeight="1" x14ac:dyDescent="0.2">
      <c r="C84" s="4"/>
      <c r="D84" s="1" t="s">
        <v>47</v>
      </c>
      <c r="F84" s="1" t="s">
        <v>48</v>
      </c>
      <c r="G84" s="2"/>
      <c r="H84" s="61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0</v>
      </c>
      <c r="T84" s="6">
        <f>SUMIFS(T$10:T$54,$D$10:$D$54,$D84,$F$10:$F$54,$F84)</f>
        <v>0</v>
      </c>
      <c r="U84" s="6">
        <f>SUMIFS(U$10:U$54,$D$10:$D$54,$D84,$F$10:$F$54,$F84)</f>
        <v>0</v>
      </c>
      <c r="V84" s="65">
        <f t="shared" si="8"/>
        <v>0</v>
      </c>
    </row>
    <row r="85" spans="3:23" ht="12.75" customHeight="1" x14ac:dyDescent="0.2">
      <c r="C85" s="21" t="s">
        <v>54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7665272.0199999986</v>
      </c>
      <c r="R85" s="22">
        <f t="shared" ref="R85:V85" si="9">SUM(R83:R84)</f>
        <v>0</v>
      </c>
      <c r="S85" s="22">
        <f t="shared" si="9"/>
        <v>0</v>
      </c>
      <c r="T85" s="22">
        <f t="shared" si="9"/>
        <v>0</v>
      </c>
      <c r="U85" s="22">
        <f t="shared" si="9"/>
        <v>0</v>
      </c>
      <c r="V85" s="22">
        <f t="shared" si="9"/>
        <v>7665272.0199999986</v>
      </c>
    </row>
    <row r="86" spans="3:23" ht="12.75" customHeight="1" x14ac:dyDescent="0.2">
      <c r="C86" s="4"/>
      <c r="D86" s="4"/>
      <c r="F86" s="61"/>
      <c r="G86" s="2"/>
      <c r="H86" s="61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7665272.0199999986</v>
      </c>
      <c r="R87" s="8">
        <f t="shared" ref="R87:U87" si="10">R82+R85</f>
        <v>0</v>
      </c>
      <c r="S87" s="8">
        <f t="shared" si="10"/>
        <v>0</v>
      </c>
      <c r="T87" s="8">
        <f t="shared" si="10"/>
        <v>0</v>
      </c>
      <c r="U87" s="8">
        <f t="shared" si="10"/>
        <v>0</v>
      </c>
      <c r="V87" s="66">
        <f t="shared" ref="V87" si="11">SUM(Q87:U87)</f>
        <v>7665272.0199999986</v>
      </c>
    </row>
    <row r="88" spans="3:23" ht="12.75" customHeight="1" x14ac:dyDescent="0.2">
      <c r="C88" s="41" t="s">
        <v>52</v>
      </c>
      <c r="D88" s="41"/>
      <c r="E88" s="41"/>
      <c r="F88" s="41"/>
      <c r="G88" s="2"/>
      <c r="H88" s="41"/>
      <c r="I88" s="41"/>
      <c r="J88" s="2"/>
      <c r="K88" s="41"/>
      <c r="L88" s="41"/>
      <c r="M88" s="41"/>
      <c r="N88" s="41"/>
      <c r="O88" s="41"/>
      <c r="P88" s="2"/>
      <c r="Q88" s="42">
        <f>Q87-SUM(Q$10:Q$54)</f>
        <v>0</v>
      </c>
      <c r="R88" s="42">
        <f t="shared" ref="R88:U88" si="12">R87-SUM(R$10:R$54)</f>
        <v>0</v>
      </c>
      <c r="S88" s="42">
        <f t="shared" si="12"/>
        <v>0</v>
      </c>
      <c r="T88" s="42">
        <f t="shared" si="12"/>
        <v>0</v>
      </c>
      <c r="U88" s="42">
        <f t="shared" si="12"/>
        <v>0</v>
      </c>
      <c r="V88" s="42">
        <f>V87-SUM(Q$10:U$54)</f>
        <v>0</v>
      </c>
      <c r="W88" s="42">
        <f>SUM(Q88:V88)</f>
        <v>0</v>
      </c>
    </row>
    <row r="89" spans="3:23" ht="12.75" customHeight="1" x14ac:dyDescent="0.2">
      <c r="C89" s="112"/>
      <c r="D89" s="112"/>
      <c r="E89" s="112"/>
      <c r="F89" s="112"/>
      <c r="G89" s="2"/>
      <c r="H89" s="112"/>
      <c r="I89" s="112"/>
      <c r="J89" s="2"/>
      <c r="K89" s="112"/>
      <c r="L89" s="112"/>
      <c r="M89" s="112"/>
      <c r="N89" s="112"/>
      <c r="O89" s="112"/>
      <c r="P89" s="2"/>
      <c r="Q89" s="113"/>
      <c r="R89" s="113"/>
      <c r="S89" s="113"/>
      <c r="T89" s="113"/>
      <c r="U89" s="113"/>
      <c r="V89" s="113"/>
      <c r="W89" s="113"/>
    </row>
    <row r="90" spans="3:23" ht="12.75" customHeight="1" x14ac:dyDescent="0.2">
      <c r="C90" s="112"/>
      <c r="D90" s="112"/>
      <c r="E90" s="112"/>
      <c r="F90" s="112"/>
      <c r="G90" s="2"/>
      <c r="H90" s="112"/>
      <c r="I90" s="112"/>
      <c r="J90" s="2"/>
      <c r="K90" s="112"/>
      <c r="L90" s="112"/>
      <c r="M90" s="112"/>
      <c r="N90" s="112"/>
      <c r="O90" s="112"/>
      <c r="P90" s="2"/>
      <c r="Q90" s="113"/>
      <c r="R90" s="113"/>
      <c r="S90" s="113"/>
      <c r="T90" s="113"/>
      <c r="U90" s="113"/>
      <c r="V90" s="113"/>
      <c r="W90" s="113"/>
    </row>
    <row r="91" spans="3:23" ht="12.75" customHeight="1" x14ac:dyDescent="0.2">
      <c r="C91" s="112"/>
      <c r="D91" s="112"/>
      <c r="E91" s="112"/>
      <c r="F91" s="112"/>
      <c r="G91" s="2"/>
      <c r="H91" s="112"/>
      <c r="I91" s="112"/>
      <c r="J91" s="2"/>
      <c r="K91" s="112"/>
      <c r="L91" s="112"/>
      <c r="M91" s="112"/>
      <c r="N91" s="112"/>
      <c r="O91" s="112"/>
      <c r="P91" s="2"/>
      <c r="Q91" s="113"/>
      <c r="R91" s="113"/>
      <c r="S91" s="113"/>
      <c r="T91" s="113"/>
      <c r="U91" s="113"/>
      <c r="V91" s="113"/>
      <c r="W91" s="113"/>
    </row>
    <row r="92" spans="3:23" ht="12.75" customHeight="1" x14ac:dyDescent="0.2">
      <c r="C92" s="69" t="s">
        <v>55</v>
      </c>
      <c r="G92" s="2"/>
      <c r="J92" s="2"/>
      <c r="P92" s="2"/>
      <c r="Q92" s="62" t="s">
        <v>9</v>
      </c>
      <c r="R92" s="62" t="s">
        <v>10</v>
      </c>
      <c r="S92" s="62" t="s">
        <v>11</v>
      </c>
      <c r="T92" s="62" t="s">
        <v>12</v>
      </c>
      <c r="U92" s="62" t="s">
        <v>13</v>
      </c>
      <c r="V92" s="62" t="s">
        <v>0</v>
      </c>
    </row>
    <row r="93" spans="3:23" ht="12.75" customHeight="1" x14ac:dyDescent="0.2">
      <c r="C93" s="24" t="s">
        <v>14</v>
      </c>
      <c r="D93" s="24" t="s">
        <v>50</v>
      </c>
      <c r="E93" s="24"/>
      <c r="F93" s="24" t="s">
        <v>3</v>
      </c>
      <c r="G93" s="2"/>
      <c r="H93" s="59"/>
      <c r="I93" s="60"/>
      <c r="J93" s="2"/>
      <c r="K93" s="24"/>
      <c r="L93" s="24"/>
      <c r="M93" s="24"/>
      <c r="N93" s="24"/>
      <c r="O93" s="24"/>
      <c r="P93" s="2"/>
      <c r="Q93" s="32">
        <f t="shared" ref="Q93:U98" si="13">Q58*business_case_dollars</f>
        <v>0</v>
      </c>
      <c r="R93" s="32">
        <f t="shared" si="13"/>
        <v>0</v>
      </c>
      <c r="S93" s="32">
        <f t="shared" si="13"/>
        <v>0</v>
      </c>
      <c r="T93" s="32">
        <f t="shared" si="13"/>
        <v>0</v>
      </c>
      <c r="U93" s="32">
        <f t="shared" si="13"/>
        <v>0</v>
      </c>
      <c r="V93" s="64">
        <f>SUM(Q93:U93)</f>
        <v>0</v>
      </c>
    </row>
    <row r="94" spans="3:23" ht="12.75" customHeight="1" x14ac:dyDescent="0.2">
      <c r="C94" s="1" t="s">
        <v>15</v>
      </c>
      <c r="D94" s="1" t="s">
        <v>50</v>
      </c>
      <c r="F94" s="1" t="s">
        <v>3</v>
      </c>
      <c r="G94" s="2"/>
      <c r="H94" s="61"/>
      <c r="J94" s="2"/>
      <c r="P94" s="2"/>
      <c r="Q94" s="6">
        <f t="shared" si="13"/>
        <v>0</v>
      </c>
      <c r="R94" s="6">
        <f t="shared" si="13"/>
        <v>0</v>
      </c>
      <c r="S94" s="6">
        <f t="shared" si="13"/>
        <v>0</v>
      </c>
      <c r="T94" s="6">
        <f t="shared" si="13"/>
        <v>0</v>
      </c>
      <c r="U94" s="6">
        <f t="shared" si="13"/>
        <v>0</v>
      </c>
      <c r="V94" s="65">
        <f t="shared" ref="V94:V108" si="14">SUM(Q94:U94)</f>
        <v>0</v>
      </c>
    </row>
    <row r="95" spans="3:23" ht="12.75" customHeight="1" x14ac:dyDescent="0.2">
      <c r="C95" s="1" t="s">
        <v>16</v>
      </c>
      <c r="D95" s="1" t="s">
        <v>50</v>
      </c>
      <c r="F95" s="1" t="s">
        <v>3</v>
      </c>
      <c r="G95" s="2"/>
      <c r="H95" s="61"/>
      <c r="J95" s="2"/>
      <c r="P95" s="2"/>
      <c r="Q95" s="6">
        <f t="shared" si="13"/>
        <v>0</v>
      </c>
      <c r="R95" s="6">
        <f t="shared" si="13"/>
        <v>0</v>
      </c>
      <c r="S95" s="6">
        <f t="shared" si="13"/>
        <v>0</v>
      </c>
      <c r="T95" s="6">
        <f t="shared" si="13"/>
        <v>0</v>
      </c>
      <c r="U95" s="6">
        <f t="shared" si="13"/>
        <v>0</v>
      </c>
      <c r="V95" s="65">
        <f t="shared" si="14"/>
        <v>0</v>
      </c>
    </row>
    <row r="96" spans="3:23" ht="12.75" customHeight="1" x14ac:dyDescent="0.2">
      <c r="C96" s="1" t="s">
        <v>14</v>
      </c>
      <c r="D96" s="1" t="s">
        <v>50</v>
      </c>
      <c r="F96" s="1" t="s">
        <v>48</v>
      </c>
      <c r="G96" s="2"/>
      <c r="H96" s="61"/>
      <c r="J96" s="2"/>
      <c r="P96" s="2"/>
      <c r="Q96" s="6">
        <f t="shared" si="13"/>
        <v>5289082.4649544004</v>
      </c>
      <c r="R96" s="6">
        <f t="shared" si="13"/>
        <v>0</v>
      </c>
      <c r="S96" s="6">
        <f t="shared" si="13"/>
        <v>0</v>
      </c>
      <c r="T96" s="6">
        <f t="shared" si="13"/>
        <v>0</v>
      </c>
      <c r="U96" s="6">
        <f t="shared" si="13"/>
        <v>0</v>
      </c>
      <c r="V96" s="6">
        <f t="shared" si="14"/>
        <v>5289082.4649544004</v>
      </c>
    </row>
    <row r="97" spans="3:23" ht="12.75" customHeight="1" x14ac:dyDescent="0.2">
      <c r="C97" s="1" t="s">
        <v>15</v>
      </c>
      <c r="D97" s="1" t="s">
        <v>50</v>
      </c>
      <c r="F97" s="1" t="s">
        <v>48</v>
      </c>
      <c r="G97" s="2"/>
      <c r="H97" s="61"/>
      <c r="J97" s="2"/>
      <c r="P97" s="2"/>
      <c r="Q97" s="6">
        <f t="shared" si="13"/>
        <v>0</v>
      </c>
      <c r="R97" s="6">
        <f t="shared" si="13"/>
        <v>0</v>
      </c>
      <c r="S97" s="6">
        <f t="shared" si="13"/>
        <v>0</v>
      </c>
      <c r="T97" s="6">
        <f t="shared" si="13"/>
        <v>0</v>
      </c>
      <c r="U97" s="6">
        <f t="shared" si="13"/>
        <v>0</v>
      </c>
      <c r="V97" s="6">
        <f t="shared" si="14"/>
        <v>0</v>
      </c>
    </row>
    <row r="98" spans="3:23" ht="12.75" customHeight="1" x14ac:dyDescent="0.2">
      <c r="C98" s="1" t="s">
        <v>16</v>
      </c>
      <c r="D98" s="1" t="s">
        <v>50</v>
      </c>
      <c r="F98" s="1" t="s">
        <v>48</v>
      </c>
      <c r="G98" s="2"/>
      <c r="H98" s="61"/>
      <c r="J98" s="2"/>
      <c r="P98" s="2"/>
      <c r="Q98" s="6">
        <f t="shared" si="13"/>
        <v>3241695.7043268904</v>
      </c>
      <c r="R98" s="6">
        <f t="shared" si="13"/>
        <v>0</v>
      </c>
      <c r="S98" s="6">
        <f t="shared" si="13"/>
        <v>0</v>
      </c>
      <c r="T98" s="6">
        <f t="shared" si="13"/>
        <v>0</v>
      </c>
      <c r="U98" s="6">
        <f t="shared" si="13"/>
        <v>0</v>
      </c>
      <c r="V98" s="6">
        <f t="shared" si="14"/>
        <v>3241695.7043268904</v>
      </c>
    </row>
    <row r="99" spans="3:23" ht="12.75" customHeight="1" x14ac:dyDescent="0.2">
      <c r="C99" s="21" t="s">
        <v>17</v>
      </c>
      <c r="D99" s="21" t="s">
        <v>50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8530778.1692812908</v>
      </c>
      <c r="R99" s="22">
        <f t="shared" ref="R99:U99" si="15">SUM(R93:R98)</f>
        <v>0</v>
      </c>
      <c r="S99" s="22">
        <f t="shared" si="15"/>
        <v>0</v>
      </c>
      <c r="T99" s="22">
        <f t="shared" si="15"/>
        <v>0</v>
      </c>
      <c r="U99" s="22">
        <f t="shared" si="15"/>
        <v>0</v>
      </c>
      <c r="V99" s="22">
        <f>SUM(V93:V98)</f>
        <v>8530778.1692812908</v>
      </c>
    </row>
    <row r="100" spans="3:23" ht="12.75" customHeight="1" x14ac:dyDescent="0.2">
      <c r="C100" s="1" t="s">
        <v>14</v>
      </c>
      <c r="D100" s="1" t="s">
        <v>47</v>
      </c>
      <c r="F100" s="1" t="s">
        <v>3</v>
      </c>
      <c r="G100" s="2"/>
      <c r="H100" s="61"/>
      <c r="J100" s="2"/>
      <c r="P100" s="2"/>
      <c r="Q100" s="114">
        <f t="shared" ref="Q100:U105" si="16">Q65*business_case_dollars</f>
        <v>0</v>
      </c>
      <c r="R100" s="114">
        <f t="shared" si="16"/>
        <v>0</v>
      </c>
      <c r="S100" s="114">
        <f t="shared" si="16"/>
        <v>0</v>
      </c>
      <c r="T100" s="114">
        <f t="shared" si="16"/>
        <v>0</v>
      </c>
      <c r="U100" s="114">
        <f t="shared" si="16"/>
        <v>0</v>
      </c>
      <c r="V100" s="65">
        <f>SUM(Q100:U100)</f>
        <v>0</v>
      </c>
    </row>
    <row r="101" spans="3:23" ht="12.75" customHeight="1" x14ac:dyDescent="0.2">
      <c r="C101" s="1" t="s">
        <v>15</v>
      </c>
      <c r="D101" s="1" t="s">
        <v>47</v>
      </c>
      <c r="F101" s="1" t="s">
        <v>3</v>
      </c>
      <c r="G101" s="2"/>
      <c r="H101" s="61"/>
      <c r="J101" s="2"/>
      <c r="P101" s="2"/>
      <c r="Q101" s="6">
        <f t="shared" si="16"/>
        <v>0</v>
      </c>
      <c r="R101" s="6">
        <f t="shared" si="16"/>
        <v>0</v>
      </c>
      <c r="S101" s="6">
        <f t="shared" si="16"/>
        <v>0</v>
      </c>
      <c r="T101" s="6">
        <f t="shared" si="16"/>
        <v>0</v>
      </c>
      <c r="U101" s="6">
        <f t="shared" si="16"/>
        <v>0</v>
      </c>
      <c r="V101" s="65">
        <f t="shared" ref="V101:V105" si="17">SUM(Q101:U101)</f>
        <v>0</v>
      </c>
    </row>
    <row r="102" spans="3:23" ht="12.75" customHeight="1" x14ac:dyDescent="0.2">
      <c r="C102" s="1" t="s">
        <v>16</v>
      </c>
      <c r="D102" s="1" t="s">
        <v>47</v>
      </c>
      <c r="F102" s="1" t="s">
        <v>3</v>
      </c>
      <c r="G102" s="2"/>
      <c r="H102" s="61"/>
      <c r="J102" s="2"/>
      <c r="P102" s="2"/>
      <c r="Q102" s="6">
        <f t="shared" si="16"/>
        <v>0</v>
      </c>
      <c r="R102" s="6">
        <f t="shared" si="16"/>
        <v>0</v>
      </c>
      <c r="S102" s="6">
        <f t="shared" si="16"/>
        <v>0</v>
      </c>
      <c r="T102" s="6">
        <f t="shared" si="16"/>
        <v>0</v>
      </c>
      <c r="U102" s="6">
        <f t="shared" si="16"/>
        <v>0</v>
      </c>
      <c r="V102" s="65">
        <f t="shared" si="17"/>
        <v>0</v>
      </c>
    </row>
    <row r="103" spans="3:23" ht="12.75" customHeight="1" x14ac:dyDescent="0.2">
      <c r="C103" s="1" t="s">
        <v>14</v>
      </c>
      <c r="D103" s="1" t="s">
        <v>47</v>
      </c>
      <c r="F103" s="1" t="s">
        <v>48</v>
      </c>
      <c r="G103" s="2"/>
      <c r="H103" s="61"/>
      <c r="J103" s="2"/>
      <c r="P103" s="2"/>
      <c r="Q103" s="6">
        <f t="shared" si="16"/>
        <v>0</v>
      </c>
      <c r="R103" s="6">
        <f t="shared" si="16"/>
        <v>0</v>
      </c>
      <c r="S103" s="6">
        <f t="shared" si="16"/>
        <v>0</v>
      </c>
      <c r="T103" s="6">
        <f t="shared" si="16"/>
        <v>0</v>
      </c>
      <c r="U103" s="6">
        <f t="shared" si="16"/>
        <v>0</v>
      </c>
      <c r="V103" s="6">
        <f t="shared" si="17"/>
        <v>0</v>
      </c>
    </row>
    <row r="104" spans="3:23" ht="12.75" customHeight="1" x14ac:dyDescent="0.2">
      <c r="C104" s="1" t="s">
        <v>15</v>
      </c>
      <c r="D104" s="1" t="s">
        <v>47</v>
      </c>
      <c r="F104" s="1" t="s">
        <v>48</v>
      </c>
      <c r="G104" s="2"/>
      <c r="H104" s="61"/>
      <c r="J104" s="2"/>
      <c r="P104" s="2"/>
      <c r="Q104" s="6">
        <f t="shared" si="16"/>
        <v>0</v>
      </c>
      <c r="R104" s="6">
        <f t="shared" si="16"/>
        <v>0</v>
      </c>
      <c r="S104" s="6">
        <f t="shared" si="16"/>
        <v>0</v>
      </c>
      <c r="T104" s="6">
        <f t="shared" si="16"/>
        <v>0</v>
      </c>
      <c r="U104" s="6">
        <f t="shared" si="16"/>
        <v>0</v>
      </c>
      <c r="V104" s="6">
        <f t="shared" si="17"/>
        <v>0</v>
      </c>
    </row>
    <row r="105" spans="3:23" ht="12.75" customHeight="1" x14ac:dyDescent="0.2">
      <c r="C105" s="1" t="s">
        <v>16</v>
      </c>
      <c r="D105" s="1" t="s">
        <v>47</v>
      </c>
      <c r="F105" s="1" t="s">
        <v>48</v>
      </c>
      <c r="G105" s="2"/>
      <c r="H105" s="61"/>
      <c r="J105" s="2"/>
      <c r="P105" s="2"/>
      <c r="Q105" s="6">
        <f t="shared" si="16"/>
        <v>0</v>
      </c>
      <c r="R105" s="6">
        <f t="shared" si="16"/>
        <v>0</v>
      </c>
      <c r="S105" s="6">
        <f t="shared" si="16"/>
        <v>0</v>
      </c>
      <c r="T105" s="6">
        <f t="shared" si="16"/>
        <v>0</v>
      </c>
      <c r="U105" s="6">
        <f t="shared" si="16"/>
        <v>0</v>
      </c>
      <c r="V105" s="6">
        <f t="shared" si="17"/>
        <v>0</v>
      </c>
    </row>
    <row r="106" spans="3:23" ht="12.75" customHeight="1" x14ac:dyDescent="0.2">
      <c r="C106" s="21" t="s">
        <v>18</v>
      </c>
      <c r="D106" s="21" t="s">
        <v>47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18">SUM(R100:R105)</f>
        <v>0</v>
      </c>
      <c r="S106" s="22">
        <f t="shared" si="18"/>
        <v>0</v>
      </c>
      <c r="T106" s="22">
        <f t="shared" si="18"/>
        <v>0</v>
      </c>
      <c r="U106" s="22">
        <f t="shared" si="18"/>
        <v>0</v>
      </c>
      <c r="V106" s="22">
        <f t="shared" si="18"/>
        <v>0</v>
      </c>
    </row>
    <row r="107" spans="3:23" ht="12.75" customHeight="1" x14ac:dyDescent="0.2">
      <c r="G107" s="2"/>
      <c r="H107" s="61"/>
      <c r="J107" s="2"/>
      <c r="P107" s="2"/>
      <c r="Q107" s="6"/>
      <c r="R107" s="6"/>
      <c r="S107" s="6"/>
      <c r="T107" s="6"/>
      <c r="U107" s="6"/>
      <c r="V107" s="65"/>
    </row>
    <row r="108" spans="3:23" x14ac:dyDescent="0.2">
      <c r="C108" s="7" t="str">
        <f>"Total Expenditure ($ "&amp;Assumptions!$C$34&amp;")"</f>
        <v>Total Expenditure ($ June 2026)</v>
      </c>
      <c r="D108" s="7" t="s">
        <v>56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8530778.1692812908</v>
      </c>
      <c r="R108" s="8">
        <f t="shared" ref="R108:U108" si="19">R99+R106</f>
        <v>0</v>
      </c>
      <c r="S108" s="8">
        <f t="shared" si="19"/>
        <v>0</v>
      </c>
      <c r="T108" s="8">
        <f t="shared" si="19"/>
        <v>0</v>
      </c>
      <c r="U108" s="8">
        <f t="shared" si="19"/>
        <v>0</v>
      </c>
      <c r="V108" s="66">
        <f t="shared" si="14"/>
        <v>8530778.1692812908</v>
      </c>
    </row>
    <row r="109" spans="3:23" x14ac:dyDescent="0.2">
      <c r="G109" s="2"/>
      <c r="J109" s="2"/>
      <c r="P109" s="2"/>
      <c r="Q109" s="42">
        <f>SUM(Q10:Q54)*business_case_dollars-Q108</f>
        <v>0</v>
      </c>
      <c r="R109" s="42">
        <f>SUM(R10:R54)*business_case_dollars-R108</f>
        <v>0</v>
      </c>
      <c r="S109" s="42">
        <f>SUM(S10:S54)*business_case_dollars-S108</f>
        <v>0</v>
      </c>
      <c r="T109" s="42">
        <f>SUM(T10:T54)*business_case_dollars-T108</f>
        <v>0</v>
      </c>
      <c r="U109" s="42">
        <f>SUM(U10:U54)*business_case_dollars-U108</f>
        <v>0</v>
      </c>
      <c r="V109" s="42">
        <f>SUM(Q10:U54)*business_case_dollars-V108</f>
        <v>0</v>
      </c>
      <c r="W109" s="42">
        <f>SUM(Q109:V109)</f>
        <v>0</v>
      </c>
    </row>
    <row r="110" spans="3:23" x14ac:dyDescent="0.2">
      <c r="C110" s="49" t="str">
        <f>"NPV ($ "&amp;Assumptions!$C$34&amp;")"</f>
        <v>NPV ($ June 2026)</v>
      </c>
      <c r="D110" s="50">
        <f>NPV(Real_Discount_rate,Q108:U108)</f>
        <v>8242297.7480978658</v>
      </c>
      <c r="G110" s="2"/>
      <c r="J110" s="2"/>
      <c r="P110" s="2"/>
      <c r="Q110" s="47"/>
      <c r="R110" s="47"/>
      <c r="S110" s="47"/>
      <c r="T110" s="47"/>
      <c r="U110" s="47"/>
    </row>
    <row r="113" spans="3:23" x14ac:dyDescent="0.2">
      <c r="C113" s="4" t="s">
        <v>51</v>
      </c>
      <c r="F113" s="3"/>
      <c r="G113" s="2"/>
      <c r="J113" s="2"/>
      <c r="P113" s="2"/>
      <c r="Q113" s="62" t="s">
        <v>9</v>
      </c>
      <c r="R113" s="62" t="s">
        <v>10</v>
      </c>
      <c r="S113" s="62" t="s">
        <v>11</v>
      </c>
      <c r="T113" s="62" t="s">
        <v>12</v>
      </c>
      <c r="U113" s="62" t="s">
        <v>13</v>
      </c>
      <c r="V113" s="111" t="s">
        <v>0</v>
      </c>
    </row>
    <row r="114" spans="3:23" x14ac:dyDescent="0.2">
      <c r="C114" s="24"/>
      <c r="D114" s="24" t="s">
        <v>50</v>
      </c>
      <c r="E114" s="24"/>
      <c r="F114" s="24" t="s">
        <v>3</v>
      </c>
      <c r="G114" s="2"/>
      <c r="H114" s="59"/>
      <c r="I114" s="60"/>
      <c r="J114" s="2"/>
      <c r="K114" s="24"/>
      <c r="L114" s="24"/>
      <c r="M114" s="24"/>
      <c r="N114" s="24"/>
      <c r="O114" s="24"/>
      <c r="P114" s="2"/>
      <c r="Q114" s="25">
        <f t="shared" ref="Q114:U115" si="20">Q80*business_case_dollars</f>
        <v>0</v>
      </c>
      <c r="R114" s="25">
        <f t="shared" si="20"/>
        <v>0</v>
      </c>
      <c r="S114" s="25">
        <f t="shared" si="20"/>
        <v>0</v>
      </c>
      <c r="T114" s="25">
        <f t="shared" si="20"/>
        <v>0</v>
      </c>
      <c r="U114" s="25">
        <f t="shared" si="20"/>
        <v>0</v>
      </c>
      <c r="V114" s="65">
        <f t="shared" ref="V114:V115" si="21">SUM(Q114:U114)</f>
        <v>0</v>
      </c>
    </row>
    <row r="115" spans="3:23" x14ac:dyDescent="0.2">
      <c r="D115" s="1" t="s">
        <v>47</v>
      </c>
      <c r="F115" s="1" t="s">
        <v>3</v>
      </c>
      <c r="G115" s="2"/>
      <c r="J115" s="2"/>
      <c r="P115" s="2"/>
      <c r="Q115" s="110">
        <f t="shared" si="20"/>
        <v>0</v>
      </c>
      <c r="R115" s="110">
        <f t="shared" si="20"/>
        <v>0</v>
      </c>
      <c r="S115" s="110">
        <f t="shared" si="20"/>
        <v>0</v>
      </c>
      <c r="T115" s="110">
        <f t="shared" si="20"/>
        <v>0</v>
      </c>
      <c r="U115" s="110">
        <f t="shared" si="20"/>
        <v>0</v>
      </c>
      <c r="V115" s="65">
        <f t="shared" si="21"/>
        <v>0</v>
      </c>
    </row>
    <row r="116" spans="3:23" x14ac:dyDescent="0.2">
      <c r="C116" s="21" t="s">
        <v>53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0</v>
      </c>
      <c r="R116" s="22">
        <f t="shared" ref="R116:V116" si="22">SUM(R114:R115)</f>
        <v>0</v>
      </c>
      <c r="S116" s="22">
        <f t="shared" si="22"/>
        <v>0</v>
      </c>
      <c r="T116" s="22">
        <f t="shared" si="22"/>
        <v>0</v>
      </c>
      <c r="U116" s="22">
        <f t="shared" si="22"/>
        <v>0</v>
      </c>
      <c r="V116" s="22">
        <f t="shared" si="22"/>
        <v>0</v>
      </c>
    </row>
    <row r="117" spans="3:23" x14ac:dyDescent="0.2">
      <c r="C117" s="4"/>
      <c r="D117" s="1" t="s">
        <v>50</v>
      </c>
      <c r="F117" s="1" t="s">
        <v>48</v>
      </c>
      <c r="G117" s="2"/>
      <c r="H117" s="61"/>
      <c r="J117" s="2"/>
      <c r="P117" s="2"/>
      <c r="Q117" s="6">
        <f t="shared" ref="Q117:U118" si="23">Q83*business_case_dollars</f>
        <v>8530778.169281289</v>
      </c>
      <c r="R117" s="6">
        <f t="shared" si="23"/>
        <v>0</v>
      </c>
      <c r="S117" s="6">
        <f t="shared" si="23"/>
        <v>0</v>
      </c>
      <c r="T117" s="6">
        <f t="shared" si="23"/>
        <v>0</v>
      </c>
      <c r="U117" s="6">
        <f t="shared" si="23"/>
        <v>0</v>
      </c>
      <c r="V117" s="65">
        <f t="shared" ref="V117:V118" si="24">SUM(Q117:U117)</f>
        <v>8530778.169281289</v>
      </c>
    </row>
    <row r="118" spans="3:23" x14ac:dyDescent="0.2">
      <c r="C118" s="4"/>
      <c r="D118" s="1" t="s">
        <v>47</v>
      </c>
      <c r="F118" s="1" t="s">
        <v>48</v>
      </c>
      <c r="G118" s="2"/>
      <c r="H118" s="61"/>
      <c r="J118" s="2"/>
      <c r="P118" s="2"/>
      <c r="Q118" s="6">
        <f t="shared" si="23"/>
        <v>0</v>
      </c>
      <c r="R118" s="6">
        <f t="shared" si="23"/>
        <v>0</v>
      </c>
      <c r="S118" s="6">
        <f t="shared" si="23"/>
        <v>0</v>
      </c>
      <c r="T118" s="6">
        <f t="shared" si="23"/>
        <v>0</v>
      </c>
      <c r="U118" s="6">
        <f t="shared" si="23"/>
        <v>0</v>
      </c>
      <c r="V118" s="65">
        <f t="shared" si="24"/>
        <v>0</v>
      </c>
    </row>
    <row r="119" spans="3:23" x14ac:dyDescent="0.2">
      <c r="C119" s="21" t="s">
        <v>54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8530778.169281289</v>
      </c>
      <c r="R119" s="22">
        <f t="shared" ref="R119:V119" si="25">SUM(R117:R118)</f>
        <v>0</v>
      </c>
      <c r="S119" s="22">
        <f t="shared" si="25"/>
        <v>0</v>
      </c>
      <c r="T119" s="22">
        <f t="shared" si="25"/>
        <v>0</v>
      </c>
      <c r="U119" s="22">
        <f t="shared" si="25"/>
        <v>0</v>
      </c>
      <c r="V119" s="22">
        <f t="shared" si="25"/>
        <v>8530778.169281289</v>
      </c>
    </row>
    <row r="120" spans="3:23" x14ac:dyDescent="0.2">
      <c r="C120" s="4"/>
      <c r="D120" s="4"/>
      <c r="F120" s="61"/>
      <c r="G120" s="2"/>
      <c r="H120" s="61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"&amp;Assumptions!$C$34&amp;")"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8530778.169281289</v>
      </c>
      <c r="R121" s="8">
        <f t="shared" ref="R121:U121" si="26">R116+R119</f>
        <v>0</v>
      </c>
      <c r="S121" s="8">
        <f t="shared" si="26"/>
        <v>0</v>
      </c>
      <c r="T121" s="8">
        <f t="shared" si="26"/>
        <v>0</v>
      </c>
      <c r="U121" s="8">
        <f t="shared" si="26"/>
        <v>0</v>
      </c>
      <c r="V121" s="66">
        <f t="shared" ref="V121" si="27">SUM(Q121:U121)</f>
        <v>8530778.169281289</v>
      </c>
    </row>
    <row r="122" spans="3:23" x14ac:dyDescent="0.2">
      <c r="C122" s="41" t="s">
        <v>52</v>
      </c>
      <c r="D122" s="41"/>
      <c r="E122" s="41"/>
      <c r="F122" s="41"/>
      <c r="G122" s="2"/>
      <c r="H122" s="41"/>
      <c r="I122" s="41"/>
      <c r="J122" s="2"/>
      <c r="K122" s="41"/>
      <c r="L122" s="41"/>
      <c r="M122" s="41"/>
      <c r="N122" s="41"/>
      <c r="O122" s="41"/>
      <c r="P122" s="2"/>
      <c r="Q122" s="42">
        <f>Q121-SUM(Q$10:Q$54)*business_case_dollars</f>
        <v>0</v>
      </c>
      <c r="R122" s="42">
        <f>R121-SUM(R$10:R$54)*business_case_dollars</f>
        <v>0</v>
      </c>
      <c r="S122" s="42">
        <f>S121-SUM(S$10:S$54)*business_case_dollars</f>
        <v>0</v>
      </c>
      <c r="T122" s="42">
        <f>T121-SUM(T$10:T$54)*business_case_dollars</f>
        <v>0</v>
      </c>
      <c r="U122" s="42">
        <f>U121-SUM(U$10:U$54)*business_case_dollars</f>
        <v>0</v>
      </c>
      <c r="V122" s="42">
        <f>V121-SUM(Q$10:U$54)*business_case_dollars</f>
        <v>0</v>
      </c>
      <c r="W122" s="42">
        <f>SUM(Q122:V122)</f>
        <v>0</v>
      </c>
    </row>
  </sheetData>
  <conditionalFormatting sqref="H10:H54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74:V74">
    <cfRule type="expression" dxfId="7" priority="7">
      <formula>ABS(Q74)&gt;0.001</formula>
    </cfRule>
  </conditionalFormatting>
  <conditionalFormatting sqref="Q88:V91">
    <cfRule type="expression" dxfId="6" priority="4">
      <formula>ABS(Q88)&gt;0.001</formula>
    </cfRule>
  </conditionalFormatting>
  <conditionalFormatting sqref="Q109:V109">
    <cfRule type="expression" dxfId="5" priority="8">
      <formula>ABS(Q109)&gt;0.001</formula>
    </cfRule>
  </conditionalFormatting>
  <conditionalFormatting sqref="Q122:V122">
    <cfRule type="expression" dxfId="4" priority="1">
      <formula>ABS(Q122)&gt;0.001</formula>
    </cfRule>
  </conditionalFormatting>
  <conditionalFormatting sqref="W74">
    <cfRule type="expression" dxfId="3" priority="17">
      <formula>ABS(W74)&gt;0.001</formula>
    </cfRule>
  </conditionalFormatting>
  <conditionalFormatting sqref="W88:W91">
    <cfRule type="expression" dxfId="2" priority="5">
      <formula>ABS(W88)&gt;0.001</formula>
    </cfRule>
  </conditionalFormatting>
  <conditionalFormatting sqref="W109">
    <cfRule type="expression" dxfId="1" priority="9">
      <formula>ABS(W109)&gt;0.001</formula>
    </cfRule>
  </conditionalFormatting>
  <conditionalFormatting sqref="W122">
    <cfRule type="expression" dxfId="0" priority="2">
      <formula>ABS(W122)&gt;0.001</formula>
    </cfRule>
  </conditionalFormatting>
  <dataValidations count="3">
    <dataValidation type="list" allowBlank="1" showInputMessage="1" showErrorMessage="1" sqref="F10:F54" xr:uid="{62F3F087-87F3-4E5A-B0D6-C76D92ABBAEF}">
      <formula1>"Recurrent, Non recurrent"</formula1>
    </dataValidation>
    <dataValidation type="list" allowBlank="1" showInputMessage="1" showErrorMessage="1" sqref="D10:D54" xr:uid="{2827424A-175C-47A9-8376-819542451550}">
      <formula1>"Capex, Opex"</formula1>
    </dataValidation>
    <dataValidation type="list" allowBlank="1" showInputMessage="1" showErrorMessage="1" sqref="E10:E5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UE Summary</vt:lpstr>
      <vt:lpstr>Assumptions</vt:lpstr>
      <vt:lpstr>Option 1</vt:lpstr>
      <vt:lpstr>Option 2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2025-01-23T01:57:41Z</dcterms:created>
  <dcterms:modified xsi:type="dcterms:W3CDTF">2025-01-23T01:58:33Z</dcterms:modified>
  <cp:category/>
  <cp:contentStatus/>
</cp:coreProperties>
</file>