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B9D36A3-703B-4532-AF2D-55E38C32F883}" xr6:coauthVersionLast="47" xr6:coauthVersionMax="47" xr10:uidLastSave="{00000000-0000-0000-0000-000000000000}"/>
  <bookViews>
    <workbookView xWindow="3765" yWindow="660" windowWidth="16710" windowHeight="142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91" r:id="rId11"/>
    <sheet name="Workings_risks" sheetId="92" r:id="rId12"/>
    <sheet name="Tx risks" sheetId="93" r:id="rId13"/>
    <sheet name="Misc_calcs" sheetId="62" r:id="rId14"/>
    <sheet name="Data" sheetId="47" r:id="rId15"/>
  </sheets>
  <definedNames>
    <definedName name="AssetType">'Tx risks'!$C$9</definedName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IS_ADDITIONAL">'Tx risks'!$C$31</definedName>
    <definedName name="ISBUNDED">'Tx risks'!$C$26</definedName>
    <definedName name="ISMOREMAINT">'Tx risks'!$C$24</definedName>
    <definedName name="ISONLINEMONITOR">'Tx risks'!$C$22</definedName>
    <definedName name="ISREFURB">'Tx risks'!$C$27</definedName>
    <definedName name="ISREPLACE">'Tx risks'!$C$28</definedName>
    <definedName name="ISREPLACETWO">'Tx risks'!$C$29</definedName>
    <definedName name="ISSEPARATED">'Tx risks'!$C$23</definedName>
    <definedName name="ISSPAREREADY">'Tx risks'!$C$21</definedName>
    <definedName name="ISSTAGGEREDMAINT">'Tx risks'!$C$25</definedName>
    <definedName name="list">list_start:OFFSET(list_start, 0,0,count, 1)</definedName>
    <definedName name="mill_conv">Data!$C$71</definedName>
    <definedName name="NN_LOAD_TRANSFER">'Tx risks'!$C$33</definedName>
    <definedName name="option2_data">OFFSET(option2_first, 0,0, chart_count,1)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  <definedName name="ZSS">'Tx risks'!$C$8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A2" i="93"/>
  <c r="A1" i="93"/>
  <c r="B28" i="91"/>
  <c r="B31" i="92" s="1"/>
  <c r="B16" i="91"/>
  <c r="B19" i="92" s="1"/>
  <c r="K28" i="72"/>
  <c r="L28" i="72"/>
  <c r="M28" i="72"/>
  <c r="N28" i="72"/>
  <c r="O28" i="72"/>
  <c r="P28" i="72"/>
  <c r="Q28" i="72"/>
  <c r="U28" i="72"/>
  <c r="V28" i="72"/>
  <c r="W28" i="72"/>
  <c r="AE28" i="72"/>
  <c r="AF28" i="72"/>
  <c r="AG28" i="72"/>
  <c r="J30" i="72"/>
  <c r="K30" i="72"/>
  <c r="L30" i="72"/>
  <c r="M30" i="72"/>
  <c r="R30" i="72"/>
  <c r="S30" i="72"/>
  <c r="T30" i="72"/>
  <c r="AB30" i="72"/>
  <c r="AC30" i="72"/>
  <c r="AD30" i="72"/>
  <c r="AE30" i="72"/>
  <c r="AF30" i="72"/>
  <c r="AG30" i="72"/>
  <c r="M31" i="72"/>
  <c r="N31" i="72"/>
  <c r="O31" i="72"/>
  <c r="W31" i="72"/>
  <c r="X31" i="72"/>
  <c r="Y31" i="72"/>
  <c r="Z31" i="72"/>
  <c r="AA31" i="72"/>
  <c r="AB31" i="72"/>
  <c r="AC31" i="72"/>
  <c r="AG31" i="72"/>
  <c r="J32" i="72"/>
  <c r="K32" i="72"/>
  <c r="L32" i="72"/>
  <c r="T32" i="72"/>
  <c r="U32" i="72"/>
  <c r="V32" i="72"/>
  <c r="W32" i="72"/>
  <c r="X32" i="72"/>
  <c r="Y32" i="72"/>
  <c r="AD32" i="72"/>
  <c r="AE32" i="72"/>
  <c r="AF32" i="72"/>
  <c r="P33" i="72"/>
  <c r="Q33" i="72"/>
  <c r="R33" i="72"/>
  <c r="S33" i="72"/>
  <c r="T33" i="72"/>
  <c r="U33" i="72"/>
  <c r="Z33" i="72"/>
  <c r="AA33" i="72"/>
  <c r="AB33" i="72"/>
  <c r="I32" i="72"/>
  <c r="I33" i="72"/>
  <c r="I30" i="72"/>
  <c r="L28" i="81"/>
  <c r="R28" i="81"/>
  <c r="S28" i="81"/>
  <c r="U28" i="81"/>
  <c r="Y28" i="81"/>
  <c r="Z28" i="81"/>
  <c r="AA28" i="81"/>
  <c r="AB28" i="81"/>
  <c r="AF28" i="81"/>
  <c r="M30" i="81"/>
  <c r="N30" i="81"/>
  <c r="O30" i="81"/>
  <c r="T30" i="81"/>
  <c r="U30" i="81"/>
  <c r="V30" i="81"/>
  <c r="W30" i="81"/>
  <c r="AA30" i="81"/>
  <c r="AB30" i="81"/>
  <c r="AG30" i="81"/>
  <c r="J31" i="81"/>
  <c r="K31" i="81"/>
  <c r="P31" i="81"/>
  <c r="Q31" i="81"/>
  <c r="R31" i="81"/>
  <c r="V31" i="81"/>
  <c r="W31" i="81"/>
  <c r="X31" i="81"/>
  <c r="AB31" i="81"/>
  <c r="AC31" i="81"/>
  <c r="AD31" i="81"/>
  <c r="AE31" i="81"/>
  <c r="K32" i="81"/>
  <c r="L32" i="81"/>
  <c r="M32" i="81"/>
  <c r="R32" i="81"/>
  <c r="S32" i="81"/>
  <c r="T32" i="81"/>
  <c r="X32" i="81"/>
  <c r="Y32" i="81"/>
  <c r="Z32" i="81"/>
  <c r="AE32" i="81"/>
  <c r="AF32" i="81"/>
  <c r="AG32" i="81"/>
  <c r="M33" i="81"/>
  <c r="N33" i="81"/>
  <c r="O33" i="81"/>
  <c r="P33" i="81"/>
  <c r="S33" i="81"/>
  <c r="T33" i="81"/>
  <c r="U33" i="81"/>
  <c r="W33" i="81"/>
  <c r="AA33" i="81"/>
  <c r="AB33" i="81"/>
  <c r="AG33" i="81"/>
  <c r="I31" i="81"/>
  <c r="I32" i="81"/>
  <c r="L28" i="68"/>
  <c r="M28" i="68"/>
  <c r="N28" i="68"/>
  <c r="V28" i="68"/>
  <c r="W28" i="68"/>
  <c r="X28" i="68"/>
  <c r="Y28" i="68"/>
  <c r="Z28" i="68"/>
  <c r="AA28" i="68"/>
  <c r="AB28" i="68"/>
  <c r="AF28" i="68"/>
  <c r="AG28" i="68"/>
  <c r="J30" i="68"/>
  <c r="R30" i="68"/>
  <c r="S30" i="68"/>
  <c r="T30" i="68"/>
  <c r="U30" i="68"/>
  <c r="V30" i="68"/>
  <c r="W30" i="68"/>
  <c r="AB30" i="68"/>
  <c r="AC30" i="68"/>
  <c r="AD30" i="68"/>
  <c r="M31" i="68"/>
  <c r="N31" i="68"/>
  <c r="O31" i="68"/>
  <c r="P31" i="68"/>
  <c r="Q31" i="68"/>
  <c r="R31" i="68"/>
  <c r="S31" i="68"/>
  <c r="W31" i="68"/>
  <c r="X31" i="68"/>
  <c r="Y31" i="68"/>
  <c r="AG31" i="68"/>
  <c r="J32" i="68"/>
  <c r="K32" i="68"/>
  <c r="L32" i="68"/>
  <c r="M32" i="68"/>
  <c r="N32" i="68"/>
  <c r="O32" i="68"/>
  <c r="S32" i="68"/>
  <c r="T32" i="68"/>
  <c r="AC32" i="68"/>
  <c r="AD32" i="68"/>
  <c r="AE32" i="68"/>
  <c r="AF32" i="68"/>
  <c r="AG32" i="68"/>
  <c r="J33" i="68"/>
  <c r="K33" i="68"/>
  <c r="N33" i="68"/>
  <c r="O33" i="68"/>
  <c r="X33" i="68"/>
  <c r="Y33" i="68"/>
  <c r="Z33" i="68"/>
  <c r="AA33" i="68"/>
  <c r="AB33" i="68"/>
  <c r="AC33" i="68"/>
  <c r="AD33" i="68"/>
  <c r="AE33" i="68"/>
  <c r="I30" i="68"/>
  <c r="AC39" i="92"/>
  <c r="AG33" i="72" s="1"/>
  <c r="AB39" i="92"/>
  <c r="AF33" i="72" s="1"/>
  <c r="AA39" i="92"/>
  <c r="AE33" i="72" s="1"/>
  <c r="Z39" i="92"/>
  <c r="AD33" i="72" s="1"/>
  <c r="Y39" i="92"/>
  <c r="AC33" i="72" s="1"/>
  <c r="X39" i="92"/>
  <c r="W39" i="92"/>
  <c r="V39" i="92"/>
  <c r="U39" i="92"/>
  <c r="Y33" i="72" s="1"/>
  <c r="T39" i="92"/>
  <c r="X33" i="72" s="1"/>
  <c r="S39" i="92"/>
  <c r="W33" i="72" s="1"/>
  <c r="R39" i="92"/>
  <c r="V33" i="72" s="1"/>
  <c r="Q39" i="92"/>
  <c r="P39" i="92"/>
  <c r="O39" i="92"/>
  <c r="N39" i="92"/>
  <c r="M39" i="92"/>
  <c r="L39" i="92"/>
  <c r="K39" i="92"/>
  <c r="O33" i="72" s="1"/>
  <c r="J39" i="92"/>
  <c r="N33" i="72" s="1"/>
  <c r="I39" i="92"/>
  <c r="M33" i="72" s="1"/>
  <c r="H39" i="92"/>
  <c r="L33" i="72" s="1"/>
  <c r="G39" i="92"/>
  <c r="K33" i="72" s="1"/>
  <c r="AC38" i="92"/>
  <c r="AG32" i="72" s="1"/>
  <c r="AB38" i="92"/>
  <c r="AA38" i="92"/>
  <c r="Z38" i="92"/>
  <c r="Y38" i="92"/>
  <c r="AC32" i="72" s="1"/>
  <c r="X38" i="92"/>
  <c r="AB32" i="72" s="1"/>
  <c r="W38" i="92"/>
  <c r="AA32" i="72" s="1"/>
  <c r="V38" i="92"/>
  <c r="Z32" i="72" s="1"/>
  <c r="U38" i="92"/>
  <c r="T38" i="92"/>
  <c r="S38" i="92"/>
  <c r="R38" i="92"/>
  <c r="Q38" i="92"/>
  <c r="P38" i="92"/>
  <c r="O38" i="92"/>
  <c r="S32" i="72" s="1"/>
  <c r="N38" i="92"/>
  <c r="R32" i="72" s="1"/>
  <c r="M38" i="92"/>
  <c r="Q32" i="72" s="1"/>
  <c r="L38" i="92"/>
  <c r="P32" i="72" s="1"/>
  <c r="K38" i="92"/>
  <c r="O32" i="72" s="1"/>
  <c r="J38" i="92"/>
  <c r="I38" i="92"/>
  <c r="M32" i="72" s="1"/>
  <c r="H38" i="92"/>
  <c r="G38" i="92"/>
  <c r="AC37" i="92"/>
  <c r="AB37" i="92"/>
  <c r="AF31" i="72" s="1"/>
  <c r="AA37" i="92"/>
  <c r="AE31" i="72" s="1"/>
  <c r="Z37" i="92"/>
  <c r="AD31" i="72" s="1"/>
  <c r="Y37" i="92"/>
  <c r="X37" i="92"/>
  <c r="W37" i="92"/>
  <c r="V37" i="92"/>
  <c r="U37" i="92"/>
  <c r="T37" i="92"/>
  <c r="S37" i="92"/>
  <c r="R37" i="92"/>
  <c r="V31" i="72" s="1"/>
  <c r="Q37" i="92"/>
  <c r="U31" i="72" s="1"/>
  <c r="P37" i="92"/>
  <c r="T31" i="72" s="1"/>
  <c r="O37" i="92"/>
  <c r="S31" i="72" s="1"/>
  <c r="N37" i="92"/>
  <c r="R31" i="72" s="1"/>
  <c r="M37" i="92"/>
  <c r="Q31" i="72" s="1"/>
  <c r="L37" i="92"/>
  <c r="K37" i="92"/>
  <c r="J37" i="92"/>
  <c r="I37" i="92"/>
  <c r="H37" i="92"/>
  <c r="L31" i="72" s="1"/>
  <c r="G37" i="92"/>
  <c r="K31" i="72" s="1"/>
  <c r="AC36" i="92"/>
  <c r="AB36" i="92"/>
  <c r="AA36" i="92"/>
  <c r="Z36" i="92"/>
  <c r="Y36" i="92"/>
  <c r="X36" i="92"/>
  <c r="W36" i="92"/>
  <c r="AA30" i="72" s="1"/>
  <c r="V36" i="92"/>
  <c r="Z30" i="72" s="1"/>
  <c r="U36" i="92"/>
  <c r="Y30" i="72" s="1"/>
  <c r="T36" i="92"/>
  <c r="X30" i="72" s="1"/>
  <c r="S36" i="92"/>
  <c r="W30" i="72" s="1"/>
  <c r="R36" i="92"/>
  <c r="V30" i="72" s="1"/>
  <c r="Q36" i="92"/>
  <c r="U30" i="72" s="1"/>
  <c r="P36" i="92"/>
  <c r="O36" i="92"/>
  <c r="N36" i="92"/>
  <c r="M36" i="92"/>
  <c r="Q30" i="72" s="1"/>
  <c r="L36" i="92"/>
  <c r="P30" i="72" s="1"/>
  <c r="K36" i="92"/>
  <c r="J36" i="92"/>
  <c r="N30" i="72" s="1"/>
  <c r="I36" i="92"/>
  <c r="H36" i="92"/>
  <c r="G36" i="92"/>
  <c r="AC35" i="92"/>
  <c r="AB35" i="92"/>
  <c r="AA35" i="92"/>
  <c r="Z35" i="92"/>
  <c r="Y35" i="92"/>
  <c r="Y40" i="92" s="1"/>
  <c r="X35" i="92"/>
  <c r="X40" i="92" s="1"/>
  <c r="W35" i="92"/>
  <c r="W40" i="92" s="1"/>
  <c r="V35" i="92"/>
  <c r="U35" i="92"/>
  <c r="T35" i="92"/>
  <c r="S35" i="92"/>
  <c r="R35" i="92"/>
  <c r="Q35" i="92"/>
  <c r="P35" i="92"/>
  <c r="O35" i="92"/>
  <c r="N35" i="92"/>
  <c r="R28" i="72" s="1"/>
  <c r="M35" i="92"/>
  <c r="L35" i="92"/>
  <c r="K35" i="92"/>
  <c r="J35" i="92"/>
  <c r="I35" i="92"/>
  <c r="H35" i="92"/>
  <c r="G35" i="92"/>
  <c r="AC27" i="92"/>
  <c r="AB27" i="92"/>
  <c r="AF33" i="81" s="1"/>
  <c r="AA27" i="92"/>
  <c r="AE33" i="81" s="1"/>
  <c r="Z27" i="92"/>
  <c r="AD33" i="81" s="1"/>
  <c r="Y27" i="92"/>
  <c r="AC33" i="81" s="1"/>
  <c r="X27" i="92"/>
  <c r="W27" i="92"/>
  <c r="V27" i="92"/>
  <c r="Z33" i="81" s="1"/>
  <c r="U27" i="92"/>
  <c r="Y33" i="81" s="1"/>
  <c r="T27" i="92"/>
  <c r="X33" i="81" s="1"/>
  <c r="S27" i="92"/>
  <c r="R27" i="92"/>
  <c r="V33" i="81" s="1"/>
  <c r="Q27" i="92"/>
  <c r="P27" i="92"/>
  <c r="O27" i="92"/>
  <c r="N27" i="92"/>
  <c r="R33" i="81" s="1"/>
  <c r="M27" i="92"/>
  <c r="Q33" i="81" s="1"/>
  <c r="L27" i="92"/>
  <c r="K27" i="92"/>
  <c r="J27" i="92"/>
  <c r="I27" i="92"/>
  <c r="H27" i="92"/>
  <c r="L33" i="81" s="1"/>
  <c r="G27" i="92"/>
  <c r="K33" i="81" s="1"/>
  <c r="F27" i="92"/>
  <c r="J33" i="81" s="1"/>
  <c r="E27" i="92"/>
  <c r="I33" i="81" s="1"/>
  <c r="AC26" i="92"/>
  <c r="AB26" i="92"/>
  <c r="AA26" i="92"/>
  <c r="Z26" i="92"/>
  <c r="AD32" i="81" s="1"/>
  <c r="Y26" i="92"/>
  <c r="AC32" i="81" s="1"/>
  <c r="X26" i="92"/>
  <c r="AB32" i="81" s="1"/>
  <c r="W26" i="92"/>
  <c r="AA32" i="81" s="1"/>
  <c r="V26" i="92"/>
  <c r="U26" i="92"/>
  <c r="T26" i="92"/>
  <c r="S26" i="92"/>
  <c r="W32" i="81" s="1"/>
  <c r="R26" i="92"/>
  <c r="V32" i="81" s="1"/>
  <c r="Q26" i="92"/>
  <c r="U32" i="81" s="1"/>
  <c r="P26" i="92"/>
  <c r="O26" i="92"/>
  <c r="N26" i="92"/>
  <c r="M26" i="92"/>
  <c r="Q32" i="81" s="1"/>
  <c r="L26" i="92"/>
  <c r="P32" i="81" s="1"/>
  <c r="K26" i="92"/>
  <c r="O32" i="81" s="1"/>
  <c r="J26" i="92"/>
  <c r="N32" i="81" s="1"/>
  <c r="I26" i="92"/>
  <c r="H26" i="92"/>
  <c r="G26" i="92"/>
  <c r="F26" i="92"/>
  <c r="J32" i="81" s="1"/>
  <c r="E26" i="92"/>
  <c r="AC25" i="92"/>
  <c r="AG31" i="81" s="1"/>
  <c r="AB25" i="92"/>
  <c r="AF31" i="81" s="1"/>
  <c r="AA25" i="92"/>
  <c r="Z25" i="92"/>
  <c r="Y25" i="92"/>
  <c r="X25" i="92"/>
  <c r="W25" i="92"/>
  <c r="AA31" i="81" s="1"/>
  <c r="V25" i="92"/>
  <c r="Z31" i="81" s="1"/>
  <c r="U25" i="92"/>
  <c r="Y31" i="81" s="1"/>
  <c r="T25" i="92"/>
  <c r="S25" i="92"/>
  <c r="R25" i="92"/>
  <c r="Q25" i="92"/>
  <c r="U31" i="81" s="1"/>
  <c r="P25" i="92"/>
  <c r="T31" i="81" s="1"/>
  <c r="O25" i="92"/>
  <c r="S31" i="81" s="1"/>
  <c r="N25" i="92"/>
  <c r="M25" i="92"/>
  <c r="L25" i="92"/>
  <c r="K25" i="92"/>
  <c r="O31" i="81" s="1"/>
  <c r="J25" i="92"/>
  <c r="N31" i="81" s="1"/>
  <c r="I25" i="92"/>
  <c r="M31" i="81" s="1"/>
  <c r="H25" i="92"/>
  <c r="L31" i="81" s="1"/>
  <c r="G25" i="92"/>
  <c r="F25" i="92"/>
  <c r="E25" i="92"/>
  <c r="AC24" i="92"/>
  <c r="AB24" i="92"/>
  <c r="AF30" i="81" s="1"/>
  <c r="AA24" i="92"/>
  <c r="AE30" i="81" s="1"/>
  <c r="Z24" i="92"/>
  <c r="AD30" i="81" s="1"/>
  <c r="Y24" i="92"/>
  <c r="X24" i="92"/>
  <c r="X28" i="92" s="1"/>
  <c r="W24" i="92"/>
  <c r="W28" i="92" s="1"/>
  <c r="V24" i="92"/>
  <c r="V28" i="92" s="1"/>
  <c r="U24" i="92"/>
  <c r="T24" i="92"/>
  <c r="S24" i="92"/>
  <c r="R24" i="92"/>
  <c r="Q24" i="92"/>
  <c r="P24" i="92"/>
  <c r="O24" i="92"/>
  <c r="S30" i="81" s="1"/>
  <c r="N24" i="92"/>
  <c r="R30" i="81" s="1"/>
  <c r="M24" i="92"/>
  <c r="Q30" i="81" s="1"/>
  <c r="L24" i="92"/>
  <c r="P30" i="81" s="1"/>
  <c r="K24" i="92"/>
  <c r="J24" i="92"/>
  <c r="I24" i="92"/>
  <c r="H24" i="92"/>
  <c r="L30" i="81" s="1"/>
  <c r="G24" i="92"/>
  <c r="K30" i="81" s="1"/>
  <c r="F24" i="92"/>
  <c r="J30" i="81" s="1"/>
  <c r="E24" i="92"/>
  <c r="I30" i="81" s="1"/>
  <c r="AC23" i="92"/>
  <c r="AC28" i="92" s="1"/>
  <c r="AB23" i="92"/>
  <c r="AB28" i="92" s="1"/>
  <c r="AA23" i="92"/>
  <c r="AA28" i="92" s="1"/>
  <c r="Z23" i="92"/>
  <c r="Z28" i="92" s="1"/>
  <c r="Y23" i="92"/>
  <c r="AC28" i="81" s="1"/>
  <c r="X23" i="92"/>
  <c r="W23" i="92"/>
  <c r="V23" i="92"/>
  <c r="U23" i="92"/>
  <c r="T23" i="92"/>
  <c r="X28" i="81" s="1"/>
  <c r="S23" i="92"/>
  <c r="W28" i="81" s="1"/>
  <c r="R23" i="92"/>
  <c r="V28" i="81" s="1"/>
  <c r="Q23" i="92"/>
  <c r="P23" i="92"/>
  <c r="O23" i="92"/>
  <c r="N23" i="92"/>
  <c r="M23" i="92"/>
  <c r="L23" i="92"/>
  <c r="K23" i="92"/>
  <c r="J23" i="92"/>
  <c r="I23" i="92"/>
  <c r="I28" i="92" s="1"/>
  <c r="H23" i="92"/>
  <c r="G23" i="92"/>
  <c r="G28" i="92" s="1"/>
  <c r="F23" i="92"/>
  <c r="F28" i="92" s="1"/>
  <c r="E23" i="92"/>
  <c r="AC15" i="92"/>
  <c r="AG33" i="68" s="1"/>
  <c r="AB15" i="92"/>
  <c r="AF33" i="68" s="1"/>
  <c r="AA15" i="92"/>
  <c r="Z15" i="92"/>
  <c r="Y15" i="92"/>
  <c r="X15" i="92"/>
  <c r="W15" i="92"/>
  <c r="V15" i="92"/>
  <c r="U15" i="92"/>
  <c r="T15" i="92"/>
  <c r="S15" i="92"/>
  <c r="W33" i="68" s="1"/>
  <c r="R15" i="92"/>
  <c r="V33" i="68" s="1"/>
  <c r="Q15" i="92"/>
  <c r="U33" i="68" s="1"/>
  <c r="P15" i="92"/>
  <c r="T33" i="68" s="1"/>
  <c r="O15" i="92"/>
  <c r="S33" i="68" s="1"/>
  <c r="N15" i="92"/>
  <c r="R33" i="68" s="1"/>
  <c r="M15" i="92"/>
  <c r="Q33" i="68" s="1"/>
  <c r="L15" i="92"/>
  <c r="P33" i="68" s="1"/>
  <c r="K15" i="92"/>
  <c r="J15" i="92"/>
  <c r="I15" i="92"/>
  <c r="M33" i="68" s="1"/>
  <c r="H15" i="92"/>
  <c r="L33" i="68" s="1"/>
  <c r="G15" i="92"/>
  <c r="F15" i="92"/>
  <c r="F39" i="92" s="1"/>
  <c r="J33" i="72" s="1"/>
  <c r="E15" i="92"/>
  <c r="E39" i="92" s="1"/>
  <c r="AC14" i="92"/>
  <c r="AB14" i="92"/>
  <c r="AA14" i="92"/>
  <c r="Z14" i="92"/>
  <c r="Y14" i="92"/>
  <c r="X14" i="92"/>
  <c r="AB32" i="68" s="1"/>
  <c r="W14" i="92"/>
  <c r="AA32" i="68" s="1"/>
  <c r="V14" i="92"/>
  <c r="Z32" i="68" s="1"/>
  <c r="U14" i="92"/>
  <c r="Y32" i="68" s="1"/>
  <c r="T14" i="92"/>
  <c r="X32" i="68" s="1"/>
  <c r="S14" i="92"/>
  <c r="W32" i="68" s="1"/>
  <c r="R14" i="92"/>
  <c r="V32" i="68" s="1"/>
  <c r="Q14" i="92"/>
  <c r="U32" i="68" s="1"/>
  <c r="P14" i="92"/>
  <c r="O14" i="92"/>
  <c r="N14" i="92"/>
  <c r="R32" i="68" s="1"/>
  <c r="M14" i="92"/>
  <c r="Q32" i="68" s="1"/>
  <c r="L14" i="92"/>
  <c r="P32" i="68" s="1"/>
  <c r="K14" i="92"/>
  <c r="J14" i="92"/>
  <c r="I14" i="92"/>
  <c r="H14" i="92"/>
  <c r="G14" i="92"/>
  <c r="F14" i="92"/>
  <c r="F38" i="92" s="1"/>
  <c r="E14" i="92"/>
  <c r="E38" i="92" s="1"/>
  <c r="AC13" i="92"/>
  <c r="AB13" i="92"/>
  <c r="AF31" i="68" s="1"/>
  <c r="AA13" i="92"/>
  <c r="AE31" i="68" s="1"/>
  <c r="Z13" i="92"/>
  <c r="AD31" i="68" s="1"/>
  <c r="Y13" i="92"/>
  <c r="AC31" i="68" s="1"/>
  <c r="X13" i="92"/>
  <c r="AB31" i="68" s="1"/>
  <c r="W13" i="92"/>
  <c r="AA31" i="68" s="1"/>
  <c r="V13" i="92"/>
  <c r="Z31" i="68" s="1"/>
  <c r="U13" i="92"/>
  <c r="T13" i="92"/>
  <c r="S13" i="92"/>
  <c r="R13" i="92"/>
  <c r="V31" i="68" s="1"/>
  <c r="Q13" i="92"/>
  <c r="U31" i="68" s="1"/>
  <c r="P13" i="92"/>
  <c r="T31" i="68" s="1"/>
  <c r="O13" i="92"/>
  <c r="N13" i="92"/>
  <c r="M13" i="92"/>
  <c r="L13" i="92"/>
  <c r="K13" i="92"/>
  <c r="J13" i="92"/>
  <c r="I13" i="92"/>
  <c r="H13" i="92"/>
  <c r="L31" i="68" s="1"/>
  <c r="G13" i="92"/>
  <c r="K31" i="68" s="1"/>
  <c r="F13" i="92"/>
  <c r="F37" i="92" s="1"/>
  <c r="J31" i="72" s="1"/>
  <c r="E13" i="92"/>
  <c r="I31" i="68" s="1"/>
  <c r="AC12" i="92"/>
  <c r="AG30" i="68" s="1"/>
  <c r="AB12" i="92"/>
  <c r="AF30" i="68" s="1"/>
  <c r="AA12" i="92"/>
  <c r="AE30" i="68" s="1"/>
  <c r="Z12" i="92"/>
  <c r="Y12" i="92"/>
  <c r="X12" i="92"/>
  <c r="W12" i="92"/>
  <c r="AA30" i="68" s="1"/>
  <c r="V12" i="92"/>
  <c r="Z30" i="68" s="1"/>
  <c r="U12" i="92"/>
  <c r="Y30" i="68" s="1"/>
  <c r="T12" i="92"/>
  <c r="X30" i="68" s="1"/>
  <c r="S12" i="92"/>
  <c r="R12" i="92"/>
  <c r="Q12" i="92"/>
  <c r="P12" i="92"/>
  <c r="O12" i="92"/>
  <c r="N12" i="92"/>
  <c r="M12" i="92"/>
  <c r="Q30" i="68" s="1"/>
  <c r="L12" i="92"/>
  <c r="P30" i="68" s="1"/>
  <c r="K12" i="92"/>
  <c r="K16" i="92" s="1"/>
  <c r="J12" i="92"/>
  <c r="N30" i="68" s="1"/>
  <c r="I12" i="92"/>
  <c r="M30" i="68" s="1"/>
  <c r="H12" i="92"/>
  <c r="L30" i="68" s="1"/>
  <c r="G12" i="92"/>
  <c r="K30" i="68" s="1"/>
  <c r="F12" i="92"/>
  <c r="F36" i="92" s="1"/>
  <c r="E12" i="92"/>
  <c r="E36" i="92" s="1"/>
  <c r="AC11" i="92"/>
  <c r="AB11" i="92"/>
  <c r="AA11" i="92"/>
  <c r="Z11" i="92"/>
  <c r="Y11" i="92"/>
  <c r="AC28" i="68" s="1"/>
  <c r="X11" i="92"/>
  <c r="W11" i="92"/>
  <c r="V11" i="92"/>
  <c r="U11" i="92"/>
  <c r="T11" i="92"/>
  <c r="S11" i="92"/>
  <c r="R11" i="92"/>
  <c r="Q11" i="92"/>
  <c r="U28" i="68" s="1"/>
  <c r="P11" i="92"/>
  <c r="T28" i="68" s="1"/>
  <c r="O11" i="92"/>
  <c r="S28" i="68" s="1"/>
  <c r="N11" i="92"/>
  <c r="R28" i="68" s="1"/>
  <c r="M11" i="92"/>
  <c r="L11" i="92"/>
  <c r="K11" i="92"/>
  <c r="O28" i="68" s="1"/>
  <c r="J11" i="92"/>
  <c r="I11" i="92"/>
  <c r="H11" i="92"/>
  <c r="G11" i="92"/>
  <c r="F11" i="92"/>
  <c r="J28" i="68" s="1"/>
  <c r="E11" i="92"/>
  <c r="A2" i="92"/>
  <c r="A1" i="92"/>
  <c r="AC33" i="91"/>
  <c r="AG14" i="72" s="1"/>
  <c r="AB33" i="91"/>
  <c r="AF14" i="72" s="1"/>
  <c r="AA33" i="91"/>
  <c r="AE14" i="72" s="1"/>
  <c r="Z33" i="91"/>
  <c r="AD14" i="72" s="1"/>
  <c r="Y33" i="91"/>
  <c r="AC14" i="72" s="1"/>
  <c r="X33" i="91"/>
  <c r="AB14" i="72" s="1"/>
  <c r="W33" i="91"/>
  <c r="AA14" i="72" s="1"/>
  <c r="V33" i="91"/>
  <c r="Z14" i="72" s="1"/>
  <c r="U33" i="91"/>
  <c r="Y14" i="72" s="1"/>
  <c r="T33" i="91"/>
  <c r="X14" i="72" s="1"/>
  <c r="S33" i="91"/>
  <c r="W14" i="72" s="1"/>
  <c r="R33" i="91"/>
  <c r="V14" i="72" s="1"/>
  <c r="Q33" i="91"/>
  <c r="U14" i="72" s="1"/>
  <c r="P33" i="91"/>
  <c r="T14" i="72" s="1"/>
  <c r="O33" i="91"/>
  <c r="S14" i="72" s="1"/>
  <c r="N33" i="91"/>
  <c r="R14" i="72" s="1"/>
  <c r="M33" i="91"/>
  <c r="Q14" i="72" s="1"/>
  <c r="L33" i="91"/>
  <c r="P14" i="72" s="1"/>
  <c r="K33" i="91"/>
  <c r="O14" i="72" s="1"/>
  <c r="J33" i="91"/>
  <c r="N14" i="72" s="1"/>
  <c r="I33" i="91"/>
  <c r="M14" i="72" s="1"/>
  <c r="H33" i="91"/>
  <c r="L14" i="72" s="1"/>
  <c r="G33" i="91"/>
  <c r="K14" i="72" s="1"/>
  <c r="E33" i="91"/>
  <c r="I14" i="72" s="1"/>
  <c r="F33" i="91"/>
  <c r="J14" i="72" s="1"/>
  <c r="AC24" i="91"/>
  <c r="AB24" i="91"/>
  <c r="AA24" i="91"/>
  <c r="Z24" i="91"/>
  <c r="Y24" i="91"/>
  <c r="X24" i="91"/>
  <c r="W24" i="91"/>
  <c r="V24" i="91"/>
  <c r="U24" i="91"/>
  <c r="T24" i="91"/>
  <c r="S24" i="91"/>
  <c r="R24" i="91"/>
  <c r="Q24" i="91"/>
  <c r="P24" i="91"/>
  <c r="O24" i="91"/>
  <c r="N24" i="91"/>
  <c r="M24" i="91"/>
  <c r="L24" i="91"/>
  <c r="K24" i="91"/>
  <c r="J24" i="91"/>
  <c r="I24" i="91"/>
  <c r="H24" i="91"/>
  <c r="G24" i="91"/>
  <c r="F24" i="91"/>
  <c r="E24" i="91"/>
  <c r="AC21" i="91"/>
  <c r="AG14" i="81" s="1"/>
  <c r="AB21" i="91"/>
  <c r="AF14" i="81" s="1"/>
  <c r="AA21" i="91"/>
  <c r="AE14" i="81" s="1"/>
  <c r="Z21" i="91"/>
  <c r="AD14" i="81" s="1"/>
  <c r="Y21" i="91"/>
  <c r="AC14" i="81" s="1"/>
  <c r="X21" i="91"/>
  <c r="AB14" i="81" s="1"/>
  <c r="W21" i="91"/>
  <c r="AA14" i="81" s="1"/>
  <c r="V21" i="91"/>
  <c r="Z14" i="81" s="1"/>
  <c r="U21" i="91"/>
  <c r="Y14" i="81" s="1"/>
  <c r="T21" i="91"/>
  <c r="X14" i="81" s="1"/>
  <c r="S21" i="91"/>
  <c r="W14" i="81" s="1"/>
  <c r="R21" i="91"/>
  <c r="V14" i="81" s="1"/>
  <c r="Q21" i="91"/>
  <c r="U14" i="81" s="1"/>
  <c r="P21" i="91"/>
  <c r="T14" i="81" s="1"/>
  <c r="O21" i="91"/>
  <c r="S14" i="81" s="1"/>
  <c r="N21" i="91"/>
  <c r="R14" i="81" s="1"/>
  <c r="M21" i="91"/>
  <c r="Q14" i="81" s="1"/>
  <c r="L21" i="91"/>
  <c r="P14" i="81" s="1"/>
  <c r="K21" i="91"/>
  <c r="O14" i="81" s="1"/>
  <c r="J21" i="91"/>
  <c r="N14" i="81" s="1"/>
  <c r="I21" i="91"/>
  <c r="M14" i="81" s="1"/>
  <c r="H21" i="91"/>
  <c r="L14" i="81" s="1"/>
  <c r="E21" i="91"/>
  <c r="I14" i="81" s="1"/>
  <c r="G21" i="91"/>
  <c r="K14" i="81" s="1"/>
  <c r="F21" i="91"/>
  <c r="J14" i="81" s="1"/>
  <c r="AC13" i="91"/>
  <c r="AG14" i="68" s="1"/>
  <c r="AB13" i="91"/>
  <c r="AF14" i="68" s="1"/>
  <c r="AA13" i="91"/>
  <c r="AE14" i="68" s="1"/>
  <c r="Z13" i="91"/>
  <c r="AD14" i="68" s="1"/>
  <c r="Y13" i="91"/>
  <c r="AC14" i="68" s="1"/>
  <c r="X13" i="91"/>
  <c r="AB14" i="68" s="1"/>
  <c r="W13" i="91"/>
  <c r="AA14" i="68" s="1"/>
  <c r="V13" i="91"/>
  <c r="Z14" i="68" s="1"/>
  <c r="U13" i="91"/>
  <c r="Y14" i="68" s="1"/>
  <c r="T13" i="91"/>
  <c r="X14" i="68" s="1"/>
  <c r="S13" i="91"/>
  <c r="W14" i="68" s="1"/>
  <c r="R13" i="91"/>
  <c r="V14" i="68" s="1"/>
  <c r="Q13" i="91"/>
  <c r="U14" i="68" s="1"/>
  <c r="P13" i="91"/>
  <c r="T14" i="68" s="1"/>
  <c r="O13" i="91"/>
  <c r="S14" i="68" s="1"/>
  <c r="N13" i="91"/>
  <c r="R14" i="68" s="1"/>
  <c r="M13" i="91"/>
  <c r="Q14" i="68" s="1"/>
  <c r="L13" i="91"/>
  <c r="P14" i="68" s="1"/>
  <c r="K13" i="91"/>
  <c r="O14" i="68" s="1"/>
  <c r="J13" i="91"/>
  <c r="N14" i="68" s="1"/>
  <c r="I13" i="91"/>
  <c r="M14" i="68" s="1"/>
  <c r="H13" i="91"/>
  <c r="L14" i="68" s="1"/>
  <c r="G13" i="91"/>
  <c r="K14" i="68" s="1"/>
  <c r="F13" i="91"/>
  <c r="J14" i="68" s="1"/>
  <c r="E13" i="91"/>
  <c r="I14" i="68" s="1"/>
  <c r="A2" i="91"/>
  <c r="A1" i="91"/>
  <c r="M16" i="92" l="1"/>
  <c r="Q28" i="68"/>
  <c r="K28" i="81"/>
  <c r="U28" i="92"/>
  <c r="Y30" i="81"/>
  <c r="V40" i="92"/>
  <c r="Z28" i="72"/>
  <c r="Z30" i="81"/>
  <c r="I28" i="81"/>
  <c r="E28" i="92"/>
  <c r="T28" i="92"/>
  <c r="X30" i="81"/>
  <c r="U40" i="92"/>
  <c r="Y28" i="72"/>
  <c r="J28" i="81"/>
  <c r="M40" i="92"/>
  <c r="AE28" i="81"/>
  <c r="AD28" i="81"/>
  <c r="P31" i="72"/>
  <c r="L40" i="92"/>
  <c r="N32" i="72"/>
  <c r="J40" i="92"/>
  <c r="L16" i="92"/>
  <c r="P28" i="68"/>
  <c r="T40" i="92"/>
  <c r="X28" i="72"/>
  <c r="J28" i="92"/>
  <c r="K28" i="92"/>
  <c r="Z40" i="92"/>
  <c r="N16" i="92"/>
  <c r="L28" i="92"/>
  <c r="G40" i="92"/>
  <c r="N40" i="92"/>
  <c r="AD28" i="72"/>
  <c r="O16" i="92"/>
  <c r="M28" i="92"/>
  <c r="H40" i="92"/>
  <c r="AB40" i="92"/>
  <c r="O30" i="68"/>
  <c r="AC28" i="72"/>
  <c r="U16" i="92"/>
  <c r="P16" i="92"/>
  <c r="AC40" i="92"/>
  <c r="J31" i="68"/>
  <c r="AB28" i="72"/>
  <c r="V16" i="92"/>
  <c r="O28" i="92"/>
  <c r="AA28" i="72"/>
  <c r="Q16" i="92"/>
  <c r="R16" i="92"/>
  <c r="S16" i="92"/>
  <c r="AA40" i="92"/>
  <c r="T16" i="92"/>
  <c r="N28" i="92"/>
  <c r="W16" i="92"/>
  <c r="P28" i="92"/>
  <c r="X16" i="92"/>
  <c r="Q28" i="92"/>
  <c r="I40" i="92"/>
  <c r="T28" i="81"/>
  <c r="E16" i="92"/>
  <c r="R28" i="92"/>
  <c r="E37" i="92"/>
  <c r="I31" i="72" s="1"/>
  <c r="I28" i="68"/>
  <c r="Z16" i="92"/>
  <c r="S28" i="92"/>
  <c r="K40" i="92"/>
  <c r="G16" i="92"/>
  <c r="AA16" i="92"/>
  <c r="O40" i="92"/>
  <c r="Q28" i="81"/>
  <c r="H16" i="92"/>
  <c r="AB16" i="92"/>
  <c r="P40" i="92"/>
  <c r="I32" i="68"/>
  <c r="K28" i="68"/>
  <c r="P28" i="81"/>
  <c r="I16" i="92"/>
  <c r="AC16" i="92"/>
  <c r="Q40" i="92"/>
  <c r="I33" i="68"/>
  <c r="AD28" i="68"/>
  <c r="O28" i="81"/>
  <c r="T28" i="72"/>
  <c r="J16" i="92"/>
  <c r="R40" i="92"/>
  <c r="N28" i="81"/>
  <c r="O30" i="72"/>
  <c r="S28" i="72"/>
  <c r="H28" i="92"/>
  <c r="Y28" i="92"/>
  <c r="Y16" i="92"/>
  <c r="F16" i="92"/>
  <c r="AE28" i="68"/>
  <c r="S40" i="92"/>
  <c r="AC30" i="81"/>
  <c r="AG28" i="81"/>
  <c r="M28" i="81"/>
  <c r="E35" i="92"/>
  <c r="F35" i="92"/>
  <c r="F40" i="92" l="1"/>
  <c r="J28" i="72"/>
  <c r="E40" i="92"/>
  <c r="I28" i="72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<sst xmlns="http://schemas.openxmlformats.org/spreadsheetml/2006/main" count="1088" uniqueCount="330">
  <si>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</si>
  <si>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</si>
  <si>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</si>
  <si>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</si>
  <si>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</si>
  <si>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</si>
  <si>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</si>
  <si>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</si>
  <si>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</si>
  <si>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</si>
  <si>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</si>
  <si>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</si>
  <si>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</si>
  <si>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</si>
  <si>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</si>
  <si>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</si>
  <si>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</si>
  <si>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</si>
  <si>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</si>
  <si>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</si>
  <si>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</si>
  <si>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</si>
  <si>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</si>
  <si>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</si>
  <si>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</si>
  <si>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</si>
  <si>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</si>
  <si>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</si>
  <si>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</si>
  <si>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</si>
  <si>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</si>
  <si>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</si>
  <si>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</si>
  <si>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</si>
  <si>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</si>
  <si>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</si>
  <si>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</si>
  <si>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</si>
  <si>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</si>
  <si>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</si>
  <si>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</si>
  <si>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</si>
  <si>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</si>
  <si>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</si>
  <si>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</si>
  <si>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</si>
  <si>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</si>
  <si>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</si>
  <si>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</si>
  <si>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</si>
  <si>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</si>
  <si>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</si>
  <si>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</si>
  <si>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</si>
  <si>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</si>
  <si>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</si>
  <si>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</si>
  <si>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</si>
  <si>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</si>
  <si>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</si>
  <si>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</si>
  <si>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</si>
  <si>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</si>
  <si>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</si>
  <si>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</si>
  <si>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</si>
  <si>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</si>
  <si>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</si>
  <si>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</si>
  <si>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</si>
  <si>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</si>
  <si>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</si>
  <si>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</si>
  <si>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</si>
  <si>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</si>
  <si>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</si>
  <si>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</si>
  <si>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</si>
  <si>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</si>
  <si>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</si>
  <si>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</si>
  <si>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</si>
  <si>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</si>
  <si>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</si>
  <si>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</si>
  <si>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</si>
  <si>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</si>
  <si>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</si>
  <si>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</si>
  <si>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</si>
  <si>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</si>
  <si>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</si>
  <si>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</si>
  <si>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</si>
  <si>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</si>
  <si>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</si>
  <si>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</si>
  <si>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</si>
  <si>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</si>
  <si>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</si>
  <si>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</si>
  <si>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</si>
  <si>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</si>
  <si>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</si>
  <si>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</si>
  <si>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</si>
  <si>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</si>
  <si>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</si>
  <si>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</si>
  <si>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</si>
  <si>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</si>
  <si>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</si>
  <si>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</si>
  <si>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</si>
  <si>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</si>
  <si>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</si>
  <si>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</si>
  <si>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</si>
  <si>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</si>
  <si>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</si>
  <si>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</si>
  <si>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</si>
  <si>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</si>
  <si>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</si>
  <si>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</si>
  <si>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</si>
  <si>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</si>
  <si>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</si>
  <si>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</si>
  <si>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</si>
  <si>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</si>
  <si>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</si>
  <si>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</si>
  <si>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</si>
  <si>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</si>
  <si>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</si>
  <si>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</si>
  <si>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</si>
  <si>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</si>
  <si>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</si>
  <si>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</si>
  <si>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</si>
  <si>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</si>
  <si>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</si>
  <si>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</si>
  <si>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</si>
  <si>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</si>
  <si>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</si>
  <si>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</si>
  <si>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</si>
  <si>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</si>
  <si>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</si>
  <si>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</si>
  <si>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</si>
  <si>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</si>
  <si>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</si>
  <si>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</si>
  <si>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</si>
  <si>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</si>
  <si>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</si>
  <si>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</si>
  <si>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</si>
  <si>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</si>
  <si>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</si>
  <si>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</si>
  <si>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</si>
  <si>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</si>
  <si>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</si>
  <si>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</si>
  <si>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</si>
  <si>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</si>
  <si>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</si>
  <si>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</si>
  <si>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</si>
  <si>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</si>
  <si>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</si>
  <si>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</si>
  <si>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</si>
  <si>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</si>
  <si>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</si>
  <si>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</si>
  <si>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</si>
  <si>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</si>
  <si>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</si>
  <si>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</si>
  <si>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</si>
  <si>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</si>
  <si>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</si>
  <si>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</si>
  <si>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</si>
  <si>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</si>
  <si>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</si>
  <si>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</si>
  <si>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</si>
  <si>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</si>
  <si>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</si>
  <si>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</si>
  <si>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</si>
  <si>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</si>
  <si>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</si>
  <si>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</si>
  <si>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</si>
  <si>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</si>
  <si>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</si>
  <si>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</si>
  <si>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</si>
  <si>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</si>
  <si>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</si>
  <si>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</si>
  <si>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</si>
  <si>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</si>
  <si>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</si>
  <si>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</si>
  <si>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</si>
  <si>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</si>
  <si>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</si>
  <si>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Elwood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</si>
  <si>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</si>
  <si>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</si>
  <si>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</si>
  <si>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</si>
  <si>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</si>
  <si>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</si>
  <si>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</si>
  <si>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</si>
  <si>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</si>
  <si>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</si>
  <si>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</si>
  <si>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</si>
  <si>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</si>
  <si>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</si>
  <si>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</si>
  <si>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</si>
  <si>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</si>
  <si>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</si>
  <si>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</si>
  <si>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</si>
  <si>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</si>
  <si>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</si>
  <si>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</si>
  <si>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</si>
  <si>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</si>
  <si>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</si>
  <si>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</si>
  <si>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</si>
  <si>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WORKINGS - RISKS</t>
  </si>
  <si>
    <t>Enter ZSS code &gt;&gt;</t>
  </si>
  <si>
    <t>eg. AR</t>
  </si>
  <si>
    <t>WORKINGS - COSTS</t>
  </si>
  <si>
    <t>EW transformer replacement</t>
  </si>
  <si>
    <t>Replace transformer #2 completed in 2028-2029</t>
  </si>
  <si>
    <t>Refurbish transformer #2 completed in 2027-2028</t>
  </si>
  <si>
    <t>EW</t>
  </si>
  <si>
    <t>Option 1 - continue existing maintenance with no proactive replacement cost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</si>
  <si>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</si>
  <si>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</si>
  <si>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</si>
  <si>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</si>
  <si>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</si>
  <si>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</si>
  <si>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</si>
  <si>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</si>
  <si>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</si>
  <si>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</si>
  <si>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</si>
  <si>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</si>
  <si>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</si>
  <si>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</si>
  <si>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</si>
  <si>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</si>
  <si>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</si>
  <si>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</si>
  <si>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</si>
  <si>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Total capex ($)</t>
  </si>
  <si>
    <t>Transformer risks</t>
  </si>
  <si>
    <t>Energy at Risk ($, Weighted)</t>
  </si>
  <si>
    <t>Safety Risk</t>
  </si>
  <si>
    <t>Unplanned Replacement Risk</t>
  </si>
  <si>
    <t>Unplanned Fault Risk</t>
  </si>
  <si>
    <t>Unplanned Enviromental Risk</t>
  </si>
  <si>
    <t>Total transformer risks</t>
  </si>
  <si>
    <t>Input Data - Station Configuration</t>
  </si>
  <si>
    <t>Constants</t>
  </si>
  <si>
    <t>POF METHOD</t>
  </si>
  <si>
    <t>WEIBULL</t>
  </si>
  <si>
    <t>Modifier (x)</t>
  </si>
  <si>
    <t>Comment</t>
  </si>
  <si>
    <t>Substation:</t>
  </si>
  <si>
    <t>Major Failure CoC</t>
  </si>
  <si>
    <t>PoF (#1)</t>
  </si>
  <si>
    <t>Asset Type</t>
  </si>
  <si>
    <t>Transformer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</si>
  <si>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</si>
  <si>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</si>
  <si>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</si>
  <si>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</si>
  <si>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</si>
  <si>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</si>
  <si>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</si>
  <si>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Scenario #1: EW - Transformer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</si>
  <si>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</si>
  <si>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</si>
  <si>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</si>
  <si>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</si>
  <si>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</si>
  <si>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</si>
  <si>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</si>
  <si>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</si>
  <si>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</si>
  <si>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</si>
  <si>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</si>
  <si>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</si>
  <si>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</si>
  <si>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</si>
  <si>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</si>
  <si>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</si>
  <si>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Load Transfers</t>
  </si>
  <si>
    <t>Unplanned Fire Risk</t>
  </si>
  <si>
    <t>Non-Network MW</t>
  </si>
  <si>
    <t>Option Capital Cost</t>
  </si>
  <si>
    <t>Total Life Cycle Cost</t>
  </si>
  <si>
    <t>Scenario #2: EW - Transformer</t>
  </si>
  <si>
    <t>Scenario #3: EW - Transformer</t>
  </si>
  <si>
    <t>Replace 1 transformer</t>
  </si>
  <si>
    <t>Unplanned replacement risk</t>
  </si>
  <si>
    <t>Unplanned fault risk</t>
  </si>
  <si>
    <t>Unplanned environmental risk</t>
  </si>
  <si>
    <t>Refurbish 1 transformer</t>
  </si>
  <si>
    <t>Total opex ($)</t>
  </si>
  <si>
    <t>EW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</si>
</sst>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_-&quot;$&quot;* #,##0_-;\-&quot;$&quot;* #,##0_-;_-&quot;$&quot;* &quot;-&quot;??_-;_-@_-"/>
    <numFmt numFmtId="198" formatCode="_-* #,##0.0_-;\-* #,##0.0_-;_-* &quot;-&quot;??_-;_-@_-"/>
    <numFmt numFmtId="199" formatCode="#,##0.000_);\(#,##0.000\);\-\-_)"/>
    <numFmt numFmtId="200" formatCode="?0"/>
    <numFmt numFmtId="201" formatCode="0.0"/>
  </numFmts>
  <fonts count="105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FFFF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rgb="FF000000"/>
      </patternFill>
    </fill>
    <fill>
      <patternFill patternType="solid">
        <fgColor rgb="FFFCCDD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9357"/>
        <bgColor rgb="FF000000"/>
      </patternFill>
    </fill>
    <fill>
      <patternFill patternType="solid">
        <fgColor rgb="FFD5E4FF"/>
        <bgColor rgb="FF000000"/>
      </patternFill>
    </fill>
    <fill>
      <patternFill patternType="solid">
        <fgColor rgb="FF95BD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94" fillId="0" borderId="0" xfId="18" applyFont="1"/>
    <xf numFmtId="0" fontId="24" fillId="18" borderId="0" xfId="18" applyFont="1" applyFill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21" fillId="19" borderId="0" xfId="18" applyFont="1" applyFill="1"/>
    <xf numFmtId="0" fontId="96" fillId="19" borderId="0" xfId="18" applyFont="1" applyFill="1"/>
    <xf numFmtId="0" fontId="97" fillId="19" borderId="0" xfId="0" applyFont="1" applyFill="1"/>
    <xf numFmtId="0" fontId="98" fillId="0" borderId="0" xfId="18" applyFont="1"/>
    <xf numFmtId="0" fontId="95" fillId="0" borderId="0" xfId="18" applyFont="1"/>
    <xf numFmtId="0" fontId="98" fillId="20" borderId="0" xfId="18" applyFont="1" applyFill="1" applyAlignment="1">
      <alignment horizontal="right"/>
    </xf>
    <xf numFmtId="0" fontId="99" fillId="0" borderId="0" xfId="18" applyFont="1" applyAlignment="1">
      <alignment horizontal="right"/>
    </xf>
    <xf numFmtId="0" fontId="98" fillId="0" borderId="0" xfId="18" applyFont="1" applyAlignment="1">
      <alignment horizontal="right"/>
    </xf>
    <xf numFmtId="0" fontId="99" fillId="0" borderId="12" xfId="18" applyFont="1" applyBorder="1" applyAlignment="1">
      <alignment horizontal="right"/>
    </xf>
    <xf numFmtId="0" fontId="98" fillId="19" borderId="0" xfId="18" applyFont="1" applyFill="1"/>
    <xf numFmtId="197" fontId="98" fillId="0" borderId="12" xfId="18" applyNumberFormat="1" applyFont="1" applyBorder="1"/>
    <xf numFmtId="199" fontId="98" fillId="0" borderId="0" xfId="18" applyNumberFormat="1" applyFont="1"/>
    <xf numFmtId="0" fontId="98" fillId="0" borderId="0" xfId="18" applyFont="1" applyAlignment="1">
      <alignment horizontal="left"/>
    </xf>
    <xf numFmtId="0" fontId="99" fillId="0" borderId="0" xfId="18" applyFont="1"/>
    <xf numFmtId="197" fontId="98" fillId="21" borderId="0" xfId="18" applyNumberFormat="1" applyFont="1" applyFill="1"/>
    <xf numFmtId="0" fontId="98" fillId="0" borderId="12" xfId="18" applyFont="1" applyBorder="1"/>
    <xf numFmtId="0" fontId="100" fillId="19" borderId="0" xfId="20" applyFont="1" applyFill="1" applyAlignment="1">
      <alignment horizontal="left" vertical="center"/>
    </xf>
    <xf numFmtId="0" fontId="100" fillId="19" borderId="0" xfId="20" applyFont="1" applyFill="1" applyAlignment="1">
      <alignment vertical="center"/>
    </xf>
    <xf numFmtId="0" fontId="100" fillId="22" borderId="0" xfId="20" applyFont="1" applyFill="1" applyAlignment="1">
      <alignment vertical="center"/>
    </xf>
    <xf numFmtId="9" fontId="93" fillId="23" borderId="17" xfId="19" applyFont="1" applyFill="1" applyBorder="1" applyAlignment="1" applyProtection="1">
      <alignment horizontal="center" vertical="center"/>
      <protection locked="0"/>
    </xf>
    <xf numFmtId="0" fontId="93" fillId="0" borderId="0" xfId="20" applyFont="1" applyAlignment="1">
      <alignment horizontal="left"/>
    </xf>
    <xf numFmtId="200" fontId="93" fillId="23" borderId="17" xfId="20" applyNumberFormat="1" applyFont="1" applyFill="1" applyBorder="1" applyAlignment="1" applyProtection="1">
      <alignment horizontal="left" vertical="center"/>
      <protection locked="0"/>
    </xf>
    <xf numFmtId="0" fontId="93" fillId="0" borderId="0" xfId="20" applyFont="1"/>
    <xf numFmtId="197" fontId="101" fillId="23" borderId="17" xfId="29" applyNumberFormat="1" applyFont="1" applyFill="1" applyBorder="1"/>
    <xf numFmtId="189" fontId="101" fillId="21" borderId="17" xfId="19" applyNumberFormat="1" applyFont="1" applyFill="1" applyBorder="1" applyAlignment="1" applyProtection="1">
      <alignment horizontal="center" vertical="center"/>
      <protection locked="0"/>
    </xf>
    <xf numFmtId="9" fontId="101" fillId="21" borderId="17" xfId="19" applyFont="1" applyFill="1" applyBorder="1" applyAlignment="1" applyProtection="1">
      <alignment horizontal="center" vertical="center"/>
      <protection locked="0"/>
    </xf>
    <xf numFmtId="9" fontId="101" fillId="24" borderId="17" xfId="19" applyFont="1" applyFill="1" applyBorder="1" applyAlignment="1" applyProtection="1">
      <alignment horizontal="left" vertical="center"/>
      <protection locked="0"/>
    </xf>
    <xf numFmtId="44" fontId="101" fillId="24" borderId="17" xfId="19" applyNumberFormat="1" applyFont="1" applyFill="1" applyBorder="1" applyAlignment="1" applyProtection="1">
      <alignment horizontal="left" vertical="center"/>
      <protection locked="0"/>
    </xf>
    <xf numFmtId="197" fontId="101" fillId="24" borderId="17" xfId="19" applyNumberFormat="1" applyFont="1" applyFill="1" applyBorder="1" applyAlignment="1" applyProtection="1">
      <alignment horizontal="left" vertical="center"/>
      <protection locked="0"/>
    </xf>
    <xf numFmtId="9" fontId="101" fillId="24" borderId="17" xfId="35" applyFont="1" applyFill="1" applyBorder="1" applyAlignment="1" applyProtection="1">
      <alignment horizontal="right" vertical="center"/>
      <protection locked="0"/>
    </xf>
    <xf numFmtId="10" fontId="101" fillId="21" borderId="17" xfId="19" applyNumberFormat="1" applyFont="1" applyFill="1" applyBorder="1" applyAlignment="1" applyProtection="1">
      <alignment horizontal="center" vertical="center"/>
      <protection locked="0"/>
    </xf>
    <xf numFmtId="0" fontId="100" fillId="19" borderId="0" xfId="20" applyFont="1" applyFill="1" applyAlignment="1">
      <alignment horizontal="left" vertical="center" wrapText="1"/>
    </xf>
    <xf numFmtId="0" fontId="100" fillId="19" borderId="0" xfId="20" applyFont="1" applyFill="1" applyAlignment="1">
      <alignment horizontal="center" vertical="center"/>
    </xf>
    <xf numFmtId="0" fontId="100" fillId="25" borderId="0" xfId="20" applyFont="1" applyFill="1" applyAlignment="1">
      <alignment vertical="center"/>
    </xf>
    <xf numFmtId="9" fontId="101" fillId="0" borderId="0" xfId="20" applyNumberFormat="1" applyFont="1" applyAlignment="1">
      <alignment horizontal="center"/>
    </xf>
    <xf numFmtId="197" fontId="101" fillId="0" borderId="0" xfId="20" applyNumberFormat="1" applyFont="1" applyAlignment="1">
      <alignment horizontal="left"/>
    </xf>
    <xf numFmtId="198" fontId="101" fillId="0" borderId="0" xfId="30" applyNumberFormat="1" applyFont="1" applyFill="1" applyBorder="1"/>
    <xf numFmtId="198" fontId="101" fillId="21" borderId="17" xfId="30" applyNumberFormat="1" applyFont="1" applyFill="1" applyBorder="1"/>
    <xf numFmtId="10" fontId="101" fillId="21" borderId="17" xfId="30" applyNumberFormat="1" applyFont="1" applyFill="1" applyBorder="1"/>
    <xf numFmtId="201" fontId="101" fillId="0" borderId="0" xfId="20" applyNumberFormat="1" applyFont="1" applyAlignment="1">
      <alignment horizontal="center"/>
    </xf>
    <xf numFmtId="197" fontId="101" fillId="0" borderId="0" xfId="34" applyNumberFormat="1" applyFont="1" applyFill="1" applyBorder="1"/>
    <xf numFmtId="44" fontId="93" fillId="0" borderId="0" xfId="20" applyNumberFormat="1" applyFont="1" applyAlignment="1">
      <alignment horizontal="left"/>
    </xf>
    <xf numFmtId="197" fontId="93" fillId="0" borderId="0" xfId="20" applyNumberFormat="1" applyFont="1" applyAlignment="1">
      <alignment horizontal="left"/>
    </xf>
    <xf numFmtId="0" fontId="93" fillId="0" borderId="18" xfId="20" applyFont="1" applyBorder="1" applyAlignment="1">
      <alignment horizontal="left"/>
    </xf>
    <xf numFmtId="0" fontId="102" fillId="26" borderId="18" xfId="20" applyFont="1" applyFill="1" applyBorder="1" applyAlignment="1">
      <alignment horizontal="left"/>
    </xf>
    <xf numFmtId="197" fontId="102" fillId="26" borderId="18" xfId="20" applyNumberFormat="1" applyFont="1" applyFill="1" applyBorder="1" applyAlignment="1">
      <alignment horizontal="left"/>
    </xf>
    <xf numFmtId="0" fontId="101" fillId="0" borderId="0" xfId="20" applyFont="1" applyAlignment="1">
      <alignment horizontal="left"/>
    </xf>
    <xf numFmtId="0" fontId="102" fillId="27" borderId="0" xfId="20" applyFont="1" applyFill="1" applyAlignment="1">
      <alignment horizontal="left"/>
    </xf>
    <xf numFmtId="197" fontId="93" fillId="27" borderId="0" xfId="20" applyNumberFormat="1" applyFont="1" applyFill="1" applyAlignment="1">
      <alignment horizontal="left"/>
    </xf>
    <xf numFmtId="0" fontId="103" fillId="22" borderId="0" xfId="20" applyFont="1" applyFill="1" applyAlignment="1">
      <alignment vertical="center"/>
    </xf>
    <xf numFmtId="9" fontId="4" fillId="23" borderId="17" xfId="19" applyFont="1" applyFill="1" applyBorder="1" applyAlignment="1" applyProtection="1">
      <alignment horizontal="center" vertical="center"/>
      <protection locked="0"/>
    </xf>
    <xf numFmtId="0" fontId="103" fillId="19" borderId="0" xfId="20" applyFont="1" applyFill="1" applyAlignment="1">
      <alignment vertical="center"/>
    </xf>
    <xf numFmtId="0" fontId="4" fillId="0" borderId="0" xfId="20" applyFont="1"/>
    <xf numFmtId="189" fontId="104" fillId="21" borderId="17" xfId="19" applyNumberFormat="1" applyFont="1" applyFill="1" applyBorder="1" applyAlignment="1" applyProtection="1">
      <alignment horizontal="center" vertical="center"/>
      <protection locked="0"/>
    </xf>
    <xf numFmtId="9" fontId="104" fillId="21" borderId="17" xfId="19" applyFont="1" applyFill="1" applyBorder="1" applyAlignment="1" applyProtection="1">
      <alignment horizontal="center" vertical="center"/>
      <protection locked="0"/>
    </xf>
    <xf numFmtId="10" fontId="104" fillId="21" borderId="17" xfId="19" applyNumberFormat="1" applyFont="1" applyFill="1" applyBorder="1" applyAlignment="1" applyProtection="1">
      <alignment horizontal="center" vertical="center"/>
      <protection locked="0"/>
    </xf>
    <xf numFmtId="0" fontId="56" fillId="8" borderId="0" xfId="20" applyFont="1" applyFill="1" applyAlignment="1">
      <alignment horizontal="left" vertical="center" wrapText="1"/>
    </xf>
    <xf numFmtId="0" fontId="56" fillId="8" borderId="0" xfId="20" applyFont="1" applyFill="1" applyAlignment="1">
      <alignment horizontal="center" vertical="center"/>
    </xf>
    <xf numFmtId="0" fontId="56" fillId="8" borderId="0" xfId="20" applyFont="1" applyFill="1" applyAlignment="1">
      <alignment vertical="center"/>
    </xf>
    <xf numFmtId="0" fontId="56" fillId="8" borderId="0" xfId="20" applyFont="1" applyFill="1" applyAlignment="1">
      <alignment horizontal="left" vertical="center"/>
    </xf>
    <xf numFmtId="0" fontId="56" fillId="28" borderId="0" xfId="20" applyFont="1" applyFill="1" applyAlignment="1">
      <alignment vertical="center"/>
    </xf>
    <xf numFmtId="0" fontId="34" fillId="0" borderId="0" xfId="20" applyFont="1" applyAlignment="1">
      <alignment horizontal="left"/>
    </xf>
    <xf numFmtId="9" fontId="15" fillId="0" borderId="0" xfId="20" applyNumberFormat="1" applyFont="1" applyAlignment="1">
      <alignment horizontal="center"/>
    </xf>
    <xf numFmtId="197" fontId="15" fillId="0" borderId="0" xfId="20" applyNumberFormat="1" applyFont="1" applyAlignment="1">
      <alignment horizontal="left"/>
    </xf>
    <xf numFmtId="198" fontId="15" fillId="0" borderId="0" xfId="30" applyNumberFormat="1" applyFont="1"/>
    <xf numFmtId="198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0" applyNumberFormat="1" applyFont="1" applyAlignment="1">
      <alignment horizontal="center"/>
    </xf>
    <xf numFmtId="197" fontId="15" fillId="0" borderId="0" xfId="34" applyNumberFormat="1" applyFont="1" applyFill="1" applyBorder="1"/>
    <xf numFmtId="197" fontId="15" fillId="0" borderId="0" xfId="34" applyNumberFormat="1" applyFont="1" applyFill="1"/>
    <xf numFmtId="44" fontId="34" fillId="0" borderId="0" xfId="20" applyNumberFormat="1" applyFont="1" applyAlignment="1">
      <alignment horizontal="left"/>
    </xf>
    <xf numFmtId="197" fontId="34" fillId="0" borderId="0" xfId="20" applyNumberFormat="1" applyFont="1" applyAlignment="1">
      <alignment horizontal="left"/>
    </xf>
    <xf numFmtId="0" fontId="34" fillId="0" borderId="18" xfId="20" applyFont="1" applyBorder="1" applyAlignment="1">
      <alignment horizontal="left"/>
    </xf>
    <xf numFmtId="0" fontId="36" fillId="29" borderId="18" xfId="20" applyFont="1" applyFill="1" applyBorder="1" applyAlignment="1">
      <alignment horizontal="left"/>
    </xf>
    <xf numFmtId="197" fontId="36" fillId="29" borderId="18" xfId="20" applyNumberFormat="1" applyFont="1" applyFill="1" applyBorder="1" applyAlignment="1">
      <alignment horizontal="left"/>
    </xf>
    <xf numFmtId="0" fontId="36" fillId="30" borderId="0" xfId="20" applyFont="1" applyFill="1" applyAlignment="1">
      <alignment horizontal="left"/>
    </xf>
    <xf numFmtId="197" fontId="34" fillId="30" borderId="0" xfId="20" applyNumberFormat="1" applyFont="1" applyFill="1" applyAlignment="1">
      <alignment horizontal="left"/>
    </xf>
    <xf numFmtId="0" fontId="56" fillId="31" borderId="0" xfId="20" applyFont="1" applyFill="1" applyAlignment="1">
      <alignment vertical="center"/>
    </xf>
    <xf numFmtId="9" fontId="34" fillId="32" borderId="17" xfId="19" applyFont="1" applyFill="1" applyBorder="1" applyAlignment="1" applyProtection="1">
      <alignment horizontal="center" vertical="center"/>
      <protection locked="0"/>
    </xf>
    <xf numFmtId="200" fontId="34" fillId="32" borderId="17" xfId="20" applyNumberFormat="1" applyFont="1" applyFill="1" applyBorder="1" applyAlignment="1" applyProtection="1">
      <alignment horizontal="left" vertical="center"/>
      <protection locked="0"/>
    </xf>
    <xf numFmtId="0" fontId="34" fillId="0" borderId="0" xfId="20" applyFont="1"/>
    <xf numFmtId="197" fontId="15" fillId="32" borderId="17" xfId="29" applyNumberFormat="1" applyFont="1" applyFill="1" applyBorder="1"/>
    <xf numFmtId="189" fontId="15" fillId="2" borderId="17" xfId="19" applyNumberFormat="1" applyFont="1" applyFill="1" applyBorder="1" applyAlignment="1" applyProtection="1">
      <alignment horizontal="center" vertical="center"/>
      <protection locked="0"/>
    </xf>
    <xf numFmtId="9" fontId="15" fillId="2" borderId="17" xfId="19" applyFont="1" applyFill="1" applyBorder="1" applyAlignment="1" applyProtection="1">
      <alignment horizontal="center" vertical="center"/>
      <protection locked="0"/>
    </xf>
    <xf numFmtId="9" fontId="15" fillId="33" borderId="17" xfId="19" applyFont="1" applyFill="1" applyBorder="1" applyAlignment="1" applyProtection="1">
      <alignment horizontal="left" vertical="center"/>
      <protection locked="0"/>
    </xf>
    <xf numFmtId="44" fontId="15" fillId="33" borderId="17" xfId="19" applyNumberFormat="1" applyFont="1" applyFill="1" applyBorder="1" applyAlignment="1" applyProtection="1">
      <alignment horizontal="left" vertical="center"/>
      <protection locked="0"/>
    </xf>
    <xf numFmtId="197" fontId="15" fillId="33" borderId="17" xfId="19" applyNumberFormat="1" applyFont="1" applyFill="1" applyBorder="1" applyAlignment="1" applyProtection="1">
      <alignment horizontal="left" vertical="center"/>
      <protection locked="0"/>
    </xf>
    <xf numFmtId="9" fontId="15" fillId="33" borderId="17" xfId="35" applyFont="1" applyFill="1" applyBorder="1" applyAlignment="1" applyProtection="1">
      <alignment horizontal="right" vertical="center"/>
      <protection locked="0"/>
    </xf>
    <xf numFmtId="10" fontId="15" fillId="2" borderId="17" xfId="19" applyNumberFormat="1" applyFont="1" applyFill="1" applyBorder="1" applyAlignment="1" applyProtection="1">
      <alignment horizontal="center" vertical="center"/>
      <protection locked="0"/>
    </xf>
    <xf numFmtId="179" fontId="27" fillId="2" borderId="0" xfId="23" applyNumberFormat="1"/>
    <xf numFmtId="179" fontId="98" fillId="0" borderId="12" xfId="34" applyNumberFormat="1" applyFont="1" applyFill="1" applyBorder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7" fillId="0" borderId="0" xfId="20" applyNumberFormat="1" applyFont="1" applyAlignment="1">
      <alignment horizontal="left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0.19705794946610747</c:v>
                </c:pt>
                <c:pt idx="1">
                  <c:v>0.19705794946610747</c:v>
                </c:pt>
                <c:pt idx="2">
                  <c:v>0.19705794946610747</c:v>
                </c:pt>
                <c:pt idx="3">
                  <c:v>0.19705794946610747</c:v>
                </c:pt>
                <c:pt idx="4">
                  <c:v>0.19705794946610747</c:v>
                </c:pt>
                <c:pt idx="5">
                  <c:v>0.19705794946610747</c:v>
                </c:pt>
                <c:pt idx="6">
                  <c:v>0.19705794946610747</c:v>
                </c:pt>
                <c:pt idx="7">
                  <c:v>0.19705794946610747</c:v>
                </c:pt>
                <c:pt idx="8">
                  <c:v>0.19705794946610747</c:v>
                </c:pt>
                <c:pt idx="9">
                  <c:v>0.19705794946610747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0.28164852914355998</c:v>
                </c:pt>
                <c:pt idx="1">
                  <c:v>0.29086644543584422</c:v>
                </c:pt>
                <c:pt idx="2">
                  <c:v>0.30180772304698389</c:v>
                </c:pt>
                <c:pt idx="3">
                  <c:v>0.3107031590054341</c:v>
                </c:pt>
                <c:pt idx="4">
                  <c:v>0.31925638633760911</c:v>
                </c:pt>
                <c:pt idx="5">
                  <c:v>0.32951639519955445</c:v>
                </c:pt>
                <c:pt idx="6">
                  <c:v>0.34150934227186697</c:v>
                </c:pt>
                <c:pt idx="7">
                  <c:v>0.35456443692407841</c:v>
                </c:pt>
                <c:pt idx="8">
                  <c:v>0.36507256197191135</c:v>
                </c:pt>
                <c:pt idx="9">
                  <c:v>0.37123018154983922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9525</xdr:rowOff>
    </xdr:from>
    <xdr:to>
      <xdr:col>10</xdr:col>
      <xdr:colOff>229721</xdr:colOff>
      <xdr:row>2</xdr:row>
      <xdr:rowOff>152827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C1E39C-E1BB-449A-A5B6-083B6538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000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43</v>
      </c>
      <c r="D2" s="312"/>
      <c r="E2" s="312"/>
    </row>
    <row r="3" spans="1:19" ht="15.75" x14ac:dyDescent="0.25">
      <c r="A3" s="310"/>
      <c r="C3" s="313" t="s">
        <v>242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329</v>
      </c>
    </row>
    <row r="6" spans="1:19" x14ac:dyDescent="0.25">
      <c r="A6" s="310"/>
      <c r="C6" s="315" t="s">
        <v>243</v>
      </c>
      <c r="D6" s="433">
        <v>4.01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EW transformer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189</v>
      </c>
      <c r="H7" s="152" t="s">
        <v>190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423" t="str">
        <f>INDEX(Assumptions!$E$14:$E$18, MATCH(C9, Assumptions!$C$14:$C$18,0))</f>
        <v>No change to existing practices</v>
      </c>
      <c r="E9" s="424"/>
      <c r="F9" s="424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25" t="str">
        <f>INDEX(Assumptions!$E$14:$E$18, MATCH(C10, Assumptions!$C$14:$C$18,0))</f>
        <v>Replace transformer #2 completed in 2028-2029</v>
      </c>
      <c r="E10" s="426"/>
      <c r="F10" s="426"/>
      <c r="G10" s="103">
        <f>IF(Data!$C10, "", INDEX(Consol!$F$15:$F$82, MATCH($C10&amp;G$7, Consol!$D$15:$D$82,0))/mill_conv)</f>
        <v>-2.4452125523280039</v>
      </c>
      <c r="H10" s="103">
        <f>IF(Data!$C10, "", INDEX(Consol!$F$15:$F$82, MATCH($C10&amp;H$7, Consol!$D$15:$D$82,0))/mill_conv)</f>
        <v>3.9406964756840512</v>
      </c>
      <c r="I10" s="103">
        <f>IF(Data!$C10, "", INDEX(Consol!$F$15:$F$82, MATCH($C10&amp;I$7, Consol!$D$15:$D$82,0))/mill_conv)</f>
        <v>1.4954839233560477</v>
      </c>
    </row>
    <row r="11" spans="1:13" s="7" customFormat="1" ht="12.75" x14ac:dyDescent="0.2">
      <c r="C11" s="91" t="str">
        <v>Option 3</v>
      </c>
      <c r="D11" s="425" t="str">
        <f>INDEX(Assumptions!$E$14:$E$18, MATCH(C11, Assumptions!$C$14:$C$18,0))</f>
        <v>Refurbish transformer #2 completed in 2027-2028</v>
      </c>
      <c r="E11" s="426"/>
      <c r="F11" s="426"/>
      <c r="G11" s="103">
        <f>IF(Data!$C11, "", INDEX(Consol!$F$15:$F$82, MATCH($C11&amp;G$7, Consol!$D$15:$D$82,0))/mill_conv)</f>
        <v>-0.52847026607789538</v>
      </c>
      <c r="H11" s="103">
        <f>IF(Data!$C11, "", INDEX(Consol!$F$15:$F$82, MATCH($C11&amp;H$7, Consol!$D$15:$D$82,0))/mill_conv)</f>
        <v>1.4498542462162101</v>
      </c>
      <c r="I11" s="103">
        <f>IF(Data!$C11, "", INDEX(Consol!$F$15:$F$82, MATCH($C11&amp;I$7, Consol!$D$15:$D$82,0))/mill_conv)</f>
        <v>0.92138398013831446</v>
      </c>
    </row>
    <row r="12" spans="1:13" s="7" customFormat="1" ht="12.75" x14ac:dyDescent="0.2">
      <c r="C12" s="91" t="str">
        <v>Option 4</v>
      </c>
      <c r="D12" s="425">
        <f>INDEX(Assumptions!$E$14:$E$18, MATCH(C12, Assumptions!$C$14:$C$18,0))</f>
        <v>0</v>
      </c>
      <c r="E12" s="426"/>
      <c r="F12" s="426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25">
        <f>INDEX(Assumptions!$E$14:$E$18, MATCH(C13, Assumptions!$C$14:$C$18,0))</f>
        <v>0</v>
      </c>
      <c r="E13" s="426"/>
      <c r="F13" s="426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422" t="str">
        <f>INDEX($D$9:$D$13,MATCH(G18, $I$9:$I$13,0))</f>
        <v>Replace transformer #2 completed in 2028-2029</v>
      </c>
      <c r="E18" s="422"/>
      <c r="F18" s="422"/>
      <c r="G18" s="104">
        <f>_xlfn.MAXIFS(I9:I13, IF(compliance, Data!$F$9:$F$13, Data!$C$9:$C$13),FALSE)</f>
        <v>1.4954839233560477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1.5407053203484049</v>
      </c>
      <c r="H30" s="105">
        <f>-INDEX(Consol!$I$15:$Q$82,MATCH($C$26&amp;$C30,Consol!$D$15:$D$82,0), MATCH(H$29, Consol!$I$9:$Q$9,0))/mill_conv</f>
        <v>3.0814106406968098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4.6221159610452149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2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221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219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1.495483923356048</v>
      </c>
      <c r="H67" s="286">
        <f>Sensitivity_calcs!E90</f>
        <v>0.92138398013831446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1.2509626681232475</v>
      </c>
      <c r="H68" s="273">
        <f>Sensitivity_calcs!E91</f>
        <v>0.86853695353052485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1.7400051785888482</v>
      </c>
      <c r="H69" s="274">
        <f>Sensitivity_calcs!E92</f>
        <v>0.97423100674610397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1.8895535709244529</v>
      </c>
      <c r="H70" s="274">
        <f>Sensitivity_calcs!E93</f>
        <v>1.0663694047599355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1.1014142757876426</v>
      </c>
      <c r="H71" s="274">
        <f>Sensitivity_calcs!E94</f>
        <v>0.77639855551669346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0.85689302055484218</v>
      </c>
      <c r="H72" s="274">
        <f>Sensitivity_calcs!E95</f>
        <v>0.72355152890890395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D36" sqref="D36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EW transformer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30" t="s">
        <v>249</v>
      </c>
      <c r="F8" s="430"/>
      <c r="G8" s="430"/>
      <c r="H8" s="430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31" t="s">
        <v>58</v>
      </c>
      <c r="F14" s="431"/>
      <c r="G14" s="431"/>
      <c r="H14" s="431"/>
      <c r="I14" s="431"/>
      <c r="J14" s="431"/>
      <c r="K14" s="431"/>
      <c r="L14"/>
    </row>
    <row r="15" spans="1:16" s="1" customFormat="1" ht="12.75" customHeight="1" x14ac:dyDescent="0.2">
      <c r="C15" s="61" t="str">
        <v>Option 2</v>
      </c>
      <c r="D15" s="61"/>
      <c r="E15" s="432" t="s">
        <v>250</v>
      </c>
      <c r="F15" s="432"/>
      <c r="G15" s="432"/>
      <c r="H15" s="432"/>
      <c r="I15" s="432"/>
      <c r="J15" s="432"/>
      <c r="K15" s="432"/>
      <c r="L15"/>
    </row>
    <row r="16" spans="1:16" s="1" customFormat="1" ht="12.75" customHeight="1" x14ac:dyDescent="0.2">
      <c r="C16" s="61" t="str">
        <v>Option 3</v>
      </c>
      <c r="D16" s="61"/>
      <c r="E16" s="432" t="s">
        <v>251</v>
      </c>
      <c r="F16" s="432"/>
      <c r="G16" s="432"/>
      <c r="H16" s="432"/>
      <c r="I16" s="432"/>
      <c r="J16" s="432"/>
      <c r="K16" s="432"/>
      <c r="L16"/>
    </row>
    <row r="17" spans="1:16" s="1" customFormat="1" ht="12.75" customHeight="1" x14ac:dyDescent="0.2">
      <c r="C17" s="61" t="str">
        <v>Option 4</v>
      </c>
      <c r="D17" s="61"/>
      <c r="E17" s="432"/>
      <c r="F17" s="432"/>
      <c r="G17" s="432"/>
      <c r="H17" s="432"/>
      <c r="I17" s="432"/>
      <c r="J17" s="432"/>
      <c r="K17" s="432"/>
      <c r="L17"/>
    </row>
    <row r="18" spans="1:16" s="1" customFormat="1" ht="12.75" customHeight="1" x14ac:dyDescent="0.2">
      <c r="C18" s="61" t="str">
        <v>Option 5</v>
      </c>
      <c r="D18" s="61"/>
      <c r="E18" s="432"/>
      <c r="F18" s="432"/>
      <c r="G18" s="432"/>
      <c r="H18" s="432"/>
      <c r="I18" s="432"/>
      <c r="J18" s="432"/>
      <c r="K18" s="432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224</v>
      </c>
      <c r="D20"/>
      <c r="E20" s="291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4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7" t="s">
        <v>252</v>
      </c>
      <c r="F41" s="328"/>
      <c r="G41" s="329" t="s">
        <v>216</v>
      </c>
      <c r="H41" s="131">
        <v>32343.394611205291</v>
      </c>
      <c r="I41" s="330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165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7" t="s">
        <v>68</v>
      </c>
      <c r="H69" s="157" t="s">
        <v>166</v>
      </c>
      <c r="I69" s="157" t="s">
        <v>180</v>
      </c>
      <c r="J69" s="156" t="s">
        <v>184</v>
      </c>
      <c r="K69" s="157"/>
      <c r="L69" s="157"/>
      <c r="M69" s="157"/>
    </row>
    <row r="70" spans="2:16" x14ac:dyDescent="0.2">
      <c r="C70" s="8" t="s">
        <v>167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427">
        <v>0</v>
      </c>
      <c r="K70" s="428"/>
      <c r="L70" s="428"/>
      <c r="M70" s="429"/>
    </row>
    <row r="71" spans="2:16" x14ac:dyDescent="0.2">
      <c r="C71" s="8" t="s">
        <v>168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427">
        <v>0</v>
      </c>
      <c r="K71" s="428"/>
      <c r="L71" s="428"/>
      <c r="M71" s="429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4">
        <v>0</v>
      </c>
      <c r="H78" s="69">
        <f>input_dollars</f>
        <v>45291</v>
      </c>
    </row>
    <row r="79" spans="2:16" x14ac:dyDescent="0.2">
      <c r="C79" s="8" t="s">
        <v>170</v>
      </c>
      <c r="G79" s="154">
        <v>0</v>
      </c>
      <c r="H79" s="69">
        <f>input_dollars</f>
        <v>45291</v>
      </c>
    </row>
    <row r="81" spans="1:16" x14ac:dyDescent="0.2">
      <c r="C81" s="8" t="s">
        <v>171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38560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862.60284529259377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0.34750851315331577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0.34750851315331577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EW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f>Workings_costs!E13</f>
        <v>0</v>
      </c>
      <c r="J14" s="32">
        <f>Workings_costs!F13</f>
        <v>0</v>
      </c>
      <c r="K14" s="32">
        <f>Workings_costs!G13</f>
        <v>0</v>
      </c>
      <c r="L14" s="32">
        <f>Workings_costs!H13</f>
        <v>0</v>
      </c>
      <c r="M14" s="32">
        <f>Workings_costs!I13</f>
        <v>0</v>
      </c>
      <c r="N14" s="32">
        <f>Workings_costs!J13</f>
        <v>0</v>
      </c>
      <c r="O14" s="32">
        <f>Workings_costs!K13</f>
        <v>0</v>
      </c>
      <c r="P14" s="32">
        <f>Workings_costs!L13</f>
        <v>0</v>
      </c>
      <c r="Q14" s="32">
        <f>Workings_costs!M13</f>
        <v>0</v>
      </c>
      <c r="R14" s="32">
        <f>Workings_costs!N13</f>
        <v>0</v>
      </c>
      <c r="S14" s="32">
        <f>Workings_costs!O13</f>
        <v>0</v>
      </c>
      <c r="T14" s="32">
        <f>Workings_costs!P13</f>
        <v>0</v>
      </c>
      <c r="U14" s="32">
        <f>Workings_costs!Q13</f>
        <v>0</v>
      </c>
      <c r="V14" s="32">
        <f>Workings_costs!R13</f>
        <v>0</v>
      </c>
      <c r="W14" s="32">
        <f>Workings_costs!S13</f>
        <v>0</v>
      </c>
      <c r="X14" s="32">
        <f>Workings_costs!T13</f>
        <v>0</v>
      </c>
      <c r="Y14" s="32">
        <f>Workings_costs!U13</f>
        <v>0</v>
      </c>
      <c r="Z14" s="32">
        <f>Workings_costs!V13</f>
        <v>0</v>
      </c>
      <c r="AA14" s="32">
        <f>Workings_costs!W13</f>
        <v>0</v>
      </c>
      <c r="AB14" s="32">
        <f>Workings_costs!X13</f>
        <v>0</v>
      </c>
      <c r="AC14" s="32">
        <f>Workings_costs!Y13</f>
        <v>0</v>
      </c>
      <c r="AD14" s="32">
        <f>Workings_costs!Z13</f>
        <v>0</v>
      </c>
      <c r="AE14" s="32">
        <f>Workings_costs!AA13</f>
        <v>0</v>
      </c>
      <c r="AF14" s="32">
        <f>Workings_costs!AB13</f>
        <v>0</v>
      </c>
      <c r="AG14" s="32">
        <f>Workings_costs!AC13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32343.394611205291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Workings_risks!E11</f>
        <v>118694.39882553129</v>
      </c>
      <c r="J28" s="119">
        <f>Workings_risks!F11</f>
        <v>126511.50117743856</v>
      </c>
      <c r="K28" s="119">
        <f>Workings_risks!G11</f>
        <v>135871.46452943271</v>
      </c>
      <c r="L28" s="119">
        <f>Workings_risks!H11</f>
        <v>143387.52640935092</v>
      </c>
      <c r="M28" s="119">
        <f>Workings_risks!I11</f>
        <v>150590.50283964543</v>
      </c>
      <c r="N28" s="119">
        <f>Workings_risks!J11</f>
        <v>159321.52750857809</v>
      </c>
      <c r="O28" s="119">
        <f>Workings_risks!K11</f>
        <v>169604.13042120941</v>
      </c>
      <c r="P28" s="119">
        <f>Workings_risks!L11</f>
        <v>180835.60380984159</v>
      </c>
      <c r="Q28" s="119">
        <f>Workings_risks!M11</f>
        <v>189773.02625968598</v>
      </c>
      <c r="R28" s="119">
        <f>Workings_risks!N11</f>
        <v>194795.86850213958</v>
      </c>
      <c r="S28" s="119">
        <f>Workings_risks!O11</f>
        <v>199873.97915037064</v>
      </c>
      <c r="T28" s="119">
        <f>Workings_risks!P11</f>
        <v>205007.17135661459</v>
      </c>
      <c r="U28" s="119">
        <f>Workings_risks!Q11</f>
        <v>210195.2631527354</v>
      </c>
      <c r="V28" s="119">
        <f>Workings_risks!R11</f>
        <v>215438.0772942646</v>
      </c>
      <c r="W28" s="119">
        <f>Workings_risks!S11</f>
        <v>220735.44111176603</v>
      </c>
      <c r="X28" s="119">
        <f>Workings_risks!T11</f>
        <v>226087.18636908138</v>
      </c>
      <c r="Y28" s="119">
        <f>Workings_risks!U11</f>
        <v>231493.14912804446</v>
      </c>
      <c r="Z28" s="119">
        <f>Workings_risks!V11</f>
        <v>236953.16961928469</v>
      </c>
      <c r="AA28" s="119">
        <f>Workings_risks!W11</f>
        <v>242467.09211876255</v>
      </c>
      <c r="AB28" s="119">
        <f>Workings_risks!X11</f>
        <v>248034.76482971173</v>
      </c>
      <c r="AC28" s="119">
        <f>Workings_risks!Y11</f>
        <v>253656.03976967614</v>
      </c>
      <c r="AD28" s="119">
        <f>Workings_risks!Z11</f>
        <v>259330.77266236272</v>
      </c>
      <c r="AE28" s="119">
        <f>Workings_risks!AA11</f>
        <v>265058.82283404277</v>
      </c>
      <c r="AF28" s="119">
        <f>Workings_risks!AB11</f>
        <v>270840.05311425001</v>
      </c>
      <c r="AG28" s="119">
        <f>Workings_risks!AC11</f>
        <v>276674.32974055194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f>Workings_risks!E12</f>
        <v>471.49235669655809</v>
      </c>
      <c r="J30" s="32">
        <f>Workings_risks!F12</f>
        <v>485.64060475075831</v>
      </c>
      <c r="K30" s="32">
        <f>Workings_risks!G12</f>
        <v>499.9606476632685</v>
      </c>
      <c r="L30" s="32">
        <f>Workings_risks!H12</f>
        <v>514.45160661307796</v>
      </c>
      <c r="M30" s="32">
        <f>Workings_risks!I12</f>
        <v>529.11262193484367</v>
      </c>
      <c r="N30" s="32">
        <f>Workings_risks!J12</f>
        <v>543.94285239230419</v>
      </c>
      <c r="O30" s="32">
        <f>Workings_risks!K12</f>
        <v>558.94147449060438</v>
      </c>
      <c r="P30" s="32">
        <f>Workings_risks!L12</f>
        <v>574.10768182484969</v>
      </c>
      <c r="Q30" s="32">
        <f>Workings_risks!M12</f>
        <v>589.44068446244296</v>
      </c>
      <c r="R30" s="32">
        <f>Workings_risks!N12</f>
        <v>604.93970835695484</v>
      </c>
      <c r="S30" s="32">
        <f>Workings_risks!O12</f>
        <v>620.60399479146929</v>
      </c>
      <c r="T30" s="32">
        <f>Workings_risks!P12</f>
        <v>636.43279984949004</v>
      </c>
      <c r="U30" s="32">
        <f>Workings_risks!Q12</f>
        <v>652.42539391166656</v>
      </c>
      <c r="V30" s="32">
        <f>Workings_risks!R12</f>
        <v>668.58106117671628</v>
      </c>
      <c r="W30" s="32">
        <f>Workings_risks!S12</f>
        <v>684.8990992050484</v>
      </c>
      <c r="X30" s="32">
        <f>Workings_risks!T12</f>
        <v>701.37881848371387</v>
      </c>
      <c r="Y30" s="32">
        <f>Workings_risks!U12</f>
        <v>718.01954201138676</v>
      </c>
      <c r="Z30" s="32">
        <f>Workings_risks!V12</f>
        <v>734.82060490221204</v>
      </c>
      <c r="AA30" s="32">
        <f>Workings_risks!W12</f>
        <v>751.78135400739791</v>
      </c>
      <c r="AB30" s="32">
        <f>Workings_risks!X12</f>
        <v>768.90114755354796</v>
      </c>
      <c r="AC30" s="32">
        <f>Workings_risks!Y12</f>
        <v>786.17935479675998</v>
      </c>
      <c r="AD30" s="32">
        <f>Workings_risks!Z12</f>
        <v>803.61535569163129</v>
      </c>
      <c r="AE30" s="32">
        <f>Workings_risks!AA12</f>
        <v>803.61535569163129</v>
      </c>
      <c r="AF30" s="32">
        <f>Workings_risks!AB12</f>
        <v>803.61535569163129</v>
      </c>
      <c r="AG30" s="32">
        <f>Workings_risks!AC12</f>
        <v>803.61535569163129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324</v>
      </c>
      <c r="D31" s="206"/>
      <c r="E31"/>
      <c r="G31" s="207">
        <f>input_dollars</f>
        <v>45291</v>
      </c>
      <c r="H31" s="149"/>
      <c r="I31" s="32">
        <f>Workings_risks!E13</f>
        <v>13240.079595440897</v>
      </c>
      <c r="J31" s="32">
        <f>Workings_risks!F13</f>
        <v>13637.379631619871</v>
      </c>
      <c r="K31" s="32">
        <f>Workings_risks!G13</f>
        <v>14039.503876645089</v>
      </c>
      <c r="L31" s="32">
        <f>Workings_risks!H13</f>
        <v>14446.427652152273</v>
      </c>
      <c r="M31" s="32">
        <f>Workings_risks!I13</f>
        <v>14858.126817691629</v>
      </c>
      <c r="N31" s="32">
        <f>Workings_risks!J13</f>
        <v>15274.577750324408</v>
      </c>
      <c r="O31" s="32">
        <f>Workings_risks!K13</f>
        <v>15695.757325312168</v>
      </c>
      <c r="P31" s="32">
        <f>Workings_risks!L13</f>
        <v>16121.642897823369</v>
      </c>
      <c r="Q31" s="32">
        <f>Workings_risks!M13</f>
        <v>16552.212285588634</v>
      </c>
      <c r="R31" s="32">
        <f>Workings_risks!N13</f>
        <v>16987.443752441544</v>
      </c>
      <c r="S31" s="32">
        <f>Workings_risks!O13</f>
        <v>17427.315992687061</v>
      </c>
      <c r="T31" s="32">
        <f>Workings_risks!P13</f>
        <v>17871.808116243988</v>
      </c>
      <c r="U31" s="32">
        <f>Workings_risks!Q13</f>
        <v>18320.899634512367</v>
      </c>
      <c r="V31" s="32">
        <f>Workings_risks!R13</f>
        <v>18774.570446920421</v>
      </c>
      <c r="W31" s="32">
        <f>Workings_risks!S13</f>
        <v>19232.800828108971</v>
      </c>
      <c r="X31" s="32">
        <f>Workings_risks!T13</f>
        <v>19695.571415714647</v>
      </c>
      <c r="Y31" s="32">
        <f>Workings_risks!U13</f>
        <v>20162.863198715724</v>
      </c>
      <c r="Z31" s="32">
        <f>Workings_risks!V13</f>
        <v>20634.657506307645</v>
      </c>
      <c r="AA31" s="32">
        <f>Workings_risks!W13</f>
        <v>21110.935997276876</v>
      </c>
      <c r="AB31" s="32">
        <f>Workings_risks!X13</f>
        <v>21591.680649844853</v>
      </c>
      <c r="AC31" s="32">
        <f>Workings_risks!Y13</f>
        <v>22076.873751954623</v>
      </c>
      <c r="AD31" s="32">
        <f>Workings_risks!Z13</f>
        <v>22566.497891976152</v>
      </c>
      <c r="AE31" s="32">
        <f>Workings_risks!AA13</f>
        <v>22566.497891976152</v>
      </c>
      <c r="AF31" s="32">
        <f>Workings_risks!AB13</f>
        <v>22566.497891976152</v>
      </c>
      <c r="AG31" s="32">
        <f>Workings_risks!AC13</f>
        <v>22566.497891976152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325</v>
      </c>
      <c r="D32" s="205" t="s">
        <v>208</v>
      </c>
      <c r="E32"/>
      <c r="G32" s="207">
        <f>input_dollars</f>
        <v>45291</v>
      </c>
      <c r="H32"/>
      <c r="I32" s="32">
        <f>Workings_risks!E14</f>
        <v>1804.3769378269728</v>
      </c>
      <c r="J32" s="32">
        <f>Workings_risks!F14</f>
        <v>1858.521553613574</v>
      </c>
      <c r="K32" s="32">
        <f>Workings_risks!G14</f>
        <v>1913.3236194647816</v>
      </c>
      <c r="L32" s="32">
        <f>Workings_risks!H14</f>
        <v>1968.7797721779025</v>
      </c>
      <c r="M32" s="32">
        <f>Workings_risks!I14</f>
        <v>2024.8867218579951</v>
      </c>
      <c r="N32" s="32">
        <f>Workings_risks!J14</f>
        <v>2081.6412491372625</v>
      </c>
      <c r="O32" s="32">
        <f>Workings_risks!K14</f>
        <v>2139.0402025433559</v>
      </c>
      <c r="P32" s="32">
        <f>Workings_risks!L14</f>
        <v>2197.0804960063238</v>
      </c>
      <c r="Q32" s="32">
        <f>Workings_risks!M14</f>
        <v>2255.7591064948474</v>
      </c>
      <c r="R32" s="32">
        <f>Workings_risks!N14</f>
        <v>2315.0730717731535</v>
      </c>
      <c r="S32" s="32">
        <f>Workings_risks!O14</f>
        <v>2375.0194882707256</v>
      </c>
      <c r="T32" s="32">
        <f>Workings_risks!P14</f>
        <v>2435.5955090574907</v>
      </c>
      <c r="U32" s="32">
        <f>Workings_risks!Q14</f>
        <v>2496.7983419178154</v>
      </c>
      <c r="V32" s="32">
        <f>Workings_risks!R14</f>
        <v>2558.6252475170986</v>
      </c>
      <c r="W32" s="32">
        <f>Workings_risks!S14</f>
        <v>2621.0735376552475</v>
      </c>
      <c r="X32" s="32">
        <f>Workings_risks!T14</f>
        <v>2684.1405736017573</v>
      </c>
      <c r="Y32" s="32">
        <f>Workings_risks!U14</f>
        <v>2747.8237645074619</v>
      </c>
      <c r="Z32" s="32">
        <f>Workings_risks!V14</f>
        <v>2812.1205658884783</v>
      </c>
      <c r="AA32" s="32">
        <f>Workings_risks!W14</f>
        <v>2877.0284781780565</v>
      </c>
      <c r="AB32" s="32">
        <f>Workings_risks!X14</f>
        <v>2942.5450453425015</v>
      </c>
      <c r="AC32" s="32">
        <f>Workings_risks!Y14</f>
        <v>3008.6678535574201</v>
      </c>
      <c r="AD32" s="32">
        <f>Workings_risks!Z14</f>
        <v>3075.3945299410288</v>
      </c>
      <c r="AE32" s="32">
        <f>Workings_risks!AA14</f>
        <v>3075.3945299410288</v>
      </c>
      <c r="AF32" s="32">
        <f>Workings_risks!AB14</f>
        <v>3075.3945299410288</v>
      </c>
      <c r="AG32" s="32">
        <f>Workings_risks!AC14</f>
        <v>3075.3945299410288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326</v>
      </c>
      <c r="D33" s="219"/>
      <c r="E33"/>
      <c r="G33" s="207">
        <f>input_dollars</f>
        <v>45291</v>
      </c>
      <c r="H33"/>
      <c r="I33" s="32">
        <f>Workings_risks!E15</f>
        <v>118863</v>
      </c>
      <c r="J33" s="32">
        <f>Workings_risks!F15</f>
        <v>118863</v>
      </c>
      <c r="K33" s="32">
        <f>Workings_risks!G15</f>
        <v>118863</v>
      </c>
      <c r="L33" s="32">
        <f>Workings_risks!H15</f>
        <v>118863</v>
      </c>
      <c r="M33" s="32">
        <f>Workings_risks!I15</f>
        <v>118863</v>
      </c>
      <c r="N33" s="32">
        <f>Workings_risks!J15</f>
        <v>118863</v>
      </c>
      <c r="O33" s="32">
        <f>Workings_risks!K15</f>
        <v>118863</v>
      </c>
      <c r="P33" s="32">
        <f>Workings_risks!L15</f>
        <v>118863</v>
      </c>
      <c r="Q33" s="32">
        <f>Workings_risks!M15</f>
        <v>118863</v>
      </c>
      <c r="R33" s="32">
        <f>Workings_risks!N15</f>
        <v>118863</v>
      </c>
      <c r="S33" s="32">
        <f>Workings_risks!O15</f>
        <v>118863</v>
      </c>
      <c r="T33" s="32">
        <f>Workings_risks!P15</f>
        <v>118863</v>
      </c>
      <c r="U33" s="32">
        <f>Workings_risks!Q15</f>
        <v>118863</v>
      </c>
      <c r="V33" s="32">
        <f>Workings_risks!R15</f>
        <v>118863</v>
      </c>
      <c r="W33" s="32">
        <f>Workings_risks!S15</f>
        <v>118863</v>
      </c>
      <c r="X33" s="32">
        <f>Workings_risks!T15</f>
        <v>118863</v>
      </c>
      <c r="Y33" s="32">
        <f>Workings_risks!U15</f>
        <v>118863</v>
      </c>
      <c r="Z33" s="32">
        <f>Workings_risks!V15</f>
        <v>118863</v>
      </c>
      <c r="AA33" s="32">
        <f>Workings_risks!W15</f>
        <v>118863</v>
      </c>
      <c r="AB33" s="32">
        <f>Workings_risks!X15</f>
        <v>118863</v>
      </c>
      <c r="AC33" s="32">
        <f>Workings_risks!Y15</f>
        <v>118863</v>
      </c>
      <c r="AD33" s="32">
        <f>Workings_risks!Z15</f>
        <v>118863</v>
      </c>
      <c r="AE33" s="32">
        <f>Workings_risks!AA15</f>
        <v>118863</v>
      </c>
      <c r="AF33" s="32">
        <f>Workings_risks!AB15</f>
        <v>118863</v>
      </c>
      <c r="AG33" s="32">
        <f>Workings_risks!AC15</f>
        <v>118863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06">
        <f>SUM(I28:I34)</f>
        <v>253073.34771549574</v>
      </c>
      <c r="J36" s="106">
        <f t="shared" ref="J36:AB36" si="3">SUM(J28:J34)</f>
        <v>261356.04296742278</v>
      </c>
      <c r="K36" s="106">
        <f t="shared" si="3"/>
        <v>271187.25267320586</v>
      </c>
      <c r="L36" s="106">
        <f t="shared" si="3"/>
        <v>279180.18544029421</v>
      </c>
      <c r="M36" s="106">
        <f t="shared" si="3"/>
        <v>286865.62900112988</v>
      </c>
      <c r="N36" s="106">
        <f t="shared" si="3"/>
        <v>296084.68936043209</v>
      </c>
      <c r="O36" s="106">
        <f t="shared" si="3"/>
        <v>306860.86942355556</v>
      </c>
      <c r="P36" s="106">
        <f t="shared" si="3"/>
        <v>318591.43488549616</v>
      </c>
      <c r="Q36" s="106">
        <f t="shared" si="3"/>
        <v>328033.43833623186</v>
      </c>
      <c r="R36" s="106">
        <f t="shared" si="3"/>
        <v>333566.32503471128</v>
      </c>
      <c r="S36" s="106">
        <f t="shared" si="3"/>
        <v>339159.91862611991</v>
      </c>
      <c r="T36" s="106">
        <f t="shared" si="3"/>
        <v>344814.00778176554</v>
      </c>
      <c r="U36" s="106">
        <f t="shared" si="3"/>
        <v>350528.38652307726</v>
      </c>
      <c r="V36" s="106">
        <f t="shared" si="3"/>
        <v>356302.85404987889</v>
      </c>
      <c r="W36" s="106">
        <f t="shared" si="3"/>
        <v>362137.21457673528</v>
      </c>
      <c r="X36" s="106">
        <f t="shared" si="3"/>
        <v>368031.2771768815</v>
      </c>
      <c r="Y36" s="106">
        <f t="shared" si="3"/>
        <v>373984.85563327902</v>
      </c>
      <c r="Z36" s="106">
        <f t="shared" si="3"/>
        <v>379997.76829638303</v>
      </c>
      <c r="AA36" s="106">
        <f t="shared" si="3"/>
        <v>386069.83794822491</v>
      </c>
      <c r="AB36" s="106">
        <f t="shared" si="3"/>
        <v>392200.89167245268</v>
      </c>
      <c r="AC36" s="106">
        <f>SUM(AC28:AC34)</f>
        <v>398390.76072998496</v>
      </c>
      <c r="AD36" s="106">
        <f>SUM(AD28:AD34)</f>
        <v>404639.28043997154</v>
      </c>
      <c r="AE36" s="106">
        <f>SUM(AE28:AE34)</f>
        <v>410367.33061165159</v>
      </c>
      <c r="AF36" s="106">
        <f>SUM(AF28:AF34)</f>
        <v>416148.56089185883</v>
      </c>
      <c r="AG36" s="106">
        <f>SUM(AG28:AG34)</f>
        <v>421982.83751816076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0.34750851315331577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0.34750851315331577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EW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Replace transformer #2 completed in 2028-2029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323</v>
      </c>
      <c r="D14"/>
      <c r="E14" s="148">
        <v>50</v>
      </c>
      <c r="G14" s="207">
        <f>input_dollars</f>
        <v>45291</v>
      </c>
      <c r="H14" s="149"/>
      <c r="I14" s="32">
        <f>Workings_costs!E21</f>
        <v>0</v>
      </c>
      <c r="J14" s="32">
        <f>Workings_costs!F21</f>
        <v>1384390.1633333333</v>
      </c>
      <c r="K14" s="32">
        <f>Workings_costs!G21</f>
        <v>2768780.3266666667</v>
      </c>
      <c r="L14" s="32">
        <f>Workings_costs!H21</f>
        <v>0</v>
      </c>
      <c r="M14" s="32">
        <f>Workings_costs!I21</f>
        <v>0</v>
      </c>
      <c r="N14" s="32">
        <f>Workings_costs!J21</f>
        <v>0</v>
      </c>
      <c r="O14" s="32">
        <f>Workings_costs!K21</f>
        <v>0</v>
      </c>
      <c r="P14" s="32">
        <f>Workings_costs!L21</f>
        <v>0</v>
      </c>
      <c r="Q14" s="32">
        <f>Workings_costs!M21</f>
        <v>0</v>
      </c>
      <c r="R14" s="32">
        <f>Workings_costs!N21</f>
        <v>0</v>
      </c>
      <c r="S14" s="32">
        <f>Workings_costs!O21</f>
        <v>0</v>
      </c>
      <c r="T14" s="32">
        <f>Workings_costs!P21</f>
        <v>0</v>
      </c>
      <c r="U14" s="32">
        <f>Workings_costs!Q21</f>
        <v>0</v>
      </c>
      <c r="V14" s="32">
        <f>Workings_costs!R21</f>
        <v>0</v>
      </c>
      <c r="W14" s="32">
        <f>Workings_costs!S21</f>
        <v>0</v>
      </c>
      <c r="X14" s="32">
        <f>Workings_costs!T21</f>
        <v>0</v>
      </c>
      <c r="Y14" s="32">
        <f>Workings_costs!U21</f>
        <v>0</v>
      </c>
      <c r="Z14" s="32">
        <f>Workings_costs!V21</f>
        <v>0</v>
      </c>
      <c r="AA14" s="32">
        <f>Workings_costs!W21</f>
        <v>0</v>
      </c>
      <c r="AB14" s="32">
        <f>Workings_costs!X21</f>
        <v>0</v>
      </c>
      <c r="AC14" s="32">
        <f>Workings_costs!Y21</f>
        <v>0</v>
      </c>
      <c r="AD14" s="32">
        <f>Workings_costs!Z21</f>
        <v>0</v>
      </c>
      <c r="AE14" s="32">
        <f>Workings_costs!AA21</f>
        <v>0</v>
      </c>
      <c r="AF14" s="32">
        <f>Workings_costs!AB21</f>
        <v>0</v>
      </c>
      <c r="AG14" s="32">
        <f>Workings_costs!AC21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1384390.1633333333</v>
      </c>
      <c r="K17" s="106">
        <f t="shared" si="0"/>
        <v>2768780.3266666667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32343.394611205291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Workings_risks!E23</f>
        <v>118694.39882553129</v>
      </c>
      <c r="J28" s="119">
        <f>Workings_risks!F23</f>
        <v>126511.50117743856</v>
      </c>
      <c r="K28" s="119">
        <f>Workings_risks!G23</f>
        <v>135871.46452943271</v>
      </c>
      <c r="L28" s="119">
        <f>Workings_risks!H23</f>
        <v>4392.5681558367987</v>
      </c>
      <c r="M28" s="119">
        <f>Workings_risks!I23</f>
        <v>8199.1715467770446</v>
      </c>
      <c r="N28" s="119">
        <f>Workings_risks!J23</f>
        <v>12075.665946886931</v>
      </c>
      <c r="O28" s="119">
        <f>Workings_risks!K23</f>
        <v>16193.904390730886</v>
      </c>
      <c r="P28" s="119">
        <f>Workings_risks!L23</f>
        <v>20594.194879963859</v>
      </c>
      <c r="Q28" s="119">
        <f>Workings_risks!M23</f>
        <v>24903.522872960373</v>
      </c>
      <c r="R28" s="119">
        <f>Workings_risks!N23</f>
        <v>28764.632485552273</v>
      </c>
      <c r="S28" s="119">
        <f>Workings_risks!O23</f>
        <v>32640.793004486794</v>
      </c>
      <c r="T28" s="119">
        <f>Workings_risks!P23</f>
        <v>36539.881591704223</v>
      </c>
      <c r="U28" s="119">
        <f>Workings_risks!Q23</f>
        <v>40467.684279398338</v>
      </c>
      <c r="V28" s="119">
        <f>Workings_risks!R23</f>
        <v>44428.577468354699</v>
      </c>
      <c r="W28" s="119">
        <f>Workings_risks!S23</f>
        <v>48425.947753240005</v>
      </c>
      <c r="X28" s="119">
        <f>Workings_risks!T23</f>
        <v>52462.463731257223</v>
      </c>
      <c r="Y28" s="119">
        <f>Workings_risks!U23</f>
        <v>56540.259167554716</v>
      </c>
      <c r="Z28" s="119">
        <f>Workings_risks!V23</f>
        <v>60661.060561214283</v>
      </c>
      <c r="AA28" s="119">
        <f>Workings_risks!W23</f>
        <v>64826.278476045336</v>
      </c>
      <c r="AB28" s="119">
        <f>Workings_risks!X23</f>
        <v>69037.074481768272</v>
      </c>
      <c r="AC28" s="119">
        <f>Workings_risks!Y23</f>
        <v>73294.411219858303</v>
      </c>
      <c r="AD28" s="119">
        <f>Workings_risks!Z23</f>
        <v>77599.090511575399</v>
      </c>
      <c r="AE28" s="119">
        <f>Workings_risks!AA23</f>
        <v>81951.782814491424</v>
      </c>
      <c r="AF28" s="119">
        <f>Workings_risks!AB23</f>
        <v>86353.050303792203</v>
      </c>
      <c r="AG28" s="119">
        <f>Workings_risks!AC23</f>
        <v>90803.365178627268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f>Workings_risks!E24</f>
        <v>471.49235669655809</v>
      </c>
      <c r="J30" s="32">
        <f>Workings_risks!F24</f>
        <v>485.64060475075831</v>
      </c>
      <c r="K30" s="32">
        <f>Workings_risks!G24</f>
        <v>499.9606476632685</v>
      </c>
      <c r="L30" s="32">
        <f>Workings_risks!H24</f>
        <v>257.46984295933652</v>
      </c>
      <c r="M30" s="32">
        <f>Workings_risks!I24</f>
        <v>265.34919267630784</v>
      </c>
      <c r="N30" s="32">
        <f>Workings_risks!J24</f>
        <v>273.55108589945826</v>
      </c>
      <c r="O30" s="32">
        <f>Workings_risks!K24</f>
        <v>282.04681751758096</v>
      </c>
      <c r="P30" s="32">
        <f>Workings_risks!L24</f>
        <v>290.81833321885489</v>
      </c>
      <c r="Q30" s="32">
        <f>Workings_risks!M24</f>
        <v>299.85267174897285</v>
      </c>
      <c r="R30" s="32">
        <f>Workings_risks!N24</f>
        <v>309.13982715781646</v>
      </c>
      <c r="S30" s="32">
        <f>Workings_risks!O24</f>
        <v>318.67170689319244</v>
      </c>
      <c r="T30" s="32">
        <f>Workings_risks!P24</f>
        <v>328.44154956865771</v>
      </c>
      <c r="U30" s="32">
        <f>Workings_risks!Q24</f>
        <v>338.44356854368283</v>
      </c>
      <c r="V30" s="32">
        <f>Workings_risks!R24</f>
        <v>348.67271891510165</v>
      </c>
      <c r="W30" s="32">
        <f>Workings_risks!S24</f>
        <v>359.12453740125773</v>
      </c>
      <c r="X30" s="32">
        <f>Workings_risks!T24</f>
        <v>369.79502791452006</v>
      </c>
      <c r="Y30" s="32">
        <f>Workings_risks!U24</f>
        <v>380.68057715009121</v>
      </c>
      <c r="Z30" s="32">
        <f>Workings_risks!V24</f>
        <v>391.77789066396014</v>
      </c>
      <c r="AA30" s="32">
        <f>Workings_risks!W24</f>
        <v>403.08394338816157</v>
      </c>
      <c r="AB30" s="32">
        <f>Workings_risks!X24</f>
        <v>414.59594059560112</v>
      </c>
      <c r="AC30" s="32">
        <f>Workings_risks!Y24</f>
        <v>426.31128660385667</v>
      </c>
      <c r="AD30" s="32">
        <f>Workings_risks!Z24</f>
        <v>438.22755932568339</v>
      </c>
      <c r="AE30" s="32">
        <f>Workings_risks!AA24</f>
        <v>438.22755932568339</v>
      </c>
      <c r="AF30" s="32">
        <f>Workings_risks!AB24</f>
        <v>438.22755932568339</v>
      </c>
      <c r="AG30" s="32">
        <f>Workings_risks!AC24</f>
        <v>438.22755932568339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324</v>
      </c>
      <c r="D31" s="206"/>
      <c r="E31"/>
      <c r="G31" s="207">
        <f>input_dollars</f>
        <v>45291</v>
      </c>
      <c r="H31" s="149"/>
      <c r="I31" s="32">
        <f>Workings_risks!E25</f>
        <v>13240.079595440897</v>
      </c>
      <c r="J31" s="32">
        <f>Workings_risks!F25</f>
        <v>13637.379631619871</v>
      </c>
      <c r="K31" s="32">
        <f>Workings_risks!G25</f>
        <v>14039.503876645089</v>
      </c>
      <c r="L31" s="32">
        <f>Workings_risks!H25</f>
        <v>7230.06675673682</v>
      </c>
      <c r="M31" s="32">
        <f>Workings_risks!I25</f>
        <v>7451.3284928632347</v>
      </c>
      <c r="N31" s="32">
        <f>Workings_risks!J25</f>
        <v>7681.6476434612732</v>
      </c>
      <c r="O31" s="32">
        <f>Workings_risks!K25</f>
        <v>7920.2181340489724</v>
      </c>
      <c r="P31" s="32">
        <f>Workings_risks!L25</f>
        <v>8166.5329775624768</v>
      </c>
      <c r="Q31" s="32">
        <f>Workings_risks!M25</f>
        <v>8420.2282061956357</v>
      </c>
      <c r="R31" s="32">
        <f>Workings_risks!N25</f>
        <v>8681.0228406831156</v>
      </c>
      <c r="S31" s="32">
        <f>Workings_risks!O25</f>
        <v>8948.689632303598</v>
      </c>
      <c r="T31" s="32">
        <f>Workings_risks!P25</f>
        <v>9223.0387130912295</v>
      </c>
      <c r="U31" s="32">
        <f>Workings_risks!Q25</f>
        <v>9503.9075871325331</v>
      </c>
      <c r="V31" s="32">
        <f>Workings_risks!R25</f>
        <v>9791.1545874025342</v>
      </c>
      <c r="W31" s="32">
        <f>Workings_risks!S25</f>
        <v>10084.654379516591</v>
      </c>
      <c r="X31" s="32">
        <f>Workings_risks!T25</f>
        <v>10384.294748467288</v>
      </c>
      <c r="Y31" s="32">
        <f>Workings_risks!U25</f>
        <v>10689.974228255353</v>
      </c>
      <c r="Z31" s="32">
        <f>Workings_risks!V25</f>
        <v>11001.600306880731</v>
      </c>
      <c r="AA31" s="32">
        <f>Workings_risks!W25</f>
        <v>11319.0880367508</v>
      </c>
      <c r="AB31" s="32">
        <f>Workings_risks!X25</f>
        <v>11642.358938525114</v>
      </c>
      <c r="AC31" s="32">
        <f>Workings_risks!Y25</f>
        <v>11971.340122280042</v>
      </c>
      <c r="AD31" s="32">
        <f>Workings_risks!Z25</f>
        <v>12305.963572855944</v>
      </c>
      <c r="AE31" s="32">
        <f>Workings_risks!AA25</f>
        <v>12305.963572855944</v>
      </c>
      <c r="AF31" s="32">
        <f>Workings_risks!AB25</f>
        <v>12305.963572855944</v>
      </c>
      <c r="AG31" s="32">
        <f>Workings_risks!AC25</f>
        <v>12305.963572855944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325</v>
      </c>
      <c r="D32" s="205" t="s">
        <v>208</v>
      </c>
      <c r="E32"/>
      <c r="G32" s="207">
        <f>input_dollars</f>
        <v>45291</v>
      </c>
      <c r="H32"/>
      <c r="I32" s="32">
        <f>Workings_risks!E26</f>
        <v>1804.3769378269728</v>
      </c>
      <c r="J32" s="32">
        <f>Workings_risks!F26</f>
        <v>1858.521553613574</v>
      </c>
      <c r="K32" s="32">
        <f>Workings_risks!G26</f>
        <v>1913.3236194647816</v>
      </c>
      <c r="L32" s="32">
        <f>Workings_risks!H26</f>
        <v>985.32381325695121</v>
      </c>
      <c r="M32" s="32">
        <f>Workings_risks!I26</f>
        <v>1015.4776783460655</v>
      </c>
      <c r="N32" s="32">
        <f>Workings_risks!J26</f>
        <v>1046.865900802228</v>
      </c>
      <c r="O32" s="32">
        <f>Workings_risks!K26</f>
        <v>1079.3786276449534</v>
      </c>
      <c r="P32" s="32">
        <f>Workings_risks!L26</f>
        <v>1112.946765953825</v>
      </c>
      <c r="Q32" s="32">
        <f>Workings_risks!M26</f>
        <v>1147.5207136769216</v>
      </c>
      <c r="R32" s="32">
        <f>Workings_risks!N26</f>
        <v>1183.0621785590708</v>
      </c>
      <c r="S32" s="32">
        <f>Workings_risks!O26</f>
        <v>1219.5401908202996</v>
      </c>
      <c r="T32" s="32">
        <f>Workings_risks!P26</f>
        <v>1256.9288749833231</v>
      </c>
      <c r="U32" s="32">
        <f>Workings_risks!Q26</f>
        <v>1295.2060858732084</v>
      </c>
      <c r="V32" s="32">
        <f>Workings_risks!R26</f>
        <v>1334.3525169056652</v>
      </c>
      <c r="W32" s="32">
        <f>Workings_risks!S26</f>
        <v>1374.3510873319317</v>
      </c>
      <c r="X32" s="32">
        <f>Workings_risks!T26</f>
        <v>1415.1865043306916</v>
      </c>
      <c r="Y32" s="32">
        <f>Workings_risks!U26</f>
        <v>1456.8449399707956</v>
      </c>
      <c r="Z32" s="32">
        <f>Workings_risks!V26</f>
        <v>1499.3137865848832</v>
      </c>
      <c r="AA32" s="32">
        <f>Workings_risks!W26</f>
        <v>1542.5814673938303</v>
      </c>
      <c r="AB32" s="32">
        <f>Workings_risks!X26</f>
        <v>1586.6372871211495</v>
      </c>
      <c r="AC32" s="32">
        <f>Workings_risks!Y26</f>
        <v>1631.4713122240507</v>
      </c>
      <c r="AD32" s="32">
        <f>Workings_risks!Z26</f>
        <v>1677.074273499537</v>
      </c>
      <c r="AE32" s="32">
        <f>Workings_risks!AA26</f>
        <v>1677.074273499537</v>
      </c>
      <c r="AF32" s="32">
        <f>Workings_risks!AB26</f>
        <v>1677.074273499537</v>
      </c>
      <c r="AG32" s="32">
        <f>Workings_risks!AC26</f>
        <v>1677.074273499537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326</v>
      </c>
      <c r="D33" s="219"/>
      <c r="E33"/>
      <c r="G33" s="207">
        <f>input_dollars</f>
        <v>45291</v>
      </c>
      <c r="H33"/>
      <c r="I33" s="32">
        <f>Workings_risks!E27</f>
        <v>118863</v>
      </c>
      <c r="J33" s="32">
        <f>Workings_risks!F27</f>
        <v>118863</v>
      </c>
      <c r="K33" s="32">
        <f>Workings_risks!G27</f>
        <v>118863</v>
      </c>
      <c r="L33" s="32">
        <f>Workings_risks!H27</f>
        <v>0</v>
      </c>
      <c r="M33" s="32">
        <f>Workings_risks!I27</f>
        <v>0</v>
      </c>
      <c r="N33" s="32">
        <f>Workings_risks!J27</f>
        <v>0</v>
      </c>
      <c r="O33" s="32">
        <f>Workings_risks!K27</f>
        <v>0</v>
      </c>
      <c r="P33" s="32">
        <f>Workings_risks!L27</f>
        <v>0</v>
      </c>
      <c r="Q33" s="32">
        <f>Workings_risks!M27</f>
        <v>0</v>
      </c>
      <c r="R33" s="32">
        <f>Workings_risks!N27</f>
        <v>0</v>
      </c>
      <c r="S33" s="32">
        <f>Workings_risks!O27</f>
        <v>0</v>
      </c>
      <c r="T33" s="32">
        <f>Workings_risks!P27</f>
        <v>0</v>
      </c>
      <c r="U33" s="32">
        <f>Workings_risks!Q27</f>
        <v>0</v>
      </c>
      <c r="V33" s="32">
        <f>Workings_risks!R27</f>
        <v>0</v>
      </c>
      <c r="W33" s="32">
        <f>Workings_risks!S27</f>
        <v>0</v>
      </c>
      <c r="X33" s="32">
        <f>Workings_risks!T27</f>
        <v>0</v>
      </c>
      <c r="Y33" s="32">
        <f>Workings_risks!U27</f>
        <v>0</v>
      </c>
      <c r="Z33" s="32">
        <f>Workings_risks!V27</f>
        <v>0</v>
      </c>
      <c r="AA33" s="32">
        <f>Workings_risks!W27</f>
        <v>0</v>
      </c>
      <c r="AB33" s="32">
        <f>Workings_risks!X27</f>
        <v>0</v>
      </c>
      <c r="AC33" s="32">
        <f>Workings_risks!Y27</f>
        <v>0</v>
      </c>
      <c r="AD33" s="32">
        <f>Workings_risks!Z27</f>
        <v>0</v>
      </c>
      <c r="AE33" s="32">
        <f>Workings_risks!AA27</f>
        <v>0</v>
      </c>
      <c r="AF33" s="32">
        <f>Workings_risks!AB27</f>
        <v>0</v>
      </c>
      <c r="AG33" s="32">
        <f>Workings_risks!AC27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253073.34771549574</v>
      </c>
      <c r="J36" s="170">
        <f t="shared" ref="J36:AG36" si="2">SUM(J28:J34)</f>
        <v>261356.04296742278</v>
      </c>
      <c r="K36" s="170">
        <f t="shared" si="2"/>
        <v>271187.25267320586</v>
      </c>
      <c r="L36" s="170">
        <f t="shared" si="2"/>
        <v>12865.428568789906</v>
      </c>
      <c r="M36" s="170">
        <f t="shared" si="2"/>
        <v>16931.32691066265</v>
      </c>
      <c r="N36" s="170">
        <f t="shared" si="2"/>
        <v>21077.730577049893</v>
      </c>
      <c r="O36" s="170">
        <f t="shared" si="2"/>
        <v>25475.547969942392</v>
      </c>
      <c r="P36" s="170">
        <f t="shared" si="2"/>
        <v>30164.492956699018</v>
      </c>
      <c r="Q36" s="170">
        <f t="shared" si="2"/>
        <v>34771.124464581902</v>
      </c>
      <c r="R36" s="170">
        <f t="shared" si="2"/>
        <v>38937.857331952277</v>
      </c>
      <c r="S36" s="170">
        <f t="shared" si="2"/>
        <v>43127.694534503884</v>
      </c>
      <c r="T36" s="170">
        <f t="shared" si="2"/>
        <v>47348.290729347427</v>
      </c>
      <c r="U36" s="170">
        <f t="shared" si="2"/>
        <v>51605.241520947762</v>
      </c>
      <c r="V36" s="170">
        <f t="shared" si="2"/>
        <v>55902.757291577997</v>
      </c>
      <c r="W36" s="170">
        <f t="shared" si="2"/>
        <v>60244.077757489787</v>
      </c>
      <c r="X36" s="170">
        <f t="shared" si="2"/>
        <v>64631.740011969727</v>
      </c>
      <c r="Y36" s="170">
        <f t="shared" si="2"/>
        <v>69067.758912930949</v>
      </c>
      <c r="Z36" s="170">
        <f t="shared" si="2"/>
        <v>73553.752545343857</v>
      </c>
      <c r="AA36" s="170">
        <f t="shared" si="2"/>
        <v>78091.031923578135</v>
      </c>
      <c r="AB36" s="170">
        <f t="shared" si="2"/>
        <v>82680.666648010127</v>
      </c>
      <c r="AC36" s="170">
        <f t="shared" si="2"/>
        <v>87323.533940966256</v>
      </c>
      <c r="AD36" s="170">
        <f t="shared" si="2"/>
        <v>92020.355917256558</v>
      </c>
      <c r="AE36" s="170">
        <f t="shared" si="2"/>
        <v>96373.048220172583</v>
      </c>
      <c r="AF36" s="170">
        <f t="shared" si="2"/>
        <v>100774.31570947336</v>
      </c>
      <c r="AG36" s="170">
        <f t="shared" si="2"/>
        <v>105224.63058430844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  <c r="T45" s="325">
        <v>0</v>
      </c>
      <c r="U45" s="325">
        <v>0</v>
      </c>
      <c r="V45" s="325">
        <v>0</v>
      </c>
      <c r="W45" s="325">
        <v>0</v>
      </c>
      <c r="X45" s="325">
        <v>0</v>
      </c>
      <c r="Y45" s="325">
        <v>0</v>
      </c>
      <c r="Z45" s="325">
        <v>0</v>
      </c>
      <c r="AA45" s="325">
        <v>0</v>
      </c>
      <c r="AB45" s="325">
        <v>0</v>
      </c>
      <c r="AC45" s="325">
        <v>0</v>
      </c>
      <c r="AD45" s="325">
        <v>0</v>
      </c>
      <c r="AE45" s="325">
        <v>0</v>
      </c>
      <c r="AF45" s="325">
        <v>0</v>
      </c>
      <c r="AG45" s="325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862.60284529259377</v>
      </c>
      <c r="G47" s="207" t="s">
        <v>40</v>
      </c>
      <c r="I47" s="325">
        <v>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0</v>
      </c>
      <c r="V47" s="325">
        <v>0</v>
      </c>
      <c r="W47" s="325">
        <v>0</v>
      </c>
      <c r="X47" s="325"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0</v>
      </c>
      <c r="W48" s="325">
        <v>0</v>
      </c>
      <c r="X48" s="325">
        <v>0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</row>
    <row r="49" spans="1:43" x14ac:dyDescent="0.2">
      <c r="C49" s="1" t="s">
        <v>9</v>
      </c>
      <c r="D49" s="205" t="s">
        <v>206</v>
      </c>
      <c r="E49" s="112">
        <f>Assumptions!G98</f>
        <v>0.34750851315331577</v>
      </c>
      <c r="G49" s="207" t="s">
        <v>207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0</v>
      </c>
      <c r="AG49" s="325">
        <v>0</v>
      </c>
    </row>
    <row r="50" spans="1:43" x14ac:dyDescent="0.2">
      <c r="C50" s="1" t="s">
        <v>10</v>
      </c>
      <c r="D50" s="205" t="s">
        <v>206</v>
      </c>
      <c r="E50" s="112">
        <f>Assumptions!G99</f>
        <v>0.34750851315331577</v>
      </c>
      <c r="G50" s="207" t="s">
        <v>207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0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6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266314.7568715043</v>
      </c>
      <c r="M64" s="132">
        <f>(1-INDEX(Data!$C$9:$C$13, MATCH($A$3, options,0)))*('Option1 (base case)'!M36-M36)</f>
        <v>269934.30209046724</v>
      </c>
      <c r="N64" s="132">
        <f>(1-INDEX(Data!$C$9:$C$13, MATCH($A$3, options,0)))*('Option1 (base case)'!N36-N36)</f>
        <v>275006.9587833822</v>
      </c>
      <c r="O64" s="132">
        <f>(1-INDEX(Data!$C$9:$C$13, MATCH($A$3, options,0)))*('Option1 (base case)'!O36-O36)</f>
        <v>281385.32145361317</v>
      </c>
      <c r="P64" s="132">
        <f>(1-INDEX(Data!$C$9:$C$13, MATCH($A$3, options,0)))*('Option1 (base case)'!P36-P36)</f>
        <v>288426.94192879717</v>
      </c>
      <c r="Q64" s="132">
        <f>(1-INDEX(Data!$C$9:$C$13, MATCH($A$3, options,0)))*('Option1 (base case)'!Q36-Q36)</f>
        <v>293262.31387164997</v>
      </c>
      <c r="R64" s="132">
        <f>(1-INDEX(Data!$C$9:$C$13, MATCH($A$3, options,0)))*('Option1 (base case)'!R36-R36)</f>
        <v>294628.46770275902</v>
      </c>
      <c r="S64" s="132">
        <f>(1-INDEX(Data!$C$9:$C$13, MATCH($A$3, options,0)))*('Option1 (base case)'!S36-S36)</f>
        <v>296032.22409161599</v>
      </c>
      <c r="T64" s="132">
        <f>(1-INDEX(Data!$C$9:$C$13, MATCH($A$3, options,0)))*('Option1 (base case)'!T36-T36)</f>
        <v>297465.7170524181</v>
      </c>
      <c r="U64" s="132">
        <f>(1-INDEX(Data!$C$9:$C$13, MATCH($A$3, options,0)))*('Option1 (base case)'!U36-U36)</f>
        <v>298923.14500212949</v>
      </c>
      <c r="V64" s="132">
        <f>(1-INDEX(Data!$C$9:$C$13, MATCH($A$3, options,0)))*('Option1 (base case)'!V36-V36)</f>
        <v>300400.0967583009</v>
      </c>
      <c r="W64" s="132">
        <f>(1-INDEX(Data!$C$9:$C$13, MATCH($A$3, options,0)))*('Option1 (base case)'!W36-W36)</f>
        <v>301893.13681924547</v>
      </c>
      <c r="X64" s="132">
        <f>(1-INDEX(Data!$C$9:$C$13, MATCH($A$3, options,0)))*('Option1 (base case)'!X36-X36)</f>
        <v>303399.53716491174</v>
      </c>
      <c r="Y64" s="132">
        <f>(1-INDEX(Data!$C$9:$C$13, MATCH($A$3, options,0)))*('Option1 (base case)'!Y36-Y36)</f>
        <v>304917.09672034805</v>
      </c>
      <c r="Z64" s="132">
        <f>(1-INDEX(Data!$C$9:$C$13, MATCH($A$3, options,0)))*('Option1 (base case)'!Z36-Z36)</f>
        <v>306444.01575103914</v>
      </c>
      <c r="AA64" s="132">
        <f>(1-INDEX(Data!$C$9:$C$13, MATCH($A$3, options,0)))*('Option1 (base case)'!AA36-AA36)</f>
        <v>307978.80602464679</v>
      </c>
      <c r="AB64" s="132">
        <f>(1-INDEX(Data!$C$9:$C$13, MATCH($A$3, options,0)))*('Option1 (base case)'!AB36-AB36)</f>
        <v>309520.22502444254</v>
      </c>
      <c r="AC64" s="132">
        <f>(1-INDEX(Data!$C$9:$C$13, MATCH($A$3, options,0)))*('Option1 (base case)'!AC36-AC36)</f>
        <v>311067.22678901872</v>
      </c>
      <c r="AD64" s="132">
        <f>(1-INDEX(Data!$C$9:$C$13, MATCH($A$3, options,0)))*('Option1 (base case)'!AD36-AD36)</f>
        <v>312618.92452271498</v>
      </c>
      <c r="AE64" s="132">
        <f>(1-INDEX(Data!$C$9:$C$13, MATCH($A$3, options,0)))*('Option1 (base case)'!AE36-AE36)</f>
        <v>313994.28239147901</v>
      </c>
      <c r="AF64" s="132">
        <f>(1-INDEX(Data!$C$9:$C$13, MATCH($A$3, options,0)))*('Option1 (base case)'!AF36-AF36)</f>
        <v>315374.24518238544</v>
      </c>
      <c r="AG64" s="132">
        <f>(1-INDEX(Data!$C$9:$C$13, MATCH($A$3, options,0)))*('Option1 (base case)'!AG36-AG36)</f>
        <v>316758.20693385229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-1384390.1633333333</v>
      </c>
      <c r="K67" s="119">
        <f t="shared" si="4"/>
        <v>-2768780.3266666667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-1384390.1633333333</v>
      </c>
      <c r="K72" s="119" cm="1">
        <f t="array" ref="K72">SUMPRODUCT(($I67:K67))-SUMPRODUCT(($I67:K67)*($I$6:K$6&lt;=(K$6-$E14)))</f>
        <v>-4153170.49</v>
      </c>
      <c r="L72" s="119" cm="1">
        <f t="array" ref="L72">SUMPRODUCT(($I67:L67))-SUMPRODUCT(($I67:L67)*($I$6:L$6&lt;=(L$6-$E14)))</f>
        <v>-4153170.49</v>
      </c>
      <c r="M72" s="119" cm="1">
        <f t="array" ref="M72">SUMPRODUCT(($I67:M67))-SUMPRODUCT(($I67:M67)*($I$6:M$6&lt;=(M$6-$E14)))</f>
        <v>-4153170.49</v>
      </c>
      <c r="N72" s="119" cm="1">
        <f t="array" ref="N72">SUMPRODUCT(($I67:N67))-SUMPRODUCT(($I67:N67)*($I$6:N$6&lt;=(N$6-$E14)))</f>
        <v>-4153170.49</v>
      </c>
      <c r="O72" s="119" cm="1">
        <f t="array" ref="O72">SUMPRODUCT(($I67:O67))-SUMPRODUCT(($I67:O67)*($I$6:O$6&lt;=(O$6-$E14)))</f>
        <v>-4153170.49</v>
      </c>
      <c r="P72" s="119" cm="1">
        <f t="array" ref="P72">SUMPRODUCT(($I67:P67))-SUMPRODUCT(($I67:P67)*($I$6:P$6&lt;=(P$6-$E14)))</f>
        <v>-4153170.49</v>
      </c>
      <c r="Q72" s="119" cm="1">
        <f t="array" ref="Q72">SUMPRODUCT(($I67:Q67))-SUMPRODUCT(($I67:Q67)*($I$6:Q$6&lt;=(Q$6-$E14)))</f>
        <v>-4153170.49</v>
      </c>
      <c r="R72" s="119" cm="1">
        <f t="array" ref="R72">SUMPRODUCT(($I67:R67))-SUMPRODUCT(($I67:R67)*($I$6:R$6&lt;=(R$6-$E14)))</f>
        <v>-4153170.49</v>
      </c>
      <c r="S72" s="119" cm="1">
        <f t="array" ref="S72">SUMPRODUCT(($I67:S67))-SUMPRODUCT(($I67:S67)*($I$6:S$6&lt;=(S$6-$E14)))</f>
        <v>-4153170.49</v>
      </c>
      <c r="T72" s="119" cm="1">
        <f t="array" ref="T72">SUMPRODUCT(($I67:T67))-SUMPRODUCT(($I67:T67)*($I$6:T$6&lt;=(T$6-$E14)))</f>
        <v>-4153170.49</v>
      </c>
      <c r="U72" s="119" cm="1">
        <f t="array" ref="U72">SUMPRODUCT(($I67:U67))-SUMPRODUCT(($I67:U67)*($I$6:U$6&lt;=(U$6-$E14)))</f>
        <v>-4153170.49</v>
      </c>
      <c r="V72" s="119" cm="1">
        <f t="array" ref="V72">SUMPRODUCT(($I67:V67))-SUMPRODUCT(($I67:V67)*($I$6:V$6&lt;=(V$6-$E14)))</f>
        <v>-4153170.49</v>
      </c>
      <c r="W72" s="119" cm="1">
        <f t="array" ref="W72">SUMPRODUCT(($I67:W67))-SUMPRODUCT(($I67:W67)*($I$6:W$6&lt;=(W$6-$E14)))</f>
        <v>-4153170.49</v>
      </c>
      <c r="X72" s="119" cm="1">
        <f t="array" ref="X72">SUMPRODUCT(($I67:X67))-SUMPRODUCT(($I67:X67)*($I$6:X$6&lt;=(X$6-$E14)))</f>
        <v>-4153170.49</v>
      </c>
      <c r="Y72" s="119" cm="1">
        <f t="array" ref="Y72">SUMPRODUCT(($I67:Y67))-SUMPRODUCT(($I67:Y67)*($I$6:Y$6&lt;=(Y$6-$E14)))</f>
        <v>-4153170.49</v>
      </c>
      <c r="Z72" s="119" cm="1">
        <f t="array" ref="Z72">SUMPRODUCT(($I67:Z67))-SUMPRODUCT(($I67:Z67)*($I$6:Z$6&lt;=(Z$6-$E14)))</f>
        <v>-4153170.49</v>
      </c>
      <c r="AA72" s="119" cm="1">
        <f t="array" ref="AA72">SUMPRODUCT(($I67:AA67))-SUMPRODUCT(($I67:AA67)*($I$6:AA$6&lt;=(AA$6-$E14)))</f>
        <v>-4153170.49</v>
      </c>
      <c r="AB72" s="119" cm="1">
        <f t="array" ref="AB72">SUMPRODUCT(($I67:AB67))-SUMPRODUCT(($I67:AB67)*($I$6:AB$6&lt;=(AB$6-$E14)))</f>
        <v>-4153170.49</v>
      </c>
      <c r="AC72" s="119" cm="1">
        <f t="array" ref="AC72">SUMPRODUCT(($I67:AC67))-SUMPRODUCT(($I67:AC67)*($I$6:AC$6&lt;=(AC$6-$E14)))</f>
        <v>-4153170.49</v>
      </c>
      <c r="AD72" s="119" cm="1">
        <f t="array" ref="AD72">SUMPRODUCT(($I67:AD67))-SUMPRODUCT(($I67:AD67)*($I$6:AD$6&lt;=(AD$6-$E14)))</f>
        <v>-4153170.49</v>
      </c>
      <c r="AE72" s="119" cm="1">
        <f t="array" ref="AE72">SUMPRODUCT(($I67:AE67))-SUMPRODUCT(($I67:AE67)*($I$6:AE$6&lt;=(AE$6-$E14)))</f>
        <v>-4153170.49</v>
      </c>
      <c r="AF72" s="119" cm="1">
        <f t="array" ref="AF72">SUMPRODUCT(($I67:AF67))-SUMPRODUCT(($I67:AF67)*($I$6:AF$6&lt;=(AF$6-$E14)))</f>
        <v>-4153170.49</v>
      </c>
      <c r="AG72" s="119" cm="1">
        <f t="array" ref="AG72">SUMPRODUCT(($I67:AG67))-SUMPRODUCT(($I67:AG67)*($I$6:AG$6&lt;=(AG$6-$E14)))</f>
        <v>-4153170.49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 1 transformer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-59021.688150339251</v>
      </c>
      <c r="L77" s="119">
        <f t="shared" si="7"/>
        <v>-177065.06445101777</v>
      </c>
      <c r="M77" s="119">
        <f t="shared" si="7"/>
        <v>-177065.06445101777</v>
      </c>
      <c r="N77" s="119">
        <f t="shared" si="7"/>
        <v>-177065.06445101777</v>
      </c>
      <c r="O77" s="119">
        <f t="shared" si="7"/>
        <v>-177065.06445101777</v>
      </c>
      <c r="P77" s="119">
        <f t="shared" si="7"/>
        <v>-177065.06445101777</v>
      </c>
      <c r="Q77" s="119">
        <f t="shared" si="7"/>
        <v>-177065.06445101777</v>
      </c>
      <c r="R77" s="119">
        <f t="shared" si="7"/>
        <v>-177065.06445101777</v>
      </c>
      <c r="S77" s="119">
        <f t="shared" si="7"/>
        <v>-177065.06445101777</v>
      </c>
      <c r="T77" s="119">
        <f t="shared" si="7"/>
        <v>-177065.06445101777</v>
      </c>
      <c r="U77" s="119">
        <f t="shared" si="7"/>
        <v>-177065.06445101777</v>
      </c>
      <c r="V77" s="119">
        <f t="shared" si="7"/>
        <v>-177065.06445101777</v>
      </c>
      <c r="W77" s="119">
        <f t="shared" si="7"/>
        <v>-177065.06445101777</v>
      </c>
      <c r="X77" s="119">
        <f t="shared" si="7"/>
        <v>-177065.06445101777</v>
      </c>
      <c r="Y77" s="119">
        <f t="shared" si="7"/>
        <v>-177065.06445101777</v>
      </c>
      <c r="Z77" s="119">
        <f t="shared" si="7"/>
        <v>-177065.06445101777</v>
      </c>
      <c r="AA77" s="119">
        <f t="shared" si="7"/>
        <v>-177065.06445101777</v>
      </c>
      <c r="AB77" s="119">
        <f t="shared" si="7"/>
        <v>-177065.06445101777</v>
      </c>
      <c r="AC77" s="119">
        <f t="shared" si="7"/>
        <v>-177065.06445101777</v>
      </c>
      <c r="AD77" s="119">
        <f t="shared" si="7"/>
        <v>-177065.06445101777</v>
      </c>
      <c r="AE77" s="119">
        <f t="shared" si="7"/>
        <v>-177065.06445101777</v>
      </c>
      <c r="AF77" s="119">
        <f t="shared" si="7"/>
        <v>-177065.06445101777</v>
      </c>
      <c r="AG77" s="119">
        <f t="shared" si="7"/>
        <v>-177065.06445101777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-59021.688150339251</v>
      </c>
      <c r="L80" s="176">
        <f t="shared" si="10"/>
        <v>-177065.06445101777</v>
      </c>
      <c r="M80" s="176">
        <f t="shared" si="10"/>
        <v>-177065.06445101777</v>
      </c>
      <c r="N80" s="176">
        <f t="shared" si="10"/>
        <v>-177065.06445101777</v>
      </c>
      <c r="O80" s="176">
        <f t="shared" si="10"/>
        <v>-177065.06445101777</v>
      </c>
      <c r="P80" s="176">
        <f t="shared" si="10"/>
        <v>-177065.06445101777</v>
      </c>
      <c r="Q80" s="176">
        <f t="shared" si="10"/>
        <v>-177065.06445101777</v>
      </c>
      <c r="R80" s="176">
        <f t="shared" si="10"/>
        <v>-177065.06445101777</v>
      </c>
      <c r="S80" s="176">
        <f t="shared" si="10"/>
        <v>-177065.06445101777</v>
      </c>
      <c r="T80" s="176">
        <f t="shared" si="10"/>
        <v>-177065.06445101777</v>
      </c>
      <c r="U80" s="176">
        <f t="shared" si="10"/>
        <v>-177065.06445101777</v>
      </c>
      <c r="V80" s="176">
        <f t="shared" si="10"/>
        <v>-177065.06445101777</v>
      </c>
      <c r="W80" s="176">
        <f t="shared" si="10"/>
        <v>-177065.06445101777</v>
      </c>
      <c r="X80" s="176">
        <f t="shared" si="10"/>
        <v>-177065.06445101777</v>
      </c>
      <c r="Y80" s="176">
        <f t="shared" si="10"/>
        <v>-177065.06445101777</v>
      </c>
      <c r="Z80" s="176">
        <f t="shared" si="10"/>
        <v>-177065.06445101777</v>
      </c>
      <c r="AA80" s="176">
        <f t="shared" si="10"/>
        <v>-177065.06445101777</v>
      </c>
      <c r="AB80" s="176">
        <f t="shared" si="10"/>
        <v>-177065.06445101777</v>
      </c>
      <c r="AC80" s="176">
        <f>SUM(AC77:AC79)</f>
        <v>-177065.06445101777</v>
      </c>
      <c r="AD80" s="176">
        <f>SUM(AD77:AD79)</f>
        <v>-177065.06445101777</v>
      </c>
      <c r="AE80" s="176">
        <f>SUM(AE77:AE79)</f>
        <v>-177065.06445101777</v>
      </c>
      <c r="AF80" s="176">
        <f>SUM(AF77:AF79)</f>
        <v>-177065.06445101777</v>
      </c>
      <c r="AG80" s="176">
        <f>SUM(AG77:AG79)</f>
        <v>-177065.06445101777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-59021.688150339251</v>
      </c>
      <c r="L82" s="119">
        <f t="shared" si="12"/>
        <v>-177065.06445101777</v>
      </c>
      <c r="M82" s="119">
        <f t="shared" si="12"/>
        <v>-177065.06445101777</v>
      </c>
      <c r="N82" s="119">
        <f t="shared" si="12"/>
        <v>-177065.06445101777</v>
      </c>
      <c r="O82" s="119">
        <f t="shared" si="12"/>
        <v>-177065.06445101777</v>
      </c>
      <c r="P82" s="119">
        <f t="shared" si="12"/>
        <v>-177065.06445101777</v>
      </c>
      <c r="Q82" s="119">
        <f t="shared" si="12"/>
        <v>-177065.06445101777</v>
      </c>
      <c r="R82" s="119">
        <f t="shared" si="12"/>
        <v>-177065.06445101777</v>
      </c>
      <c r="S82" s="119">
        <f t="shared" si="12"/>
        <v>-177065.06445101777</v>
      </c>
      <c r="T82" s="119">
        <f t="shared" si="12"/>
        <v>-177065.06445101777</v>
      </c>
      <c r="U82" s="119">
        <f t="shared" si="12"/>
        <v>-177065.06445101777</v>
      </c>
      <c r="V82" s="119">
        <f t="shared" si="12"/>
        <v>-177065.06445101777</v>
      </c>
      <c r="W82" s="119">
        <f t="shared" si="12"/>
        <v>-177065.06445101777</v>
      </c>
      <c r="X82" s="119">
        <f t="shared" si="12"/>
        <v>-177065.06445101777</v>
      </c>
      <c r="Y82" s="119">
        <f t="shared" si="12"/>
        <v>-177065.06445101777</v>
      </c>
      <c r="Z82" s="119">
        <f t="shared" si="12"/>
        <v>-177065.06445101777</v>
      </c>
      <c r="AA82" s="119">
        <f t="shared" si="12"/>
        <v>-177065.06445101777</v>
      </c>
      <c r="AB82" s="119">
        <f t="shared" si="12"/>
        <v>-177065.06445101777</v>
      </c>
      <c r="AC82" s="119">
        <f>AC80</f>
        <v>-177065.06445101777</v>
      </c>
      <c r="AD82" s="119">
        <f>AD80</f>
        <v>-177065.06445101777</v>
      </c>
      <c r="AE82" s="119">
        <f>AE80</f>
        <v>-177065.06445101777</v>
      </c>
      <c r="AF82" s="119">
        <f>AF80</f>
        <v>-177065.06445101777</v>
      </c>
      <c r="AG82" s="119">
        <f>AG80</f>
        <v>-177065.06445101777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266314.7568715043</v>
      </c>
      <c r="M84" s="31">
        <f t="shared" si="14"/>
        <v>269934.30209046724</v>
      </c>
      <c r="N84" s="31">
        <f t="shared" si="14"/>
        <v>275006.9587833822</v>
      </c>
      <c r="O84" s="31">
        <f t="shared" si="14"/>
        <v>281385.32145361317</v>
      </c>
      <c r="P84" s="31">
        <f t="shared" si="14"/>
        <v>288426.94192879717</v>
      </c>
      <c r="Q84" s="31">
        <f t="shared" si="14"/>
        <v>293262.31387164997</v>
      </c>
      <c r="R84" s="31">
        <f t="shared" si="14"/>
        <v>294628.46770275902</v>
      </c>
      <c r="S84" s="31">
        <f t="shared" si="14"/>
        <v>296032.22409161599</v>
      </c>
      <c r="T84" s="31">
        <f t="shared" si="14"/>
        <v>297465.7170524181</v>
      </c>
      <c r="U84" s="31">
        <f t="shared" si="14"/>
        <v>298923.14500212949</v>
      </c>
      <c r="V84" s="31">
        <f t="shared" si="14"/>
        <v>300400.0967583009</v>
      </c>
      <c r="W84" s="31">
        <f t="shared" si="14"/>
        <v>301893.13681924547</v>
      </c>
      <c r="X84" s="31">
        <f t="shared" si="14"/>
        <v>303399.53716491174</v>
      </c>
      <c r="Y84" s="31">
        <f t="shared" si="14"/>
        <v>304917.09672034805</v>
      </c>
      <c r="Z84" s="31">
        <f t="shared" si="14"/>
        <v>306444.01575103914</v>
      </c>
      <c r="AA84" s="31">
        <f t="shared" si="14"/>
        <v>307978.80602464679</v>
      </c>
      <c r="AB84" s="31">
        <f t="shared" si="14"/>
        <v>309520.22502444254</v>
      </c>
      <c r="AC84" s="31">
        <f>AC64</f>
        <v>311067.22678901872</v>
      </c>
      <c r="AD84" s="31">
        <f>AD64</f>
        <v>312618.92452271498</v>
      </c>
      <c r="AE84" s="31">
        <f>AE64</f>
        <v>313994.28239147901</v>
      </c>
      <c r="AF84" s="31">
        <f>AF64</f>
        <v>315374.24518238544</v>
      </c>
      <c r="AG84" s="31">
        <f>AG64</f>
        <v>316758.20693385229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-59021.688150339251</v>
      </c>
      <c r="L87" s="179">
        <f t="shared" si="16"/>
        <v>89249.692420486535</v>
      </c>
      <c r="M87" s="179">
        <f t="shared" si="16"/>
        <v>92869.237639449479</v>
      </c>
      <c r="N87" s="179">
        <f t="shared" si="16"/>
        <v>97941.894332364434</v>
      </c>
      <c r="O87" s="179">
        <f t="shared" si="16"/>
        <v>104320.2570025954</v>
      </c>
      <c r="P87" s="179">
        <f t="shared" si="16"/>
        <v>111361.8774777794</v>
      </c>
      <c r="Q87" s="179">
        <f t="shared" si="16"/>
        <v>116197.2494206322</v>
      </c>
      <c r="R87" s="179">
        <f t="shared" si="16"/>
        <v>117563.40325174126</v>
      </c>
      <c r="S87" s="179">
        <f t="shared" si="16"/>
        <v>118967.15964059823</v>
      </c>
      <c r="T87" s="179">
        <f t="shared" si="16"/>
        <v>120400.65260140033</v>
      </c>
      <c r="U87" s="179">
        <f t="shared" si="16"/>
        <v>121858.08055111172</v>
      </c>
      <c r="V87" s="179">
        <f t="shared" si="16"/>
        <v>123335.03230728314</v>
      </c>
      <c r="W87" s="179">
        <f t="shared" si="16"/>
        <v>124828.0723682277</v>
      </c>
      <c r="X87" s="179">
        <f t="shared" si="16"/>
        <v>126334.47271389398</v>
      </c>
      <c r="Y87" s="179">
        <f t="shared" si="16"/>
        <v>127852.03226933029</v>
      </c>
      <c r="Z87" s="179">
        <f t="shared" si="16"/>
        <v>129378.95130002138</v>
      </c>
      <c r="AA87" s="179">
        <f t="shared" si="16"/>
        <v>130913.74157362903</v>
      </c>
      <c r="AB87" s="179">
        <f t="shared" si="16"/>
        <v>132455.16057342477</v>
      </c>
      <c r="AC87" s="179">
        <f>SUM(AC82:AC86)</f>
        <v>134002.16233800096</v>
      </c>
      <c r="AD87" s="179">
        <f>SUM(AD82:AD86)</f>
        <v>135553.86007169721</v>
      </c>
      <c r="AE87" s="179">
        <f>SUM(AE82:AE86)</f>
        <v>136929.21794046124</v>
      </c>
      <c r="AF87" s="179">
        <f>SUM(AF82:AF86)</f>
        <v>138309.18073136767</v>
      </c>
      <c r="AG87" s="179">
        <f>SUM(AG82:AG86)</f>
        <v>139693.14248283452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-59021.688150339251</v>
      </c>
      <c r="L106" s="31">
        <f t="shared" si="17"/>
        <v>89249.692420486535</v>
      </c>
      <c r="M106" s="31">
        <f t="shared" si="17"/>
        <v>92869.237639449479</v>
      </c>
      <c r="N106" s="31">
        <f t="shared" si="17"/>
        <v>97941.894332364434</v>
      </c>
      <c r="O106" s="31">
        <f t="shared" si="17"/>
        <v>104320.2570025954</v>
      </c>
      <c r="P106" s="31">
        <f t="shared" si="17"/>
        <v>111361.8774777794</v>
      </c>
      <c r="Q106" s="31">
        <f t="shared" si="17"/>
        <v>116197.2494206322</v>
      </c>
      <c r="R106" s="31">
        <f t="shared" si="17"/>
        <v>117563.40325174126</v>
      </c>
      <c r="S106" s="31">
        <f t="shared" si="17"/>
        <v>118967.15964059823</v>
      </c>
      <c r="T106" s="31">
        <f t="shared" si="17"/>
        <v>120400.65260140033</v>
      </c>
      <c r="U106" s="31">
        <f t="shared" si="17"/>
        <v>121858.08055111172</v>
      </c>
      <c r="V106" s="31">
        <f t="shared" si="17"/>
        <v>123335.03230728314</v>
      </c>
      <c r="W106" s="31">
        <f t="shared" si="17"/>
        <v>124828.0723682277</v>
      </c>
      <c r="X106" s="31">
        <f t="shared" si="17"/>
        <v>126334.47271389398</v>
      </c>
      <c r="Y106" s="31">
        <f t="shared" si="17"/>
        <v>127852.03226933029</v>
      </c>
      <c r="Z106" s="31">
        <f t="shared" si="17"/>
        <v>129378.95130002138</v>
      </c>
      <c r="AA106" s="31">
        <f t="shared" si="17"/>
        <v>130913.74157362903</v>
      </c>
      <c r="AB106" s="31">
        <f t="shared" si="17"/>
        <v>132455.16057342477</v>
      </c>
      <c r="AC106" s="31">
        <f t="shared" si="17"/>
        <v>134002.16233800096</v>
      </c>
      <c r="AD106" s="31">
        <f t="shared" si="17"/>
        <v>135553.86007169721</v>
      </c>
      <c r="AE106" s="31">
        <f t="shared" si="17"/>
        <v>136929.21794046124</v>
      </c>
      <c r="AF106" s="31">
        <f t="shared" si="17"/>
        <v>138309.18073136767</v>
      </c>
      <c r="AG106" s="31">
        <f t="shared" si="17"/>
        <v>139693.14248283452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-59021.688150339251</v>
      </c>
      <c r="L107" s="31">
        <f t="shared" si="18"/>
        <v>-177065.06445101777</v>
      </c>
      <c r="M107" s="31">
        <f t="shared" si="18"/>
        <v>-177065.06445101777</v>
      </c>
      <c r="N107" s="31">
        <f t="shared" si="18"/>
        <v>-177065.06445101777</v>
      </c>
      <c r="O107" s="31">
        <f t="shared" si="18"/>
        <v>-177065.06445101777</v>
      </c>
      <c r="P107" s="31">
        <f t="shared" si="18"/>
        <v>-177065.06445101777</v>
      </c>
      <c r="Q107" s="31">
        <f t="shared" si="18"/>
        <v>-177065.06445101777</v>
      </c>
      <c r="R107" s="31">
        <f t="shared" si="18"/>
        <v>-177065.06445101777</v>
      </c>
      <c r="S107" s="31">
        <f t="shared" si="18"/>
        <v>-177065.06445101777</v>
      </c>
      <c r="T107" s="31">
        <f t="shared" si="18"/>
        <v>-177065.06445101777</v>
      </c>
      <c r="U107" s="31">
        <f t="shared" si="18"/>
        <v>-177065.06445101777</v>
      </c>
      <c r="V107" s="31">
        <f t="shared" si="18"/>
        <v>-177065.06445101777</v>
      </c>
      <c r="W107" s="31">
        <f t="shared" si="18"/>
        <v>-177065.06445101777</v>
      </c>
      <c r="X107" s="31">
        <f t="shared" si="18"/>
        <v>-177065.06445101777</v>
      </c>
      <c r="Y107" s="31">
        <f t="shared" si="18"/>
        <v>-177065.06445101777</v>
      </c>
      <c r="Z107" s="31">
        <f t="shared" si="18"/>
        <v>-177065.06445101777</v>
      </c>
      <c r="AA107" s="31">
        <f t="shared" si="18"/>
        <v>-177065.06445101777</v>
      </c>
      <c r="AB107" s="31">
        <f t="shared" si="18"/>
        <v>-177065.06445101777</v>
      </c>
      <c r="AC107" s="31">
        <f t="shared" si="18"/>
        <v>-177065.06445101777</v>
      </c>
      <c r="AD107" s="31">
        <f t="shared" si="18"/>
        <v>-177065.06445101777</v>
      </c>
      <c r="AE107" s="31">
        <f t="shared" si="18"/>
        <v>-177065.06445101777</v>
      </c>
      <c r="AF107" s="31">
        <f t="shared" si="18"/>
        <v>-177065.06445101777</v>
      </c>
      <c r="AG107" s="31">
        <f t="shared" si="18"/>
        <v>-177065.06445101777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266314.7568715043</v>
      </c>
      <c r="M108" s="31">
        <f t="shared" si="19"/>
        <v>269934.30209046724</v>
      </c>
      <c r="N108" s="31">
        <f t="shared" si="19"/>
        <v>275006.9587833822</v>
      </c>
      <c r="O108" s="31">
        <f t="shared" si="19"/>
        <v>281385.32145361317</v>
      </c>
      <c r="P108" s="31">
        <f t="shared" si="19"/>
        <v>288426.94192879717</v>
      </c>
      <c r="Q108" s="31">
        <f t="shared" si="19"/>
        <v>293262.31387164997</v>
      </c>
      <c r="R108" s="31">
        <f t="shared" si="19"/>
        <v>294628.46770275902</v>
      </c>
      <c r="S108" s="31">
        <f t="shared" si="19"/>
        <v>296032.22409161599</v>
      </c>
      <c r="T108" s="31">
        <f t="shared" si="19"/>
        <v>297465.7170524181</v>
      </c>
      <c r="U108" s="31">
        <f t="shared" si="19"/>
        <v>298923.14500212949</v>
      </c>
      <c r="V108" s="31">
        <f t="shared" si="19"/>
        <v>300400.0967583009</v>
      </c>
      <c r="W108" s="31">
        <f t="shared" si="19"/>
        <v>301893.13681924547</v>
      </c>
      <c r="X108" s="31">
        <f t="shared" si="19"/>
        <v>303399.53716491174</v>
      </c>
      <c r="Y108" s="31">
        <f t="shared" si="19"/>
        <v>304917.09672034805</v>
      </c>
      <c r="Z108" s="31">
        <f t="shared" si="19"/>
        <v>306444.01575103914</v>
      </c>
      <c r="AA108" s="31">
        <f t="shared" si="19"/>
        <v>307978.80602464679</v>
      </c>
      <c r="AB108" s="31">
        <f t="shared" si="19"/>
        <v>309520.22502444254</v>
      </c>
      <c r="AC108" s="31">
        <f t="shared" si="19"/>
        <v>311067.22678901872</v>
      </c>
      <c r="AD108" s="31">
        <f t="shared" si="19"/>
        <v>312618.92452271498</v>
      </c>
      <c r="AE108" s="31">
        <f t="shared" si="19"/>
        <v>313994.28239147901</v>
      </c>
      <c r="AF108" s="31">
        <f t="shared" si="19"/>
        <v>315374.24518238544</v>
      </c>
      <c r="AG108" s="31">
        <f t="shared" si="19"/>
        <v>316758.20693385229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-64923.856965373176</v>
      </c>
      <c r="L110" s="31" cm="1">
        <f t="array" ref="L110">L$106+IF($C110&lt;&gt;0,SUMPRODUCT((L$107:L$108)*TRANSPOSE(($D110:$E110))),0)</f>
        <v>71543.185975384753</v>
      </c>
      <c r="M110" s="31" cm="1">
        <f t="array" ref="M110">M$106+IF($C110&lt;&gt;0,SUMPRODUCT((M$107:M$108)*TRANSPOSE(($D110:$E110))),0)</f>
        <v>75162.731194347696</v>
      </c>
      <c r="N110" s="31" cm="1">
        <f t="array" ref="N110">N$106+IF($C110&lt;&gt;0,SUMPRODUCT((N$107:N$108)*TRANSPOSE(($D110:$E110))),0)</f>
        <v>80235.387887262652</v>
      </c>
      <c r="O110" s="31" cm="1">
        <f t="array" ref="O110">O$106+IF($C110&lt;&gt;0,SUMPRODUCT((O$107:O$108)*TRANSPOSE(($D110:$E110))),0)</f>
        <v>86613.750557493622</v>
      </c>
      <c r="P110" s="31" cm="1">
        <f t="array" ref="P110">P$106+IF($C110&lt;&gt;0,SUMPRODUCT((P$107:P$108)*TRANSPOSE(($D110:$E110))),0)</f>
        <v>93655.37103267762</v>
      </c>
      <c r="Q110" s="31" cm="1">
        <f t="array" ref="Q110">Q$106+IF($C110&lt;&gt;0,SUMPRODUCT((Q$107:Q$108)*TRANSPOSE(($D110:$E110))),0)</f>
        <v>98490.742975530418</v>
      </c>
      <c r="R110" s="31" cm="1">
        <f t="array" ref="R110">R$106+IF($C110&lt;&gt;0,SUMPRODUCT((R$107:R$108)*TRANSPOSE(($D110:$E110))),0)</f>
        <v>99856.896806639474</v>
      </c>
      <c r="S110" s="31" cm="1">
        <f t="array" ref="S110">S$106+IF($C110&lt;&gt;0,SUMPRODUCT((S$107:S$108)*TRANSPOSE(($D110:$E110))),0)</f>
        <v>101260.65319549644</v>
      </c>
      <c r="T110" s="31" cm="1">
        <f t="array" ref="T110">T$106+IF($C110&lt;&gt;0,SUMPRODUCT((T$107:T$108)*TRANSPOSE(($D110:$E110))),0)</f>
        <v>102694.14615629855</v>
      </c>
      <c r="U110" s="31" cm="1">
        <f t="array" ref="U110">U$106+IF($C110&lt;&gt;0,SUMPRODUCT((U$107:U$108)*TRANSPOSE(($D110:$E110))),0)</f>
        <v>104151.57410600994</v>
      </c>
      <c r="V110" s="31" cm="1">
        <f t="array" ref="V110">V$106+IF($C110&lt;&gt;0,SUMPRODUCT((V$107:V$108)*TRANSPOSE(($D110:$E110))),0)</f>
        <v>105628.52586218136</v>
      </c>
      <c r="W110" s="31" cm="1">
        <f t="array" ref="W110">W$106+IF($C110&lt;&gt;0,SUMPRODUCT((W$107:W$108)*TRANSPOSE(($D110:$E110))),0)</f>
        <v>107121.56592312592</v>
      </c>
      <c r="X110" s="31" cm="1">
        <f t="array" ref="X110">X$106+IF($C110&lt;&gt;0,SUMPRODUCT((X$107:X$108)*TRANSPOSE(($D110:$E110))),0)</f>
        <v>108627.9662687922</v>
      </c>
      <c r="Y110" s="31" cm="1">
        <f t="array" ref="Y110">Y$106+IF($C110&lt;&gt;0,SUMPRODUCT((Y$107:Y$108)*TRANSPOSE(($D110:$E110))),0)</f>
        <v>110145.52582422851</v>
      </c>
      <c r="Z110" s="31" cm="1">
        <f t="array" ref="Z110">Z$106+IF($C110&lt;&gt;0,SUMPRODUCT((Z$107:Z$108)*TRANSPOSE(($D110:$E110))),0)</f>
        <v>111672.44485491959</v>
      </c>
      <c r="AA110" s="31" cm="1">
        <f t="array" ref="AA110">AA$106+IF($C110&lt;&gt;0,SUMPRODUCT((AA$107:AA$108)*TRANSPOSE(($D110:$E110))),0)</f>
        <v>113207.23512852725</v>
      </c>
      <c r="AB110" s="31" cm="1">
        <f t="array" ref="AB110">AB$106+IF($C110&lt;&gt;0,SUMPRODUCT((AB$107:AB$108)*TRANSPOSE(($D110:$E110))),0)</f>
        <v>114748.65412832299</v>
      </c>
      <c r="AC110" s="31" cm="1">
        <f t="array" ref="AC110">AC$106+IF($C110&lt;&gt;0,SUMPRODUCT((AC$107:AC$108)*TRANSPOSE(($D110:$E110))),0)</f>
        <v>116295.65589289917</v>
      </c>
      <c r="AD110" s="31" cm="1">
        <f t="array" ref="AD110">AD$106+IF($C110&lt;&gt;0,SUMPRODUCT((AD$107:AD$108)*TRANSPOSE(($D110:$E110))),0)</f>
        <v>117847.35362659543</v>
      </c>
      <c r="AE110" s="31" cm="1">
        <f t="array" ref="AE110">AE$106+IF($C110&lt;&gt;0,SUMPRODUCT((AE$107:AE$108)*TRANSPOSE(($D110:$E110))),0)</f>
        <v>119222.71149535946</v>
      </c>
      <c r="AF110" s="31" cm="1">
        <f t="array" ref="AF110">AF$106+IF($C110&lt;&gt;0,SUMPRODUCT((AF$107:AF$108)*TRANSPOSE(($D110:$E110))),0)</f>
        <v>120602.67428626589</v>
      </c>
      <c r="AG110" s="31" cm="1">
        <f t="array" ref="AG110">AG$106+IF($C110&lt;&gt;0,SUMPRODUCT((AG$107:AG$108)*TRANSPOSE(($D110:$E110))),0)</f>
        <v>121986.63603773274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-53119.519335305326</v>
      </c>
      <c r="L111" s="31" cm="1">
        <f t="array" ref="L111">L$106+IF($C111&lt;&gt;0,SUMPRODUCT((L$107:L$108)*TRANSPOSE(($D111:$E111))),0)</f>
        <v>106956.19886558832</v>
      </c>
      <c r="M111" s="31" cm="1">
        <f t="array" ref="M111">M$106+IF($C111&lt;&gt;0,SUMPRODUCT((M$107:M$108)*TRANSPOSE(($D111:$E111))),0)</f>
        <v>110575.74408455126</v>
      </c>
      <c r="N111" s="31" cm="1">
        <f t="array" ref="N111">N$106+IF($C111&lt;&gt;0,SUMPRODUCT((N$107:N$108)*TRANSPOSE(($D111:$E111))),0)</f>
        <v>115648.40077746622</v>
      </c>
      <c r="O111" s="31" cm="1">
        <f t="array" ref="O111">O$106+IF($C111&lt;&gt;0,SUMPRODUCT((O$107:O$108)*TRANSPOSE(($D111:$E111))),0)</f>
        <v>122026.76344769719</v>
      </c>
      <c r="P111" s="31" cm="1">
        <f t="array" ref="P111">P$106+IF($C111&lt;&gt;0,SUMPRODUCT((P$107:P$108)*TRANSPOSE(($D111:$E111))),0)</f>
        <v>129068.38392288118</v>
      </c>
      <c r="Q111" s="31" cm="1">
        <f t="array" ref="Q111">Q$106+IF($C111&lt;&gt;0,SUMPRODUCT((Q$107:Q$108)*TRANSPOSE(($D111:$E111))),0)</f>
        <v>133903.75586573398</v>
      </c>
      <c r="R111" s="31" cm="1">
        <f t="array" ref="R111">R$106+IF($C111&lt;&gt;0,SUMPRODUCT((R$107:R$108)*TRANSPOSE(($D111:$E111))),0)</f>
        <v>135269.90969684304</v>
      </c>
      <c r="S111" s="31" cm="1">
        <f t="array" ref="S111">S$106+IF($C111&lt;&gt;0,SUMPRODUCT((S$107:S$108)*TRANSPOSE(($D111:$E111))),0)</f>
        <v>136673.66608570001</v>
      </c>
      <c r="T111" s="31" cm="1">
        <f t="array" ref="T111">T$106+IF($C111&lt;&gt;0,SUMPRODUCT((T$107:T$108)*TRANSPOSE(($D111:$E111))),0)</f>
        <v>138107.15904650211</v>
      </c>
      <c r="U111" s="31" cm="1">
        <f t="array" ref="U111">U$106+IF($C111&lt;&gt;0,SUMPRODUCT((U$107:U$108)*TRANSPOSE(($D111:$E111))),0)</f>
        <v>139564.5869962135</v>
      </c>
      <c r="V111" s="31" cm="1">
        <f t="array" ref="V111">V$106+IF($C111&lt;&gt;0,SUMPRODUCT((V$107:V$108)*TRANSPOSE(($D111:$E111))),0)</f>
        <v>141041.53875238492</v>
      </c>
      <c r="W111" s="31" cm="1">
        <f t="array" ref="W111">W$106+IF($C111&lt;&gt;0,SUMPRODUCT((W$107:W$108)*TRANSPOSE(($D111:$E111))),0)</f>
        <v>142534.57881332948</v>
      </c>
      <c r="X111" s="31" cm="1">
        <f t="array" ref="X111">X$106+IF($C111&lt;&gt;0,SUMPRODUCT((X$107:X$108)*TRANSPOSE(($D111:$E111))),0)</f>
        <v>144040.97915899576</v>
      </c>
      <c r="Y111" s="31" cm="1">
        <f t="array" ref="Y111">Y$106+IF($C111&lt;&gt;0,SUMPRODUCT((Y$107:Y$108)*TRANSPOSE(($D111:$E111))),0)</f>
        <v>145558.53871443207</v>
      </c>
      <c r="Z111" s="31" cm="1">
        <f t="array" ref="Z111">Z$106+IF($C111&lt;&gt;0,SUMPRODUCT((Z$107:Z$108)*TRANSPOSE(($D111:$E111))),0)</f>
        <v>147085.45774512316</v>
      </c>
      <c r="AA111" s="31" cm="1">
        <f t="array" ref="AA111">AA$106+IF($C111&lt;&gt;0,SUMPRODUCT((AA$107:AA$108)*TRANSPOSE(($D111:$E111))),0)</f>
        <v>148620.24801873081</v>
      </c>
      <c r="AB111" s="31" cm="1">
        <f t="array" ref="AB111">AB$106+IF($C111&lt;&gt;0,SUMPRODUCT((AB$107:AB$108)*TRANSPOSE(($D111:$E111))),0)</f>
        <v>150161.66701852655</v>
      </c>
      <c r="AC111" s="31" cm="1">
        <f t="array" ref="AC111">AC$106+IF($C111&lt;&gt;0,SUMPRODUCT((AC$107:AC$108)*TRANSPOSE(($D111:$E111))),0)</f>
        <v>151708.66878310274</v>
      </c>
      <c r="AD111" s="31" cm="1">
        <f t="array" ref="AD111">AD$106+IF($C111&lt;&gt;0,SUMPRODUCT((AD$107:AD$108)*TRANSPOSE(($D111:$E111))),0)</f>
        <v>153260.366516799</v>
      </c>
      <c r="AE111" s="31" cm="1">
        <f t="array" ref="AE111">AE$106+IF($C111&lt;&gt;0,SUMPRODUCT((AE$107:AE$108)*TRANSPOSE(($D111:$E111))),0)</f>
        <v>154635.72438556302</v>
      </c>
      <c r="AF111" s="31" cm="1">
        <f t="array" ref="AF111">AF$106+IF($C111&lt;&gt;0,SUMPRODUCT((AF$107:AF$108)*TRANSPOSE(($D111:$E111))),0)</f>
        <v>156015.68717646945</v>
      </c>
      <c r="AG111" s="31" cm="1">
        <f t="array" ref="AG111">AG$106+IF($C111&lt;&gt;0,SUMPRODUCT((AG$107:AG$108)*TRANSPOSE(($D111:$E111))),0)</f>
        <v>157399.6489279363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-59021.688150339251</v>
      </c>
      <c r="L112" s="31" cm="1">
        <f t="array" ref="L112">L$106+IF($C112&lt;&gt;0,SUMPRODUCT((L$107:L$108)*TRANSPOSE(($D112:$E112))),0)</f>
        <v>115881.16810763697</v>
      </c>
      <c r="M112" s="31" cm="1">
        <f t="array" ref="M112">M$106+IF($C112&lt;&gt;0,SUMPRODUCT((M$107:M$108)*TRANSPOSE(($D112:$E112))),0)</f>
        <v>119862.6678484962</v>
      </c>
      <c r="N112" s="31" cm="1">
        <f t="array" ref="N112">N$106+IF($C112&lt;&gt;0,SUMPRODUCT((N$107:N$108)*TRANSPOSE(($D112:$E112))),0)</f>
        <v>125442.59021070265</v>
      </c>
      <c r="O112" s="31" cm="1">
        <f t="array" ref="O112">O$106+IF($C112&lt;&gt;0,SUMPRODUCT((O$107:O$108)*TRANSPOSE(($D112:$E112))),0)</f>
        <v>132458.78914795673</v>
      </c>
      <c r="P112" s="31" cm="1">
        <f t="array" ref="P112">P$106+IF($C112&lt;&gt;0,SUMPRODUCT((P$107:P$108)*TRANSPOSE(($D112:$E112))),0)</f>
        <v>140204.57167065912</v>
      </c>
      <c r="Q112" s="31" cm="1">
        <f t="array" ref="Q112">Q$106+IF($C112&lt;&gt;0,SUMPRODUCT((Q$107:Q$108)*TRANSPOSE(($D112:$E112))),0)</f>
        <v>145523.4808077972</v>
      </c>
      <c r="R112" s="31" cm="1">
        <f t="array" ref="R112">R$106+IF($C112&lt;&gt;0,SUMPRODUCT((R$107:R$108)*TRANSPOSE(($D112:$E112))),0)</f>
        <v>147026.25002201716</v>
      </c>
      <c r="S112" s="31" cm="1">
        <f t="array" ref="S112">S$106+IF($C112&lt;&gt;0,SUMPRODUCT((S$107:S$108)*TRANSPOSE(($D112:$E112))),0)</f>
        <v>148570.38204975982</v>
      </c>
      <c r="T112" s="31" cm="1">
        <f t="array" ref="T112">T$106+IF($C112&lt;&gt;0,SUMPRODUCT((T$107:T$108)*TRANSPOSE(($D112:$E112))),0)</f>
        <v>150147.22430664214</v>
      </c>
      <c r="U112" s="31" cm="1">
        <f t="array" ref="U112">U$106+IF($C112&lt;&gt;0,SUMPRODUCT((U$107:U$108)*TRANSPOSE(($D112:$E112))),0)</f>
        <v>151750.39505132468</v>
      </c>
      <c r="V112" s="31" cm="1">
        <f t="array" ref="V112">V$106+IF($C112&lt;&gt;0,SUMPRODUCT((V$107:V$108)*TRANSPOSE(($D112:$E112))),0)</f>
        <v>153375.04198311322</v>
      </c>
      <c r="W112" s="31" cm="1">
        <f t="array" ref="W112">W$106+IF($C112&lt;&gt;0,SUMPRODUCT((W$107:W$108)*TRANSPOSE(($D112:$E112))),0)</f>
        <v>155017.38605015224</v>
      </c>
      <c r="X112" s="31" cm="1">
        <f t="array" ref="X112">X$106+IF($C112&lt;&gt;0,SUMPRODUCT((X$107:X$108)*TRANSPOSE(($D112:$E112))),0)</f>
        <v>156674.42643038515</v>
      </c>
      <c r="Y112" s="31" cm="1">
        <f t="array" ref="Y112">Y$106+IF($C112&lt;&gt;0,SUMPRODUCT((Y$107:Y$108)*TRANSPOSE(($D112:$E112))),0)</f>
        <v>158343.74194136509</v>
      </c>
      <c r="Z112" s="31" cm="1">
        <f t="array" ref="Z112">Z$106+IF($C112&lt;&gt;0,SUMPRODUCT((Z$107:Z$108)*TRANSPOSE(($D112:$E112))),0)</f>
        <v>160023.3528751253</v>
      </c>
      <c r="AA112" s="31" cm="1">
        <f t="array" ref="AA112">AA$106+IF($C112&lt;&gt;0,SUMPRODUCT((AA$107:AA$108)*TRANSPOSE(($D112:$E112))),0)</f>
        <v>161711.62217609372</v>
      </c>
      <c r="AB112" s="31" cm="1">
        <f t="array" ref="AB112">AB$106+IF($C112&lt;&gt;0,SUMPRODUCT((AB$107:AB$108)*TRANSPOSE(($D112:$E112))),0)</f>
        <v>163407.18307586902</v>
      </c>
      <c r="AC112" s="31" cm="1">
        <f t="array" ref="AC112">AC$106+IF($C112&lt;&gt;0,SUMPRODUCT((AC$107:AC$108)*TRANSPOSE(($D112:$E112))),0)</f>
        <v>165108.88501690282</v>
      </c>
      <c r="AD112" s="31" cm="1">
        <f t="array" ref="AD112">AD$106+IF($C112&lt;&gt;0,SUMPRODUCT((AD$107:AD$108)*TRANSPOSE(($D112:$E112))),0)</f>
        <v>166815.75252396872</v>
      </c>
      <c r="AE112" s="31" cm="1">
        <f t="array" ref="AE112">AE$106+IF($C112&lt;&gt;0,SUMPRODUCT((AE$107:AE$108)*TRANSPOSE(($D112:$E112))),0)</f>
        <v>168328.64617960915</v>
      </c>
      <c r="AF112" s="31" cm="1">
        <f t="array" ref="AF112">AF$106+IF($C112&lt;&gt;0,SUMPRODUCT((AF$107:AF$108)*TRANSPOSE(($D112:$E112))),0)</f>
        <v>169846.60524960622</v>
      </c>
      <c r="AG112" s="31" cm="1">
        <f t="array" ref="AG112">AG$106+IF($C112&lt;&gt;0,SUMPRODUCT((AG$107:AG$108)*TRANSPOSE(($D112:$E112))),0)</f>
        <v>171368.96317621975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-59021.688150339251</v>
      </c>
      <c r="L113" s="31" cm="1">
        <f t="array" ref="L113">L$106+IF($C113&lt;&gt;0,SUMPRODUCT((L$107:L$108)*TRANSPOSE(($D113:$E113))),0)</f>
        <v>62618.216733336099</v>
      </c>
      <c r="M113" s="31" cm="1">
        <f t="array" ref="M113">M$106+IF($C113&lt;&gt;0,SUMPRODUCT((M$107:M$108)*TRANSPOSE(($D113:$E113))),0)</f>
        <v>65875.807430402754</v>
      </c>
      <c r="N113" s="31" cm="1">
        <f t="array" ref="N113">N$106+IF($C113&lt;&gt;0,SUMPRODUCT((N$107:N$108)*TRANSPOSE(($D113:$E113))),0)</f>
        <v>70441.19845402622</v>
      </c>
      <c r="O113" s="31" cm="1">
        <f t="array" ref="O113">O$106+IF($C113&lt;&gt;0,SUMPRODUCT((O$107:O$108)*TRANSPOSE(($D113:$E113))),0)</f>
        <v>76181.72485723409</v>
      </c>
      <c r="P113" s="31" cm="1">
        <f t="array" ref="P113">P$106+IF($C113&lt;&gt;0,SUMPRODUCT((P$107:P$108)*TRANSPOSE(($D113:$E113))),0)</f>
        <v>82519.183284899686</v>
      </c>
      <c r="Q113" s="31" cm="1">
        <f t="array" ref="Q113">Q$106+IF($C113&lt;&gt;0,SUMPRODUCT((Q$107:Q$108)*TRANSPOSE(($D113:$E113))),0)</f>
        <v>86871.018033467204</v>
      </c>
      <c r="R113" s="31" cm="1">
        <f t="array" ref="R113">R$106+IF($C113&lt;&gt;0,SUMPRODUCT((R$107:R$108)*TRANSPOSE(($D113:$E113))),0)</f>
        <v>88100.556481465348</v>
      </c>
      <c r="S113" s="31" cm="1">
        <f t="array" ref="S113">S$106+IF($C113&lt;&gt;0,SUMPRODUCT((S$107:S$108)*TRANSPOSE(($D113:$E113))),0)</f>
        <v>89363.937231436634</v>
      </c>
      <c r="T113" s="31" cm="1">
        <f t="array" ref="T113">T$106+IF($C113&lt;&gt;0,SUMPRODUCT((T$107:T$108)*TRANSPOSE(($D113:$E113))),0)</f>
        <v>90654.080896158528</v>
      </c>
      <c r="U113" s="31" cm="1">
        <f t="array" ref="U113">U$106+IF($C113&lt;&gt;0,SUMPRODUCT((U$107:U$108)*TRANSPOSE(($D113:$E113))),0)</f>
        <v>91965.766050898776</v>
      </c>
      <c r="V113" s="31" cm="1">
        <f t="array" ref="V113">V$106+IF($C113&lt;&gt;0,SUMPRODUCT((V$107:V$108)*TRANSPOSE(($D113:$E113))),0)</f>
        <v>93295.022631453045</v>
      </c>
      <c r="W113" s="31" cm="1">
        <f t="array" ref="W113">W$106+IF($C113&lt;&gt;0,SUMPRODUCT((W$107:W$108)*TRANSPOSE(($D113:$E113))),0)</f>
        <v>94638.758686303161</v>
      </c>
      <c r="X113" s="31" cm="1">
        <f t="array" ref="X113">X$106+IF($C113&lt;&gt;0,SUMPRODUCT((X$107:X$108)*TRANSPOSE(($D113:$E113))),0)</f>
        <v>95994.518997402804</v>
      </c>
      <c r="Y113" s="31" cm="1">
        <f t="array" ref="Y113">Y$106+IF($C113&lt;&gt;0,SUMPRODUCT((Y$107:Y$108)*TRANSPOSE(($D113:$E113))),0)</f>
        <v>97360.322597295482</v>
      </c>
      <c r="Z113" s="31" cm="1">
        <f t="array" ref="Z113">Z$106+IF($C113&lt;&gt;0,SUMPRODUCT((Z$107:Z$108)*TRANSPOSE(($D113:$E113))),0)</f>
        <v>98734.549724917466</v>
      </c>
      <c r="AA113" s="31" cm="1">
        <f t="array" ref="AA113">AA$106+IF($C113&lt;&gt;0,SUMPRODUCT((AA$107:AA$108)*TRANSPOSE(($D113:$E113))),0)</f>
        <v>100115.86097116435</v>
      </c>
      <c r="AB113" s="31" cm="1">
        <f t="array" ref="AB113">AB$106+IF($C113&lt;&gt;0,SUMPRODUCT((AB$107:AB$108)*TRANSPOSE(($D113:$E113))),0)</f>
        <v>101503.13807098052</v>
      </c>
      <c r="AC113" s="31" cm="1">
        <f t="array" ref="AC113">AC$106+IF($C113&lt;&gt;0,SUMPRODUCT((AC$107:AC$108)*TRANSPOSE(($D113:$E113))),0)</f>
        <v>102895.43965909908</v>
      </c>
      <c r="AD113" s="31" cm="1">
        <f t="array" ref="AD113">AD$106+IF($C113&lt;&gt;0,SUMPRODUCT((AD$107:AD$108)*TRANSPOSE(($D113:$E113))),0)</f>
        <v>104291.96761942572</v>
      </c>
      <c r="AE113" s="31" cm="1">
        <f t="array" ref="AE113">AE$106+IF($C113&lt;&gt;0,SUMPRODUCT((AE$107:AE$108)*TRANSPOSE(($D113:$E113))),0)</f>
        <v>105529.78970131333</v>
      </c>
      <c r="AF113" s="31" cm="1">
        <f t="array" ref="AF113">AF$106+IF($C113&lt;&gt;0,SUMPRODUCT((AF$107:AF$108)*TRANSPOSE(($D113:$E113))),0)</f>
        <v>106771.75621312912</v>
      </c>
      <c r="AG113" s="31" cm="1">
        <f t="array" ref="AG113">AG$106+IF($C113&lt;&gt;0,SUMPRODUCT((AG$107:AG$108)*TRANSPOSE(($D113:$E113))),0)</f>
        <v>108017.32178944928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-64923.856965373176</v>
      </c>
      <c r="L114" s="31" cm="1">
        <f t="array" ref="L114">L$106+IF($C114&lt;&gt;0,SUMPRODUCT((L$107:L$108)*TRANSPOSE(($D114:$E114))),0)</f>
        <v>44911.710288234324</v>
      </c>
      <c r="M114" s="31" cm="1">
        <f t="array" ref="M114">M$106+IF($C114&lt;&gt;0,SUMPRODUCT((M$107:M$108)*TRANSPOSE(($D114:$E114))),0)</f>
        <v>48169.300985300972</v>
      </c>
      <c r="N114" s="31" cm="1">
        <f t="array" ref="N114">N$106+IF($C114&lt;&gt;0,SUMPRODUCT((N$107:N$108)*TRANSPOSE(($D114:$E114))),0)</f>
        <v>52734.692008924438</v>
      </c>
      <c r="O114" s="31" cm="1">
        <f t="array" ref="O114">O$106+IF($C114&lt;&gt;0,SUMPRODUCT((O$107:O$108)*TRANSPOSE(($D114:$E114))),0)</f>
        <v>58475.218412132308</v>
      </c>
      <c r="P114" s="31" cm="1">
        <f t="array" ref="P114">P$106+IF($C114&lt;&gt;0,SUMPRODUCT((P$107:P$108)*TRANSPOSE(($D114:$E114))),0)</f>
        <v>64812.676839797903</v>
      </c>
      <c r="Q114" s="31" cm="1">
        <f t="array" ref="Q114">Q$106+IF($C114&lt;&gt;0,SUMPRODUCT((Q$107:Q$108)*TRANSPOSE(($D114:$E114))),0)</f>
        <v>69164.511588365422</v>
      </c>
      <c r="R114" s="31" cm="1">
        <f t="array" ref="R114">R$106+IF($C114&lt;&gt;0,SUMPRODUCT((R$107:R$108)*TRANSPOSE(($D114:$E114))),0)</f>
        <v>70394.050036363566</v>
      </c>
      <c r="S114" s="31" cm="1">
        <f t="array" ref="S114">S$106+IF($C114&lt;&gt;0,SUMPRODUCT((S$107:S$108)*TRANSPOSE(($D114:$E114))),0)</f>
        <v>71657.430786334851</v>
      </c>
      <c r="T114" s="31" cm="1">
        <f t="array" ref="T114">T$106+IF($C114&lt;&gt;0,SUMPRODUCT((T$107:T$108)*TRANSPOSE(($D114:$E114))),0)</f>
        <v>72947.574451056746</v>
      </c>
      <c r="U114" s="31" cm="1">
        <f t="array" ref="U114">U$106+IF($C114&lt;&gt;0,SUMPRODUCT((U$107:U$108)*TRANSPOSE(($D114:$E114))),0)</f>
        <v>74259.259605796993</v>
      </c>
      <c r="V114" s="31" cm="1">
        <f t="array" ref="V114">V$106+IF($C114&lt;&gt;0,SUMPRODUCT((V$107:V$108)*TRANSPOSE(($D114:$E114))),0)</f>
        <v>75588.516186351262</v>
      </c>
      <c r="W114" s="31" cm="1">
        <f t="array" ref="W114">W$106+IF($C114&lt;&gt;0,SUMPRODUCT((W$107:W$108)*TRANSPOSE(($D114:$E114))),0)</f>
        <v>76932.252241201379</v>
      </c>
      <c r="X114" s="31" cm="1">
        <f t="array" ref="X114">X$106+IF($C114&lt;&gt;0,SUMPRODUCT((X$107:X$108)*TRANSPOSE(($D114:$E114))),0)</f>
        <v>78288.012552301021</v>
      </c>
      <c r="Y114" s="31" cm="1">
        <f t="array" ref="Y114">Y$106+IF($C114&lt;&gt;0,SUMPRODUCT((Y$107:Y$108)*TRANSPOSE(($D114:$E114))),0)</f>
        <v>79653.8161521937</v>
      </c>
      <c r="Z114" s="31" cm="1">
        <f t="array" ref="Z114">Z$106+IF($C114&lt;&gt;0,SUMPRODUCT((Z$107:Z$108)*TRANSPOSE(($D114:$E114))),0)</f>
        <v>81028.043279815683</v>
      </c>
      <c r="AA114" s="31" cm="1">
        <f t="array" ref="AA114">AA$106+IF($C114&lt;&gt;0,SUMPRODUCT((AA$107:AA$108)*TRANSPOSE(($D114:$E114))),0)</f>
        <v>82409.354526062569</v>
      </c>
      <c r="AB114" s="31" cm="1">
        <f t="array" ref="AB114">AB$106+IF($C114&lt;&gt;0,SUMPRODUCT((AB$107:AB$108)*TRANSPOSE(($D114:$E114))),0)</f>
        <v>83796.631625878741</v>
      </c>
      <c r="AC114" s="31" cm="1">
        <f t="array" ref="AC114">AC$106+IF($C114&lt;&gt;0,SUMPRODUCT((AC$107:AC$108)*TRANSPOSE(($D114:$E114))),0)</f>
        <v>85188.933213997298</v>
      </c>
      <c r="AD114" s="31" cm="1">
        <f t="array" ref="AD114">AD$106+IF($C114&lt;&gt;0,SUMPRODUCT((AD$107:AD$108)*TRANSPOSE(($D114:$E114))),0)</f>
        <v>86585.461174323937</v>
      </c>
      <c r="AE114" s="31" cm="1">
        <f t="array" ref="AE114">AE$106+IF($C114&lt;&gt;0,SUMPRODUCT((AE$107:AE$108)*TRANSPOSE(($D114:$E114))),0)</f>
        <v>87823.283256211551</v>
      </c>
      <c r="AF114" s="31" cm="1">
        <f t="array" ref="AF114">AF$106+IF($C114&lt;&gt;0,SUMPRODUCT((AF$107:AF$108)*TRANSPOSE(($D114:$E114))),0)</f>
        <v>89065.249768027337</v>
      </c>
      <c r="AG114" s="31" cm="1">
        <f t="array" ref="AG114">AG$106+IF($C114&lt;&gt;0,SUMPRODUCT((AG$107:AG$108)*TRANSPOSE(($D114:$E114))),0)</f>
        <v>90310.815344347502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-59021.688150339251</v>
      </c>
      <c r="L115" s="31" cm="1">
        <f t="array" ref="L115">L$106+IF($C115&lt;&gt;0,SUMPRODUCT((L$107:L$108)*TRANSPOSE(($D115:$E115))),0)</f>
        <v>89249.692420486535</v>
      </c>
      <c r="M115" s="31" cm="1">
        <f t="array" ref="M115">M$106+IF($C115&lt;&gt;0,SUMPRODUCT((M$107:M$108)*TRANSPOSE(($D115:$E115))),0)</f>
        <v>92869.237639449479</v>
      </c>
      <c r="N115" s="31" cm="1">
        <f t="array" ref="N115">N$106+IF($C115&lt;&gt;0,SUMPRODUCT((N$107:N$108)*TRANSPOSE(($D115:$E115))),0)</f>
        <v>97941.894332364434</v>
      </c>
      <c r="O115" s="31" cm="1">
        <f t="array" ref="O115">O$106+IF($C115&lt;&gt;0,SUMPRODUCT((O$107:O$108)*TRANSPOSE(($D115:$E115))),0)</f>
        <v>104320.2570025954</v>
      </c>
      <c r="P115" s="31" cm="1">
        <f t="array" ref="P115">P$106+IF($C115&lt;&gt;0,SUMPRODUCT((P$107:P$108)*TRANSPOSE(($D115:$E115))),0)</f>
        <v>111361.8774777794</v>
      </c>
      <c r="Q115" s="31" cm="1">
        <f t="array" ref="Q115">Q$106+IF($C115&lt;&gt;0,SUMPRODUCT((Q$107:Q$108)*TRANSPOSE(($D115:$E115))),0)</f>
        <v>116197.2494206322</v>
      </c>
      <c r="R115" s="31" cm="1">
        <f t="array" ref="R115">R$106+IF($C115&lt;&gt;0,SUMPRODUCT((R$107:R$108)*TRANSPOSE(($D115:$E115))),0)</f>
        <v>117563.40325174126</v>
      </c>
      <c r="S115" s="31" cm="1">
        <f t="array" ref="S115">S$106+IF($C115&lt;&gt;0,SUMPRODUCT((S$107:S$108)*TRANSPOSE(($D115:$E115))),0)</f>
        <v>118967.15964059823</v>
      </c>
      <c r="T115" s="31" cm="1">
        <f t="array" ref="T115">T$106+IF($C115&lt;&gt;0,SUMPRODUCT((T$107:T$108)*TRANSPOSE(($D115:$E115))),0)</f>
        <v>120400.65260140033</v>
      </c>
      <c r="U115" s="31" cm="1">
        <f t="array" ref="U115">U$106+IF($C115&lt;&gt;0,SUMPRODUCT((U$107:U$108)*TRANSPOSE(($D115:$E115))),0)</f>
        <v>121858.08055111172</v>
      </c>
      <c r="V115" s="31" cm="1">
        <f t="array" ref="V115">V$106+IF($C115&lt;&gt;0,SUMPRODUCT((V$107:V$108)*TRANSPOSE(($D115:$E115))),0)</f>
        <v>123335.03230728314</v>
      </c>
      <c r="W115" s="31" cm="1">
        <f t="array" ref="W115">W$106+IF($C115&lt;&gt;0,SUMPRODUCT((W$107:W$108)*TRANSPOSE(($D115:$E115))),0)</f>
        <v>124828.0723682277</v>
      </c>
      <c r="X115" s="31" cm="1">
        <f t="array" ref="X115">X$106+IF($C115&lt;&gt;0,SUMPRODUCT((X$107:X$108)*TRANSPOSE(($D115:$E115))),0)</f>
        <v>126334.47271389398</v>
      </c>
      <c r="Y115" s="31" cm="1">
        <f t="array" ref="Y115">Y$106+IF($C115&lt;&gt;0,SUMPRODUCT((Y$107:Y$108)*TRANSPOSE(($D115:$E115))),0)</f>
        <v>127852.03226933029</v>
      </c>
      <c r="Z115" s="31" cm="1">
        <f t="array" ref="Z115">Z$106+IF($C115&lt;&gt;0,SUMPRODUCT((Z$107:Z$108)*TRANSPOSE(($D115:$E115))),0)</f>
        <v>129378.95130002138</v>
      </c>
      <c r="AA115" s="31" cm="1">
        <f t="array" ref="AA115">AA$106+IF($C115&lt;&gt;0,SUMPRODUCT((AA$107:AA$108)*TRANSPOSE(($D115:$E115))),0)</f>
        <v>130913.74157362903</v>
      </c>
      <c r="AB115" s="31" cm="1">
        <f t="array" ref="AB115">AB$106+IF($C115&lt;&gt;0,SUMPRODUCT((AB$107:AB$108)*TRANSPOSE(($D115:$E115))),0)</f>
        <v>132455.16057342477</v>
      </c>
      <c r="AC115" s="31" cm="1">
        <f t="array" ref="AC115">AC$106+IF($C115&lt;&gt;0,SUMPRODUCT((AC$107:AC$108)*TRANSPOSE(($D115:$E115))),0)</f>
        <v>134002.16233800096</v>
      </c>
      <c r="AD115" s="31" cm="1">
        <f t="array" ref="AD115">AD$106+IF($C115&lt;&gt;0,SUMPRODUCT((AD$107:AD$108)*TRANSPOSE(($D115:$E115))),0)</f>
        <v>135553.86007169721</v>
      </c>
      <c r="AE115" s="31" cm="1">
        <f t="array" ref="AE115">AE$106+IF($C115&lt;&gt;0,SUMPRODUCT((AE$107:AE$108)*TRANSPOSE(($D115:$E115))),0)</f>
        <v>136929.21794046124</v>
      </c>
      <c r="AF115" s="31" cm="1">
        <f t="array" ref="AF115">AF$106+IF($C115&lt;&gt;0,SUMPRODUCT((AF$107:AF$108)*TRANSPOSE(($D115:$E115))),0)</f>
        <v>138309.18073136767</v>
      </c>
      <c r="AG115" s="31" cm="1">
        <f t="array" ref="AG115">AG$106+IF($C115&lt;&gt;0,SUMPRODUCT((AG$107:AG$108)*TRANSPOSE(($D115:$E115))),0)</f>
        <v>139693.14248283452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-59021.688150339251</v>
      </c>
      <c r="L116" s="31" cm="1">
        <f t="array" ref="L116">L$106+IF($C116&lt;&gt;0,SUMPRODUCT((L$107:L$108)*TRANSPOSE(($D116:$E116))),0)</f>
        <v>89249.692420486535</v>
      </c>
      <c r="M116" s="31" cm="1">
        <f t="array" ref="M116">M$106+IF($C116&lt;&gt;0,SUMPRODUCT((M$107:M$108)*TRANSPOSE(($D116:$E116))),0)</f>
        <v>92869.237639449479</v>
      </c>
      <c r="N116" s="31" cm="1">
        <f t="array" ref="N116">N$106+IF($C116&lt;&gt;0,SUMPRODUCT((N$107:N$108)*TRANSPOSE(($D116:$E116))),0)</f>
        <v>97941.894332364434</v>
      </c>
      <c r="O116" s="31" cm="1">
        <f t="array" ref="O116">O$106+IF($C116&lt;&gt;0,SUMPRODUCT((O$107:O$108)*TRANSPOSE(($D116:$E116))),0)</f>
        <v>104320.2570025954</v>
      </c>
      <c r="P116" s="31" cm="1">
        <f t="array" ref="P116">P$106+IF($C116&lt;&gt;0,SUMPRODUCT((P$107:P$108)*TRANSPOSE(($D116:$E116))),0)</f>
        <v>111361.8774777794</v>
      </c>
      <c r="Q116" s="31" cm="1">
        <f t="array" ref="Q116">Q$106+IF($C116&lt;&gt;0,SUMPRODUCT((Q$107:Q$108)*TRANSPOSE(($D116:$E116))),0)</f>
        <v>116197.2494206322</v>
      </c>
      <c r="R116" s="31" cm="1">
        <f t="array" ref="R116">R$106+IF($C116&lt;&gt;0,SUMPRODUCT((R$107:R$108)*TRANSPOSE(($D116:$E116))),0)</f>
        <v>117563.40325174126</v>
      </c>
      <c r="S116" s="31" cm="1">
        <f t="array" ref="S116">S$106+IF($C116&lt;&gt;0,SUMPRODUCT((S$107:S$108)*TRANSPOSE(($D116:$E116))),0)</f>
        <v>118967.15964059823</v>
      </c>
      <c r="T116" s="31" cm="1">
        <f t="array" ref="T116">T$106+IF($C116&lt;&gt;0,SUMPRODUCT((T$107:T$108)*TRANSPOSE(($D116:$E116))),0)</f>
        <v>120400.65260140033</v>
      </c>
      <c r="U116" s="31" cm="1">
        <f t="array" ref="U116">U$106+IF($C116&lt;&gt;0,SUMPRODUCT((U$107:U$108)*TRANSPOSE(($D116:$E116))),0)</f>
        <v>121858.08055111172</v>
      </c>
      <c r="V116" s="31" cm="1">
        <f t="array" ref="V116">V$106+IF($C116&lt;&gt;0,SUMPRODUCT((V$107:V$108)*TRANSPOSE(($D116:$E116))),0)</f>
        <v>123335.03230728314</v>
      </c>
      <c r="W116" s="31" cm="1">
        <f t="array" ref="W116">W$106+IF($C116&lt;&gt;0,SUMPRODUCT((W$107:W$108)*TRANSPOSE(($D116:$E116))),0)</f>
        <v>124828.0723682277</v>
      </c>
      <c r="X116" s="31" cm="1">
        <f t="array" ref="X116">X$106+IF($C116&lt;&gt;0,SUMPRODUCT((X$107:X$108)*TRANSPOSE(($D116:$E116))),0)</f>
        <v>126334.47271389398</v>
      </c>
      <c r="Y116" s="31" cm="1">
        <f t="array" ref="Y116">Y$106+IF($C116&lt;&gt;0,SUMPRODUCT((Y$107:Y$108)*TRANSPOSE(($D116:$E116))),0)</f>
        <v>127852.03226933029</v>
      </c>
      <c r="Z116" s="31" cm="1">
        <f t="array" ref="Z116">Z$106+IF($C116&lt;&gt;0,SUMPRODUCT((Z$107:Z$108)*TRANSPOSE(($D116:$E116))),0)</f>
        <v>129378.95130002138</v>
      </c>
      <c r="AA116" s="31" cm="1">
        <f t="array" ref="AA116">AA$106+IF($C116&lt;&gt;0,SUMPRODUCT((AA$107:AA$108)*TRANSPOSE(($D116:$E116))),0)</f>
        <v>130913.74157362903</v>
      </c>
      <c r="AB116" s="31" cm="1">
        <f t="array" ref="AB116">AB$106+IF($C116&lt;&gt;0,SUMPRODUCT((AB$107:AB$108)*TRANSPOSE(($D116:$E116))),0)</f>
        <v>132455.16057342477</v>
      </c>
      <c r="AC116" s="31" cm="1">
        <f t="array" ref="AC116">AC$106+IF($C116&lt;&gt;0,SUMPRODUCT((AC$107:AC$108)*TRANSPOSE(($D116:$E116))),0)</f>
        <v>134002.16233800096</v>
      </c>
      <c r="AD116" s="31" cm="1">
        <f t="array" ref="AD116">AD$106+IF($C116&lt;&gt;0,SUMPRODUCT((AD$107:AD$108)*TRANSPOSE(($D116:$E116))),0)</f>
        <v>135553.86007169721</v>
      </c>
      <c r="AE116" s="31" cm="1">
        <f t="array" ref="AE116">AE$106+IF($C116&lt;&gt;0,SUMPRODUCT((AE$107:AE$108)*TRANSPOSE(($D116:$E116))),0)</f>
        <v>136929.21794046124</v>
      </c>
      <c r="AF116" s="31" cm="1">
        <f t="array" ref="AF116">AF$106+IF($C116&lt;&gt;0,SUMPRODUCT((AF$107:AF$108)*TRANSPOSE(($D116:$E116))),0)</f>
        <v>138309.18073136767</v>
      </c>
      <c r="AG116" s="31" cm="1">
        <f t="array" ref="AG116">AG$106+IF($C116&lt;&gt;0,SUMPRODUCT((AG$107:AG$108)*TRANSPOSE(($D116:$E116))),0)</f>
        <v>139693.14248283452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-59021.688150339251</v>
      </c>
      <c r="L117" s="31" cm="1">
        <f t="array" ref="L117">L$106+IF($C117&lt;&gt;0,SUMPRODUCT((L$107:L$108)*TRANSPOSE(($D117:$E117))),0)</f>
        <v>89249.692420486535</v>
      </c>
      <c r="M117" s="31" cm="1">
        <f t="array" ref="M117">M$106+IF($C117&lt;&gt;0,SUMPRODUCT((M$107:M$108)*TRANSPOSE(($D117:$E117))),0)</f>
        <v>92869.237639449479</v>
      </c>
      <c r="N117" s="31" cm="1">
        <f t="array" ref="N117">N$106+IF($C117&lt;&gt;0,SUMPRODUCT((N$107:N$108)*TRANSPOSE(($D117:$E117))),0)</f>
        <v>97941.894332364434</v>
      </c>
      <c r="O117" s="31" cm="1">
        <f t="array" ref="O117">O$106+IF($C117&lt;&gt;0,SUMPRODUCT((O$107:O$108)*TRANSPOSE(($D117:$E117))),0)</f>
        <v>104320.2570025954</v>
      </c>
      <c r="P117" s="31" cm="1">
        <f t="array" ref="P117">P$106+IF($C117&lt;&gt;0,SUMPRODUCT((P$107:P$108)*TRANSPOSE(($D117:$E117))),0)</f>
        <v>111361.8774777794</v>
      </c>
      <c r="Q117" s="31" cm="1">
        <f t="array" ref="Q117">Q$106+IF($C117&lt;&gt;0,SUMPRODUCT((Q$107:Q$108)*TRANSPOSE(($D117:$E117))),0)</f>
        <v>116197.2494206322</v>
      </c>
      <c r="R117" s="31" cm="1">
        <f t="array" ref="R117">R$106+IF($C117&lt;&gt;0,SUMPRODUCT((R$107:R$108)*TRANSPOSE(($D117:$E117))),0)</f>
        <v>117563.40325174126</v>
      </c>
      <c r="S117" s="31" cm="1">
        <f t="array" ref="S117">S$106+IF($C117&lt;&gt;0,SUMPRODUCT((S$107:S$108)*TRANSPOSE(($D117:$E117))),0)</f>
        <v>118967.15964059823</v>
      </c>
      <c r="T117" s="31" cm="1">
        <f t="array" ref="T117">T$106+IF($C117&lt;&gt;0,SUMPRODUCT((T$107:T$108)*TRANSPOSE(($D117:$E117))),0)</f>
        <v>120400.65260140033</v>
      </c>
      <c r="U117" s="31" cm="1">
        <f t="array" ref="U117">U$106+IF($C117&lt;&gt;0,SUMPRODUCT((U$107:U$108)*TRANSPOSE(($D117:$E117))),0)</f>
        <v>121858.08055111172</v>
      </c>
      <c r="V117" s="31" cm="1">
        <f t="array" ref="V117">V$106+IF($C117&lt;&gt;0,SUMPRODUCT((V$107:V$108)*TRANSPOSE(($D117:$E117))),0)</f>
        <v>123335.03230728314</v>
      </c>
      <c r="W117" s="31" cm="1">
        <f t="array" ref="W117">W$106+IF($C117&lt;&gt;0,SUMPRODUCT((W$107:W$108)*TRANSPOSE(($D117:$E117))),0)</f>
        <v>124828.0723682277</v>
      </c>
      <c r="X117" s="31" cm="1">
        <f t="array" ref="X117">X$106+IF($C117&lt;&gt;0,SUMPRODUCT((X$107:X$108)*TRANSPOSE(($D117:$E117))),0)</f>
        <v>126334.47271389398</v>
      </c>
      <c r="Y117" s="31" cm="1">
        <f t="array" ref="Y117">Y$106+IF($C117&lt;&gt;0,SUMPRODUCT((Y$107:Y$108)*TRANSPOSE(($D117:$E117))),0)</f>
        <v>127852.03226933029</v>
      </c>
      <c r="Z117" s="31" cm="1">
        <f t="array" ref="Z117">Z$106+IF($C117&lt;&gt;0,SUMPRODUCT((Z$107:Z$108)*TRANSPOSE(($D117:$E117))),0)</f>
        <v>129378.95130002138</v>
      </c>
      <c r="AA117" s="31" cm="1">
        <f t="array" ref="AA117">AA$106+IF($C117&lt;&gt;0,SUMPRODUCT((AA$107:AA$108)*TRANSPOSE(($D117:$E117))),0)</f>
        <v>130913.74157362903</v>
      </c>
      <c r="AB117" s="31" cm="1">
        <f t="array" ref="AB117">AB$106+IF($C117&lt;&gt;0,SUMPRODUCT((AB$107:AB$108)*TRANSPOSE(($D117:$E117))),0)</f>
        <v>132455.16057342477</v>
      </c>
      <c r="AC117" s="31" cm="1">
        <f t="array" ref="AC117">AC$106+IF($C117&lt;&gt;0,SUMPRODUCT((AC$107:AC$108)*TRANSPOSE(($D117:$E117))),0)</f>
        <v>134002.16233800096</v>
      </c>
      <c r="AD117" s="31" cm="1">
        <f t="array" ref="AD117">AD$106+IF($C117&lt;&gt;0,SUMPRODUCT((AD$107:AD$108)*TRANSPOSE(($D117:$E117))),0)</f>
        <v>135553.86007169721</v>
      </c>
      <c r="AE117" s="31" cm="1">
        <f t="array" ref="AE117">AE$106+IF($C117&lt;&gt;0,SUMPRODUCT((AE$107:AE$108)*TRANSPOSE(($D117:$E117))),0)</f>
        <v>136929.21794046124</v>
      </c>
      <c r="AF117" s="31" cm="1">
        <f t="array" ref="AF117">AF$106+IF($C117&lt;&gt;0,SUMPRODUCT((AF$107:AF$108)*TRANSPOSE(($D117:$E117))),0)</f>
        <v>138309.18073136767</v>
      </c>
      <c r="AG117" s="31" cm="1">
        <f t="array" ref="AG117">AG$106+IF($C117&lt;&gt;0,SUMPRODUCT((AG$107:AG$108)*TRANSPOSE(($D117:$E117))),0)</f>
        <v>139693.14248283452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EW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Refurbish transformer #2 completed in 2027-2028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327</v>
      </c>
      <c r="D14"/>
      <c r="E14" s="148">
        <v>10</v>
      </c>
      <c r="G14" s="207">
        <f>input_dollars</f>
        <v>45291</v>
      </c>
      <c r="H14" s="149"/>
      <c r="I14" s="32">
        <f>Workings_costs!E33</f>
        <v>0</v>
      </c>
      <c r="J14" s="32">
        <f>Workings_costs!F33</f>
        <v>500000</v>
      </c>
      <c r="K14" s="32">
        <f>Workings_costs!G33</f>
        <v>0</v>
      </c>
      <c r="L14" s="32">
        <f>Workings_costs!H33</f>
        <v>0</v>
      </c>
      <c r="M14" s="32">
        <f>Workings_costs!I33</f>
        <v>0</v>
      </c>
      <c r="N14" s="32">
        <f>Workings_costs!J33</f>
        <v>0</v>
      </c>
      <c r="O14" s="32">
        <f>Workings_costs!K33</f>
        <v>0</v>
      </c>
      <c r="P14" s="32">
        <f>Workings_costs!L33</f>
        <v>0</v>
      </c>
      <c r="Q14" s="32">
        <f>Workings_costs!M33</f>
        <v>0</v>
      </c>
      <c r="R14" s="32">
        <f>Workings_costs!N33</f>
        <v>0</v>
      </c>
      <c r="S14" s="32">
        <f>Workings_costs!O33</f>
        <v>0</v>
      </c>
      <c r="T14" s="32">
        <f>Workings_costs!P33</f>
        <v>0</v>
      </c>
      <c r="U14" s="32">
        <f>Workings_costs!Q33</f>
        <v>0</v>
      </c>
      <c r="V14" s="32">
        <f>Workings_costs!R33</f>
        <v>0</v>
      </c>
      <c r="W14" s="32">
        <f>Workings_costs!S33</f>
        <v>0</v>
      </c>
      <c r="X14" s="32">
        <f>Workings_costs!T33</f>
        <v>0</v>
      </c>
      <c r="Y14" s="32">
        <f>Workings_costs!U33</f>
        <v>0</v>
      </c>
      <c r="Z14" s="32">
        <f>Workings_costs!V33</f>
        <v>0</v>
      </c>
      <c r="AA14" s="32">
        <f>Workings_costs!W33</f>
        <v>0</v>
      </c>
      <c r="AB14" s="32">
        <f>Workings_costs!X33</f>
        <v>0</v>
      </c>
      <c r="AC14" s="32">
        <f>Workings_costs!Y33</f>
        <v>0</v>
      </c>
      <c r="AD14" s="32">
        <f>Workings_costs!Z33</f>
        <v>0</v>
      </c>
      <c r="AE14" s="32">
        <f>Workings_costs!AA33</f>
        <v>0</v>
      </c>
      <c r="AF14" s="32">
        <f>Workings_costs!AB33</f>
        <v>0</v>
      </c>
      <c r="AG14" s="32">
        <f>Workings_costs!AC33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500000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32343.394611205291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Workings_risks!E35</f>
        <v>118694.39882553129</v>
      </c>
      <c r="J28" s="119">
        <f>Workings_risks!F35</f>
        <v>126511.50117743856</v>
      </c>
      <c r="K28" s="119">
        <f>Workings_risks!G35</f>
        <v>128862.95061965704</v>
      </c>
      <c r="L28" s="119">
        <f>Workings_risks!H35</f>
        <v>135990.22328808942</v>
      </c>
      <c r="M28" s="119">
        <f>Workings_risks!I35</f>
        <v>142820.43679361019</v>
      </c>
      <c r="N28" s="119">
        <f>Workings_risks!J35</f>
        <v>151099.71832903914</v>
      </c>
      <c r="O28" s="119">
        <f>Workings_risks!K35</f>
        <v>160850.34541888634</v>
      </c>
      <c r="P28" s="119">
        <f>Workings_risks!L35</f>
        <v>171500.68333065536</v>
      </c>
      <c r="Q28" s="119">
        <f>Workings_risks!M35</f>
        <v>179975.21425185658</v>
      </c>
      <c r="R28" s="119">
        <f>Workings_risks!N35</f>
        <v>184737.14200951491</v>
      </c>
      <c r="S28" s="119">
        <f>Workings_risks!O35</f>
        <v>189551.38500259208</v>
      </c>
      <c r="T28" s="119">
        <f>Workings_risks!P35</f>
        <v>194417.76348292304</v>
      </c>
      <c r="U28" s="119">
        <f>Workings_risks!Q35</f>
        <v>199336.10231666139</v>
      </c>
      <c r="V28" s="119">
        <f>Workings_risks!R35</f>
        <v>204306.23083645321</v>
      </c>
      <c r="W28" s="119">
        <f>Workings_risks!S35</f>
        <v>209327.98270055829</v>
      </c>
      <c r="X28" s="119">
        <f>Workings_risks!T35</f>
        <v>214401.19575849597</v>
      </c>
      <c r="Y28" s="119">
        <f>Workings_risks!U35</f>
        <v>219525.71192282482</v>
      </c>
      <c r="Z28" s="119">
        <f>Workings_risks!V35</f>
        <v>224701.37704669617</v>
      </c>
      <c r="AA28" s="119">
        <f>Workings_risks!W35</f>
        <v>229928.04080684343</v>
      </c>
      <c r="AB28" s="119">
        <f>Workings_risks!X35</f>
        <v>235205.55659169742</v>
      </c>
      <c r="AC28" s="119">
        <f>Workings_risks!Y35</f>
        <v>240533.78139433259</v>
      </c>
      <c r="AD28" s="119">
        <f>Workings_risks!Z35</f>
        <v>245912.57570998088</v>
      </c>
      <c r="AE28" s="119">
        <f>Workings_risks!AA35</f>
        <v>251341.80343785606</v>
      </c>
      <c r="AF28" s="119">
        <f>Workings_risks!AB35</f>
        <v>256821.33178705425</v>
      </c>
      <c r="AG28" s="119">
        <f>Workings_risks!AC35</f>
        <v>262351.03118631529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f>Workings_risks!E36</f>
        <v>471.49235669655809</v>
      </c>
      <c r="J30" s="32">
        <f>Workings_risks!F36</f>
        <v>485.64060475075831</v>
      </c>
      <c r="K30" s="32">
        <f>Workings_risks!G36</f>
        <v>494.96104118663578</v>
      </c>
      <c r="L30" s="32">
        <f>Workings_risks!H36</f>
        <v>509.30709054694717</v>
      </c>
      <c r="M30" s="32">
        <f>Workings_risks!I36</f>
        <v>523.82149571549519</v>
      </c>
      <c r="N30" s="32">
        <f>Workings_risks!J36</f>
        <v>538.50342386838122</v>
      </c>
      <c r="O30" s="32">
        <f>Workings_risks!K36</f>
        <v>553.3520597456984</v>
      </c>
      <c r="P30" s="32">
        <f>Workings_risks!L36</f>
        <v>568.36660500660128</v>
      </c>
      <c r="Q30" s="32">
        <f>Workings_risks!M36</f>
        <v>583.54627761781865</v>
      </c>
      <c r="R30" s="32">
        <f>Workings_risks!N36</f>
        <v>598.89031127338535</v>
      </c>
      <c r="S30" s="32">
        <f>Workings_risks!O36</f>
        <v>614.39795484355443</v>
      </c>
      <c r="T30" s="32">
        <f>Workings_risks!P36</f>
        <v>630.06847185099514</v>
      </c>
      <c r="U30" s="32">
        <f>Workings_risks!Q36</f>
        <v>645.90113997254991</v>
      </c>
      <c r="V30" s="32">
        <f>Workings_risks!R36</f>
        <v>661.89525056494904</v>
      </c>
      <c r="W30" s="32">
        <f>Workings_risks!S36</f>
        <v>678.050108212998</v>
      </c>
      <c r="X30" s="32">
        <f>Workings_risks!T36</f>
        <v>694.3650302988766</v>
      </c>
      <c r="Y30" s="32">
        <f>Workings_risks!U36</f>
        <v>710.83934659127283</v>
      </c>
      <c r="Z30" s="32">
        <f>Workings_risks!V36</f>
        <v>727.47239885318993</v>
      </c>
      <c r="AA30" s="32">
        <f>Workings_risks!W36</f>
        <v>744.26354046732388</v>
      </c>
      <c r="AB30" s="32">
        <f>Workings_risks!X36</f>
        <v>761.21213607801246</v>
      </c>
      <c r="AC30" s="32">
        <f>Workings_risks!Y36</f>
        <v>778.31756124879234</v>
      </c>
      <c r="AD30" s="32">
        <f>Workings_risks!Z36</f>
        <v>795.57920213471505</v>
      </c>
      <c r="AE30" s="32">
        <f>Workings_risks!AA36</f>
        <v>795.57920213471505</v>
      </c>
      <c r="AF30" s="32">
        <f>Workings_risks!AB36</f>
        <v>795.57920213471505</v>
      </c>
      <c r="AG30" s="32">
        <f>Workings_risks!AC36</f>
        <v>795.57920213471505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f>Workings_risks!E37</f>
        <v>13240.079595440897</v>
      </c>
      <c r="J31" s="32">
        <f>Workings_risks!F37</f>
        <v>13637.379631619871</v>
      </c>
      <c r="K31" s="32">
        <f>Workings_risks!G37</f>
        <v>13337.528682812836</v>
      </c>
      <c r="L31" s="32">
        <f>Workings_risks!H37</f>
        <v>13724.106269544662</v>
      </c>
      <c r="M31" s="32">
        <f>Workings_risks!I37</f>
        <v>14115.220476807046</v>
      </c>
      <c r="N31" s="32">
        <f>Workings_risks!J37</f>
        <v>14510.848862808189</v>
      </c>
      <c r="O31" s="32">
        <f>Workings_risks!K37</f>
        <v>14910.969459046562</v>
      </c>
      <c r="P31" s="32">
        <f>Workings_risks!L37</f>
        <v>15315.560752932201</v>
      </c>
      <c r="Q31" s="32">
        <f>Workings_risks!M37</f>
        <v>15724.601671309201</v>
      </c>
      <c r="R31" s="32">
        <f>Workings_risks!N37</f>
        <v>16138.071564819465</v>
      </c>
      <c r="S31" s="32">
        <f>Workings_risks!O37</f>
        <v>16555.950193052708</v>
      </c>
      <c r="T31" s="32">
        <f>Workings_risks!P37</f>
        <v>16978.217710431789</v>
      </c>
      <c r="U31" s="32">
        <f>Workings_risks!Q37</f>
        <v>17404.854652786747</v>
      </c>
      <c r="V31" s="32">
        <f>Workings_risks!R37</f>
        <v>17835.841924574401</v>
      </c>
      <c r="W31" s="32">
        <f>Workings_risks!S37</f>
        <v>18271.160786703524</v>
      </c>
      <c r="X31" s="32">
        <f>Workings_risks!T37</f>
        <v>18710.792844928914</v>
      </c>
      <c r="Y31" s="32">
        <f>Workings_risks!U37</f>
        <v>19154.720038779938</v>
      </c>
      <c r="Z31" s="32">
        <f>Workings_risks!V37</f>
        <v>19602.924630992264</v>
      </c>
      <c r="AA31" s="32">
        <f>Workings_risks!W37</f>
        <v>20055.389197413031</v>
      </c>
      <c r="AB31" s="32">
        <f>Workings_risks!X37</f>
        <v>20512.09661735261</v>
      </c>
      <c r="AC31" s="32">
        <f>Workings_risks!Y37</f>
        <v>20973.030064356892</v>
      </c>
      <c r="AD31" s="32">
        <f>Workings_risks!Z37</f>
        <v>21438.172997377344</v>
      </c>
      <c r="AE31" s="32">
        <f>Workings_risks!AA37</f>
        <v>21438.172997377344</v>
      </c>
      <c r="AF31" s="32">
        <f>Workings_risks!AB37</f>
        <v>21438.172997377344</v>
      </c>
      <c r="AG31" s="32">
        <f>Workings_risks!AC37</f>
        <v>21438.172997377344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f>Workings_risks!E38</f>
        <v>1804.3769378269728</v>
      </c>
      <c r="J32" s="32">
        <f>Workings_risks!F38</f>
        <v>1858.521553613574</v>
      </c>
      <c r="K32" s="32">
        <f>Workings_risks!G38</f>
        <v>1913.3236194647816</v>
      </c>
      <c r="L32" s="32">
        <f>Workings_risks!H38</f>
        <v>1968.7797721779025</v>
      </c>
      <c r="M32" s="32">
        <f>Workings_risks!I38</f>
        <v>2024.8867218579951</v>
      </c>
      <c r="N32" s="32">
        <f>Workings_risks!J38</f>
        <v>2081.6412491372625</v>
      </c>
      <c r="O32" s="32">
        <f>Workings_risks!K38</f>
        <v>2139.0402025433559</v>
      </c>
      <c r="P32" s="32">
        <f>Workings_risks!L38</f>
        <v>2197.0804960063238</v>
      </c>
      <c r="Q32" s="32">
        <f>Workings_risks!M38</f>
        <v>2255.7591064948474</v>
      </c>
      <c r="R32" s="32">
        <f>Workings_risks!N38</f>
        <v>2315.0730717731535</v>
      </c>
      <c r="S32" s="32">
        <f>Workings_risks!O38</f>
        <v>2375.0194882707256</v>
      </c>
      <c r="T32" s="32">
        <f>Workings_risks!P38</f>
        <v>2435.5955090574907</v>
      </c>
      <c r="U32" s="32">
        <f>Workings_risks!Q38</f>
        <v>2496.7983419178154</v>
      </c>
      <c r="V32" s="32">
        <f>Workings_risks!R38</f>
        <v>2558.6252475170986</v>
      </c>
      <c r="W32" s="32">
        <f>Workings_risks!S38</f>
        <v>2621.0735376552475</v>
      </c>
      <c r="X32" s="32">
        <f>Workings_risks!T38</f>
        <v>2684.1405736017573</v>
      </c>
      <c r="Y32" s="32">
        <f>Workings_risks!U38</f>
        <v>2747.8237645074619</v>
      </c>
      <c r="Z32" s="32">
        <f>Workings_risks!V38</f>
        <v>2812.1205658884783</v>
      </c>
      <c r="AA32" s="32">
        <f>Workings_risks!W38</f>
        <v>2877.0284781780565</v>
      </c>
      <c r="AB32" s="32">
        <f>Workings_risks!X38</f>
        <v>2942.5450453425015</v>
      </c>
      <c r="AC32" s="32">
        <f>Workings_risks!Y38</f>
        <v>3008.6678535574201</v>
      </c>
      <c r="AD32" s="32">
        <f>Workings_risks!Z38</f>
        <v>3075.3945299410288</v>
      </c>
      <c r="AE32" s="32">
        <f>Workings_risks!AA38</f>
        <v>3075.3945299410288</v>
      </c>
      <c r="AF32" s="32">
        <f>Workings_risks!AB38</f>
        <v>3075.3945299410288</v>
      </c>
      <c r="AG32" s="32">
        <f>Workings_risks!AC38</f>
        <v>3075.3945299410288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f>Workings_risks!E39</f>
        <v>118863</v>
      </c>
      <c r="J33" s="32">
        <f>Workings_risks!F39</f>
        <v>118863</v>
      </c>
      <c r="K33" s="32">
        <f>Workings_risks!G39</f>
        <v>29715.75</v>
      </c>
      <c r="L33" s="32">
        <f>Workings_risks!H39</f>
        <v>29715.75</v>
      </c>
      <c r="M33" s="32">
        <f>Workings_risks!I39</f>
        <v>29715.75</v>
      </c>
      <c r="N33" s="32">
        <f>Workings_risks!J39</f>
        <v>29715.75</v>
      </c>
      <c r="O33" s="32">
        <f>Workings_risks!K39</f>
        <v>29715.75</v>
      </c>
      <c r="P33" s="32">
        <f>Workings_risks!L39</f>
        <v>29715.75</v>
      </c>
      <c r="Q33" s="32">
        <f>Workings_risks!M39</f>
        <v>29715.75</v>
      </c>
      <c r="R33" s="32">
        <f>Workings_risks!N39</f>
        <v>29715.75</v>
      </c>
      <c r="S33" s="32">
        <f>Workings_risks!O39</f>
        <v>29715.75</v>
      </c>
      <c r="T33" s="32">
        <f>Workings_risks!P39</f>
        <v>29715.75</v>
      </c>
      <c r="U33" s="32">
        <f>Workings_risks!Q39</f>
        <v>29715.75</v>
      </c>
      <c r="V33" s="32">
        <f>Workings_risks!R39</f>
        <v>29715.75</v>
      </c>
      <c r="W33" s="32">
        <f>Workings_risks!S39</f>
        <v>29715.75</v>
      </c>
      <c r="X33" s="32">
        <f>Workings_risks!T39</f>
        <v>29715.75</v>
      </c>
      <c r="Y33" s="32">
        <f>Workings_risks!U39</f>
        <v>29715.75</v>
      </c>
      <c r="Z33" s="32">
        <f>Workings_risks!V39</f>
        <v>29715.75</v>
      </c>
      <c r="AA33" s="32">
        <f>Workings_risks!W39</f>
        <v>29715.75</v>
      </c>
      <c r="AB33" s="32">
        <f>Workings_risks!X39</f>
        <v>29715.75</v>
      </c>
      <c r="AC33" s="32">
        <f>Workings_risks!Y39</f>
        <v>29715.75</v>
      </c>
      <c r="AD33" s="32">
        <f>Workings_risks!Z39</f>
        <v>29715.75</v>
      </c>
      <c r="AE33" s="32">
        <f>Workings_risks!AA39</f>
        <v>29715.75</v>
      </c>
      <c r="AF33" s="32">
        <f>Workings_risks!AB39</f>
        <v>29715.75</v>
      </c>
      <c r="AG33" s="32">
        <f>Workings_risks!AC39</f>
        <v>29715.75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253073.34771549574</v>
      </c>
      <c r="J36" s="170">
        <f t="shared" ref="J36:AB36" si="2">SUM(J28:J34)</f>
        <v>261356.04296742278</v>
      </c>
      <c r="K36" s="170">
        <f t="shared" si="2"/>
        <v>174324.51396312131</v>
      </c>
      <c r="L36" s="170">
        <f t="shared" si="2"/>
        <v>181908.1664203589</v>
      </c>
      <c r="M36" s="170">
        <f t="shared" si="2"/>
        <v>189200.11548799073</v>
      </c>
      <c r="N36" s="170">
        <f t="shared" si="2"/>
        <v>197946.46186485299</v>
      </c>
      <c r="O36" s="170">
        <f t="shared" si="2"/>
        <v>208169.45714022193</v>
      </c>
      <c r="P36" s="170">
        <f t="shared" si="2"/>
        <v>219297.4411846005</v>
      </c>
      <c r="Q36" s="170">
        <f t="shared" si="2"/>
        <v>228254.87130727846</v>
      </c>
      <c r="R36" s="170">
        <f t="shared" si="2"/>
        <v>233504.92695738093</v>
      </c>
      <c r="S36" s="170">
        <f t="shared" si="2"/>
        <v>238812.50263875906</v>
      </c>
      <c r="T36" s="170">
        <f t="shared" si="2"/>
        <v>244177.39517426331</v>
      </c>
      <c r="U36" s="170">
        <f t="shared" si="2"/>
        <v>249599.40645133849</v>
      </c>
      <c r="V36" s="170">
        <f t="shared" si="2"/>
        <v>255078.34325910965</v>
      </c>
      <c r="W36" s="170">
        <f t="shared" si="2"/>
        <v>260614.01713313005</v>
      </c>
      <c r="X36" s="170">
        <f t="shared" si="2"/>
        <v>266206.24420732551</v>
      </c>
      <c r="Y36" s="170">
        <f t="shared" si="2"/>
        <v>271854.84507270344</v>
      </c>
      <c r="Z36" s="170">
        <f t="shared" si="2"/>
        <v>277559.64464243012</v>
      </c>
      <c r="AA36" s="170">
        <f t="shared" si="2"/>
        <v>283320.47202290187</v>
      </c>
      <c r="AB36" s="170">
        <f t="shared" si="2"/>
        <v>289137.16039047053</v>
      </c>
      <c r="AC36" s="170">
        <f>SUM(AC28:AC34)</f>
        <v>295009.54687349574</v>
      </c>
      <c r="AD36" s="170">
        <f>SUM(AD28:AD34)</f>
        <v>300937.47243943397</v>
      </c>
      <c r="AE36" s="170">
        <f>SUM(AE28:AE34)</f>
        <v>306366.70016730914</v>
      </c>
      <c r="AF36" s="170">
        <f>SUM(AF28:AF34)</f>
        <v>311846.22851650731</v>
      </c>
      <c r="AG36" s="170">
        <f>SUM(AG28:AG34)</f>
        <v>317375.92791576835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5" t="s">
        <v>206</v>
      </c>
      <c r="E49" s="112">
        <f>Assumptions!G98</f>
        <v>0.34750851315331577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5" t="s">
        <v>206</v>
      </c>
      <c r="E50" s="112">
        <f>Assumptions!G99</f>
        <v>0.34750851315331577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96862.738710084552</v>
      </c>
      <c r="L64" s="132">
        <f>(1-INDEX(Data!$C$9:$C$13, MATCH($A$3, options,0)))*('Option1 (base case)'!L36-L36)</f>
        <v>97272.019019935309</v>
      </c>
      <c r="M64" s="132">
        <f>(1-INDEX(Data!$C$9:$C$13, MATCH($A$3, options,0)))*('Option1 (base case)'!M36-M36)</f>
        <v>97665.513513139158</v>
      </c>
      <c r="N64" s="132">
        <f>(1-INDEX(Data!$C$9:$C$13, MATCH($A$3, options,0)))*('Option1 (base case)'!N36-N36)</f>
        <v>98138.227495579107</v>
      </c>
      <c r="O64" s="132">
        <f>(1-INDEX(Data!$C$9:$C$13, MATCH($A$3, options,0)))*('Option1 (base case)'!O36-O36)</f>
        <v>98691.41228333363</v>
      </c>
      <c r="P64" s="132">
        <f>(1-INDEX(Data!$C$9:$C$13, MATCH($A$3, options,0)))*('Option1 (base case)'!P36-P36)</f>
        <v>99293.993700895662</v>
      </c>
      <c r="Q64" s="132">
        <f>(1-INDEX(Data!$C$9:$C$13, MATCH($A$3, options,0)))*('Option1 (base case)'!Q36-Q36)</f>
        <v>99778.567028953403</v>
      </c>
      <c r="R64" s="132">
        <f>(1-INDEX(Data!$C$9:$C$13, MATCH($A$3, options,0)))*('Option1 (base case)'!R36-R36)</f>
        <v>100061.39807733035</v>
      </c>
      <c r="S64" s="132">
        <f>(1-INDEX(Data!$C$9:$C$13, MATCH($A$3, options,0)))*('Option1 (base case)'!S36-S36)</f>
        <v>100347.41598736084</v>
      </c>
      <c r="T64" s="132">
        <f>(1-INDEX(Data!$C$9:$C$13, MATCH($A$3, options,0)))*('Option1 (base case)'!T36-T36)</f>
        <v>100636.61260750223</v>
      </c>
      <c r="U64" s="132">
        <f>(1-INDEX(Data!$C$9:$C$13, MATCH($A$3, options,0)))*('Option1 (base case)'!U36-U36)</f>
        <v>100928.98007173877</v>
      </c>
      <c r="V64" s="132">
        <f>(1-INDEX(Data!$C$9:$C$13, MATCH($A$3, options,0)))*('Option1 (base case)'!V36-V36)</f>
        <v>101224.51079076924</v>
      </c>
      <c r="W64" s="132">
        <f>(1-INDEX(Data!$C$9:$C$13, MATCH($A$3, options,0)))*('Option1 (base case)'!W36-W36)</f>
        <v>101523.19744360523</v>
      </c>
      <c r="X64" s="132">
        <f>(1-INDEX(Data!$C$9:$C$13, MATCH($A$3, options,0)))*('Option1 (base case)'!X36-X36)</f>
        <v>101825.03296955599</v>
      </c>
      <c r="Y64" s="132">
        <f>(1-INDEX(Data!$C$9:$C$13, MATCH($A$3, options,0)))*('Option1 (base case)'!Y36-Y36)</f>
        <v>102130.01056057558</v>
      </c>
      <c r="Z64" s="132">
        <f>(1-INDEX(Data!$C$9:$C$13, MATCH($A$3, options,0)))*('Option1 (base case)'!Z36-Z36)</f>
        <v>102438.12365395291</v>
      </c>
      <c r="AA64" s="132">
        <f>(1-INDEX(Data!$C$9:$C$13, MATCH($A$3, options,0)))*('Option1 (base case)'!AA36-AA36)</f>
        <v>102749.36592532304</v>
      </c>
      <c r="AB64" s="132">
        <f>(1-INDEX(Data!$C$9:$C$13, MATCH($A$3, options,0)))*('Option1 (base case)'!AB36-AB36)</f>
        <v>103063.73128198215</v>
      </c>
      <c r="AC64" s="132">
        <f>(1-INDEX(Data!$C$9:$C$13, MATCH($A$3, options,0)))*('Option1 (base case)'!AC36-AC36)</f>
        <v>103381.21385648922</v>
      </c>
      <c r="AD64" s="132">
        <f>(1-INDEX(Data!$C$9:$C$13, MATCH($A$3, options,0)))*('Option1 (base case)'!AD36-AD36)</f>
        <v>103701.80800053757</v>
      </c>
      <c r="AE64" s="132">
        <f>(1-INDEX(Data!$C$9:$C$13, MATCH($A$3, options,0)))*('Option1 (base case)'!AE36-AE36)</f>
        <v>104000.63044434245</v>
      </c>
      <c r="AF64" s="132">
        <f>(1-INDEX(Data!$C$9:$C$13, MATCH($A$3, options,0)))*('Option1 (base case)'!AF36-AF36)</f>
        <v>104302.33237535151</v>
      </c>
      <c r="AG64" s="132">
        <f>(1-INDEX(Data!$C$9:$C$13, MATCH($A$3, options,0)))*('Option1 (base case)'!AG36-AG36)</f>
        <v>104606.90960239241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Refurbish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-500000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Refurbish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-500000</v>
      </c>
      <c r="K72" s="119" cm="1">
        <f t="array" ref="K72">SUMPRODUCT(($I67:K67))-SUMPRODUCT(($I67:K67)*($I$6:K$6&lt;=(K$6-$E14)))</f>
        <v>-500000</v>
      </c>
      <c r="L72" s="119" cm="1">
        <f t="array" ref="L72">SUMPRODUCT(($I67:L67))-SUMPRODUCT(($I67:L67)*($I$6:L$6&lt;=(L$6-$E14)))</f>
        <v>-500000</v>
      </c>
      <c r="M72" s="119" cm="1">
        <f t="array" ref="M72">SUMPRODUCT(($I67:M67))-SUMPRODUCT(($I67:M67)*($I$6:M$6&lt;=(M$6-$E14)))</f>
        <v>-500000</v>
      </c>
      <c r="N72" s="119" cm="1">
        <f t="array" ref="N72">SUMPRODUCT(($I67:N67))-SUMPRODUCT(($I67:N67)*($I$6:N$6&lt;=(N$6-$E14)))</f>
        <v>-500000</v>
      </c>
      <c r="O72" s="119" cm="1">
        <f t="array" ref="O72">SUMPRODUCT(($I67:O67))-SUMPRODUCT(($I67:O67)*($I$6:O$6&lt;=(O$6-$E14)))</f>
        <v>-500000</v>
      </c>
      <c r="P72" s="119" cm="1">
        <f t="array" ref="P72">SUMPRODUCT(($I67:P67))-SUMPRODUCT(($I67:P67)*($I$6:P$6&lt;=(P$6-$E14)))</f>
        <v>-500000</v>
      </c>
      <c r="Q72" s="119" cm="1">
        <f t="array" ref="Q72">SUMPRODUCT(($I67:Q67))-SUMPRODUCT(($I67:Q67)*($I$6:Q$6&lt;=(Q$6-$E14)))</f>
        <v>-500000</v>
      </c>
      <c r="R72" s="119" cm="1">
        <f t="array" ref="R72">SUMPRODUCT(($I67:R67))-SUMPRODUCT(($I67:R67)*($I$6:R$6&lt;=(R$6-$E14)))</f>
        <v>-500000</v>
      </c>
      <c r="S72" s="119" cm="1">
        <f t="array" ref="S72">SUMPRODUCT(($I67:S67))-SUMPRODUCT(($I67:S67)*($I$6:S$6&lt;=(S$6-$E14)))</f>
        <v>-500000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Refurbish 1 transformer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-60120.68393369564</v>
      </c>
      <c r="L77" s="119">
        <f t="shared" si="7"/>
        <v>-60120.68393369564</v>
      </c>
      <c r="M77" s="119">
        <f t="shared" si="7"/>
        <v>-60120.68393369564</v>
      </c>
      <c r="N77" s="119">
        <f t="shared" si="7"/>
        <v>-60120.68393369564</v>
      </c>
      <c r="O77" s="119">
        <f t="shared" si="7"/>
        <v>-60120.68393369564</v>
      </c>
      <c r="P77" s="119">
        <f t="shared" si="7"/>
        <v>-60120.68393369564</v>
      </c>
      <c r="Q77" s="119">
        <f t="shared" si="7"/>
        <v>-60120.68393369564</v>
      </c>
      <c r="R77" s="119">
        <f t="shared" si="7"/>
        <v>-60120.68393369564</v>
      </c>
      <c r="S77" s="119">
        <f t="shared" si="7"/>
        <v>-60120.68393369564</v>
      </c>
      <c r="T77" s="119">
        <f t="shared" si="7"/>
        <v>-60120.68393369564</v>
      </c>
      <c r="U77" s="119">
        <f t="shared" si="7"/>
        <v>0</v>
      </c>
      <c r="V77" s="119">
        <f t="shared" si="7"/>
        <v>0</v>
      </c>
      <c r="W77" s="119">
        <f t="shared" si="7"/>
        <v>0</v>
      </c>
      <c r="X77" s="119">
        <f t="shared" si="7"/>
        <v>0</v>
      </c>
      <c r="Y77" s="119">
        <f t="shared" si="7"/>
        <v>0</v>
      </c>
      <c r="Z77" s="119">
        <f t="shared" si="7"/>
        <v>0</v>
      </c>
      <c r="AA77" s="119">
        <f t="shared" si="7"/>
        <v>0</v>
      </c>
      <c r="AB77" s="119">
        <f t="shared" si="7"/>
        <v>0</v>
      </c>
      <c r="AC77" s="119">
        <f t="shared" si="7"/>
        <v>0</v>
      </c>
      <c r="AD77" s="119">
        <f t="shared" si="7"/>
        <v>0</v>
      </c>
      <c r="AE77" s="119">
        <f t="shared" si="7"/>
        <v>0</v>
      </c>
      <c r="AF77" s="119">
        <f t="shared" si="7"/>
        <v>0</v>
      </c>
      <c r="AG77" s="119">
        <f t="shared" si="7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-60120.68393369564</v>
      </c>
      <c r="L80" s="176">
        <f t="shared" si="10"/>
        <v>-60120.68393369564</v>
      </c>
      <c r="M80" s="176">
        <f t="shared" si="10"/>
        <v>-60120.68393369564</v>
      </c>
      <c r="N80" s="176">
        <f t="shared" si="10"/>
        <v>-60120.68393369564</v>
      </c>
      <c r="O80" s="176">
        <f t="shared" si="10"/>
        <v>-60120.68393369564</v>
      </c>
      <c r="P80" s="176">
        <f t="shared" si="10"/>
        <v>-60120.68393369564</v>
      </c>
      <c r="Q80" s="176">
        <f t="shared" si="10"/>
        <v>-60120.68393369564</v>
      </c>
      <c r="R80" s="176">
        <f t="shared" si="10"/>
        <v>-60120.68393369564</v>
      </c>
      <c r="S80" s="176">
        <f t="shared" si="10"/>
        <v>-60120.68393369564</v>
      </c>
      <c r="T80" s="176">
        <f t="shared" si="10"/>
        <v>-60120.68393369564</v>
      </c>
      <c r="U80" s="176">
        <f t="shared" si="10"/>
        <v>0</v>
      </c>
      <c r="V80" s="176">
        <f t="shared" si="10"/>
        <v>0</v>
      </c>
      <c r="W80" s="176">
        <f t="shared" si="10"/>
        <v>0</v>
      </c>
      <c r="X80" s="176">
        <f t="shared" si="10"/>
        <v>0</v>
      </c>
      <c r="Y80" s="176">
        <f t="shared" si="10"/>
        <v>0</v>
      </c>
      <c r="Z80" s="176">
        <f t="shared" si="10"/>
        <v>0</v>
      </c>
      <c r="AA80" s="176">
        <f t="shared" si="10"/>
        <v>0</v>
      </c>
      <c r="AB80" s="176">
        <f t="shared" si="10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-60120.68393369564</v>
      </c>
      <c r="L82" s="119">
        <f t="shared" si="12"/>
        <v>-60120.68393369564</v>
      </c>
      <c r="M82" s="119">
        <f t="shared" si="12"/>
        <v>-60120.68393369564</v>
      </c>
      <c r="N82" s="119">
        <f t="shared" si="12"/>
        <v>-60120.68393369564</v>
      </c>
      <c r="O82" s="119">
        <f t="shared" si="12"/>
        <v>-60120.68393369564</v>
      </c>
      <c r="P82" s="119">
        <f t="shared" si="12"/>
        <v>-60120.68393369564</v>
      </c>
      <c r="Q82" s="119">
        <f t="shared" si="12"/>
        <v>-60120.68393369564</v>
      </c>
      <c r="R82" s="119">
        <f t="shared" si="12"/>
        <v>-60120.68393369564</v>
      </c>
      <c r="S82" s="119">
        <f t="shared" si="12"/>
        <v>-60120.68393369564</v>
      </c>
      <c r="T82" s="119">
        <f t="shared" si="12"/>
        <v>-60120.68393369564</v>
      </c>
      <c r="U82" s="119">
        <f t="shared" si="12"/>
        <v>0</v>
      </c>
      <c r="V82" s="119">
        <f t="shared" si="12"/>
        <v>0</v>
      </c>
      <c r="W82" s="119">
        <f t="shared" si="12"/>
        <v>0</v>
      </c>
      <c r="X82" s="119">
        <f t="shared" si="12"/>
        <v>0</v>
      </c>
      <c r="Y82" s="119">
        <f t="shared" si="12"/>
        <v>0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96862.738710084552</v>
      </c>
      <c r="L84" s="31">
        <f t="shared" si="14"/>
        <v>97272.019019935309</v>
      </c>
      <c r="M84" s="31">
        <f t="shared" si="14"/>
        <v>97665.513513139158</v>
      </c>
      <c r="N84" s="31">
        <f t="shared" si="14"/>
        <v>98138.227495579107</v>
      </c>
      <c r="O84" s="31">
        <f t="shared" si="14"/>
        <v>98691.41228333363</v>
      </c>
      <c r="P84" s="31">
        <f t="shared" si="14"/>
        <v>99293.993700895662</v>
      </c>
      <c r="Q84" s="31">
        <f t="shared" si="14"/>
        <v>99778.567028953403</v>
      </c>
      <c r="R84" s="31">
        <f t="shared" si="14"/>
        <v>100061.39807733035</v>
      </c>
      <c r="S84" s="31">
        <f t="shared" si="14"/>
        <v>100347.41598736084</v>
      </c>
      <c r="T84" s="31">
        <f t="shared" si="14"/>
        <v>100636.61260750223</v>
      </c>
      <c r="U84" s="31">
        <f t="shared" si="14"/>
        <v>100928.98007173877</v>
      </c>
      <c r="V84" s="31">
        <f t="shared" si="14"/>
        <v>101224.51079076924</v>
      </c>
      <c r="W84" s="31">
        <f t="shared" si="14"/>
        <v>101523.19744360523</v>
      </c>
      <c r="X84" s="31">
        <f t="shared" si="14"/>
        <v>101825.03296955599</v>
      </c>
      <c r="Y84" s="31">
        <f t="shared" si="14"/>
        <v>102130.01056057558</v>
      </c>
      <c r="Z84" s="31">
        <f t="shared" si="14"/>
        <v>102438.12365395291</v>
      </c>
      <c r="AA84" s="31">
        <f t="shared" si="14"/>
        <v>102749.36592532304</v>
      </c>
      <c r="AB84" s="31">
        <f t="shared" si="14"/>
        <v>103063.73128198215</v>
      </c>
      <c r="AC84" s="31">
        <f t="shared" si="14"/>
        <v>103381.21385648922</v>
      </c>
      <c r="AD84" s="31">
        <f t="shared" si="14"/>
        <v>103701.80800053757</v>
      </c>
      <c r="AE84" s="31">
        <f t="shared" si="14"/>
        <v>104000.63044434245</v>
      </c>
      <c r="AF84" s="31">
        <f t="shared" si="14"/>
        <v>104302.33237535151</v>
      </c>
      <c r="AG84" s="31">
        <f t="shared" si="14"/>
        <v>104606.90960239241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188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36742.054776388912</v>
      </c>
      <c r="L87" s="179">
        <f t="shared" si="16"/>
        <v>37151.335086239669</v>
      </c>
      <c r="M87" s="179">
        <f t="shared" si="16"/>
        <v>37544.829579443518</v>
      </c>
      <c r="N87" s="179">
        <f t="shared" si="16"/>
        <v>38017.543561883467</v>
      </c>
      <c r="O87" s="179">
        <f t="shared" si="16"/>
        <v>38570.72834963799</v>
      </c>
      <c r="P87" s="179">
        <f t="shared" si="16"/>
        <v>39173.309767200022</v>
      </c>
      <c r="Q87" s="179">
        <f t="shared" si="16"/>
        <v>39657.883095257763</v>
      </c>
      <c r="R87" s="179">
        <f t="shared" si="16"/>
        <v>39940.714143634708</v>
      </c>
      <c r="S87" s="179">
        <f t="shared" si="16"/>
        <v>40226.732053665204</v>
      </c>
      <c r="T87" s="179">
        <f t="shared" si="16"/>
        <v>40515.928673806593</v>
      </c>
      <c r="U87" s="179">
        <f t="shared" si="16"/>
        <v>100928.98007173877</v>
      </c>
      <c r="V87" s="179">
        <f t="shared" si="16"/>
        <v>101224.51079076924</v>
      </c>
      <c r="W87" s="179">
        <f t="shared" si="16"/>
        <v>101523.19744360523</v>
      </c>
      <c r="X87" s="179">
        <f t="shared" si="16"/>
        <v>101825.03296955599</v>
      </c>
      <c r="Y87" s="179">
        <f t="shared" si="16"/>
        <v>102130.01056057558</v>
      </c>
      <c r="Z87" s="179">
        <f t="shared" si="16"/>
        <v>102438.12365395291</v>
      </c>
      <c r="AA87" s="179">
        <f t="shared" si="16"/>
        <v>102749.36592532304</v>
      </c>
      <c r="AB87" s="179">
        <f t="shared" si="16"/>
        <v>103063.73128198215</v>
      </c>
      <c r="AC87" s="179">
        <f>SUM(AC82:AC86)</f>
        <v>103381.21385648922</v>
      </c>
      <c r="AD87" s="179">
        <f>SUM(AD82:AD86)</f>
        <v>103701.80800053757</v>
      </c>
      <c r="AE87" s="179">
        <f>SUM(AE82:AE86)</f>
        <v>104000.63044434245</v>
      </c>
      <c r="AF87" s="179">
        <f>SUM(AF82:AF86)</f>
        <v>104302.33237535151</v>
      </c>
      <c r="AG87" s="179">
        <f>SUM(AG82:AG86)</f>
        <v>104606.90960239241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36742.054776388912</v>
      </c>
      <c r="L106" s="31">
        <f t="shared" si="17"/>
        <v>37151.335086239669</v>
      </c>
      <c r="M106" s="31">
        <f t="shared" si="17"/>
        <v>37544.829579443518</v>
      </c>
      <c r="N106" s="31">
        <f t="shared" si="17"/>
        <v>38017.543561883467</v>
      </c>
      <c r="O106" s="31">
        <f t="shared" si="17"/>
        <v>38570.72834963799</v>
      </c>
      <c r="P106" s="31">
        <f t="shared" si="17"/>
        <v>39173.309767200022</v>
      </c>
      <c r="Q106" s="31">
        <f t="shared" si="17"/>
        <v>39657.883095257763</v>
      </c>
      <c r="R106" s="31">
        <f t="shared" si="17"/>
        <v>39940.714143634708</v>
      </c>
      <c r="S106" s="31">
        <f t="shared" si="17"/>
        <v>40226.732053665204</v>
      </c>
      <c r="T106" s="31">
        <f t="shared" si="17"/>
        <v>40515.928673806593</v>
      </c>
      <c r="U106" s="31">
        <f t="shared" si="17"/>
        <v>100928.98007173877</v>
      </c>
      <c r="V106" s="31">
        <f t="shared" si="17"/>
        <v>101224.51079076924</v>
      </c>
      <c r="W106" s="31">
        <f t="shared" si="17"/>
        <v>101523.19744360523</v>
      </c>
      <c r="X106" s="31">
        <f t="shared" si="17"/>
        <v>101825.03296955599</v>
      </c>
      <c r="Y106" s="31">
        <f t="shared" si="17"/>
        <v>102130.01056057558</v>
      </c>
      <c r="Z106" s="31">
        <f t="shared" si="17"/>
        <v>102438.12365395291</v>
      </c>
      <c r="AA106" s="31">
        <f t="shared" si="17"/>
        <v>102749.36592532304</v>
      </c>
      <c r="AB106" s="31">
        <f t="shared" si="17"/>
        <v>103063.73128198215</v>
      </c>
      <c r="AC106" s="31">
        <f t="shared" si="17"/>
        <v>103381.21385648922</v>
      </c>
      <c r="AD106" s="31">
        <f t="shared" si="17"/>
        <v>103701.80800053757</v>
      </c>
      <c r="AE106" s="31">
        <f t="shared" si="17"/>
        <v>104000.63044434245</v>
      </c>
      <c r="AF106" s="31">
        <f t="shared" si="17"/>
        <v>104302.33237535151</v>
      </c>
      <c r="AG106" s="31">
        <f t="shared" si="17"/>
        <v>104606.90960239241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-60120.68393369564</v>
      </c>
      <c r="L107" s="31">
        <f t="shared" si="18"/>
        <v>-60120.68393369564</v>
      </c>
      <c r="M107" s="31">
        <f t="shared" si="18"/>
        <v>-60120.68393369564</v>
      </c>
      <c r="N107" s="31">
        <f t="shared" si="18"/>
        <v>-60120.68393369564</v>
      </c>
      <c r="O107" s="31">
        <f t="shared" si="18"/>
        <v>-60120.68393369564</v>
      </c>
      <c r="P107" s="31">
        <f t="shared" si="18"/>
        <v>-60120.68393369564</v>
      </c>
      <c r="Q107" s="31">
        <f t="shared" si="18"/>
        <v>-60120.68393369564</v>
      </c>
      <c r="R107" s="31">
        <f t="shared" si="18"/>
        <v>-60120.68393369564</v>
      </c>
      <c r="S107" s="31">
        <f t="shared" si="18"/>
        <v>-60120.68393369564</v>
      </c>
      <c r="T107" s="31">
        <f t="shared" si="18"/>
        <v>-60120.68393369564</v>
      </c>
      <c r="U107" s="31">
        <f t="shared" si="18"/>
        <v>0</v>
      </c>
      <c r="V107" s="31">
        <f t="shared" si="18"/>
        <v>0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96862.738710084552</v>
      </c>
      <c r="L108" s="31">
        <f t="shared" si="19"/>
        <v>97272.019019935309</v>
      </c>
      <c r="M108" s="31">
        <f t="shared" si="19"/>
        <v>97665.513513139158</v>
      </c>
      <c r="N108" s="31">
        <f t="shared" si="19"/>
        <v>98138.227495579107</v>
      </c>
      <c r="O108" s="31">
        <f t="shared" si="19"/>
        <v>98691.41228333363</v>
      </c>
      <c r="P108" s="31">
        <f t="shared" si="19"/>
        <v>99293.993700895662</v>
      </c>
      <c r="Q108" s="31">
        <f t="shared" si="19"/>
        <v>99778.567028953403</v>
      </c>
      <c r="R108" s="31">
        <f t="shared" si="19"/>
        <v>100061.39807733035</v>
      </c>
      <c r="S108" s="31">
        <f t="shared" si="19"/>
        <v>100347.41598736084</v>
      </c>
      <c r="T108" s="31">
        <f t="shared" si="19"/>
        <v>100636.61260750223</v>
      </c>
      <c r="U108" s="31">
        <f t="shared" si="19"/>
        <v>100928.98007173877</v>
      </c>
      <c r="V108" s="31">
        <f t="shared" si="19"/>
        <v>101224.51079076924</v>
      </c>
      <c r="W108" s="31">
        <f t="shared" si="19"/>
        <v>101523.19744360523</v>
      </c>
      <c r="X108" s="31">
        <f t="shared" si="19"/>
        <v>101825.03296955599</v>
      </c>
      <c r="Y108" s="31">
        <f t="shared" si="19"/>
        <v>102130.01056057558</v>
      </c>
      <c r="Z108" s="31">
        <f t="shared" si="19"/>
        <v>102438.12365395291</v>
      </c>
      <c r="AA108" s="31">
        <f t="shared" si="19"/>
        <v>102749.36592532304</v>
      </c>
      <c r="AB108" s="31">
        <f t="shared" si="19"/>
        <v>103063.73128198215</v>
      </c>
      <c r="AC108" s="31">
        <f t="shared" si="19"/>
        <v>103381.21385648922</v>
      </c>
      <c r="AD108" s="31">
        <f t="shared" si="19"/>
        <v>103701.80800053757</v>
      </c>
      <c r="AE108" s="31">
        <f t="shared" si="19"/>
        <v>104000.63044434245</v>
      </c>
      <c r="AF108" s="31">
        <f t="shared" si="19"/>
        <v>104302.33237535151</v>
      </c>
      <c r="AG108" s="31">
        <f t="shared" si="19"/>
        <v>104606.90960239241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30729.986383019346</v>
      </c>
      <c r="L110" s="31" cm="1">
        <f t="array" ref="L110">L$106+IF($C110&lt;&gt;0,SUMPRODUCT((L$107:L$108)*TRANSPOSE(($D110:$E110))),0)</f>
        <v>31139.266692870104</v>
      </c>
      <c r="M110" s="31" cm="1">
        <f t="array" ref="M110">M$106+IF($C110&lt;&gt;0,SUMPRODUCT((M$107:M$108)*TRANSPOSE(($D110:$E110))),0)</f>
        <v>31532.761186073953</v>
      </c>
      <c r="N110" s="31" cm="1">
        <f t="array" ref="N110">N$106+IF($C110&lt;&gt;0,SUMPRODUCT((N$107:N$108)*TRANSPOSE(($D110:$E110))),0)</f>
        <v>32005.475168513902</v>
      </c>
      <c r="O110" s="31" cm="1">
        <f t="array" ref="O110">O$106+IF($C110&lt;&gt;0,SUMPRODUCT((O$107:O$108)*TRANSPOSE(($D110:$E110))),0)</f>
        <v>32558.659956268424</v>
      </c>
      <c r="P110" s="31" cm="1">
        <f t="array" ref="P110">P$106+IF($C110&lt;&gt;0,SUMPRODUCT((P$107:P$108)*TRANSPOSE(($D110:$E110))),0)</f>
        <v>33161.24137383046</v>
      </c>
      <c r="Q110" s="31" cm="1">
        <f t="array" ref="Q110">Q$106+IF($C110&lt;&gt;0,SUMPRODUCT((Q$107:Q$108)*TRANSPOSE(($D110:$E110))),0)</f>
        <v>33645.814701888201</v>
      </c>
      <c r="R110" s="31" cm="1">
        <f t="array" ref="R110">R$106+IF($C110&lt;&gt;0,SUMPRODUCT((R$107:R$108)*TRANSPOSE(($D110:$E110))),0)</f>
        <v>33928.645750265146</v>
      </c>
      <c r="S110" s="31" cm="1">
        <f t="array" ref="S110">S$106+IF($C110&lt;&gt;0,SUMPRODUCT((S$107:S$108)*TRANSPOSE(($D110:$E110))),0)</f>
        <v>34214.663660295642</v>
      </c>
      <c r="T110" s="31" cm="1">
        <f t="array" ref="T110">T$106+IF($C110&lt;&gt;0,SUMPRODUCT((T$107:T$108)*TRANSPOSE(($D110:$E110))),0)</f>
        <v>34503.860280437031</v>
      </c>
      <c r="U110" s="31" cm="1">
        <f t="array" ref="U110">U$106+IF($C110&lt;&gt;0,SUMPRODUCT((U$107:U$108)*TRANSPOSE(($D110:$E110))),0)</f>
        <v>100928.98007173877</v>
      </c>
      <c r="V110" s="31" cm="1">
        <f t="array" ref="V110">V$106+IF($C110&lt;&gt;0,SUMPRODUCT((V$107:V$108)*TRANSPOSE(($D110:$E110))),0)</f>
        <v>101224.51079076924</v>
      </c>
      <c r="W110" s="31" cm="1">
        <f t="array" ref="W110">W$106+IF($C110&lt;&gt;0,SUMPRODUCT((W$107:W$108)*TRANSPOSE(($D110:$E110))),0)</f>
        <v>101523.19744360523</v>
      </c>
      <c r="X110" s="31" cm="1">
        <f t="array" ref="X110">X$106+IF($C110&lt;&gt;0,SUMPRODUCT((X$107:X$108)*TRANSPOSE(($D110:$E110))),0)</f>
        <v>101825.03296955599</v>
      </c>
      <c r="Y110" s="31" cm="1">
        <f t="array" ref="Y110">Y$106+IF($C110&lt;&gt;0,SUMPRODUCT((Y$107:Y$108)*TRANSPOSE(($D110:$E110))),0)</f>
        <v>102130.01056057558</v>
      </c>
      <c r="Z110" s="31" cm="1">
        <f t="array" ref="Z110">Z$106+IF($C110&lt;&gt;0,SUMPRODUCT((Z$107:Z$108)*TRANSPOSE(($D110:$E110))),0)</f>
        <v>102438.12365395291</v>
      </c>
      <c r="AA110" s="31" cm="1">
        <f t="array" ref="AA110">AA$106+IF($C110&lt;&gt;0,SUMPRODUCT((AA$107:AA$108)*TRANSPOSE(($D110:$E110))),0)</f>
        <v>102749.36592532304</v>
      </c>
      <c r="AB110" s="31" cm="1">
        <f t="array" ref="AB110">AB$106+IF($C110&lt;&gt;0,SUMPRODUCT((AB$107:AB$108)*TRANSPOSE(($D110:$E110))),0)</f>
        <v>103063.73128198215</v>
      </c>
      <c r="AC110" s="31" cm="1">
        <f t="array" ref="AC110">AC$106+IF($C110&lt;&gt;0,SUMPRODUCT((AC$107:AC$108)*TRANSPOSE(($D110:$E110))),0)</f>
        <v>103381.21385648922</v>
      </c>
      <c r="AD110" s="31" cm="1">
        <f t="array" ref="AD110">AD$106+IF($C110&lt;&gt;0,SUMPRODUCT((AD$107:AD$108)*TRANSPOSE(($D110:$E110))),0)</f>
        <v>103701.80800053757</v>
      </c>
      <c r="AE110" s="31" cm="1">
        <f t="array" ref="AE110">AE$106+IF($C110&lt;&gt;0,SUMPRODUCT((AE$107:AE$108)*TRANSPOSE(($D110:$E110))),0)</f>
        <v>104000.63044434245</v>
      </c>
      <c r="AF110" s="31" cm="1">
        <f t="array" ref="AF110">AF$106+IF($C110&lt;&gt;0,SUMPRODUCT((AF$107:AF$108)*TRANSPOSE(($D110:$E110))),0)</f>
        <v>104302.33237535151</v>
      </c>
      <c r="AG110" s="31" cm="1">
        <f t="array" ref="AG110">AG$106+IF($C110&lt;&gt;0,SUMPRODUCT((AG$107:AG$108)*TRANSPOSE(($D110:$E110))),0)</f>
        <v>104606.90960239241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42754.123169758474</v>
      </c>
      <c r="L111" s="31" cm="1">
        <f t="array" ref="L111">L$106+IF($C111&lt;&gt;0,SUMPRODUCT((L$107:L$108)*TRANSPOSE(($D111:$E111))),0)</f>
        <v>43163.403479609231</v>
      </c>
      <c r="M111" s="31" cm="1">
        <f t="array" ref="M111">M$106+IF($C111&lt;&gt;0,SUMPRODUCT((M$107:M$108)*TRANSPOSE(($D111:$E111))),0)</f>
        <v>43556.89797281308</v>
      </c>
      <c r="N111" s="31" cm="1">
        <f t="array" ref="N111">N$106+IF($C111&lt;&gt;0,SUMPRODUCT((N$107:N$108)*TRANSPOSE(($D111:$E111))),0)</f>
        <v>44029.611955253029</v>
      </c>
      <c r="O111" s="31" cm="1">
        <f t="array" ref="O111">O$106+IF($C111&lt;&gt;0,SUMPRODUCT((O$107:O$108)*TRANSPOSE(($D111:$E111))),0)</f>
        <v>44582.796743007551</v>
      </c>
      <c r="P111" s="31" cm="1">
        <f t="array" ref="P111">P$106+IF($C111&lt;&gt;0,SUMPRODUCT((P$107:P$108)*TRANSPOSE(($D111:$E111))),0)</f>
        <v>45185.378160569584</v>
      </c>
      <c r="Q111" s="31" cm="1">
        <f t="array" ref="Q111">Q$106+IF($C111&lt;&gt;0,SUMPRODUCT((Q$107:Q$108)*TRANSPOSE(($D111:$E111))),0)</f>
        <v>45669.951488627325</v>
      </c>
      <c r="R111" s="31" cm="1">
        <f t="array" ref="R111">R$106+IF($C111&lt;&gt;0,SUMPRODUCT((R$107:R$108)*TRANSPOSE(($D111:$E111))),0)</f>
        <v>45952.78253700427</v>
      </c>
      <c r="S111" s="31" cm="1">
        <f t="array" ref="S111">S$106+IF($C111&lt;&gt;0,SUMPRODUCT((S$107:S$108)*TRANSPOSE(($D111:$E111))),0)</f>
        <v>46238.800447034766</v>
      </c>
      <c r="T111" s="31" cm="1">
        <f t="array" ref="T111">T$106+IF($C111&lt;&gt;0,SUMPRODUCT((T$107:T$108)*TRANSPOSE(($D111:$E111))),0)</f>
        <v>46527.997067176155</v>
      </c>
      <c r="U111" s="31" cm="1">
        <f t="array" ref="U111">U$106+IF($C111&lt;&gt;0,SUMPRODUCT((U$107:U$108)*TRANSPOSE(($D111:$E111))),0)</f>
        <v>100928.98007173877</v>
      </c>
      <c r="V111" s="31" cm="1">
        <f t="array" ref="V111">V$106+IF($C111&lt;&gt;0,SUMPRODUCT((V$107:V$108)*TRANSPOSE(($D111:$E111))),0)</f>
        <v>101224.51079076924</v>
      </c>
      <c r="W111" s="31" cm="1">
        <f t="array" ref="W111">W$106+IF($C111&lt;&gt;0,SUMPRODUCT((W$107:W$108)*TRANSPOSE(($D111:$E111))),0)</f>
        <v>101523.19744360523</v>
      </c>
      <c r="X111" s="31" cm="1">
        <f t="array" ref="X111">X$106+IF($C111&lt;&gt;0,SUMPRODUCT((X$107:X$108)*TRANSPOSE(($D111:$E111))),0)</f>
        <v>101825.03296955599</v>
      </c>
      <c r="Y111" s="31" cm="1">
        <f t="array" ref="Y111">Y$106+IF($C111&lt;&gt;0,SUMPRODUCT((Y$107:Y$108)*TRANSPOSE(($D111:$E111))),0)</f>
        <v>102130.01056057558</v>
      </c>
      <c r="Z111" s="31" cm="1">
        <f t="array" ref="Z111">Z$106+IF($C111&lt;&gt;0,SUMPRODUCT((Z$107:Z$108)*TRANSPOSE(($D111:$E111))),0)</f>
        <v>102438.12365395291</v>
      </c>
      <c r="AA111" s="31" cm="1">
        <f t="array" ref="AA111">AA$106+IF($C111&lt;&gt;0,SUMPRODUCT((AA$107:AA$108)*TRANSPOSE(($D111:$E111))),0)</f>
        <v>102749.36592532304</v>
      </c>
      <c r="AB111" s="31" cm="1">
        <f t="array" ref="AB111">AB$106+IF($C111&lt;&gt;0,SUMPRODUCT((AB$107:AB$108)*TRANSPOSE(($D111:$E111))),0)</f>
        <v>103063.73128198215</v>
      </c>
      <c r="AC111" s="31" cm="1">
        <f t="array" ref="AC111">AC$106+IF($C111&lt;&gt;0,SUMPRODUCT((AC$107:AC$108)*TRANSPOSE(($D111:$E111))),0)</f>
        <v>103381.21385648922</v>
      </c>
      <c r="AD111" s="31" cm="1">
        <f t="array" ref="AD111">AD$106+IF($C111&lt;&gt;0,SUMPRODUCT((AD$107:AD$108)*TRANSPOSE(($D111:$E111))),0)</f>
        <v>103701.80800053757</v>
      </c>
      <c r="AE111" s="31" cm="1">
        <f t="array" ref="AE111">AE$106+IF($C111&lt;&gt;0,SUMPRODUCT((AE$107:AE$108)*TRANSPOSE(($D111:$E111))),0)</f>
        <v>104000.63044434245</v>
      </c>
      <c r="AF111" s="31" cm="1">
        <f t="array" ref="AF111">AF$106+IF($C111&lt;&gt;0,SUMPRODUCT((AF$107:AF$108)*TRANSPOSE(($D111:$E111))),0)</f>
        <v>104302.33237535151</v>
      </c>
      <c r="AG111" s="31" cm="1">
        <f t="array" ref="AG111">AG$106+IF($C111&lt;&gt;0,SUMPRODUCT((AG$107:AG$108)*TRANSPOSE(($D111:$E111))),0)</f>
        <v>104606.90960239241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46428.328647397371</v>
      </c>
      <c r="L112" s="31" cm="1">
        <f t="array" ref="L112">L$106+IF($C112&lt;&gt;0,SUMPRODUCT((L$107:L$108)*TRANSPOSE(($D112:$E112))),0)</f>
        <v>46878.536988233202</v>
      </c>
      <c r="M112" s="31" cm="1">
        <f t="array" ref="M112">M$106+IF($C112&lt;&gt;0,SUMPRODUCT((M$107:M$108)*TRANSPOSE(($D112:$E112))),0)</f>
        <v>47311.380930757434</v>
      </c>
      <c r="N112" s="31" cm="1">
        <f t="array" ref="N112">N$106+IF($C112&lt;&gt;0,SUMPRODUCT((N$107:N$108)*TRANSPOSE(($D112:$E112))),0)</f>
        <v>47831.366311441379</v>
      </c>
      <c r="O112" s="31" cm="1">
        <f t="array" ref="O112">O$106+IF($C112&lt;&gt;0,SUMPRODUCT((O$107:O$108)*TRANSPOSE(($D112:$E112))),0)</f>
        <v>48439.869577971353</v>
      </c>
      <c r="P112" s="31" cm="1">
        <f t="array" ref="P112">P$106+IF($C112&lt;&gt;0,SUMPRODUCT((P$107:P$108)*TRANSPOSE(($D112:$E112))),0)</f>
        <v>49102.709137289588</v>
      </c>
      <c r="Q112" s="31" cm="1">
        <f t="array" ref="Q112">Q$106+IF($C112&lt;&gt;0,SUMPRODUCT((Q$107:Q$108)*TRANSPOSE(($D112:$E112))),0)</f>
        <v>49635.739798153103</v>
      </c>
      <c r="R112" s="31" cm="1">
        <f t="array" ref="R112">R$106+IF($C112&lt;&gt;0,SUMPRODUCT((R$107:R$108)*TRANSPOSE(($D112:$E112))),0)</f>
        <v>49946.853951367746</v>
      </c>
      <c r="S112" s="31" cm="1">
        <f t="array" ref="S112">S$106+IF($C112&lt;&gt;0,SUMPRODUCT((S$107:S$108)*TRANSPOSE(($D112:$E112))),0)</f>
        <v>50261.473652401291</v>
      </c>
      <c r="T112" s="31" cm="1">
        <f t="array" ref="T112">T$106+IF($C112&lt;&gt;0,SUMPRODUCT((T$107:T$108)*TRANSPOSE(($D112:$E112))),0)</f>
        <v>50579.589934556818</v>
      </c>
      <c r="U112" s="31" cm="1">
        <f t="array" ref="U112">U$106+IF($C112&lt;&gt;0,SUMPRODUCT((U$107:U$108)*TRANSPOSE(($D112:$E112))),0)</f>
        <v>111021.87807891265</v>
      </c>
      <c r="V112" s="31" cm="1">
        <f t="array" ref="V112">V$106+IF($C112&lt;&gt;0,SUMPRODUCT((V$107:V$108)*TRANSPOSE(($D112:$E112))),0)</f>
        <v>111346.96186984617</v>
      </c>
      <c r="W112" s="31" cm="1">
        <f t="array" ref="W112">W$106+IF($C112&lt;&gt;0,SUMPRODUCT((W$107:W$108)*TRANSPOSE(($D112:$E112))),0)</f>
        <v>111675.51718796574</v>
      </c>
      <c r="X112" s="31" cm="1">
        <f t="array" ref="X112">X$106+IF($C112&lt;&gt;0,SUMPRODUCT((X$107:X$108)*TRANSPOSE(($D112:$E112))),0)</f>
        <v>112007.5362665116</v>
      </c>
      <c r="Y112" s="31" cm="1">
        <f t="array" ref="Y112">Y$106+IF($C112&lt;&gt;0,SUMPRODUCT((Y$107:Y$108)*TRANSPOSE(($D112:$E112))),0)</f>
        <v>112343.01161663314</v>
      </c>
      <c r="Z112" s="31" cm="1">
        <f t="array" ref="Z112">Z$106+IF($C112&lt;&gt;0,SUMPRODUCT((Z$107:Z$108)*TRANSPOSE(($D112:$E112))),0)</f>
        <v>112681.9360193482</v>
      </c>
      <c r="AA112" s="31" cm="1">
        <f t="array" ref="AA112">AA$106+IF($C112&lt;&gt;0,SUMPRODUCT((AA$107:AA$108)*TRANSPOSE(($D112:$E112))),0)</f>
        <v>113024.30251785535</v>
      </c>
      <c r="AB112" s="31" cm="1">
        <f t="array" ref="AB112">AB$106+IF($C112&lt;&gt;0,SUMPRODUCT((AB$107:AB$108)*TRANSPOSE(($D112:$E112))),0)</f>
        <v>113370.10441018037</v>
      </c>
      <c r="AC112" s="31" cm="1">
        <f t="array" ref="AC112">AC$106+IF($C112&lt;&gt;0,SUMPRODUCT((AC$107:AC$108)*TRANSPOSE(($D112:$E112))),0)</f>
        <v>113719.33524213814</v>
      </c>
      <c r="AD112" s="31" cm="1">
        <f t="array" ref="AD112">AD$106+IF($C112&lt;&gt;0,SUMPRODUCT((AD$107:AD$108)*TRANSPOSE(($D112:$E112))),0)</f>
        <v>114071.98880059132</v>
      </c>
      <c r="AE112" s="31" cm="1">
        <f t="array" ref="AE112">AE$106+IF($C112&lt;&gt;0,SUMPRODUCT((AE$107:AE$108)*TRANSPOSE(($D112:$E112))),0)</f>
        <v>114400.69348877668</v>
      </c>
      <c r="AF112" s="31" cm="1">
        <f t="array" ref="AF112">AF$106+IF($C112&lt;&gt;0,SUMPRODUCT((AF$107:AF$108)*TRANSPOSE(($D112:$E112))),0)</f>
        <v>114732.56561288667</v>
      </c>
      <c r="AG112" s="31" cm="1">
        <f t="array" ref="AG112">AG$106+IF($C112&lt;&gt;0,SUMPRODUCT((AG$107:AG$108)*TRANSPOSE(($D112:$E112))),0)</f>
        <v>115067.60056263165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27055.780905380456</v>
      </c>
      <c r="L113" s="31" cm="1">
        <f t="array" ref="L113">L$106+IF($C113&lt;&gt;0,SUMPRODUCT((L$107:L$108)*TRANSPOSE(($D113:$E113))),0)</f>
        <v>27424.133184246137</v>
      </c>
      <c r="M113" s="31" cm="1">
        <f t="array" ref="M113">M$106+IF($C113&lt;&gt;0,SUMPRODUCT((M$107:M$108)*TRANSPOSE(($D113:$E113))),0)</f>
        <v>27778.278228129602</v>
      </c>
      <c r="N113" s="31" cm="1">
        <f t="array" ref="N113">N$106+IF($C113&lt;&gt;0,SUMPRODUCT((N$107:N$108)*TRANSPOSE(($D113:$E113))),0)</f>
        <v>28203.720812325555</v>
      </c>
      <c r="O113" s="31" cm="1">
        <f t="array" ref="O113">O$106+IF($C113&lt;&gt;0,SUMPRODUCT((O$107:O$108)*TRANSPOSE(($D113:$E113))),0)</f>
        <v>28701.587121304627</v>
      </c>
      <c r="P113" s="31" cm="1">
        <f t="array" ref="P113">P$106+IF($C113&lt;&gt;0,SUMPRODUCT((P$107:P$108)*TRANSPOSE(($D113:$E113))),0)</f>
        <v>29243.910397110456</v>
      </c>
      <c r="Q113" s="31" cm="1">
        <f t="array" ref="Q113">Q$106+IF($C113&lt;&gt;0,SUMPRODUCT((Q$107:Q$108)*TRANSPOSE(($D113:$E113))),0)</f>
        <v>29680.026392362422</v>
      </c>
      <c r="R113" s="31" cm="1">
        <f t="array" ref="R113">R$106+IF($C113&lt;&gt;0,SUMPRODUCT((R$107:R$108)*TRANSPOSE(($D113:$E113))),0)</f>
        <v>29934.574335901671</v>
      </c>
      <c r="S113" s="31" cm="1">
        <f t="array" ref="S113">S$106+IF($C113&lt;&gt;0,SUMPRODUCT((S$107:S$108)*TRANSPOSE(($D113:$E113))),0)</f>
        <v>30191.990454929117</v>
      </c>
      <c r="T113" s="31" cm="1">
        <f t="array" ref="T113">T$106+IF($C113&lt;&gt;0,SUMPRODUCT((T$107:T$108)*TRANSPOSE(($D113:$E113))),0)</f>
        <v>30452.267413056368</v>
      </c>
      <c r="U113" s="31" cm="1">
        <f t="array" ref="U113">U$106+IF($C113&lt;&gt;0,SUMPRODUCT((U$107:U$108)*TRANSPOSE(($D113:$E113))),0)</f>
        <v>90836.082064564893</v>
      </c>
      <c r="V113" s="31" cm="1">
        <f t="array" ref="V113">V$106+IF($C113&lt;&gt;0,SUMPRODUCT((V$107:V$108)*TRANSPOSE(($D113:$E113))),0)</f>
        <v>91102.059711692316</v>
      </c>
      <c r="W113" s="31" cm="1">
        <f t="array" ref="W113">W$106+IF($C113&lt;&gt;0,SUMPRODUCT((W$107:W$108)*TRANSPOSE(($D113:$E113))),0)</f>
        <v>91370.877699244709</v>
      </c>
      <c r="X113" s="31" cm="1">
        <f t="array" ref="X113">X$106+IF($C113&lt;&gt;0,SUMPRODUCT((X$107:X$108)*TRANSPOSE(($D113:$E113))),0)</f>
        <v>91642.529672600387</v>
      </c>
      <c r="Y113" s="31" cm="1">
        <f t="array" ref="Y113">Y$106+IF($C113&lt;&gt;0,SUMPRODUCT((Y$107:Y$108)*TRANSPOSE(($D113:$E113))),0)</f>
        <v>91917.009504518021</v>
      </c>
      <c r="Z113" s="31" cm="1">
        <f t="array" ref="Z113">Z$106+IF($C113&lt;&gt;0,SUMPRODUCT((Z$107:Z$108)*TRANSPOSE(($D113:$E113))),0)</f>
        <v>92194.311288557612</v>
      </c>
      <c r="AA113" s="31" cm="1">
        <f t="array" ref="AA113">AA$106+IF($C113&lt;&gt;0,SUMPRODUCT((AA$107:AA$108)*TRANSPOSE(($D113:$E113))),0)</f>
        <v>92474.429332790736</v>
      </c>
      <c r="AB113" s="31" cm="1">
        <f t="array" ref="AB113">AB$106+IF($C113&lt;&gt;0,SUMPRODUCT((AB$107:AB$108)*TRANSPOSE(($D113:$E113))),0)</f>
        <v>92757.358153783935</v>
      </c>
      <c r="AC113" s="31" cm="1">
        <f t="array" ref="AC113">AC$106+IF($C113&lt;&gt;0,SUMPRODUCT((AC$107:AC$108)*TRANSPOSE(($D113:$E113))),0)</f>
        <v>93043.092470840304</v>
      </c>
      <c r="AD113" s="31" cm="1">
        <f t="array" ref="AD113">AD$106+IF($C113&lt;&gt;0,SUMPRODUCT((AD$107:AD$108)*TRANSPOSE(($D113:$E113))),0)</f>
        <v>93331.62720048381</v>
      </c>
      <c r="AE113" s="31" cm="1">
        <f t="array" ref="AE113">AE$106+IF($C113&lt;&gt;0,SUMPRODUCT((AE$107:AE$108)*TRANSPOSE(($D113:$E113))),0)</f>
        <v>93600.567399908206</v>
      </c>
      <c r="AF113" s="31" cm="1">
        <f t="array" ref="AF113">AF$106+IF($C113&lt;&gt;0,SUMPRODUCT((AF$107:AF$108)*TRANSPOSE(($D113:$E113))),0)</f>
        <v>93872.09913781636</v>
      </c>
      <c r="AG113" s="31" cm="1">
        <f t="array" ref="AG113">AG$106+IF($C113&lt;&gt;0,SUMPRODUCT((AG$107:AG$108)*TRANSPOSE(($D113:$E113))),0)</f>
        <v>94146.218642153166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21043.71251201089</v>
      </c>
      <c r="L114" s="31" cm="1">
        <f t="array" ref="L114">L$106+IF($C114&lt;&gt;0,SUMPRODUCT((L$107:L$108)*TRANSPOSE(($D114:$E114))),0)</f>
        <v>21412.064790876575</v>
      </c>
      <c r="M114" s="31" cm="1">
        <f t="array" ref="M114">M$106+IF($C114&lt;&gt;0,SUMPRODUCT((M$107:M$108)*TRANSPOSE(($D114:$E114))),0)</f>
        <v>21766.209834760037</v>
      </c>
      <c r="N114" s="31" cm="1">
        <f t="array" ref="N114">N$106+IF($C114&lt;&gt;0,SUMPRODUCT((N$107:N$108)*TRANSPOSE(($D114:$E114))),0)</f>
        <v>22191.652418955993</v>
      </c>
      <c r="O114" s="31" cm="1">
        <f t="array" ref="O114">O$106+IF($C114&lt;&gt;0,SUMPRODUCT((O$107:O$108)*TRANSPOSE(($D114:$E114))),0)</f>
        <v>22689.518727935061</v>
      </c>
      <c r="P114" s="31" cm="1">
        <f t="array" ref="P114">P$106+IF($C114&lt;&gt;0,SUMPRODUCT((P$107:P$108)*TRANSPOSE(($D114:$E114))),0)</f>
        <v>23231.842003740891</v>
      </c>
      <c r="Q114" s="31" cm="1">
        <f t="array" ref="Q114">Q$106+IF($C114&lt;&gt;0,SUMPRODUCT((Q$107:Q$108)*TRANSPOSE(($D114:$E114))),0)</f>
        <v>23667.957998992857</v>
      </c>
      <c r="R114" s="31" cm="1">
        <f t="array" ref="R114">R$106+IF($C114&lt;&gt;0,SUMPRODUCT((R$107:R$108)*TRANSPOSE(($D114:$E114))),0)</f>
        <v>23922.505942532109</v>
      </c>
      <c r="S114" s="31" cm="1">
        <f t="array" ref="S114">S$106+IF($C114&lt;&gt;0,SUMPRODUCT((S$107:S$108)*TRANSPOSE(($D114:$E114))),0)</f>
        <v>24179.922061559555</v>
      </c>
      <c r="T114" s="31" cm="1">
        <f t="array" ref="T114">T$106+IF($C114&lt;&gt;0,SUMPRODUCT((T$107:T$108)*TRANSPOSE(($D114:$E114))),0)</f>
        <v>24440.199019686803</v>
      </c>
      <c r="U114" s="31" cm="1">
        <f t="array" ref="U114">U$106+IF($C114&lt;&gt;0,SUMPRODUCT((U$107:U$108)*TRANSPOSE(($D114:$E114))),0)</f>
        <v>90836.082064564893</v>
      </c>
      <c r="V114" s="31" cm="1">
        <f t="array" ref="V114">V$106+IF($C114&lt;&gt;0,SUMPRODUCT((V$107:V$108)*TRANSPOSE(($D114:$E114))),0)</f>
        <v>91102.059711692316</v>
      </c>
      <c r="W114" s="31" cm="1">
        <f t="array" ref="W114">W$106+IF($C114&lt;&gt;0,SUMPRODUCT((W$107:W$108)*TRANSPOSE(($D114:$E114))),0)</f>
        <v>91370.877699244709</v>
      </c>
      <c r="X114" s="31" cm="1">
        <f t="array" ref="X114">X$106+IF($C114&lt;&gt;0,SUMPRODUCT((X$107:X$108)*TRANSPOSE(($D114:$E114))),0)</f>
        <v>91642.529672600387</v>
      </c>
      <c r="Y114" s="31" cm="1">
        <f t="array" ref="Y114">Y$106+IF($C114&lt;&gt;0,SUMPRODUCT((Y$107:Y$108)*TRANSPOSE(($D114:$E114))),0)</f>
        <v>91917.009504518021</v>
      </c>
      <c r="Z114" s="31" cm="1">
        <f t="array" ref="Z114">Z$106+IF($C114&lt;&gt;0,SUMPRODUCT((Z$107:Z$108)*TRANSPOSE(($D114:$E114))),0)</f>
        <v>92194.311288557612</v>
      </c>
      <c r="AA114" s="31" cm="1">
        <f t="array" ref="AA114">AA$106+IF($C114&lt;&gt;0,SUMPRODUCT((AA$107:AA$108)*TRANSPOSE(($D114:$E114))),0)</f>
        <v>92474.429332790736</v>
      </c>
      <c r="AB114" s="31" cm="1">
        <f t="array" ref="AB114">AB$106+IF($C114&lt;&gt;0,SUMPRODUCT((AB$107:AB$108)*TRANSPOSE(($D114:$E114))),0)</f>
        <v>92757.358153783935</v>
      </c>
      <c r="AC114" s="31" cm="1">
        <f t="array" ref="AC114">AC$106+IF($C114&lt;&gt;0,SUMPRODUCT((AC$107:AC$108)*TRANSPOSE(($D114:$E114))),0)</f>
        <v>93043.092470840304</v>
      </c>
      <c r="AD114" s="31" cm="1">
        <f t="array" ref="AD114">AD$106+IF($C114&lt;&gt;0,SUMPRODUCT((AD$107:AD$108)*TRANSPOSE(($D114:$E114))),0)</f>
        <v>93331.62720048381</v>
      </c>
      <c r="AE114" s="31" cm="1">
        <f t="array" ref="AE114">AE$106+IF($C114&lt;&gt;0,SUMPRODUCT((AE$107:AE$108)*TRANSPOSE(($D114:$E114))),0)</f>
        <v>93600.567399908206</v>
      </c>
      <c r="AF114" s="31" cm="1">
        <f t="array" ref="AF114">AF$106+IF($C114&lt;&gt;0,SUMPRODUCT((AF$107:AF$108)*TRANSPOSE(($D114:$E114))),0)</f>
        <v>93872.09913781636</v>
      </c>
      <c r="AG114" s="31" cm="1">
        <f t="array" ref="AG114">AG$106+IF($C114&lt;&gt;0,SUMPRODUCT((AG$107:AG$108)*TRANSPOSE(($D114:$E114))),0)</f>
        <v>94146.218642153166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36742.054776388912</v>
      </c>
      <c r="L115" s="31" cm="1">
        <f t="array" ref="L115">L$106+IF($C115&lt;&gt;0,SUMPRODUCT((L$107:L$108)*TRANSPOSE(($D115:$E115))),0)</f>
        <v>37151.335086239669</v>
      </c>
      <c r="M115" s="31" cm="1">
        <f t="array" ref="M115">M$106+IF($C115&lt;&gt;0,SUMPRODUCT((M$107:M$108)*TRANSPOSE(($D115:$E115))),0)</f>
        <v>37544.829579443518</v>
      </c>
      <c r="N115" s="31" cm="1">
        <f t="array" ref="N115">N$106+IF($C115&lt;&gt;0,SUMPRODUCT((N$107:N$108)*TRANSPOSE(($D115:$E115))),0)</f>
        <v>38017.543561883467</v>
      </c>
      <c r="O115" s="31" cm="1">
        <f t="array" ref="O115">O$106+IF($C115&lt;&gt;0,SUMPRODUCT((O$107:O$108)*TRANSPOSE(($D115:$E115))),0)</f>
        <v>38570.72834963799</v>
      </c>
      <c r="P115" s="31" cm="1">
        <f t="array" ref="P115">P$106+IF($C115&lt;&gt;0,SUMPRODUCT((P$107:P$108)*TRANSPOSE(($D115:$E115))),0)</f>
        <v>39173.309767200022</v>
      </c>
      <c r="Q115" s="31" cm="1">
        <f t="array" ref="Q115">Q$106+IF($C115&lt;&gt;0,SUMPRODUCT((Q$107:Q$108)*TRANSPOSE(($D115:$E115))),0)</f>
        <v>39657.883095257763</v>
      </c>
      <c r="R115" s="31" cm="1">
        <f t="array" ref="R115">R$106+IF($C115&lt;&gt;0,SUMPRODUCT((R$107:R$108)*TRANSPOSE(($D115:$E115))),0)</f>
        <v>39940.714143634708</v>
      </c>
      <c r="S115" s="31" cm="1">
        <f t="array" ref="S115">S$106+IF($C115&lt;&gt;0,SUMPRODUCT((S$107:S$108)*TRANSPOSE(($D115:$E115))),0)</f>
        <v>40226.732053665204</v>
      </c>
      <c r="T115" s="31" cm="1">
        <f t="array" ref="T115">T$106+IF($C115&lt;&gt;0,SUMPRODUCT((T$107:T$108)*TRANSPOSE(($D115:$E115))),0)</f>
        <v>40515.928673806593</v>
      </c>
      <c r="U115" s="31" cm="1">
        <f t="array" ref="U115">U$106+IF($C115&lt;&gt;0,SUMPRODUCT((U$107:U$108)*TRANSPOSE(($D115:$E115))),0)</f>
        <v>100928.98007173877</v>
      </c>
      <c r="V115" s="31" cm="1">
        <f t="array" ref="V115">V$106+IF($C115&lt;&gt;0,SUMPRODUCT((V$107:V$108)*TRANSPOSE(($D115:$E115))),0)</f>
        <v>101224.51079076924</v>
      </c>
      <c r="W115" s="31" cm="1">
        <f t="array" ref="W115">W$106+IF($C115&lt;&gt;0,SUMPRODUCT((W$107:W$108)*TRANSPOSE(($D115:$E115))),0)</f>
        <v>101523.19744360523</v>
      </c>
      <c r="X115" s="31" cm="1">
        <f t="array" ref="X115">X$106+IF($C115&lt;&gt;0,SUMPRODUCT((X$107:X$108)*TRANSPOSE(($D115:$E115))),0)</f>
        <v>101825.03296955599</v>
      </c>
      <c r="Y115" s="31" cm="1">
        <f t="array" ref="Y115">Y$106+IF($C115&lt;&gt;0,SUMPRODUCT((Y$107:Y$108)*TRANSPOSE(($D115:$E115))),0)</f>
        <v>102130.01056057558</v>
      </c>
      <c r="Z115" s="31" cm="1">
        <f t="array" ref="Z115">Z$106+IF($C115&lt;&gt;0,SUMPRODUCT((Z$107:Z$108)*TRANSPOSE(($D115:$E115))),0)</f>
        <v>102438.12365395291</v>
      </c>
      <c r="AA115" s="31" cm="1">
        <f t="array" ref="AA115">AA$106+IF($C115&lt;&gt;0,SUMPRODUCT((AA$107:AA$108)*TRANSPOSE(($D115:$E115))),0)</f>
        <v>102749.36592532304</v>
      </c>
      <c r="AB115" s="31" cm="1">
        <f t="array" ref="AB115">AB$106+IF($C115&lt;&gt;0,SUMPRODUCT((AB$107:AB$108)*TRANSPOSE(($D115:$E115))),0)</f>
        <v>103063.73128198215</v>
      </c>
      <c r="AC115" s="31" cm="1">
        <f t="array" ref="AC115">AC$106+IF($C115&lt;&gt;0,SUMPRODUCT((AC$107:AC$108)*TRANSPOSE(($D115:$E115))),0)</f>
        <v>103381.21385648922</v>
      </c>
      <c r="AD115" s="31" cm="1">
        <f t="array" ref="AD115">AD$106+IF($C115&lt;&gt;0,SUMPRODUCT((AD$107:AD$108)*TRANSPOSE(($D115:$E115))),0)</f>
        <v>103701.80800053757</v>
      </c>
      <c r="AE115" s="31" cm="1">
        <f t="array" ref="AE115">AE$106+IF($C115&lt;&gt;0,SUMPRODUCT((AE$107:AE$108)*TRANSPOSE(($D115:$E115))),0)</f>
        <v>104000.63044434245</v>
      </c>
      <c r="AF115" s="31" cm="1">
        <f t="array" ref="AF115">AF$106+IF($C115&lt;&gt;0,SUMPRODUCT((AF$107:AF$108)*TRANSPOSE(($D115:$E115))),0)</f>
        <v>104302.33237535151</v>
      </c>
      <c r="AG115" s="31" cm="1">
        <f t="array" ref="AG115">AG$106+IF($C115&lt;&gt;0,SUMPRODUCT((AG$107:AG$108)*TRANSPOSE(($D115:$E115))),0)</f>
        <v>104606.90960239241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36742.054776388912</v>
      </c>
      <c r="L116" s="31" cm="1">
        <f t="array" ref="L116">L$106+IF($C116&lt;&gt;0,SUMPRODUCT((L$107:L$108)*TRANSPOSE(($D116:$E116))),0)</f>
        <v>37151.335086239669</v>
      </c>
      <c r="M116" s="31" cm="1">
        <f t="array" ref="M116">M$106+IF($C116&lt;&gt;0,SUMPRODUCT((M$107:M$108)*TRANSPOSE(($D116:$E116))),0)</f>
        <v>37544.829579443518</v>
      </c>
      <c r="N116" s="31" cm="1">
        <f t="array" ref="N116">N$106+IF($C116&lt;&gt;0,SUMPRODUCT((N$107:N$108)*TRANSPOSE(($D116:$E116))),0)</f>
        <v>38017.543561883467</v>
      </c>
      <c r="O116" s="31" cm="1">
        <f t="array" ref="O116">O$106+IF($C116&lt;&gt;0,SUMPRODUCT((O$107:O$108)*TRANSPOSE(($D116:$E116))),0)</f>
        <v>38570.72834963799</v>
      </c>
      <c r="P116" s="31" cm="1">
        <f t="array" ref="P116">P$106+IF($C116&lt;&gt;0,SUMPRODUCT((P$107:P$108)*TRANSPOSE(($D116:$E116))),0)</f>
        <v>39173.309767200022</v>
      </c>
      <c r="Q116" s="31" cm="1">
        <f t="array" ref="Q116">Q$106+IF($C116&lt;&gt;0,SUMPRODUCT((Q$107:Q$108)*TRANSPOSE(($D116:$E116))),0)</f>
        <v>39657.883095257763</v>
      </c>
      <c r="R116" s="31" cm="1">
        <f t="array" ref="R116">R$106+IF($C116&lt;&gt;0,SUMPRODUCT((R$107:R$108)*TRANSPOSE(($D116:$E116))),0)</f>
        <v>39940.714143634708</v>
      </c>
      <c r="S116" s="31" cm="1">
        <f t="array" ref="S116">S$106+IF($C116&lt;&gt;0,SUMPRODUCT((S$107:S$108)*TRANSPOSE(($D116:$E116))),0)</f>
        <v>40226.732053665204</v>
      </c>
      <c r="T116" s="31" cm="1">
        <f t="array" ref="T116">T$106+IF($C116&lt;&gt;0,SUMPRODUCT((T$107:T$108)*TRANSPOSE(($D116:$E116))),0)</f>
        <v>40515.928673806593</v>
      </c>
      <c r="U116" s="31" cm="1">
        <f t="array" ref="U116">U$106+IF($C116&lt;&gt;0,SUMPRODUCT((U$107:U$108)*TRANSPOSE(($D116:$E116))),0)</f>
        <v>100928.98007173877</v>
      </c>
      <c r="V116" s="31" cm="1">
        <f t="array" ref="V116">V$106+IF($C116&lt;&gt;0,SUMPRODUCT((V$107:V$108)*TRANSPOSE(($D116:$E116))),0)</f>
        <v>101224.51079076924</v>
      </c>
      <c r="W116" s="31" cm="1">
        <f t="array" ref="W116">W$106+IF($C116&lt;&gt;0,SUMPRODUCT((W$107:W$108)*TRANSPOSE(($D116:$E116))),0)</f>
        <v>101523.19744360523</v>
      </c>
      <c r="X116" s="31" cm="1">
        <f t="array" ref="X116">X$106+IF($C116&lt;&gt;0,SUMPRODUCT((X$107:X$108)*TRANSPOSE(($D116:$E116))),0)</f>
        <v>101825.03296955599</v>
      </c>
      <c r="Y116" s="31" cm="1">
        <f t="array" ref="Y116">Y$106+IF($C116&lt;&gt;0,SUMPRODUCT((Y$107:Y$108)*TRANSPOSE(($D116:$E116))),0)</f>
        <v>102130.01056057558</v>
      </c>
      <c r="Z116" s="31" cm="1">
        <f t="array" ref="Z116">Z$106+IF($C116&lt;&gt;0,SUMPRODUCT((Z$107:Z$108)*TRANSPOSE(($D116:$E116))),0)</f>
        <v>102438.12365395291</v>
      </c>
      <c r="AA116" s="31" cm="1">
        <f t="array" ref="AA116">AA$106+IF($C116&lt;&gt;0,SUMPRODUCT((AA$107:AA$108)*TRANSPOSE(($D116:$E116))),0)</f>
        <v>102749.36592532304</v>
      </c>
      <c r="AB116" s="31" cm="1">
        <f t="array" ref="AB116">AB$106+IF($C116&lt;&gt;0,SUMPRODUCT((AB$107:AB$108)*TRANSPOSE(($D116:$E116))),0)</f>
        <v>103063.73128198215</v>
      </c>
      <c r="AC116" s="31" cm="1">
        <f t="array" ref="AC116">AC$106+IF($C116&lt;&gt;0,SUMPRODUCT((AC$107:AC$108)*TRANSPOSE(($D116:$E116))),0)</f>
        <v>103381.21385648922</v>
      </c>
      <c r="AD116" s="31" cm="1">
        <f t="array" ref="AD116">AD$106+IF($C116&lt;&gt;0,SUMPRODUCT((AD$107:AD$108)*TRANSPOSE(($D116:$E116))),0)</f>
        <v>103701.80800053757</v>
      </c>
      <c r="AE116" s="31" cm="1">
        <f t="array" ref="AE116">AE$106+IF($C116&lt;&gt;0,SUMPRODUCT((AE$107:AE$108)*TRANSPOSE(($D116:$E116))),0)</f>
        <v>104000.63044434245</v>
      </c>
      <c r="AF116" s="31" cm="1">
        <f t="array" ref="AF116">AF$106+IF($C116&lt;&gt;0,SUMPRODUCT((AF$107:AF$108)*TRANSPOSE(($D116:$E116))),0)</f>
        <v>104302.33237535151</v>
      </c>
      <c r="AG116" s="31" cm="1">
        <f t="array" ref="AG116">AG$106+IF($C116&lt;&gt;0,SUMPRODUCT((AG$107:AG$108)*TRANSPOSE(($D116:$E116))),0)</f>
        <v>104606.90960239241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36742.054776388912</v>
      </c>
      <c r="L117" s="31" cm="1">
        <f t="array" ref="L117">L$106+IF($C117&lt;&gt;0,SUMPRODUCT((L$107:L$108)*TRANSPOSE(($D117:$E117))),0)</f>
        <v>37151.335086239669</v>
      </c>
      <c r="M117" s="31" cm="1">
        <f t="array" ref="M117">M$106+IF($C117&lt;&gt;0,SUMPRODUCT((M$107:M$108)*TRANSPOSE(($D117:$E117))),0)</f>
        <v>37544.829579443518</v>
      </c>
      <c r="N117" s="31" cm="1">
        <f t="array" ref="N117">N$106+IF($C117&lt;&gt;0,SUMPRODUCT((N$107:N$108)*TRANSPOSE(($D117:$E117))),0)</f>
        <v>38017.543561883467</v>
      </c>
      <c r="O117" s="31" cm="1">
        <f t="array" ref="O117">O$106+IF($C117&lt;&gt;0,SUMPRODUCT((O$107:O$108)*TRANSPOSE(($D117:$E117))),0)</f>
        <v>38570.72834963799</v>
      </c>
      <c r="P117" s="31" cm="1">
        <f t="array" ref="P117">P$106+IF($C117&lt;&gt;0,SUMPRODUCT((P$107:P$108)*TRANSPOSE(($D117:$E117))),0)</f>
        <v>39173.309767200022</v>
      </c>
      <c r="Q117" s="31" cm="1">
        <f t="array" ref="Q117">Q$106+IF($C117&lt;&gt;0,SUMPRODUCT((Q$107:Q$108)*TRANSPOSE(($D117:$E117))),0)</f>
        <v>39657.883095257763</v>
      </c>
      <c r="R117" s="31" cm="1">
        <f t="array" ref="R117">R$106+IF($C117&lt;&gt;0,SUMPRODUCT((R$107:R$108)*TRANSPOSE(($D117:$E117))),0)</f>
        <v>39940.714143634708</v>
      </c>
      <c r="S117" s="31" cm="1">
        <f t="array" ref="S117">S$106+IF($C117&lt;&gt;0,SUMPRODUCT((S$107:S$108)*TRANSPOSE(($D117:$E117))),0)</f>
        <v>40226.732053665204</v>
      </c>
      <c r="T117" s="31" cm="1">
        <f t="array" ref="T117">T$106+IF($C117&lt;&gt;0,SUMPRODUCT((T$107:T$108)*TRANSPOSE(($D117:$E117))),0)</f>
        <v>40515.928673806593</v>
      </c>
      <c r="U117" s="31" cm="1">
        <f t="array" ref="U117">U$106+IF($C117&lt;&gt;0,SUMPRODUCT((U$107:U$108)*TRANSPOSE(($D117:$E117))),0)</f>
        <v>100928.98007173877</v>
      </c>
      <c r="V117" s="31" cm="1">
        <f t="array" ref="V117">V$106+IF($C117&lt;&gt;0,SUMPRODUCT((V$107:V$108)*TRANSPOSE(($D117:$E117))),0)</f>
        <v>101224.51079076924</v>
      </c>
      <c r="W117" s="31" cm="1">
        <f t="array" ref="W117">W$106+IF($C117&lt;&gt;0,SUMPRODUCT((W$107:W$108)*TRANSPOSE(($D117:$E117))),0)</f>
        <v>101523.19744360523</v>
      </c>
      <c r="X117" s="31" cm="1">
        <f t="array" ref="X117">X$106+IF($C117&lt;&gt;0,SUMPRODUCT((X$107:X$108)*TRANSPOSE(($D117:$E117))),0)</f>
        <v>101825.03296955599</v>
      </c>
      <c r="Y117" s="31" cm="1">
        <f t="array" ref="Y117">Y$106+IF($C117&lt;&gt;0,SUMPRODUCT((Y$107:Y$108)*TRANSPOSE(($D117:$E117))),0)</f>
        <v>102130.01056057558</v>
      </c>
      <c r="Z117" s="31" cm="1">
        <f t="array" ref="Z117">Z$106+IF($C117&lt;&gt;0,SUMPRODUCT((Z$107:Z$108)*TRANSPOSE(($D117:$E117))),0)</f>
        <v>102438.12365395291</v>
      </c>
      <c r="AA117" s="31" cm="1">
        <f t="array" ref="AA117">AA$106+IF($C117&lt;&gt;0,SUMPRODUCT((AA$107:AA$108)*TRANSPOSE(($D117:$E117))),0)</f>
        <v>102749.36592532304</v>
      </c>
      <c r="AB117" s="31" cm="1">
        <f t="array" ref="AB117">AB$106+IF($C117&lt;&gt;0,SUMPRODUCT((AB$107:AB$108)*TRANSPOSE(($D117:$E117))),0)</f>
        <v>103063.73128198215</v>
      </c>
      <c r="AC117" s="31" cm="1">
        <f t="array" ref="AC117">AC$106+IF($C117&lt;&gt;0,SUMPRODUCT((AC$107:AC$108)*TRANSPOSE(($D117:$E117))),0)</f>
        <v>103381.21385648922</v>
      </c>
      <c r="AD117" s="31" cm="1">
        <f t="array" ref="AD117">AD$106+IF($C117&lt;&gt;0,SUMPRODUCT((AD$107:AD$108)*TRANSPOSE(($D117:$E117))),0)</f>
        <v>103701.80800053757</v>
      </c>
      <c r="AE117" s="31" cm="1">
        <f t="array" ref="AE117">AE$106+IF($C117&lt;&gt;0,SUMPRODUCT((AE$107:AE$108)*TRANSPOSE(($D117:$E117))),0)</f>
        <v>104000.63044434245</v>
      </c>
      <c r="AF117" s="31" cm="1">
        <f t="array" ref="AF117">AF$106+IF($C117&lt;&gt;0,SUMPRODUCT((AF$107:AF$108)*TRANSPOSE(($D117:$E117))),0)</f>
        <v>104302.33237535151</v>
      </c>
      <c r="AG117" s="31" cm="1">
        <f t="array" ref="AG117">AG$106+IF($C117&lt;&gt;0,SUMPRODUCT((AG$107:AG$108)*TRANSPOSE(($D117:$E117))),0)</f>
        <v>104606.90960239241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EW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32343.394611205291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0.34750851315331577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0.34750851315331577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EW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32343.394611205291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0.34750851315331577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0.34750851315331577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EW transformer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3617293.0986485407</v>
      </c>
      <c r="G14" s="271">
        <f>output_dollars</f>
        <v>46203</v>
      </c>
      <c r="H14" s="272"/>
      <c r="I14" s="31">
        <f>'Option1 (base case)'!I$28*conv_2026</f>
        <v>132096.49751174904</v>
      </c>
      <c r="J14" s="31">
        <f>'Option1 (base case)'!J$28*conv_2026</f>
        <v>140796.24957751954</v>
      </c>
      <c r="K14" s="31">
        <f>'Option1 (base case)'!K$28*conv_2026</f>
        <v>151213.07116194972</v>
      </c>
      <c r="L14" s="31">
        <f>'Option1 (base case)'!L$28*conv_2026</f>
        <v>159577.7914793604</v>
      </c>
      <c r="M14" s="31">
        <f>'Option1 (base case)'!M$28*conv_2026</f>
        <v>167594.07504047584</v>
      </c>
      <c r="N14" s="31">
        <f>'Option1 (base case)'!N$28*conv_2026</f>
        <v>177310.94281070627</v>
      </c>
      <c r="O14" s="31">
        <f>'Option1 (base case)'!O$28*conv_2026</f>
        <v>188754.58163025382</v>
      </c>
      <c r="P14" s="31">
        <f>'Option1 (base case)'!P$28*conv_2026</f>
        <v>201254.23040235403</v>
      </c>
      <c r="Q14" s="31">
        <f>'Option1 (base case)'!Q$28*conv_2026</f>
        <v>211200.80087315344</v>
      </c>
      <c r="R14" s="31">
        <f>'Option1 (base case)'!R$28*conv_2026</f>
        <v>216790.78552573555</v>
      </c>
      <c r="S14" s="31">
        <f>'Option1 (base case)'!S$28*conv_2026</f>
        <v>222442.27908605468</v>
      </c>
      <c r="T14" s="31">
        <f>'Option1 (base case)'!T$28*conv_2026</f>
        <v>228155.07360887068</v>
      </c>
      <c r="U14" s="31">
        <f>'Option1 (base case)'!U$28*conv_2026</f>
        <v>233928.96657954372</v>
      </c>
      <c r="V14" s="31">
        <f>'Option1 (base case)'!V$28*conv_2026</f>
        <v>239763.76074046336</v>
      </c>
      <c r="W14" s="31">
        <f>'Option1 (base case)'!W$28*conv_2026</f>
        <v>245659.2639256304</v>
      </c>
      <c r="X14" s="31">
        <f>'Option1 (base case)'!X$28*conv_2026</f>
        <v>251615.28890289669</v>
      </c>
      <c r="Y14" s="31">
        <f>'Option1 (base case)'!Y$28*conv_2026</f>
        <v>257631.65322340388</v>
      </c>
      <c r="Z14" s="31">
        <f>'Option1 (base case)'!Z$28*conv_2026</f>
        <v>263708.17907779885</v>
      </c>
      <c r="AA14" s="31">
        <f>'Option1 (base case)'!AA$28*conv_2026</f>
        <v>269844.69315882877</v>
      </c>
      <c r="AB14" s="31">
        <f>'Option1 (base case)'!AB$28*conv_2026</f>
        <v>276041.02652995271</v>
      </c>
      <c r="AC14" s="31">
        <f>'Option1 (base case)'!AC$28*conv_2026</f>
        <v>282297.01449962379</v>
      </c>
      <c r="AD14" s="31">
        <f>'Option1 (base case)'!AD$28*conv_2026</f>
        <v>288612.49650093092</v>
      </c>
      <c r="AE14" s="31">
        <f>'Option1 (base case)'!AE$28*conv_2026</f>
        <v>294987.31597630243</v>
      </c>
      <c r="AF14" s="31">
        <f>'Option1 (base case)'!AF$28*conv_2026</f>
        <v>301421.32026699162</v>
      </c>
      <c r="AG14" s="31">
        <f>'Option1 (base case)'!AG$28*conv_2026</f>
        <v>307914.36050709581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5385463.7904992187</v>
      </c>
      <c r="G16" s="225">
        <f>output_dollars</f>
        <v>46203</v>
      </c>
      <c r="H16" s="31"/>
      <c r="I16" s="31">
        <f>'Option1 (base case)'!I$36*conv_2026</f>
        <v>281648.52914355998</v>
      </c>
      <c r="J16" s="31">
        <f>'Option1 (base case)'!J$36*conv_2026</f>
        <v>290866.44543584425</v>
      </c>
      <c r="K16" s="31">
        <f>'Option1 (base case)'!K$36*conv_2026</f>
        <v>301807.72304698388</v>
      </c>
      <c r="L16" s="31">
        <f>'Option1 (base case)'!L$36*conv_2026</f>
        <v>310703.15900543408</v>
      </c>
      <c r="M16" s="31">
        <f>'Option1 (base case)'!M$36*conv_2026</f>
        <v>319256.38633760909</v>
      </c>
      <c r="N16" s="31">
        <f>'Option1 (base case)'!N$36*conv_2026</f>
        <v>329516.39519955445</v>
      </c>
      <c r="O16" s="31">
        <f>'Option1 (base case)'!O$36*conv_2026</f>
        <v>341509.34227186698</v>
      </c>
      <c r="P16" s="31">
        <f>'Option1 (base case)'!P$36*conv_2026</f>
        <v>354564.43692407839</v>
      </c>
      <c r="Q16" s="31">
        <f>'Option1 (base case)'!Q$36*conv_2026</f>
        <v>365072.56197191135</v>
      </c>
      <c r="R16" s="31">
        <f>'Option1 (base case)'!R$36*conv_2026</f>
        <v>371230.18154983921</v>
      </c>
      <c r="S16" s="31">
        <f>'Option1 (base case)'!S$36*conv_2026</f>
        <v>377455.36259663274</v>
      </c>
      <c r="T16" s="31">
        <f>'Option1 (base case)'!T$36*conv_2026</f>
        <v>383747.86992191768</v>
      </c>
      <c r="U16" s="31">
        <f>'Option1 (base case)'!U$36*conv_2026</f>
        <v>390107.47428953764</v>
      </c>
      <c r="V16" s="31">
        <f>'Option1 (base case)'!V$36*conv_2026</f>
        <v>396533.95222643716</v>
      </c>
      <c r="W16" s="31">
        <f>'Option1 (base case)'!W$36*conv_2026</f>
        <v>403027.08584052941</v>
      </c>
      <c r="X16" s="31">
        <f>'Option1 (base case)'!X$36*conv_2026</f>
        <v>409586.66264700325</v>
      </c>
      <c r="Y16" s="31">
        <f>'Option1 (base case)'!Y$36*conv_2026</f>
        <v>416212.47540256148</v>
      </c>
      <c r="Z16" s="31">
        <f>'Option1 (base case)'!Z$36*conv_2026</f>
        <v>422904.3219471284</v>
      </c>
      <c r="AA16" s="31">
        <f>'Option1 (base case)'!AA$36*conv_2026</f>
        <v>429662.00505258568</v>
      </c>
      <c r="AB16" s="31">
        <f>'Option1 (base case)'!AB$36*conv_2026</f>
        <v>436485.33227813832</v>
      </c>
      <c r="AC16" s="31">
        <f>'Option1 (base case)'!AC$36*conv_2026</f>
        <v>443374.11583192879</v>
      </c>
      <c r="AD16" s="31">
        <f>'Option1 (base case)'!AD$36*conv_2026</f>
        <v>450328.17243855621</v>
      </c>
      <c r="AE16" s="31">
        <f>'Option1 (base case)'!AE$36*conv_2026</f>
        <v>456702.99191392772</v>
      </c>
      <c r="AF16" s="31">
        <f>'Option1 (base case)'!AF$36*conv_2026</f>
        <v>463136.99620461691</v>
      </c>
      <c r="AG16" s="31">
        <f>'Option1 (base case)'!AG$36*conv_2026</f>
        <v>469630.03644472104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1041529.5931116373</v>
      </c>
      <c r="G28" s="271">
        <f>output_dollars</f>
        <v>46203</v>
      </c>
      <c r="H28" s="272"/>
      <c r="I28" s="31">
        <f>Option2!I$28*conv_2026</f>
        <v>132096.49751174904</v>
      </c>
      <c r="J28" s="31">
        <f>Option2!J$28*conv_2026</f>
        <v>140796.24957751954</v>
      </c>
      <c r="K28" s="31">
        <f>Option2!K$28*conv_2026</f>
        <v>151213.07116194972</v>
      </c>
      <c r="L28" s="31">
        <f>Option2!L$28*conv_2026</f>
        <v>4888.5446508776022</v>
      </c>
      <c r="M28" s="31">
        <f>Option2!M$28*conv_2026</f>
        <v>9124.9617045473024</v>
      </c>
      <c r="N28" s="31">
        <f>Option2!N$28*conv_2026</f>
        <v>13439.161346192714</v>
      </c>
      <c r="O28" s="31">
        <f>Option2!O$28*conv_2026</f>
        <v>18022.400991305658</v>
      </c>
      <c r="P28" s="31">
        <f>Option2!P$28*conv_2026</f>
        <v>22919.539924679706</v>
      </c>
      <c r="Q28" s="31">
        <f>Option2!Q$28*conv_2026</f>
        <v>27715.445545642579</v>
      </c>
      <c r="R28" s="31">
        <f>Option2!R$28*conv_2026</f>
        <v>32012.523262696792</v>
      </c>
      <c r="S28" s="31">
        <f>Option2!S$28*conv_2026</f>
        <v>36326.351323759736</v>
      </c>
      <c r="T28" s="31">
        <f>Option2!T$28*conv_2026</f>
        <v>40665.696321972639</v>
      </c>
      <c r="U28" s="31">
        <f>Option2!U$28*conv_2026</f>
        <v>45036.997605736513</v>
      </c>
      <c r="V28" s="31">
        <f>Option2!V$28*conv_2026</f>
        <v>49445.125726831415</v>
      </c>
      <c r="W28" s="31">
        <f>Option2!W$28*conv_2026</f>
        <v>53893.849669290183</v>
      </c>
      <c r="X28" s="31">
        <f>Option2!X$28*conv_2026</f>
        <v>58386.139348688208</v>
      </c>
      <c r="Y28" s="31">
        <f>Option2!Y$28*conv_2026</f>
        <v>62924.369459243571</v>
      </c>
      <c r="Z28" s="31">
        <f>Option2!Z$28*conv_2026</f>
        <v>67510.461443618435</v>
      </c>
      <c r="AA28" s="31">
        <f>Option2!AA$28*conv_2026</f>
        <v>72145.98513611489</v>
      </c>
      <c r="AB28" s="31">
        <f>Option2!AB$28*conv_2026</f>
        <v>76832.233262364432</v>
      </c>
      <c r="AC28" s="31">
        <f>Option2!AC$28*conv_2026</f>
        <v>81570.277158238809</v>
      </c>
      <c r="AD28" s="31">
        <f>Option2!AD$28*conv_2026</f>
        <v>86361.00918075841</v>
      </c>
      <c r="AE28" s="31">
        <f>Option2!AE$28*conv_2026</f>
        <v>91205.175490633832</v>
      </c>
      <c r="AF28" s="31">
        <f>Option2!AF$28*conv_2026</f>
        <v>96103.401739738896</v>
      </c>
      <c r="AG28" s="31">
        <f>Option2!AG$28*conv_2026</f>
        <v>101056.21344447872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-4290692.618833228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-1540705.3203484048</v>
      </c>
      <c r="K29" s="31">
        <f>SUM(Option2!K$67:K$69)*conv_2026*K$7</f>
        <v>-3081410.6406968096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1444767.3148151673</v>
      </c>
      <c r="G30" s="225">
        <f>output_dollars</f>
        <v>46203</v>
      </c>
      <c r="H30" s="31"/>
      <c r="I30" s="31">
        <f>Option2!I$36*conv_2026*I$7</f>
        <v>281648.52914355998</v>
      </c>
      <c r="J30" s="31">
        <f>Option2!J$36*conv_2026*J$7</f>
        <v>290866.44543584425</v>
      </c>
      <c r="K30" s="31">
        <f>Option2!K$36*conv_2026*K$7</f>
        <v>301807.72304698388</v>
      </c>
      <c r="L30" s="31">
        <f>Option2!L$36*conv_2026*L$7</f>
        <v>14318.098155775664</v>
      </c>
      <c r="M30" s="31">
        <f>Option2!M$36*conv_2026*M$7</f>
        <v>18843.087839490112</v>
      </c>
      <c r="N30" s="31">
        <f>Option2!N$36*conv_2026*N$7</f>
        <v>23457.672916960619</v>
      </c>
      <c r="O30" s="31">
        <f>Option2!O$36*conv_2026*O$7</f>
        <v>28352.059510141549</v>
      </c>
      <c r="P30" s="31">
        <f>Option2!P$36*conv_2026*P$7</f>
        <v>33570.445684254701</v>
      </c>
      <c r="Q30" s="31">
        <f>Option2!Q$36*conv_2026*Q$7</f>
        <v>38697.224146758716</v>
      </c>
      <c r="R30" s="31">
        <f>Option2!R$36*conv_2026*R$7</f>
        <v>43334.433849094894</v>
      </c>
      <c r="S30" s="31">
        <f>Option2!S$36*conv_2026*S$7</f>
        <v>47997.356658241319</v>
      </c>
      <c r="T30" s="31">
        <f>Option2!T$36*conv_2026*T$7</f>
        <v>52694.511538900464</v>
      </c>
      <c r="U30" s="31">
        <f>Option2!U$36*conv_2026*U$7</f>
        <v>57432.125910045615</v>
      </c>
      <c r="V30" s="31">
        <f>Option2!V$36*conv_2026*V$7</f>
        <v>62214.885559354771</v>
      </c>
      <c r="W30" s="31">
        <f>Option2!W$36*conv_2026*W$7</f>
        <v>67046.396008015203</v>
      </c>
      <c r="X30" s="31">
        <f>Option2!X$36*conv_2026*X$7</f>
        <v>71929.480819230681</v>
      </c>
      <c r="Y30" s="31">
        <f>Option2!Y$36*conv_2026*Y$7</f>
        <v>76866.382353853478</v>
      </c>
      <c r="Z30" s="31">
        <f>Option2!Z$36*conv_2026*Z$7</f>
        <v>81858.901399110124</v>
      </c>
      <c r="AA30" s="31">
        <f>Option2!AA$36*conv_2026*AA$7</f>
        <v>86908.496999472292</v>
      </c>
      <c r="AB30" s="31">
        <f>Option2!AB$36*conv_2026*AB$7</f>
        <v>92016.359526725399</v>
      </c>
      <c r="AC30" s="31">
        <f>Option2!AC$36*conv_2026*AC$7</f>
        <v>97183.465252690265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-2445212.552328004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-65685.983155369147</v>
      </c>
      <c r="L32" s="31">
        <f>Option2!L$82*conv_2026*L$7</f>
        <v>-197057.94946610747</v>
      </c>
      <c r="M32" s="31">
        <f>Option2!M$82*conv_2026*M$7</f>
        <v>-197057.94946610747</v>
      </c>
      <c r="N32" s="31">
        <f>Option2!N$82*conv_2026*N$7</f>
        <v>-197057.94946610747</v>
      </c>
      <c r="O32" s="31">
        <f>Option2!O$82*conv_2026*O$7</f>
        <v>-197057.94946610747</v>
      </c>
      <c r="P32" s="31">
        <f>Option2!P$82*conv_2026*P$7</f>
        <v>-197057.94946610747</v>
      </c>
      <c r="Q32" s="31">
        <f>Option2!Q$82*conv_2026*Q$7</f>
        <v>-197057.94946610747</v>
      </c>
      <c r="R32" s="31">
        <f>Option2!R$82*conv_2026*R$7</f>
        <v>-197057.94946610747</v>
      </c>
      <c r="S32" s="31">
        <f>Option2!S$82*conv_2026*S$7</f>
        <v>-197057.94946610747</v>
      </c>
      <c r="T32" s="31">
        <f>Option2!T$82*conv_2026*T$7</f>
        <v>-197057.94946610747</v>
      </c>
      <c r="U32" s="31">
        <f>Option2!U$82*conv_2026*U$7</f>
        <v>-197057.94946610747</v>
      </c>
      <c r="V32" s="31">
        <f>Option2!V$82*conv_2026*V$7</f>
        <v>-197057.94946610747</v>
      </c>
      <c r="W32" s="31">
        <f>Option2!W$82*conv_2026*W$7</f>
        <v>-197057.94946610747</v>
      </c>
      <c r="X32" s="31">
        <f>Option2!X$82*conv_2026*X$7</f>
        <v>-197057.94946610747</v>
      </c>
      <c r="Y32" s="31">
        <f>Option2!Y$82*conv_2026*Y$7</f>
        <v>-197057.94946610747</v>
      </c>
      <c r="Z32" s="31">
        <f>Option2!Z$82*conv_2026*Z$7</f>
        <v>-197057.94946610747</v>
      </c>
      <c r="AA32" s="31">
        <f>Option2!AA$82*conv_2026*AA$7</f>
        <v>-197057.94946610747</v>
      </c>
      <c r="AB32" s="31">
        <f>Option2!AB$82*conv_2026*AB$7</f>
        <v>-197057.94946610747</v>
      </c>
      <c r="AC32" s="31">
        <f>Option2!AC$82*conv_2026*AC$7</f>
        <v>-197057.94946610747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3940696.4756840514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296385.06084965839</v>
      </c>
      <c r="M34" s="31">
        <f>Option2!M$84*conv_2026*M$7</f>
        <v>300413.29849811899</v>
      </c>
      <c r="N34" s="31">
        <f>Option2!N$84*conv_2026*N$7</f>
        <v>306058.72228259384</v>
      </c>
      <c r="O34" s="31">
        <f>Option2!O$84*conv_2026*O$7</f>
        <v>313157.28276172542</v>
      </c>
      <c r="P34" s="31">
        <f>Option2!P$84*conv_2026*P$7</f>
        <v>320993.99123982375</v>
      </c>
      <c r="Q34" s="31">
        <f>Option2!Q$84*conv_2026*Q$7</f>
        <v>326375.33782515262</v>
      </c>
      <c r="R34" s="31">
        <f>Option2!R$84*conv_2026*R$7</f>
        <v>327895.74770074437</v>
      </c>
      <c r="S34" s="31">
        <f>Option2!S$84*conv_2026*S$7</f>
        <v>329458.00593839138</v>
      </c>
      <c r="T34" s="31">
        <f>Option2!T$84*conv_2026*T$7</f>
        <v>331053.35838301724</v>
      </c>
      <c r="U34" s="31">
        <f>Option2!U$84*conv_2026*U$7</f>
        <v>332675.34837949206</v>
      </c>
      <c r="V34" s="31">
        <f>Option2!V$84*conv_2026*V$7</f>
        <v>334319.06666708243</v>
      </c>
      <c r="W34" s="31">
        <f>Option2!W$84*conv_2026*W$7</f>
        <v>335980.68983251421</v>
      </c>
      <c r="X34" s="31">
        <f>Option2!X$84*conv_2026*X$7</f>
        <v>337657.18182777253</v>
      </c>
      <c r="Y34" s="31">
        <f>Option2!Y$84*conv_2026*Y$7</f>
        <v>339346.09304870799</v>
      </c>
      <c r="Z34" s="31">
        <f>Option2!Z$84*conv_2026*Z$7</f>
        <v>341045.42054801824</v>
      </c>
      <c r="AA34" s="31">
        <f>Option2!AA$84*conv_2026*AA$7</f>
        <v>342753.50805311342</v>
      </c>
      <c r="AB34" s="31">
        <f>Option2!AB$84*conv_2026*AB$7</f>
        <v>344468.97275141289</v>
      </c>
      <c r="AC34" s="31">
        <f>Option2!AC$84*conv_2026*AC$7</f>
        <v>346190.65057923854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-65685.983155369147</v>
      </c>
      <c r="L36" s="52">
        <f t="shared" si="9"/>
        <v>99327.111383550917</v>
      </c>
      <c r="M36" s="52">
        <f t="shared" si="9"/>
        <v>103355.34903201152</v>
      </c>
      <c r="N36" s="52">
        <f t="shared" si="9"/>
        <v>109000.77281648637</v>
      </c>
      <c r="O36" s="52">
        <f t="shared" si="9"/>
        <v>116099.33329561795</v>
      </c>
      <c r="P36" s="52">
        <f t="shared" si="9"/>
        <v>123936.04177371628</v>
      </c>
      <c r="Q36" s="52">
        <f t="shared" si="9"/>
        <v>129317.38835904514</v>
      </c>
      <c r="R36" s="52">
        <f t="shared" si="9"/>
        <v>130837.7982346369</v>
      </c>
      <c r="S36" s="52">
        <f t="shared" si="9"/>
        <v>132400.0564722839</v>
      </c>
      <c r="T36" s="52">
        <f t="shared" si="9"/>
        <v>133995.40891690977</v>
      </c>
      <c r="U36" s="52">
        <f t="shared" si="9"/>
        <v>135617.39891338459</v>
      </c>
      <c r="V36" s="52">
        <f t="shared" si="9"/>
        <v>137261.11720097496</v>
      </c>
      <c r="W36" s="52">
        <f t="shared" si="9"/>
        <v>138922.74036640674</v>
      </c>
      <c r="X36" s="52">
        <f t="shared" si="9"/>
        <v>140599.23236166505</v>
      </c>
      <c r="Y36" s="52">
        <f t="shared" si="9"/>
        <v>142288.14358260052</v>
      </c>
      <c r="Z36" s="52">
        <f t="shared" si="9"/>
        <v>143987.47108191077</v>
      </c>
      <c r="AA36" s="52">
        <f t="shared" si="9"/>
        <v>145695.55858700594</v>
      </c>
      <c r="AB36" s="52">
        <f t="shared" si="9"/>
        <v>147411.02328530542</v>
      </c>
      <c r="AC36" s="52">
        <f t="shared" si="9"/>
        <v>149132.70111313107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1495483.9233560478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189</v>
      </c>
      <c r="D38" s="38" t="str">
        <f t="shared" si="6"/>
        <v>Option 2PV of costs</v>
      </c>
      <c r="E38" s="1"/>
      <c r="F38" s="108">
        <f>SUM(F32:F33)</f>
        <v>-2445212.552328004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190</v>
      </c>
      <c r="D39" s="38" t="str">
        <f t="shared" si="6"/>
        <v>Option 2PV of benefits</v>
      </c>
      <c r="E39" s="1"/>
      <c r="F39" s="108">
        <f>SUM(F34:F35)</f>
        <v>3940696.4756840514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3444002.4711727891</v>
      </c>
      <c r="G42" s="271">
        <f>output_dollars</f>
        <v>46203</v>
      </c>
      <c r="H42" s="272"/>
      <c r="I42" s="31">
        <f>Option3!I$28*conv_2026</f>
        <v>132096.49751174904</v>
      </c>
      <c r="J42" s="31">
        <f>Option3!J$28*conv_2026</f>
        <v>140796.24957751954</v>
      </c>
      <c r="K42" s="31">
        <f>Option3!K$28*conv_2026</f>
        <v>143413.20739917376</v>
      </c>
      <c r="L42" s="31">
        <f>Option3!L$28*conv_2026</f>
        <v>151345.23928633152</v>
      </c>
      <c r="M42" s="31">
        <f>Option3!M$28*conv_2026</f>
        <v>158946.67027435103</v>
      </c>
      <c r="N42" s="31">
        <f>Option3!N$28*conv_2026</f>
        <v>168160.7873983733</v>
      </c>
      <c r="O42" s="31">
        <f>Option3!O$28*conv_2026</f>
        <v>179012.38359715653</v>
      </c>
      <c r="P42" s="31">
        <f>Option3!P$28*conv_2026</f>
        <v>190865.2793477744</v>
      </c>
      <c r="Q42" s="31">
        <f>Option3!Q$28*conv_2026</f>
        <v>200296.69198242773</v>
      </c>
      <c r="R42" s="31">
        <f>Option3!R$28*conv_2026</f>
        <v>205596.30160524789</v>
      </c>
      <c r="S42" s="31">
        <f>Option3!S$28*conv_2026</f>
        <v>210954.13351516597</v>
      </c>
      <c r="T42" s="31">
        <f>Option3!T$28*conv_2026</f>
        <v>216369.98766817586</v>
      </c>
      <c r="U42" s="31">
        <f>Option3!U$28*conv_2026</f>
        <v>221843.66915560514</v>
      </c>
      <c r="V42" s="31">
        <f>Option3!V$28*conv_2026</f>
        <v>227374.98803959726</v>
      </c>
      <c r="W42" s="31">
        <f>Option3!W$28*conv_2026</f>
        <v>232963.75919632593</v>
      </c>
      <c r="X42" s="31">
        <f>Option3!X$28*conv_2026</f>
        <v>238609.80216647059</v>
      </c>
      <c r="Y42" s="31">
        <f>Option3!Y$28*conv_2026</f>
        <v>244312.94101251842</v>
      </c>
      <c r="Z42" s="31">
        <f>Option3!Z$28*conv_2026</f>
        <v>250073.00418249218</v>
      </c>
      <c r="AA42" s="31">
        <f>Option3!AA$28*conv_2026</f>
        <v>255889.82437972739</v>
      </c>
      <c r="AB42" s="31">
        <f>Option3!AB$28*conv_2026</f>
        <v>261763.2384383546</v>
      </c>
      <c r="AC42" s="31">
        <f>Option3!AC$28*conv_2026</f>
        <v>267693.08720415784</v>
      </c>
      <c r="AD42" s="31">
        <f>Option3!AD$28*conv_2026</f>
        <v>273679.21542051656</v>
      </c>
      <c r="AE42" s="31">
        <f>Option3!AE$28*conv_2026</f>
        <v>279721.47161914449</v>
      </c>
      <c r="AF42" s="31">
        <f>Option3!AF$28*conv_2026</f>
        <v>285819.70801536541</v>
      </c>
      <c r="AG42" s="31">
        <f>Option3!AG$28*conv_2026</f>
        <v>291973.78040768526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-528470.26607789507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-556456.32320829842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3935609.5442830091</v>
      </c>
      <c r="G44" s="225">
        <f>output_dollars</f>
        <v>46203</v>
      </c>
      <c r="H44" s="31"/>
      <c r="I44" s="31">
        <f>Option3!I$36*conv_2026*I$7</f>
        <v>281648.52914355998</v>
      </c>
      <c r="J44" s="31">
        <f>Option3!J$36*conv_2026*J$7</f>
        <v>290866.44543584425</v>
      </c>
      <c r="K44" s="31">
        <f>Option3!K$36*conv_2026*K$7</f>
        <v>194007.95616998433</v>
      </c>
      <c r="L44" s="31">
        <f>Option3!L$36*conv_2026*L$7</f>
        <v>202447.89889567235</v>
      </c>
      <c r="M44" s="31">
        <f>Option3!M$36*conv_2026*M$7</f>
        <v>210563.20123006552</v>
      </c>
      <c r="N44" s="31">
        <f>Option3!N$36*conv_2026*N$7</f>
        <v>220297.12072281551</v>
      </c>
      <c r="O44" s="31">
        <f>Option3!O$36*conv_2026*O$7</f>
        <v>231674.42144903072</v>
      </c>
      <c r="P44" s="31">
        <f>Option3!P$36*conv_2026*P$7</f>
        <v>244058.89562114174</v>
      </c>
      <c r="Q44" s="31">
        <f>Option3!Q$36*conv_2026*Q$7</f>
        <v>254027.73288406301</v>
      </c>
      <c r="R44" s="31">
        <f>Option3!R$36*conv_2026*R$7</f>
        <v>259870.58621145296</v>
      </c>
      <c r="S44" s="31">
        <f>Option3!S$36*conv_2026*S$7</f>
        <v>265777.45430907188</v>
      </c>
      <c r="T44" s="31">
        <f>Option3!T$36*conv_2026*T$7</f>
        <v>271748.11105850054</v>
      </c>
      <c r="U44" s="31">
        <f>Option3!U$36*conv_2026*U$7</f>
        <v>277782.33597777091</v>
      </c>
      <c r="V44" s="31">
        <f>Option3!V$36*conv_2026*V$7</f>
        <v>283879.91404005681</v>
      </c>
      <c r="W44" s="31">
        <f>Option3!W$36*conv_2026*W$7</f>
        <v>290040.63550089207</v>
      </c>
      <c r="X44" s="31">
        <f>Option3!X$36*conv_2026*X$7</f>
        <v>296264.29573339748</v>
      </c>
      <c r="Y44" s="31">
        <f>Option3!Y$36*conv_2026*Y$7</f>
        <v>302550.69507103629</v>
      </c>
      <c r="Z44" s="31">
        <f>Option3!Z$36*conv_2026*Z$7</f>
        <v>308899.63865745708</v>
      </c>
      <c r="AA44" s="31">
        <f>Option3!AA$36*conv_2026*AA$7</f>
        <v>315310.93630300713</v>
      </c>
      <c r="AB44" s="31">
        <f>Option3!AB$36*conv_2026*AB$7</f>
        <v>321784.40234753856</v>
      </c>
      <c r="AC44" s="31">
        <f>Option3!AC$36*conv_2026*AC$7</f>
        <v>328319.85552914318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-528470.26607789542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-66909.069461024992</v>
      </c>
      <c r="L46" s="31">
        <f>Option3!L$82*conv_2026*L$7</f>
        <v>-66909.069461024992</v>
      </c>
      <c r="M46" s="31">
        <f>Option3!M$82*conv_2026*M$7</f>
        <v>-66909.069461024992</v>
      </c>
      <c r="N46" s="31">
        <f>Option3!N$82*conv_2026*N$7</f>
        <v>-66909.069461024992</v>
      </c>
      <c r="O46" s="31">
        <f>Option3!O$82*conv_2026*O$7</f>
        <v>-66909.069461024992</v>
      </c>
      <c r="P46" s="31">
        <f>Option3!P$82*conv_2026*P$7</f>
        <v>-66909.069461024992</v>
      </c>
      <c r="Q46" s="31">
        <f>Option3!Q$82*conv_2026*Q$7</f>
        <v>-66909.069461024992</v>
      </c>
      <c r="R46" s="31">
        <f>Option3!R$82*conv_2026*R$7</f>
        <v>-66909.069461024992</v>
      </c>
      <c r="S46" s="31">
        <f>Option3!S$82*conv_2026*S$7</f>
        <v>-66909.069461024992</v>
      </c>
      <c r="T46" s="31">
        <f>Option3!T$82*conv_2026*T$7</f>
        <v>-66909.069461024992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1449854.2462162101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107799.76687699954</v>
      </c>
      <c r="L48" s="31">
        <f>Option3!L$84*conv_2026*L$7</f>
        <v>108255.26010976174</v>
      </c>
      <c r="M48" s="31">
        <f>Option3!M$84*conv_2026*M$7</f>
        <v>108693.1851075436</v>
      </c>
      <c r="N48" s="31">
        <f>Option3!N$84*conv_2026*N$7</f>
        <v>109219.27447673897</v>
      </c>
      <c r="O48" s="31">
        <f>Option3!O$84*conv_2026*O$7</f>
        <v>109834.92082283625</v>
      </c>
      <c r="P48" s="31">
        <f>Option3!P$84*conv_2026*P$7</f>
        <v>110505.54130293669</v>
      </c>
      <c r="Q48" s="31">
        <f>Option3!Q$84*conv_2026*Q$7</f>
        <v>111044.82908784832</v>
      </c>
      <c r="R48" s="31">
        <f>Option3!R$84*conv_2026*R$7</f>
        <v>111359.59533838629</v>
      </c>
      <c r="S48" s="31">
        <f>Option3!S$84*conv_2026*S$7</f>
        <v>111677.90828756087</v>
      </c>
      <c r="T48" s="31">
        <f>Option3!T$84*conv_2026*T$7</f>
        <v>111999.75886341716</v>
      </c>
      <c r="U48" s="31">
        <f>Option3!U$84*conv_2026*U$7</f>
        <v>112325.13831176676</v>
      </c>
      <c r="V48" s="31">
        <f>Option3!V$84*conv_2026*V$7</f>
        <v>112654.03818638036</v>
      </c>
      <c r="W48" s="31">
        <f>Option3!W$84*conv_2026*W$7</f>
        <v>112986.45033963736</v>
      </c>
      <c r="X48" s="31">
        <f>Option3!X$84*conv_2026*X$7</f>
        <v>113322.36691360579</v>
      </c>
      <c r="Y48" s="31">
        <f>Option3!Y$84*conv_2026*Y$7</f>
        <v>113661.78033152515</v>
      </c>
      <c r="Z48" s="31">
        <f>Option3!Z$84*conv_2026*Z$7</f>
        <v>114004.68328967132</v>
      </c>
      <c r="AA48" s="31">
        <f>Option3!AA$84*conv_2026*AA$7</f>
        <v>114351.06874957857</v>
      </c>
      <c r="AB48" s="31">
        <f>Option3!AB$84*conv_2026*AB$7</f>
        <v>114700.92993059976</v>
      </c>
      <c r="AC48" s="31">
        <f>Option3!AC$84*conv_2026*AC$7</f>
        <v>115054.26030278557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40890.697415974544</v>
      </c>
      <c r="L50" s="52">
        <f t="shared" si="13"/>
        <v>41346.190648736752</v>
      </c>
      <c r="M50" s="52">
        <f t="shared" si="13"/>
        <v>41784.115646518607</v>
      </c>
      <c r="N50" s="52">
        <f t="shared" si="13"/>
        <v>42310.205015713975</v>
      </c>
      <c r="O50" s="52">
        <f t="shared" si="13"/>
        <v>42925.851361811263</v>
      </c>
      <c r="P50" s="52">
        <f t="shared" si="13"/>
        <v>43596.471841911698</v>
      </c>
      <c r="Q50" s="52">
        <f t="shared" si="13"/>
        <v>44135.759626823332</v>
      </c>
      <c r="R50" s="52">
        <f t="shared" si="13"/>
        <v>44450.525877361302</v>
      </c>
      <c r="S50" s="52">
        <f t="shared" si="13"/>
        <v>44768.838826535881</v>
      </c>
      <c r="T50" s="52">
        <f t="shared" si="13"/>
        <v>45090.689402392163</v>
      </c>
      <c r="U50" s="52">
        <f t="shared" si="13"/>
        <v>112325.13831176676</v>
      </c>
      <c r="V50" s="52">
        <f t="shared" si="13"/>
        <v>112654.03818638036</v>
      </c>
      <c r="W50" s="52">
        <f t="shared" si="13"/>
        <v>112986.45033963736</v>
      </c>
      <c r="X50" s="52">
        <f t="shared" si="13"/>
        <v>113322.36691360579</v>
      </c>
      <c r="Y50" s="52">
        <f t="shared" si="13"/>
        <v>113661.78033152515</v>
      </c>
      <c r="Z50" s="52">
        <f t="shared" si="13"/>
        <v>114004.68328967132</v>
      </c>
      <c r="AA50" s="52">
        <f t="shared" si="13"/>
        <v>114351.06874957857</v>
      </c>
      <c r="AB50" s="52">
        <f t="shared" si="13"/>
        <v>114700.92993059976</v>
      </c>
      <c r="AC50" s="52">
        <f>SUM(AC46:AC49)</f>
        <v>115054.26030278557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921383.98013831442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189</v>
      </c>
      <c r="D52" s="38" t="str">
        <f t="shared" si="11"/>
        <v>Option 3PV of costs</v>
      </c>
      <c r="E52" s="1"/>
      <c r="F52" s="108">
        <f>SUM(F46:F47)</f>
        <v>-528470.26607789542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190</v>
      </c>
      <c r="D53" s="38" t="str">
        <f t="shared" si="11"/>
        <v>Option 3PV of benefits</v>
      </c>
      <c r="E53" s="1"/>
      <c r="F53" s="108">
        <f>SUM(F48:F49)</f>
        <v>1449854.2462162101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202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0.19705794946610747</v>
      </c>
      <c r="J91" s="297" cm="1">
        <f t="array" ref="J91">MAX($D91*INDEX(J$15:X$81, MATCH($A91&amp;$C91, $D$15:$D$81,0),))/mill_conv</f>
        <v>0.19705794946610747</v>
      </c>
      <c r="K91" s="297" cm="1">
        <f t="array" ref="K91">MAX($D91*INDEX(K$15:Y$81, MATCH($A91&amp;$C91, $D$15:$D$81,0),))/mill_conv</f>
        <v>0.19705794946610747</v>
      </c>
      <c r="L91" s="297" cm="1">
        <f t="array" ref="L91">MAX($D91*INDEX(L$15:Z$81, MATCH($A91&amp;$C91, $D$15:$D$81,0),))/mill_conv</f>
        <v>0.19705794946610747</v>
      </c>
      <c r="M91" s="297" cm="1">
        <f t="array" ref="M91">MAX($D91*INDEX(M$15:AA$81, MATCH($A91&amp;$C91, $D$15:$D$81,0),))/mill_conv</f>
        <v>0.19705794946610747</v>
      </c>
      <c r="N91" s="297" cm="1">
        <f t="array" ref="N91">MAX($D91*INDEX(N$15:AB$81, MATCH($A91&amp;$C91, $D$15:$D$81,0),))/mill_conv</f>
        <v>0.19705794946610747</v>
      </c>
      <c r="O91" s="297" cm="1">
        <f t="array" ref="O91">MAX($D91*INDEX(O$15:AC$81, MATCH($A91&amp;$C91, $D$15:$D$81,0),))/mill_conv</f>
        <v>0.19705794946610747</v>
      </c>
      <c r="P91" s="297" cm="1">
        <f t="array" ref="P91">MAX($D91*INDEX(P$15:AD$81, MATCH($A91&amp;$C91, $D$15:$D$81,0),))/mill_conv</f>
        <v>0.19705794946610747</v>
      </c>
      <c r="Q91" s="297" cm="1">
        <f t="array" ref="Q91">MAX($D91*INDEX(Q$15:AE$81, MATCH($A91&amp;$C91, $D$15:$D$81,0),))/mill_conv</f>
        <v>0.19705794946610747</v>
      </c>
      <c r="R91" s="297" cm="1">
        <f t="array" ref="R91">MAX($D91*INDEX(R$15:AF$81, MATCH($A91&amp;$C91, $D$15:$D$81,0),))/mill_conv</f>
        <v>0.19705794946610747</v>
      </c>
      <c r="S91" s="297" cm="1">
        <f t="array" ref="S91">MAX($D91*INDEX(S$15:AG$81, MATCH($A91&amp;$C91, $D$15:$D$81,0),))/mill_conv</f>
        <v>0.19705794946610747</v>
      </c>
      <c r="T91" s="297" cm="1">
        <f t="array" ref="T91">MAX($D91*INDEX(T$15:AH$81, MATCH($A91&amp;$C91, $D$15:$D$81,0),))/mill_conv</f>
        <v>0.19705794946610747</v>
      </c>
      <c r="U91" s="297" cm="1">
        <f t="array" ref="U91">MAX($D91*INDEX(U$15:AI$81, MATCH($A91&amp;$C91, $D$15:$D$81,0),))/mill_conv</f>
        <v>0.19705794946610747</v>
      </c>
      <c r="V91" s="297" cm="1">
        <f t="array" ref="V91">MAX($D91*INDEX(V$15:AJ$81, MATCH($A91&amp;$C91, $D$15:$D$81,0),))/mill_conv</f>
        <v>0.19705794946610747</v>
      </c>
      <c r="W91" s="297" cm="1">
        <f t="array" ref="W91">MAX($D91*INDEX(W$15:AK$81, MATCH($A91&amp;$C91, $D$15:$D$81,0),))/mill_conv</f>
        <v>0.19705794946610747</v>
      </c>
      <c r="X91" s="297" cm="1">
        <f t="array" ref="X91">MAX($D91*INDEX(X$15:AL$81, MATCH($A91&amp;$C91, $D$15:$D$81,0),))/mill_conv</f>
        <v>0.19705794946610747</v>
      </c>
      <c r="Y91" s="297" cm="1">
        <f t="array" ref="Y91">MAX($D91*INDEX(Y$15:AM$81, MATCH($A91&amp;$C91, $D$15:$D$81,0),))/mill_conv</f>
        <v>0.19705794946610747</v>
      </c>
      <c r="Z91" s="297" cm="1">
        <f t="array" ref="Z91">MAX($D91*INDEX(Z$15:AN$81, MATCH($A91&amp;$C91, $D$15:$D$81,0),))/mill_conv</f>
        <v>0.19705794946610747</v>
      </c>
      <c r="AA91" s="297" cm="1">
        <f t="array" ref="AA91">MAX($D91*INDEX(AA$15:AO$81, MATCH($A91&amp;$C91, $D$15:$D$81,0),))/mill_conv</f>
        <v>0.19705794946610747</v>
      </c>
      <c r="AB91" s="297" cm="1">
        <f t="array" ref="AB91">MAX($D91*INDEX(AB$15:AP$81, MATCH($A91&amp;$C91, $D$15:$D$81,0),))/mill_conv</f>
        <v>0.19705794946610747</v>
      </c>
      <c r="AC91" s="297" cm="1">
        <f t="array" ref="AC91">MAX($D91*INDEX(AC$15:AQ$81, MATCH($A91&amp;$C91, $D$15:$D$81,0),))/mill_conv</f>
        <v>0.19705794946610747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0.28164852914355998</v>
      </c>
      <c r="J92" s="297">
        <f t="shared" si="23"/>
        <v>0.29086644543584422</v>
      </c>
      <c r="K92" s="297">
        <f t="shared" si="23"/>
        <v>0.30180772304698389</v>
      </c>
      <c r="L92" s="297">
        <f t="shared" si="23"/>
        <v>0.3107031590054341</v>
      </c>
      <c r="M92" s="297">
        <f t="shared" si="23"/>
        <v>0.31925638633760911</v>
      </c>
      <c r="N92" s="297">
        <f t="shared" si="23"/>
        <v>0.32951639519955445</v>
      </c>
      <c r="O92" s="297">
        <f t="shared" si="23"/>
        <v>0.34150934227186697</v>
      </c>
      <c r="P92" s="297">
        <f t="shared" si="23"/>
        <v>0.35456443692407841</v>
      </c>
      <c r="Q92" s="297">
        <f t="shared" si="23"/>
        <v>0.36507256197191135</v>
      </c>
      <c r="R92" s="297">
        <f t="shared" si="23"/>
        <v>0.37123018154983922</v>
      </c>
      <c r="S92" s="297">
        <f t="shared" ref="S92:AG92" si="24">$D92*INDEX(S$15:S$81, MATCH($A92&amp;$C92, $D$15:$D$81,0))/mill_conv</f>
        <v>0.37745536259663276</v>
      </c>
      <c r="T92" s="297">
        <f t="shared" si="24"/>
        <v>0.38374786992191767</v>
      </c>
      <c r="U92" s="297">
        <f t="shared" si="24"/>
        <v>0.39010747428953763</v>
      </c>
      <c r="V92" s="297">
        <f t="shared" si="24"/>
        <v>0.39653395222643717</v>
      </c>
      <c r="W92" s="297">
        <f t="shared" si="24"/>
        <v>0.40302708584052943</v>
      </c>
      <c r="X92" s="297">
        <f t="shared" si="24"/>
        <v>0.40958666264700327</v>
      </c>
      <c r="Y92" s="297">
        <f t="shared" si="24"/>
        <v>0.41621247540256145</v>
      </c>
      <c r="Z92" s="297">
        <f t="shared" si="24"/>
        <v>0.4229043219471284</v>
      </c>
      <c r="AA92" s="297">
        <f t="shared" si="24"/>
        <v>0.42966200505258567</v>
      </c>
      <c r="AB92" s="297">
        <f t="shared" si="24"/>
        <v>0.43648533227813829</v>
      </c>
      <c r="AC92" s="297">
        <f t="shared" si="24"/>
        <v>0.44337411583192882</v>
      </c>
      <c r="AD92" s="297">
        <f t="shared" si="24"/>
        <v>0.45032817243855622</v>
      </c>
      <c r="AE92" s="297">
        <f t="shared" si="24"/>
        <v>0.45670299191392771</v>
      </c>
      <c r="AF92" s="297">
        <f t="shared" si="24"/>
        <v>0.4631369962046169</v>
      </c>
      <c r="AG92" s="297">
        <f t="shared" si="24"/>
        <v>0.46963003644472107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235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0.27667432974055195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0.11869439882553129</v>
      </c>
      <c r="J99" s="119">
        <f>INDEX('Option1 (base case)'!J$14:J$87, MATCH($C99, 'Option1 (base case)'!$C$14:$C$87,0))/10^6</f>
        <v>0.12651150117743856</v>
      </c>
      <c r="K99" s="119">
        <f>INDEX('Option1 (base case)'!K$14:K$87, MATCH($C99, 'Option1 (base case)'!$C$14:$C$87,0))/10^6</f>
        <v>0.13587146452943272</v>
      </c>
      <c r="L99" s="119">
        <f>INDEX('Option1 (base case)'!L$14:L$87, MATCH($C99, 'Option1 (base case)'!$C$14:$C$87,0))/10^6</f>
        <v>0.14338752640935093</v>
      </c>
      <c r="M99" s="119">
        <f>INDEX('Option1 (base case)'!M$14:M$87, MATCH($C99, 'Option1 (base case)'!$C$14:$C$87,0))/10^6</f>
        <v>0.15059050283964542</v>
      </c>
      <c r="N99" s="119">
        <f>INDEX('Option1 (base case)'!N$14:N$87, MATCH($C99, 'Option1 (base case)'!$C$14:$C$87,0))/10^6</f>
        <v>0.15932152750857809</v>
      </c>
      <c r="O99" s="119">
        <f>INDEX('Option1 (base case)'!O$14:O$87, MATCH($C99, 'Option1 (base case)'!$C$14:$C$87,0))/10^6</f>
        <v>0.16960413042120942</v>
      </c>
      <c r="P99" s="119">
        <f>INDEX('Option1 (base case)'!P$14:P$87, MATCH($C99, 'Option1 (base case)'!$C$14:$C$87,0))/10^6</f>
        <v>0.18083560380984159</v>
      </c>
      <c r="Q99" s="119">
        <f>INDEX('Option1 (base case)'!Q$14:Q$87, MATCH($C99, 'Option1 (base case)'!$C$14:$C$87,0))/10^6</f>
        <v>0.18977302625968598</v>
      </c>
      <c r="R99" s="119">
        <f>INDEX('Option1 (base case)'!R$14:R$87, MATCH($C99, 'Option1 (base case)'!$C$14:$C$87,0))/10^6</f>
        <v>0.19479586850213959</v>
      </c>
      <c r="S99" s="119">
        <f>INDEX('Option1 (base case)'!S$14:S$87, MATCH($C99, 'Option1 (base case)'!$C$14:$C$87,0))/10^6</f>
        <v>0.19987397915037064</v>
      </c>
      <c r="T99" s="119">
        <f>INDEX('Option1 (base case)'!T$14:T$87, MATCH($C99, 'Option1 (base case)'!$C$14:$C$87,0))/10^6</f>
        <v>0.20500717135661459</v>
      </c>
      <c r="U99" s="119">
        <f>INDEX('Option1 (base case)'!U$14:U$87, MATCH($C99, 'Option1 (base case)'!$C$14:$C$87,0))/10^6</f>
        <v>0.2101952631527354</v>
      </c>
      <c r="V99" s="119">
        <f>INDEX('Option1 (base case)'!V$14:V$87, MATCH($C99, 'Option1 (base case)'!$C$14:$C$87,0))/10^6</f>
        <v>0.21543807729426459</v>
      </c>
      <c r="W99" s="119">
        <f>INDEX('Option1 (base case)'!W$14:W$87, MATCH($C99, 'Option1 (base case)'!$C$14:$C$87,0))/10^6</f>
        <v>0.22073544111176605</v>
      </c>
      <c r="X99" s="119">
        <f>INDEX('Option1 (base case)'!X$14:X$87, MATCH($C99, 'Option1 (base case)'!$C$14:$C$87,0))/10^6</f>
        <v>0.22608718636908137</v>
      </c>
      <c r="Y99" s="119">
        <f>INDEX('Option1 (base case)'!Y$14:Y$87, MATCH($C99, 'Option1 (base case)'!$C$14:$C$87,0))/10^6</f>
        <v>0.23149314912804447</v>
      </c>
      <c r="Z99" s="119">
        <f>INDEX('Option1 (base case)'!Z$14:Z$87, MATCH($C99, 'Option1 (base case)'!$C$14:$C$87,0))/10^6</f>
        <v>0.2369531696192847</v>
      </c>
      <c r="AA99" s="119">
        <f>INDEX('Option1 (base case)'!AA$14:AA$87, MATCH($C99, 'Option1 (base case)'!$C$14:$C$87,0))/10^6</f>
        <v>0.24246709211876255</v>
      </c>
      <c r="AB99" s="119">
        <f>INDEX('Option1 (base case)'!AB$14:AB$87, MATCH($C99, 'Option1 (base case)'!$C$14:$C$87,0))/10^6</f>
        <v>0.24803476482971173</v>
      </c>
      <c r="AC99" s="119">
        <f>INDEX('Option1 (base case)'!AC$14:AC$87, MATCH($C99, 'Option1 (base case)'!$C$14:$C$87,0))/10^6</f>
        <v>0.25365603976967616</v>
      </c>
      <c r="AD99" s="119">
        <f>INDEX('Option1 (base case)'!AD$14:AD$87, MATCH($C99, 'Option1 (base case)'!$C$14:$C$87,0))/10^6</f>
        <v>0.25933077266236271</v>
      </c>
      <c r="AE99" s="119">
        <f>INDEX('Option1 (base case)'!AE$14:AE$87, MATCH($C99, 'Option1 (base case)'!$C$14:$C$87,0))/10^6</f>
        <v>0.26505882283404275</v>
      </c>
      <c r="AF99" s="119">
        <f>INDEX('Option1 (base case)'!AF$14:AF$87, MATCH($C99, 'Option1 (base case)'!$C$14:$C$87,0))/10^6</f>
        <v>0.27084005311425002</v>
      </c>
      <c r="AG99" s="119">
        <f>INDEX('Option1 (base case)'!AG$14:AG$87, MATCH($C99, 'Option1 (base case)'!$C$14:$C$87,0))/10^6</f>
        <v>0.27667432974055195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EW transformer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195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145695.55858700594</v>
      </c>
      <c r="AA12" s="31">
        <f>Consol!AB36</f>
        <v>147411.02328530542</v>
      </c>
      <c r="AB12" s="31">
        <f>Consol!AC36</f>
        <v>149132.70111313107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188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188</v>
      </c>
      <c r="D28" s="253" t="str">
        <f>A28&amp;B28</f>
        <v>Option 2NPV</v>
      </c>
      <c r="E28" s="254"/>
      <c r="F28" s="31">
        <f>SUMPRODUCT($H28:$AG28, $H$5:$AG$5)</f>
        <v>1495483.9233560481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-65685.983155369147</v>
      </c>
      <c r="L28" s="31">
        <f>(INDEX(Option2!L$106:L$117, MATCH($D28, Option2!$G$106:$G$117,0)))*conv_2026*L$7</f>
        <v>99327.111383550946</v>
      </c>
      <c r="M28" s="31">
        <f>(INDEX(Option2!M$106:M$117, MATCH($D28, Option2!$G$106:$G$117,0)))*conv_2026*M$7</f>
        <v>103355.34903201154</v>
      </c>
      <c r="N28" s="31">
        <f>(INDEX(Option2!N$106:N$117, MATCH($D28, Option2!$G$106:$G$117,0)))*conv_2026*N$7</f>
        <v>109000.77281648639</v>
      </c>
      <c r="O28" s="31">
        <f>(INDEX(Option2!O$106:O$117, MATCH($D28, Option2!$G$106:$G$117,0)))*conv_2026*O$7</f>
        <v>116099.33329561797</v>
      </c>
      <c r="P28" s="31">
        <f>(INDEX(Option2!P$106:P$117, MATCH($D28, Option2!$G$106:$G$117,0)))*conv_2026*P$7</f>
        <v>123936.04177371628</v>
      </c>
      <c r="Q28" s="31">
        <f>(INDEX(Option2!Q$106:Q$117, MATCH($D28, Option2!$G$106:$G$117,0)))*conv_2026*Q$7</f>
        <v>129317.38835904516</v>
      </c>
      <c r="R28" s="31">
        <f>(INDEX(Option2!R$106:R$117, MATCH($D28, Option2!$G$106:$G$117,0)))*conv_2026*R$7</f>
        <v>130837.79823463691</v>
      </c>
      <c r="S28" s="31">
        <f>(INDEX(Option2!S$106:S$117, MATCH($D28, Option2!$G$106:$G$117,0)))*conv_2026*S$7</f>
        <v>132400.05647228393</v>
      </c>
      <c r="T28" s="31">
        <f>(INDEX(Option2!T$106:T$117, MATCH($D28, Option2!$G$106:$G$117,0)))*conv_2026*T$7</f>
        <v>133995.40891690974</v>
      </c>
      <c r="U28" s="31">
        <f>(INDEX(Option2!U$106:U$117, MATCH($D28, Option2!$G$106:$G$117,0)))*conv_2026*U$7</f>
        <v>135617.39891338456</v>
      </c>
      <c r="V28" s="31">
        <f>(INDEX(Option2!V$106:V$117, MATCH($D28, Option2!$G$106:$G$117,0)))*conv_2026*V$7</f>
        <v>137261.11720097496</v>
      </c>
      <c r="W28" s="31">
        <f>(INDEX(Option2!W$106:W$117, MATCH($D28, Option2!$G$106:$G$117,0)))*conv_2026*W$7</f>
        <v>138922.74036640677</v>
      </c>
      <c r="X28" s="31">
        <f>(INDEX(Option2!X$106:X$117, MATCH($D28, Option2!$G$106:$G$117,0)))*conv_2026*X$7</f>
        <v>140599.23236166508</v>
      </c>
      <c r="Y28" s="31">
        <f>(INDEX(Option2!Y$106:Y$117, MATCH($D28, Option2!$G$106:$G$117,0)))*conv_2026*Y$7</f>
        <v>142288.14358260052</v>
      </c>
      <c r="Z28" s="31">
        <f>(INDEX(Option2!Z$106:Z$117, MATCH($D28, Option2!$G$106:$G$117,0)))*conv_2026*Z$7</f>
        <v>143987.4710819108</v>
      </c>
      <c r="AA28" s="31">
        <f>(INDEX(Option2!AA$106:AA$117, MATCH($D28, Option2!$G$106:$G$117,0)))*conv_2026*AA$7</f>
        <v>145695.55858700594</v>
      </c>
      <c r="AB28" s="31">
        <f>(INDEX(Option2!AB$106:AB$117, MATCH($D28, Option2!$G$106:$G$117,0)))*conv_2026*AB$7</f>
        <v>147411.02328530545</v>
      </c>
      <c r="AC28" s="31">
        <f>(INDEX(Option2!AC$106:AC$117, MATCH($D28, Option2!$G$106:$G$117,0)))*conv_2026*AC$7</f>
        <v>149132.70111313107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1250962.6681232476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-72254.581470906065</v>
      </c>
      <c r="L30" s="31">
        <f>IF($B30=0,0, (INDEX(Option2!L$106:L$117, MATCH($D30, Option2!$G$106:$G$117,0)))*conv_2026*L$7)</f>
        <v>79621.316436940193</v>
      </c>
      <c r="M30" s="31">
        <f>IF($B30=0,0, (INDEX(Option2!M$106:M$117, MATCH($D30, Option2!$G$106:$G$117,0)))*conv_2026*M$7)</f>
        <v>83649.554085400785</v>
      </c>
      <c r="N30" s="31">
        <f>IF($B30=0,0, (INDEX(Option2!N$106:N$117, MATCH($D30, Option2!$G$106:$G$117,0)))*conv_2026*N$7)</f>
        <v>89294.977869875642</v>
      </c>
      <c r="O30" s="31">
        <f>IF($B30=0,0, (INDEX(Option2!O$106:O$117, MATCH($D30, Option2!$G$106:$G$117,0)))*conv_2026*O$7)</f>
        <v>96393.538349007213</v>
      </c>
      <c r="P30" s="31">
        <f>IF($B30=0,0, (INDEX(Option2!P$106:P$117, MATCH($D30, Option2!$G$106:$G$117,0)))*conv_2026*P$7)</f>
        <v>104230.24682710553</v>
      </c>
      <c r="Q30" s="31">
        <f>IF($B30=0,0, (INDEX(Option2!Q$106:Q$117, MATCH($D30, Option2!$G$106:$G$117,0)))*conv_2026*Q$7)</f>
        <v>109611.59341243441</v>
      </c>
      <c r="R30" s="31">
        <f>IF($B30=0,0, (INDEX(Option2!R$106:R$117, MATCH($D30, Option2!$G$106:$G$117,0)))*conv_2026*R$7)</f>
        <v>111132.00328802616</v>
      </c>
      <c r="S30" s="31">
        <f>IF($B30=0,0, (INDEX(Option2!S$106:S$117, MATCH($D30, Option2!$G$106:$G$117,0)))*conv_2026*S$7)</f>
        <v>112694.26152567317</v>
      </c>
      <c r="T30" s="31">
        <f>IF($B30=0,0, (INDEX(Option2!T$106:T$117, MATCH($D30, Option2!$G$106:$G$117,0)))*conv_2026*T$7)</f>
        <v>114289.613970299</v>
      </c>
      <c r="U30" s="31">
        <f>IF($B30=0,0, (INDEX(Option2!U$106:U$117, MATCH($D30, Option2!$G$106:$G$117,0)))*conv_2026*U$7)</f>
        <v>115911.60396677382</v>
      </c>
      <c r="V30" s="31">
        <f>IF($B30=0,0, (INDEX(Option2!V$106:V$117, MATCH($D30, Option2!$G$106:$G$117,0)))*conv_2026*V$7)</f>
        <v>117555.32225436419</v>
      </c>
      <c r="W30" s="31">
        <f>IF($B30=0,0, (INDEX(Option2!W$106:W$117, MATCH($D30, Option2!$G$106:$G$117,0)))*conv_2026*W$7)</f>
        <v>119216.945419796</v>
      </c>
      <c r="X30" s="31">
        <f>IF($B30=0,0, (INDEX(Option2!X$106:X$117, MATCH($D30, Option2!$G$106:$G$117,0)))*conv_2026*X$7)</f>
        <v>120893.43741505433</v>
      </c>
      <c r="Y30" s="31">
        <f>IF($B30=0,0, (INDEX(Option2!Y$106:Y$117, MATCH($D30, Option2!$G$106:$G$117,0)))*conv_2026*Y$7)</f>
        <v>122582.34863598975</v>
      </c>
      <c r="Z30" s="31">
        <f>IF($B30=0,0, (INDEX(Option2!Z$106:Z$117, MATCH($D30, Option2!$G$106:$G$117,0)))*conv_2026*Z$7)</f>
        <v>124281.67613530003</v>
      </c>
      <c r="AA30" s="31">
        <f>IF($B30=0,0, (INDEX(Option2!AA$106:AA$117, MATCH($D30, Option2!$G$106:$G$117,0)))*conv_2026*AA$7)</f>
        <v>125989.76364039518</v>
      </c>
      <c r="AB30" s="31">
        <f>IF($B30=0,0, (INDEX(Option2!AB$106:AB$117, MATCH($D30, Option2!$G$106:$G$117,0)))*conv_2026*AB$7)</f>
        <v>127705.22833869468</v>
      </c>
      <c r="AC30" s="31">
        <f>IF($B30=0,0, (INDEX(Option2!AC$106:AC$117, MATCH($D30, Option2!$G$106:$G$117,0)))*conv_2026*AC$7)</f>
        <v>129426.9061665203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1740005.1785888481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-59117.384839832237</v>
      </c>
      <c r="L31" s="31">
        <f>IF($B31=0,0, (INDEX(Option2!L$106:L$117, MATCH($D31, Option2!$G$106:$G$117,0)))*conv_2026*L$7)</f>
        <v>119032.9063301617</v>
      </c>
      <c r="M31" s="31">
        <f>IF($B31=0,0, (INDEX(Option2!M$106:M$117, MATCH($D31, Option2!$G$106:$G$117,0)))*conv_2026*M$7)</f>
        <v>123061.14397862229</v>
      </c>
      <c r="N31" s="31">
        <f>IF($B31=0,0, (INDEX(Option2!N$106:N$117, MATCH($D31, Option2!$G$106:$G$117,0)))*conv_2026*N$7)</f>
        <v>128706.56776309713</v>
      </c>
      <c r="O31" s="31">
        <f>IF($B31=0,0, (INDEX(Option2!O$106:O$117, MATCH($D31, Option2!$G$106:$G$117,0)))*conv_2026*O$7)</f>
        <v>135805.12824222873</v>
      </c>
      <c r="P31" s="31">
        <f>IF($B31=0,0, (INDEX(Option2!P$106:P$117, MATCH($D31, Option2!$G$106:$G$117,0)))*conv_2026*P$7)</f>
        <v>143641.83672032703</v>
      </c>
      <c r="Q31" s="31">
        <f>IF($B31=0,0, (INDEX(Option2!Q$106:Q$117, MATCH($D31, Option2!$G$106:$G$117,0)))*conv_2026*Q$7)</f>
        <v>149023.1833056559</v>
      </c>
      <c r="R31" s="31">
        <f>IF($B31=0,0, (INDEX(Option2!R$106:R$117, MATCH($D31, Option2!$G$106:$G$117,0)))*conv_2026*R$7)</f>
        <v>150543.59318124765</v>
      </c>
      <c r="S31" s="31">
        <f>IF($B31=0,0, (INDEX(Option2!S$106:S$117, MATCH($D31, Option2!$G$106:$G$117,0)))*conv_2026*S$7)</f>
        <v>152105.85141889469</v>
      </c>
      <c r="T31" s="31">
        <f>IF($B31=0,0, (INDEX(Option2!T$106:T$117, MATCH($D31, Option2!$G$106:$G$117,0)))*conv_2026*T$7)</f>
        <v>153701.2038635205</v>
      </c>
      <c r="U31" s="31">
        <f>IF($B31=0,0, (INDEX(Option2!U$106:U$117, MATCH($D31, Option2!$G$106:$G$117,0)))*conv_2026*U$7)</f>
        <v>155323.19385999531</v>
      </c>
      <c r="V31" s="31">
        <f>IF($B31=0,0, (INDEX(Option2!V$106:V$117, MATCH($D31, Option2!$G$106:$G$117,0)))*conv_2026*V$7)</f>
        <v>156966.91214758571</v>
      </c>
      <c r="W31" s="31">
        <f>IF($B31=0,0, (INDEX(Option2!W$106:W$117, MATCH($D31, Option2!$G$106:$G$117,0)))*conv_2026*W$7)</f>
        <v>158628.53531301752</v>
      </c>
      <c r="X31" s="31">
        <f>IF($B31=0,0, (INDEX(Option2!X$106:X$117, MATCH($D31, Option2!$G$106:$G$117,0)))*conv_2026*X$7)</f>
        <v>160305.02730827584</v>
      </c>
      <c r="Y31" s="31">
        <f>IF($B31=0,0, (INDEX(Option2!Y$106:Y$117, MATCH($D31, Option2!$G$106:$G$117,0)))*conv_2026*Y$7)</f>
        <v>161993.93852921127</v>
      </c>
      <c r="Z31" s="31">
        <f>IF($B31=0,0, (INDEX(Option2!Z$106:Z$117, MATCH($D31, Option2!$G$106:$G$117,0)))*conv_2026*Z$7)</f>
        <v>163693.26602852155</v>
      </c>
      <c r="AA31" s="31">
        <f>IF($B31=0,0, (INDEX(Option2!AA$106:AA$117, MATCH($D31, Option2!$G$106:$G$117,0)))*conv_2026*AA$7)</f>
        <v>165401.3535336167</v>
      </c>
      <c r="AB31" s="31">
        <f>IF($B31=0,0, (INDEX(Option2!AB$106:AB$117, MATCH($D31, Option2!$G$106:$G$117,0)))*conv_2026*AB$7)</f>
        <v>167116.8182319162</v>
      </c>
      <c r="AC31" s="31">
        <f>IF($B31=0,0, (INDEX(Option2!AC$106:AC$117, MATCH($D31, Option2!$G$106:$G$117,0)))*conv_2026*AC$7)</f>
        <v>168838.49605974182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1889553.570924453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-65685.983155369147</v>
      </c>
      <c r="L32" s="31">
        <f>IF($B32=0,0, (INDEX(Option2!L$106:L$117, MATCH($D32, Option2!$G$106:$G$117,0)))*conv_2026*L$7)</f>
        <v>128965.61746851679</v>
      </c>
      <c r="M32" s="31">
        <f>IF($B32=0,0, (INDEX(Option2!M$106:M$117, MATCH($D32, Option2!$G$106:$G$117,0)))*conv_2026*M$7)</f>
        <v>133396.67888182343</v>
      </c>
      <c r="N32" s="31">
        <f>IF($B32=0,0, (INDEX(Option2!N$106:N$117, MATCH($D32, Option2!$G$106:$G$117,0)))*conv_2026*N$7)</f>
        <v>139606.64504474576</v>
      </c>
      <c r="O32" s="31">
        <f>IF($B32=0,0, (INDEX(Option2!O$106:O$117, MATCH($D32, Option2!$G$106:$G$117,0)))*conv_2026*O$7)</f>
        <v>147415.06157179052</v>
      </c>
      <c r="P32" s="31">
        <f>IF($B32=0,0, (INDEX(Option2!P$106:P$117, MATCH($D32, Option2!$G$106:$G$117,0)))*conv_2026*P$7)</f>
        <v>156035.44089769866</v>
      </c>
      <c r="Q32" s="31">
        <f>IF($B32=0,0, (INDEX(Option2!Q$106:Q$117, MATCH($D32, Option2!$G$106:$G$117,0)))*conv_2026*Q$7)</f>
        <v>161954.92214156041</v>
      </c>
      <c r="R32" s="31">
        <f>IF($B32=0,0, (INDEX(Option2!R$106:R$117, MATCH($D32, Option2!$G$106:$G$117,0)))*conv_2026*R$7)</f>
        <v>163627.37300471135</v>
      </c>
      <c r="S32" s="31">
        <f>IF($B32=0,0, (INDEX(Option2!S$106:S$117, MATCH($D32, Option2!$G$106:$G$117,0)))*conv_2026*S$7)</f>
        <v>165345.85706612305</v>
      </c>
      <c r="T32" s="31">
        <f>IF($B32=0,0, (INDEX(Option2!T$106:T$117, MATCH($D32, Option2!$G$106:$G$117,0)))*conv_2026*T$7)</f>
        <v>167100.74475521146</v>
      </c>
      <c r="U32" s="31">
        <f>IF($B32=0,0, (INDEX(Option2!U$106:U$117, MATCH($D32, Option2!$G$106:$G$117,0)))*conv_2026*U$7)</f>
        <v>168884.9337513338</v>
      </c>
      <c r="V32" s="31">
        <f>IF($B32=0,0, (INDEX(Option2!V$106:V$117, MATCH($D32, Option2!$G$106:$G$117,0)))*conv_2026*V$7)</f>
        <v>170693.02386768317</v>
      </c>
      <c r="W32" s="31">
        <f>IF($B32=0,0, (INDEX(Option2!W$106:W$117, MATCH($D32, Option2!$G$106:$G$117,0)))*conv_2026*W$7)</f>
        <v>172520.80934965817</v>
      </c>
      <c r="X32" s="31">
        <f>IF($B32=0,0, (INDEX(Option2!X$106:X$117, MATCH($D32, Option2!$G$106:$G$117,0)))*conv_2026*X$7)</f>
        <v>174364.95054444234</v>
      </c>
      <c r="Y32" s="31">
        <f>IF($B32=0,0, (INDEX(Option2!Y$106:Y$117, MATCH($D32, Option2!$G$106:$G$117,0)))*conv_2026*Y$7)</f>
        <v>176222.75288747129</v>
      </c>
      <c r="Z32" s="31">
        <f>IF($B32=0,0, (INDEX(Option2!Z$106:Z$117, MATCH($D32, Option2!$G$106:$G$117,0)))*conv_2026*Z$7)</f>
        <v>178092.01313671263</v>
      </c>
      <c r="AA32" s="31">
        <f>IF($B32=0,0, (INDEX(Option2!AA$106:AA$117, MATCH($D32, Option2!$G$106:$G$117,0)))*conv_2026*AA$7)</f>
        <v>179970.90939231729</v>
      </c>
      <c r="AB32" s="31">
        <f>IF($B32=0,0, (INDEX(Option2!AB$106:AB$117, MATCH($D32, Option2!$G$106:$G$117,0)))*conv_2026*AB$7)</f>
        <v>181857.92056044671</v>
      </c>
      <c r="AC32" s="31">
        <f>IF($B32=0,0, (INDEX(Option2!AC$106:AC$117, MATCH($D32, Option2!$G$106:$G$117,0)))*conv_2026*AC$7)</f>
        <v>183751.76617105491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1101414.2757876427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-65685.983155369147</v>
      </c>
      <c r="L33" s="31">
        <f>IF($B33=0,0, (INDEX(Option2!L$106:L$117, MATCH($D33, Option2!$G$106:$G$117,0)))*conv_2026*L$7)</f>
        <v>69688.605298585098</v>
      </c>
      <c r="M33" s="31">
        <f>IF($B33=0,0, (INDEX(Option2!M$106:M$117, MATCH($D33, Option2!$G$106:$G$117,0)))*conv_2026*M$7)</f>
        <v>73314.019182199641</v>
      </c>
      <c r="N33" s="31">
        <f>IF($B33=0,0, (INDEX(Option2!N$106:N$117, MATCH($D33, Option2!$G$106:$G$117,0)))*conv_2026*N$7)</f>
        <v>78394.900588227014</v>
      </c>
      <c r="O33" s="31">
        <f>IF($B33=0,0, (INDEX(Option2!O$106:O$117, MATCH($D33, Option2!$G$106:$G$117,0)))*conv_2026*O$7)</f>
        <v>84783.605019445429</v>
      </c>
      <c r="P33" s="31">
        <f>IF($B33=0,0, (INDEX(Option2!P$106:P$117, MATCH($D33, Option2!$G$106:$G$117,0)))*conv_2026*P$7)</f>
        <v>91836.642649733913</v>
      </c>
      <c r="Q33" s="31">
        <f>IF($B33=0,0, (INDEX(Option2!Q$106:Q$117, MATCH($D33, Option2!$G$106:$G$117,0)))*conv_2026*Q$7)</f>
        <v>96679.854576529891</v>
      </c>
      <c r="R33" s="31">
        <f>IF($B33=0,0, (INDEX(Option2!R$106:R$117, MATCH($D33, Option2!$G$106:$G$117,0)))*conv_2026*R$7)</f>
        <v>98048.223464562456</v>
      </c>
      <c r="S33" s="31">
        <f>IF($B33=0,0, (INDEX(Option2!S$106:S$117, MATCH($D33, Option2!$G$106:$G$117,0)))*conv_2026*S$7)</f>
        <v>99454.25587844479</v>
      </c>
      <c r="T33" s="31">
        <f>IF($B33=0,0, (INDEX(Option2!T$106:T$117, MATCH($D33, Option2!$G$106:$G$117,0)))*conv_2026*T$7)</f>
        <v>100890.07307860804</v>
      </c>
      <c r="U33" s="31">
        <f>IF($B33=0,0, (INDEX(Option2!U$106:U$117, MATCH($D33, Option2!$G$106:$G$117,0)))*conv_2026*U$7)</f>
        <v>102349.86407543537</v>
      </c>
      <c r="V33" s="31">
        <f>IF($B33=0,0, (INDEX(Option2!V$106:V$117, MATCH($D33, Option2!$G$106:$G$117,0)))*conv_2026*V$7)</f>
        <v>103829.21053426671</v>
      </c>
      <c r="W33" s="31">
        <f>IF($B33=0,0, (INDEX(Option2!W$106:W$117, MATCH($D33, Option2!$G$106:$G$117,0)))*conv_2026*W$7)</f>
        <v>105324.67138315534</v>
      </c>
      <c r="X33" s="31">
        <f>IF($B33=0,0, (INDEX(Option2!X$106:X$117, MATCH($D33, Option2!$G$106:$G$117,0)))*conv_2026*X$7)</f>
        <v>106833.51417888784</v>
      </c>
      <c r="Y33" s="31">
        <f>IF($B33=0,0, (INDEX(Option2!Y$106:Y$117, MATCH($D33, Option2!$G$106:$G$117,0)))*conv_2026*Y$7)</f>
        <v>108353.5342777297</v>
      </c>
      <c r="Z33" s="31">
        <f>IF($B33=0,0, (INDEX(Option2!Z$106:Z$117, MATCH($D33, Option2!$G$106:$G$117,0)))*conv_2026*Z$7)</f>
        <v>109882.92902710897</v>
      </c>
      <c r="AA33" s="31">
        <f>IF($B33=0,0, (INDEX(Option2!AA$106:AA$117, MATCH($D33, Option2!$G$106:$G$117,0)))*conv_2026*AA$7)</f>
        <v>111420.2077816946</v>
      </c>
      <c r="AB33" s="31">
        <f>IF($B33=0,0, (INDEX(Option2!AB$106:AB$117, MATCH($D33, Option2!$G$106:$G$117,0)))*conv_2026*AB$7)</f>
        <v>112964.12601016415</v>
      </c>
      <c r="AC33" s="31">
        <f>IF($B33=0,0, (INDEX(Option2!AC$106:AC$117, MATCH($D33, Option2!$G$106:$G$117,0)))*conv_2026*AC$7)</f>
        <v>114513.63605520721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856893.02055484219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-72254.581470906065</v>
      </c>
      <c r="L34" s="31">
        <f>IF($B34=0,0, (INDEX(Option2!L$106:L$117, MATCH($D34, Option2!$G$106:$G$117,0)))*conv_2026*L$7)</f>
        <v>49982.81035197436</v>
      </c>
      <c r="M34" s="31">
        <f>IF($B34=0,0, (INDEX(Option2!M$106:M$117, MATCH($D34, Option2!$G$106:$G$117,0)))*conv_2026*M$7)</f>
        <v>53608.224235588888</v>
      </c>
      <c r="N34" s="31">
        <f>IF($B34=0,0, (INDEX(Option2!N$106:N$117, MATCH($D34, Option2!$G$106:$G$117,0)))*conv_2026*N$7)</f>
        <v>58689.105641616254</v>
      </c>
      <c r="O34" s="31">
        <f>IF($B34=0,0, (INDEX(Option2!O$106:O$117, MATCH($D34, Option2!$G$106:$G$117,0)))*conv_2026*O$7)</f>
        <v>65077.810072834676</v>
      </c>
      <c r="P34" s="31">
        <f>IF($B34=0,0, (INDEX(Option2!P$106:P$117, MATCH($D34, Option2!$G$106:$G$117,0)))*conv_2026*P$7)</f>
        <v>72130.84770312316</v>
      </c>
      <c r="Q34" s="31">
        <f>IF($B34=0,0, (INDEX(Option2!Q$106:Q$117, MATCH($D34, Option2!$G$106:$G$117,0)))*conv_2026*Q$7)</f>
        <v>76974.059629919138</v>
      </c>
      <c r="R34" s="31">
        <f>IF($B34=0,0, (INDEX(Option2!R$106:R$117, MATCH($D34, Option2!$G$106:$G$117,0)))*conv_2026*R$7)</f>
        <v>78342.428517951703</v>
      </c>
      <c r="S34" s="31">
        <f>IF($B34=0,0, (INDEX(Option2!S$106:S$117, MATCH($D34, Option2!$G$106:$G$117,0)))*conv_2026*S$7)</f>
        <v>79748.460931834037</v>
      </c>
      <c r="T34" s="31">
        <f>IF($B34=0,0, (INDEX(Option2!T$106:T$117, MATCH($D34, Option2!$G$106:$G$117,0)))*conv_2026*T$7)</f>
        <v>81184.278131997286</v>
      </c>
      <c r="U34" s="31">
        <f>IF($B34=0,0, (INDEX(Option2!U$106:U$117, MATCH($D34, Option2!$G$106:$G$117,0)))*conv_2026*U$7)</f>
        <v>82644.069128824616</v>
      </c>
      <c r="V34" s="31">
        <f>IF($B34=0,0, (INDEX(Option2!V$106:V$117, MATCH($D34, Option2!$G$106:$G$117,0)))*conv_2026*V$7)</f>
        <v>84123.415587655953</v>
      </c>
      <c r="W34" s="31">
        <f>IF($B34=0,0, (INDEX(Option2!W$106:W$117, MATCH($D34, Option2!$G$106:$G$117,0)))*conv_2026*W$7)</f>
        <v>85618.876436544582</v>
      </c>
      <c r="X34" s="31">
        <f>IF($B34=0,0, (INDEX(Option2!X$106:X$117, MATCH($D34, Option2!$G$106:$G$117,0)))*conv_2026*X$7)</f>
        <v>87127.719232277086</v>
      </c>
      <c r="Y34" s="31">
        <f>IF($B34=0,0, (INDEX(Option2!Y$106:Y$117, MATCH($D34, Option2!$G$106:$G$117,0)))*conv_2026*Y$7)</f>
        <v>88647.739331118952</v>
      </c>
      <c r="Z34" s="31">
        <f>IF($B34=0,0, (INDEX(Option2!Z$106:Z$117, MATCH($D34, Option2!$G$106:$G$117,0)))*conv_2026*Z$7)</f>
        <v>90177.134080498217</v>
      </c>
      <c r="AA34" s="31">
        <f>IF($B34=0,0, (INDEX(Option2!AA$106:AA$117, MATCH($D34, Option2!$G$106:$G$117,0)))*conv_2026*AA$7)</f>
        <v>91714.412835083844</v>
      </c>
      <c r="AB34" s="31">
        <f>IF($B34=0,0, (INDEX(Option2!AB$106:AB$117, MATCH($D34, Option2!$G$106:$G$117,0)))*conv_2026*AB$7)</f>
        <v>93258.3310635534</v>
      </c>
      <c r="AC34" s="31">
        <f>IF($B34=0,0, (INDEX(Option2!AC$106:AC$117, MATCH($D34, Option2!$G$106:$G$117,0)))*conv_2026*AC$7)</f>
        <v>94807.841108596462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1495483.9233560481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-65685.983155369147</v>
      </c>
      <c r="L35" s="31">
        <f>IF($B35=0,0, (INDEX(Option2!L$106:L$117, MATCH($D35, Option2!$G$106:$G$117,0)))*conv_2026*L$7)</f>
        <v>99327.111383550946</v>
      </c>
      <c r="M35" s="31">
        <f>IF($B35=0,0, (INDEX(Option2!M$106:M$117, MATCH($D35, Option2!$G$106:$G$117,0)))*conv_2026*M$7)</f>
        <v>103355.34903201154</v>
      </c>
      <c r="N35" s="31">
        <f>IF($B35=0,0, (INDEX(Option2!N$106:N$117, MATCH($D35, Option2!$G$106:$G$117,0)))*conv_2026*N$7)</f>
        <v>109000.77281648639</v>
      </c>
      <c r="O35" s="31">
        <f>IF($B35=0,0, (INDEX(Option2!O$106:O$117, MATCH($D35, Option2!$G$106:$G$117,0)))*conv_2026*O$7)</f>
        <v>116099.33329561797</v>
      </c>
      <c r="P35" s="31">
        <f>IF($B35=0,0, (INDEX(Option2!P$106:P$117, MATCH($D35, Option2!$G$106:$G$117,0)))*conv_2026*P$7)</f>
        <v>123936.04177371628</v>
      </c>
      <c r="Q35" s="31">
        <f>IF($B35=0,0, (INDEX(Option2!Q$106:Q$117, MATCH($D35, Option2!$G$106:$G$117,0)))*conv_2026*Q$7)</f>
        <v>129317.38835904516</v>
      </c>
      <c r="R35" s="31">
        <f>IF($B35=0,0, (INDEX(Option2!R$106:R$117, MATCH($D35, Option2!$G$106:$G$117,0)))*conv_2026*R$7)</f>
        <v>130837.79823463691</v>
      </c>
      <c r="S35" s="31">
        <f>IF($B35=0,0, (INDEX(Option2!S$106:S$117, MATCH($D35, Option2!$G$106:$G$117,0)))*conv_2026*S$7)</f>
        <v>132400.05647228393</v>
      </c>
      <c r="T35" s="31">
        <f>IF($B35=0,0, (INDEX(Option2!T$106:T$117, MATCH($D35, Option2!$G$106:$G$117,0)))*conv_2026*T$7)</f>
        <v>133995.40891690974</v>
      </c>
      <c r="U35" s="31">
        <f>IF($B35=0,0, (INDEX(Option2!U$106:U$117, MATCH($D35, Option2!$G$106:$G$117,0)))*conv_2026*U$7)</f>
        <v>135617.39891338456</v>
      </c>
      <c r="V35" s="31">
        <f>IF($B35=0,0, (INDEX(Option2!V$106:V$117, MATCH($D35, Option2!$G$106:$G$117,0)))*conv_2026*V$7)</f>
        <v>137261.11720097496</v>
      </c>
      <c r="W35" s="31">
        <f>IF($B35=0,0, (INDEX(Option2!W$106:W$117, MATCH($D35, Option2!$G$106:$G$117,0)))*conv_2026*W$7)</f>
        <v>138922.74036640677</v>
      </c>
      <c r="X35" s="31">
        <f>IF($B35=0,0, (INDEX(Option2!X$106:X$117, MATCH($D35, Option2!$G$106:$G$117,0)))*conv_2026*X$7)</f>
        <v>140599.23236166508</v>
      </c>
      <c r="Y35" s="31">
        <f>IF($B35=0,0, (INDEX(Option2!Y$106:Y$117, MATCH($D35, Option2!$G$106:$G$117,0)))*conv_2026*Y$7)</f>
        <v>142288.14358260052</v>
      </c>
      <c r="Z35" s="31">
        <f>IF($B35=0,0, (INDEX(Option2!Z$106:Z$117, MATCH($D35, Option2!$G$106:$G$117,0)))*conv_2026*Z$7)</f>
        <v>143987.4710819108</v>
      </c>
      <c r="AA35" s="31">
        <f>IF($B35=0,0, (INDEX(Option2!AA$106:AA$117, MATCH($D35, Option2!$G$106:$G$117,0)))*conv_2026*AA$7)</f>
        <v>145695.55858700594</v>
      </c>
      <c r="AB35" s="31">
        <f>IF($B35=0,0, (INDEX(Option2!AB$106:AB$117, MATCH($D35, Option2!$G$106:$G$117,0)))*conv_2026*AB$7)</f>
        <v>147411.02328530545</v>
      </c>
      <c r="AC35" s="31">
        <f>IF($B35=0,0, (INDEX(Option2!AC$106:AC$117, MATCH($D35, Option2!$G$106:$G$117,0)))*conv_2026*AC$7)</f>
        <v>149132.70111313107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1495483.9233560481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-65685.983155369147</v>
      </c>
      <c r="L36" s="31">
        <f>IF($B36=0,0, (INDEX(Option2!L$106:L$117, MATCH($D36, Option2!$G$106:$G$117,0)))*conv_2026*L$7)</f>
        <v>99327.111383550946</v>
      </c>
      <c r="M36" s="31">
        <f>IF($B36=0,0, (INDEX(Option2!M$106:M$117, MATCH($D36, Option2!$G$106:$G$117,0)))*conv_2026*M$7)</f>
        <v>103355.34903201154</v>
      </c>
      <c r="N36" s="31">
        <f>IF($B36=0,0, (INDEX(Option2!N$106:N$117, MATCH($D36, Option2!$G$106:$G$117,0)))*conv_2026*N$7)</f>
        <v>109000.77281648639</v>
      </c>
      <c r="O36" s="31">
        <f>IF($B36=0,0, (INDEX(Option2!O$106:O$117, MATCH($D36, Option2!$G$106:$G$117,0)))*conv_2026*O$7)</f>
        <v>116099.33329561797</v>
      </c>
      <c r="P36" s="31">
        <f>IF($B36=0,0, (INDEX(Option2!P$106:P$117, MATCH($D36, Option2!$G$106:$G$117,0)))*conv_2026*P$7)</f>
        <v>123936.04177371628</v>
      </c>
      <c r="Q36" s="31">
        <f>IF($B36=0,0, (INDEX(Option2!Q$106:Q$117, MATCH($D36, Option2!$G$106:$G$117,0)))*conv_2026*Q$7)</f>
        <v>129317.38835904516</v>
      </c>
      <c r="R36" s="31">
        <f>IF($B36=0,0, (INDEX(Option2!R$106:R$117, MATCH($D36, Option2!$G$106:$G$117,0)))*conv_2026*R$7)</f>
        <v>130837.79823463691</v>
      </c>
      <c r="S36" s="31">
        <f>IF($B36=0,0, (INDEX(Option2!S$106:S$117, MATCH($D36, Option2!$G$106:$G$117,0)))*conv_2026*S$7)</f>
        <v>132400.05647228393</v>
      </c>
      <c r="T36" s="31">
        <f>IF($B36=0,0, (INDEX(Option2!T$106:T$117, MATCH($D36, Option2!$G$106:$G$117,0)))*conv_2026*T$7)</f>
        <v>133995.40891690974</v>
      </c>
      <c r="U36" s="31">
        <f>IF($B36=0,0, (INDEX(Option2!U$106:U$117, MATCH($D36, Option2!$G$106:$G$117,0)))*conv_2026*U$7)</f>
        <v>135617.39891338456</v>
      </c>
      <c r="V36" s="31">
        <f>IF($B36=0,0, (INDEX(Option2!V$106:V$117, MATCH($D36, Option2!$G$106:$G$117,0)))*conv_2026*V$7)</f>
        <v>137261.11720097496</v>
      </c>
      <c r="W36" s="31">
        <f>IF($B36=0,0, (INDEX(Option2!W$106:W$117, MATCH($D36, Option2!$G$106:$G$117,0)))*conv_2026*W$7)</f>
        <v>138922.74036640677</v>
      </c>
      <c r="X36" s="31">
        <f>IF($B36=0,0, (INDEX(Option2!X$106:X$117, MATCH($D36, Option2!$G$106:$G$117,0)))*conv_2026*X$7)</f>
        <v>140599.23236166508</v>
      </c>
      <c r="Y36" s="31">
        <f>IF($B36=0,0, (INDEX(Option2!Y$106:Y$117, MATCH($D36, Option2!$G$106:$G$117,0)))*conv_2026*Y$7)</f>
        <v>142288.14358260052</v>
      </c>
      <c r="Z36" s="31">
        <f>IF($B36=0,0, (INDEX(Option2!Z$106:Z$117, MATCH($D36, Option2!$G$106:$G$117,0)))*conv_2026*Z$7)</f>
        <v>143987.4710819108</v>
      </c>
      <c r="AA36" s="31">
        <f>IF($B36=0,0, (INDEX(Option2!AA$106:AA$117, MATCH($D36, Option2!$G$106:$G$117,0)))*conv_2026*AA$7)</f>
        <v>145695.55858700594</v>
      </c>
      <c r="AB36" s="31">
        <f>IF($B36=0,0, (INDEX(Option2!AB$106:AB$117, MATCH($D36, Option2!$G$106:$G$117,0)))*conv_2026*AB$7)</f>
        <v>147411.02328530545</v>
      </c>
      <c r="AC36" s="31">
        <f>IF($B36=0,0, (INDEX(Option2!AC$106:AC$117, MATCH($D36, Option2!$G$106:$G$117,0)))*conv_2026*AC$7)</f>
        <v>149132.70111313107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1495483.9233560481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-65685.983155369147</v>
      </c>
      <c r="L37" s="31">
        <f>IF($B37=0,0, (INDEX(Option2!L$106:L$117, MATCH($D37, Option2!$G$106:$G$117,0)))*conv_2026*L$7)</f>
        <v>99327.111383550946</v>
      </c>
      <c r="M37" s="31">
        <f>IF($B37=0,0, (INDEX(Option2!M$106:M$117, MATCH($D37, Option2!$G$106:$G$117,0)))*conv_2026*M$7)</f>
        <v>103355.34903201154</v>
      </c>
      <c r="N37" s="31">
        <f>IF($B37=0,0, (INDEX(Option2!N$106:N$117, MATCH($D37, Option2!$G$106:$G$117,0)))*conv_2026*N$7)</f>
        <v>109000.77281648639</v>
      </c>
      <c r="O37" s="31">
        <f>IF($B37=0,0, (INDEX(Option2!O$106:O$117, MATCH($D37, Option2!$G$106:$G$117,0)))*conv_2026*O$7)</f>
        <v>116099.33329561797</v>
      </c>
      <c r="P37" s="31">
        <f>IF($B37=0,0, (INDEX(Option2!P$106:P$117, MATCH($D37, Option2!$G$106:$G$117,0)))*conv_2026*P$7)</f>
        <v>123936.04177371628</v>
      </c>
      <c r="Q37" s="31">
        <f>IF($B37=0,0, (INDEX(Option2!Q$106:Q$117, MATCH($D37, Option2!$G$106:$G$117,0)))*conv_2026*Q$7)</f>
        <v>129317.38835904516</v>
      </c>
      <c r="R37" s="31">
        <f>IF($B37=0,0, (INDEX(Option2!R$106:R$117, MATCH($D37, Option2!$G$106:$G$117,0)))*conv_2026*R$7)</f>
        <v>130837.79823463691</v>
      </c>
      <c r="S37" s="31">
        <f>IF($B37=0,0, (INDEX(Option2!S$106:S$117, MATCH($D37, Option2!$G$106:$G$117,0)))*conv_2026*S$7)</f>
        <v>132400.05647228393</v>
      </c>
      <c r="T37" s="31">
        <f>IF($B37=0,0, (INDEX(Option2!T$106:T$117, MATCH($D37, Option2!$G$106:$G$117,0)))*conv_2026*T$7)</f>
        <v>133995.40891690974</v>
      </c>
      <c r="U37" s="31">
        <f>IF($B37=0,0, (INDEX(Option2!U$106:U$117, MATCH($D37, Option2!$G$106:$G$117,0)))*conv_2026*U$7)</f>
        <v>135617.39891338456</v>
      </c>
      <c r="V37" s="31">
        <f>IF($B37=0,0, (INDEX(Option2!V$106:V$117, MATCH($D37, Option2!$G$106:$G$117,0)))*conv_2026*V$7)</f>
        <v>137261.11720097496</v>
      </c>
      <c r="W37" s="31">
        <f>IF($B37=0,0, (INDEX(Option2!W$106:W$117, MATCH($D37, Option2!$G$106:$G$117,0)))*conv_2026*W$7)</f>
        <v>138922.74036640677</v>
      </c>
      <c r="X37" s="31">
        <f>IF($B37=0,0, (INDEX(Option2!X$106:X$117, MATCH($D37, Option2!$G$106:$G$117,0)))*conv_2026*X$7)</f>
        <v>140599.23236166508</v>
      </c>
      <c r="Y37" s="31">
        <f>IF($B37=0,0, (INDEX(Option2!Y$106:Y$117, MATCH($D37, Option2!$G$106:$G$117,0)))*conv_2026*Y$7)</f>
        <v>142288.14358260052</v>
      </c>
      <c r="Z37" s="31">
        <f>IF($B37=0,0, (INDEX(Option2!Z$106:Z$117, MATCH($D37, Option2!$G$106:$G$117,0)))*conv_2026*Z$7)</f>
        <v>143987.4710819108</v>
      </c>
      <c r="AA37" s="31">
        <f>IF($B37=0,0, (INDEX(Option2!AA$106:AA$117, MATCH($D37, Option2!$G$106:$G$117,0)))*conv_2026*AA$7)</f>
        <v>145695.55858700594</v>
      </c>
      <c r="AB37" s="31">
        <f>IF($B37=0,0, (INDEX(Option2!AB$106:AB$117, MATCH($D37, Option2!$G$106:$G$117,0)))*conv_2026*AB$7)</f>
        <v>147411.02328530545</v>
      </c>
      <c r="AC37" s="31">
        <f>IF($B37=0,0, (INDEX(Option2!AC$106:AC$117, MATCH($D37, Option2!$G$106:$G$117,0)))*conv_2026*AC$7)</f>
        <v>149132.70111313107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40890.697415974544</v>
      </c>
      <c r="L40" s="31">
        <f>Consol!L50</f>
        <v>41346.190648736752</v>
      </c>
      <c r="M40" s="31">
        <f>Consol!M50</f>
        <v>41784.115646518607</v>
      </c>
      <c r="N40" s="31">
        <f>Consol!N50</f>
        <v>42310.205015713975</v>
      </c>
      <c r="O40" s="31">
        <f>Consol!O50</f>
        <v>42925.851361811263</v>
      </c>
      <c r="P40" s="31">
        <f>Consol!P50</f>
        <v>43596.471841911698</v>
      </c>
      <c r="Q40" s="31">
        <f>Consol!Q50</f>
        <v>44135.759626823332</v>
      </c>
      <c r="R40" s="31">
        <f>Consol!R50</f>
        <v>44450.525877361302</v>
      </c>
      <c r="S40" s="31">
        <f>Consol!S50</f>
        <v>44768.838826535881</v>
      </c>
      <c r="T40" s="31">
        <f>Consol!T50</f>
        <v>45090.689402392163</v>
      </c>
      <c r="U40" s="31">
        <f>Consol!U50</f>
        <v>112325.13831176676</v>
      </c>
      <c r="V40" s="31">
        <f>Consol!V50</f>
        <v>112654.03818638036</v>
      </c>
      <c r="W40" s="31">
        <f>Consol!W50</f>
        <v>112986.45033963736</v>
      </c>
      <c r="X40" s="31">
        <f>Consol!X50</f>
        <v>113322.36691360579</v>
      </c>
      <c r="Y40" s="31">
        <f>Consol!Y50</f>
        <v>113661.78033152515</v>
      </c>
      <c r="Z40" s="31">
        <f>Consol!Z50</f>
        <v>114004.68328967132</v>
      </c>
      <c r="AA40" s="31">
        <f>Consol!AA50</f>
        <v>114351.06874957857</v>
      </c>
      <c r="AB40" s="31">
        <f>Consol!AB50</f>
        <v>114700.92993059976</v>
      </c>
      <c r="AC40" s="31">
        <f>Consol!AC50</f>
        <v>115054.26030278557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188</v>
      </c>
      <c r="D42" s="253" t="str">
        <f>A42&amp;B42</f>
        <v>Option 3NPV</v>
      </c>
      <c r="E42" s="254"/>
      <c r="F42" s="31">
        <f t="shared" ref="F42:F51" si="4">SUMPRODUCT($H42:$AG42, $H$5:$AG$5)</f>
        <v>921383.98013831442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40890.697415974544</v>
      </c>
      <c r="L42" s="31">
        <f>(INDEX(Option3!L$106:L$117, MATCH($D42, Option3!$G$106:$G$117,0)))*conv_2026*L$7</f>
        <v>41346.19064873676</v>
      </c>
      <c r="M42" s="31">
        <f>(INDEX(Option3!M$106:M$117, MATCH($D42, Option3!$G$106:$G$117,0)))*conv_2026*M$7</f>
        <v>41784.115646518607</v>
      </c>
      <c r="N42" s="31">
        <f>(INDEX(Option3!N$106:N$117, MATCH($D42, Option3!$G$106:$G$117,0)))*conv_2026*N$7</f>
        <v>42310.205015713982</v>
      </c>
      <c r="O42" s="31">
        <f>(INDEX(Option3!O$106:O$117, MATCH($D42, Option3!$G$106:$G$117,0)))*conv_2026*O$7</f>
        <v>42925.85136181127</v>
      </c>
      <c r="P42" s="31">
        <f>(INDEX(Option3!P$106:P$117, MATCH($D42, Option3!$G$106:$G$117,0)))*conv_2026*P$7</f>
        <v>43596.471841911698</v>
      </c>
      <c r="Q42" s="31">
        <f>(INDEX(Option3!Q$106:Q$117, MATCH($D42, Option3!$G$106:$G$117,0)))*conv_2026*Q$7</f>
        <v>44135.759626823332</v>
      </c>
      <c r="R42" s="31">
        <f>(INDEX(Option3!R$106:R$117, MATCH($D42, Option3!$G$106:$G$117,0)))*conv_2026*R$7</f>
        <v>44450.525877361302</v>
      </c>
      <c r="S42" s="31">
        <f>(INDEX(Option3!S$106:S$117, MATCH($D42, Option3!$G$106:$G$117,0)))*conv_2026*S$7</f>
        <v>44768.838826535888</v>
      </c>
      <c r="T42" s="31">
        <f>(INDEX(Option3!T$106:T$117, MATCH($D42, Option3!$G$106:$G$117,0)))*conv_2026*T$7</f>
        <v>45090.68940239217</v>
      </c>
      <c r="U42" s="31">
        <f>(INDEX(Option3!U$106:U$117, MATCH($D42, Option3!$G$106:$G$117,0)))*conv_2026*U$7</f>
        <v>112325.13831176676</v>
      </c>
      <c r="V42" s="31">
        <f>(INDEX(Option3!V$106:V$117, MATCH($D42, Option3!$G$106:$G$117,0)))*conv_2026*V$7</f>
        <v>112654.03818638036</v>
      </c>
      <c r="W42" s="31">
        <f>(INDEX(Option3!W$106:W$117, MATCH($D42, Option3!$G$106:$G$117,0)))*conv_2026*W$7</f>
        <v>112986.45033963736</v>
      </c>
      <c r="X42" s="31">
        <f>(INDEX(Option3!X$106:X$117, MATCH($D42, Option3!$G$106:$G$117,0)))*conv_2026*X$7</f>
        <v>113322.36691360579</v>
      </c>
      <c r="Y42" s="31">
        <f>(INDEX(Option3!Y$106:Y$117, MATCH($D42, Option3!$G$106:$G$117,0)))*conv_2026*Y$7</f>
        <v>113661.78033152515</v>
      </c>
      <c r="Z42" s="31">
        <f>(INDEX(Option3!Z$106:Z$117, MATCH($D42, Option3!$G$106:$G$117,0)))*conv_2026*Z$7</f>
        <v>114004.68328967132</v>
      </c>
      <c r="AA42" s="31">
        <f>(INDEX(Option3!AA$106:AA$117, MATCH($D42, Option3!$G$106:$G$117,0)))*conv_2026*AA$7</f>
        <v>114351.06874957857</v>
      </c>
      <c r="AB42" s="31">
        <f>(INDEX(Option3!AB$106:AB$117, MATCH($D42, Option3!$G$106:$G$117,0)))*conv_2026*AB$7</f>
        <v>114700.92993059976</v>
      </c>
      <c r="AC42" s="31">
        <f>(INDEX(Option3!AC$106:AC$117, MATCH($D42, Option3!$G$106:$G$117,0)))*conv_2026*AC$7</f>
        <v>115054.26030278557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868536.95353052486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34199.790469872045</v>
      </c>
      <c r="L44" s="31">
        <f>(INDEX(Option3!L$106:L$117, MATCH($D44, Option3!$G$106:$G$117,0)))*conv_2026*L$7</f>
        <v>34655.283702634253</v>
      </c>
      <c r="M44" s="31">
        <f>(INDEX(Option3!M$106:M$117, MATCH($D44, Option3!$G$106:$G$117,0)))*conv_2026*M$7</f>
        <v>35093.208700416108</v>
      </c>
      <c r="N44" s="31">
        <f>(INDEX(Option3!N$106:N$117, MATCH($D44, Option3!$G$106:$G$117,0)))*conv_2026*N$7</f>
        <v>35619.298069611483</v>
      </c>
      <c r="O44" s="31">
        <f>(INDEX(Option3!O$106:O$117, MATCH($D44, Option3!$G$106:$G$117,0)))*conv_2026*O$7</f>
        <v>36234.944415708771</v>
      </c>
      <c r="P44" s="31">
        <f>(INDEX(Option3!P$106:P$117, MATCH($D44, Option3!$G$106:$G$117,0)))*conv_2026*P$7</f>
        <v>36905.564895809199</v>
      </c>
      <c r="Q44" s="31">
        <f>(INDEX(Option3!Q$106:Q$117, MATCH($D44, Option3!$G$106:$G$117,0)))*conv_2026*Q$7</f>
        <v>37444.85268072084</v>
      </c>
      <c r="R44" s="31">
        <f>(INDEX(Option3!R$106:R$117, MATCH($D44, Option3!$G$106:$G$117,0)))*conv_2026*R$7</f>
        <v>37759.618931258803</v>
      </c>
      <c r="S44" s="31">
        <f>(INDEX(Option3!S$106:S$117, MATCH($D44, Option3!$G$106:$G$117,0)))*conv_2026*S$7</f>
        <v>38077.931880433389</v>
      </c>
      <c r="T44" s="31">
        <f>(INDEX(Option3!T$106:T$117, MATCH($D44, Option3!$G$106:$G$117,0)))*conv_2026*T$7</f>
        <v>38399.782456289679</v>
      </c>
      <c r="U44" s="31">
        <f>(INDEX(Option3!U$106:U$117, MATCH($D44, Option3!$G$106:$G$117,0)))*conv_2026*U$7</f>
        <v>112325.13831176676</v>
      </c>
      <c r="V44" s="31">
        <f>(INDEX(Option3!V$106:V$117, MATCH($D44, Option3!$G$106:$G$117,0)))*conv_2026*V$7</f>
        <v>112654.03818638036</v>
      </c>
      <c r="W44" s="31">
        <f>(INDEX(Option3!W$106:W$117, MATCH($D44, Option3!$G$106:$G$117,0)))*conv_2026*W$7</f>
        <v>112986.45033963736</v>
      </c>
      <c r="X44" s="31">
        <f>(INDEX(Option3!X$106:X$117, MATCH($D44, Option3!$G$106:$G$117,0)))*conv_2026*X$7</f>
        <v>113322.36691360579</v>
      </c>
      <c r="Y44" s="31">
        <f>(INDEX(Option3!Y$106:Y$117, MATCH($D44, Option3!$G$106:$G$117,0)))*conv_2026*Y$7</f>
        <v>113661.78033152515</v>
      </c>
      <c r="Z44" s="31">
        <f>(INDEX(Option3!Z$106:Z$117, MATCH($D44, Option3!$G$106:$G$117,0)))*conv_2026*Z$7</f>
        <v>114004.68328967132</v>
      </c>
      <c r="AA44" s="31">
        <f>(INDEX(Option3!AA$106:AA$117, MATCH($D44, Option3!$G$106:$G$117,0)))*conv_2026*AA$7</f>
        <v>114351.06874957857</v>
      </c>
      <c r="AB44" s="31">
        <f>(INDEX(Option3!AB$106:AB$117, MATCH($D44, Option3!$G$106:$G$117,0)))*conv_2026*AB$7</f>
        <v>114700.92993059976</v>
      </c>
      <c r="AC44" s="31">
        <f>(INDEX(Option3!AC$106:AC$117, MATCH($D44, Option3!$G$106:$G$117,0)))*conv_2026*AC$7</f>
        <v>115054.26030278557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974231.00674610399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47581.604362077043</v>
      </c>
      <c r="L45" s="31">
        <f>(INDEX(Option3!L$106:L$117, MATCH($D45, Option3!$G$106:$G$117,0)))*conv_2026*L$7</f>
        <v>48037.097594839252</v>
      </c>
      <c r="M45" s="31">
        <f>(INDEX(Option3!M$106:M$117, MATCH($D45, Option3!$G$106:$G$117,0)))*conv_2026*M$7</f>
        <v>48475.022592621106</v>
      </c>
      <c r="N45" s="31">
        <f>(INDEX(Option3!N$106:N$117, MATCH($D45, Option3!$G$106:$G$117,0)))*conv_2026*N$7</f>
        <v>49001.111961816481</v>
      </c>
      <c r="O45" s="31">
        <f>(INDEX(Option3!O$106:O$117, MATCH($D45, Option3!$G$106:$G$117,0)))*conv_2026*O$7</f>
        <v>49616.758307913769</v>
      </c>
      <c r="P45" s="31">
        <f>(INDEX(Option3!P$106:P$117, MATCH($D45, Option3!$G$106:$G$117,0)))*conv_2026*P$7</f>
        <v>50287.37878801419</v>
      </c>
      <c r="Q45" s="31">
        <f>(INDEX(Option3!Q$106:Q$117, MATCH($D45, Option3!$G$106:$G$117,0)))*conv_2026*Q$7</f>
        <v>50826.666572925831</v>
      </c>
      <c r="R45" s="31">
        <f>(INDEX(Option3!R$106:R$117, MATCH($D45, Option3!$G$106:$G$117,0)))*conv_2026*R$7</f>
        <v>51141.432823463801</v>
      </c>
      <c r="S45" s="31">
        <f>(INDEX(Option3!S$106:S$117, MATCH($D45, Option3!$G$106:$G$117,0)))*conv_2026*S$7</f>
        <v>51459.74577263838</v>
      </c>
      <c r="T45" s="31">
        <f>(INDEX(Option3!T$106:T$117, MATCH($D45, Option3!$G$106:$G$117,0)))*conv_2026*T$7</f>
        <v>51781.59634849467</v>
      </c>
      <c r="U45" s="31">
        <f>(INDEX(Option3!U$106:U$117, MATCH($D45, Option3!$G$106:$G$117,0)))*conv_2026*U$7</f>
        <v>112325.13831176676</v>
      </c>
      <c r="V45" s="31">
        <f>(INDEX(Option3!V$106:V$117, MATCH($D45, Option3!$G$106:$G$117,0)))*conv_2026*V$7</f>
        <v>112654.03818638036</v>
      </c>
      <c r="W45" s="31">
        <f>(INDEX(Option3!W$106:W$117, MATCH($D45, Option3!$G$106:$G$117,0)))*conv_2026*W$7</f>
        <v>112986.45033963736</v>
      </c>
      <c r="X45" s="31">
        <f>(INDEX(Option3!X$106:X$117, MATCH($D45, Option3!$G$106:$G$117,0)))*conv_2026*X$7</f>
        <v>113322.36691360579</v>
      </c>
      <c r="Y45" s="31">
        <f>(INDEX(Option3!Y$106:Y$117, MATCH($D45, Option3!$G$106:$G$117,0)))*conv_2026*Y$7</f>
        <v>113661.78033152515</v>
      </c>
      <c r="Z45" s="31">
        <f>(INDEX(Option3!Z$106:Z$117, MATCH($D45, Option3!$G$106:$G$117,0)))*conv_2026*Z$7</f>
        <v>114004.68328967132</v>
      </c>
      <c r="AA45" s="31">
        <f>(INDEX(Option3!AA$106:AA$117, MATCH($D45, Option3!$G$106:$G$117,0)))*conv_2026*AA$7</f>
        <v>114351.06874957857</v>
      </c>
      <c r="AB45" s="31">
        <f>(INDEX(Option3!AB$106:AB$117, MATCH($D45, Option3!$G$106:$G$117,0)))*conv_2026*AB$7</f>
        <v>114700.92993059976</v>
      </c>
      <c r="AC45" s="31">
        <f>(INDEX(Option3!AC$106:AC$117, MATCH($D45, Option3!$G$106:$G$117,0)))*conv_2026*AC$7</f>
        <v>115054.26030278557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1066369.4047599356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51670.674103674501</v>
      </c>
      <c r="L46" s="31">
        <f>(INDEX(Option3!L$106:L$117, MATCH($D46, Option3!$G$106:$G$117,0)))*conv_2026*L$7</f>
        <v>52171.716659712933</v>
      </c>
      <c r="M46" s="31">
        <f>(INDEX(Option3!M$106:M$117, MATCH($D46, Option3!$G$106:$G$117,0)))*conv_2026*M$7</f>
        <v>52653.434157272968</v>
      </c>
      <c r="N46" s="31">
        <f>(INDEX(Option3!N$106:N$117, MATCH($D46, Option3!$G$106:$G$117,0)))*conv_2026*N$7</f>
        <v>53232.132463387883</v>
      </c>
      <c r="O46" s="31">
        <f>(INDEX(Option3!O$106:O$117, MATCH($D46, Option3!$G$106:$G$117,0)))*conv_2026*O$7</f>
        <v>53909.343444094899</v>
      </c>
      <c r="P46" s="31">
        <f>(INDEX(Option3!P$106:P$117, MATCH($D46, Option3!$G$106:$G$117,0)))*conv_2026*P$7</f>
        <v>54647.025972205367</v>
      </c>
      <c r="Q46" s="31">
        <f>(INDEX(Option3!Q$106:Q$117, MATCH($D46, Option3!$G$106:$G$117,0)))*conv_2026*Q$7</f>
        <v>55240.242535608166</v>
      </c>
      <c r="R46" s="31">
        <f>(INDEX(Option3!R$106:R$117, MATCH($D46, Option3!$G$106:$G$117,0)))*conv_2026*R$7</f>
        <v>55586.485411199938</v>
      </c>
      <c r="S46" s="31">
        <f>(INDEX(Option3!S$106:S$117, MATCH($D46, Option3!$G$106:$G$117,0)))*conv_2026*S$7</f>
        <v>55936.629655291974</v>
      </c>
      <c r="T46" s="31">
        <f>(INDEX(Option3!T$106:T$117, MATCH($D46, Option3!$G$106:$G$117,0)))*conv_2026*T$7</f>
        <v>56290.665288733893</v>
      </c>
      <c r="U46" s="31">
        <f>(INDEX(Option3!U$106:U$117, MATCH($D46, Option3!$G$106:$G$117,0)))*conv_2026*U$7</f>
        <v>123557.65214294344</v>
      </c>
      <c r="V46" s="31">
        <f>(INDEX(Option3!V$106:V$117, MATCH($D46, Option3!$G$106:$G$117,0)))*conv_2026*V$7</f>
        <v>123919.4420050184</v>
      </c>
      <c r="W46" s="31">
        <f>(INDEX(Option3!W$106:W$117, MATCH($D46, Option3!$G$106:$G$117,0)))*conv_2026*W$7</f>
        <v>124285.0953736011</v>
      </c>
      <c r="X46" s="31">
        <f>(INDEX(Option3!X$106:X$117, MATCH($D46, Option3!$G$106:$G$117,0)))*conv_2026*X$7</f>
        <v>124654.60360496637</v>
      </c>
      <c r="Y46" s="31">
        <f>(INDEX(Option3!Y$106:Y$117, MATCH($D46, Option3!$G$106:$G$117,0)))*conv_2026*Y$7</f>
        <v>125027.95836467767</v>
      </c>
      <c r="Z46" s="31">
        <f>(INDEX(Option3!Z$106:Z$117, MATCH($D46, Option3!$G$106:$G$117,0)))*conv_2026*Z$7</f>
        <v>125405.15161863845</v>
      </c>
      <c r="AA46" s="31">
        <f>(INDEX(Option3!AA$106:AA$117, MATCH($D46, Option3!$G$106:$G$117,0)))*conv_2026*AA$7</f>
        <v>125786.17562453642</v>
      </c>
      <c r="AB46" s="31">
        <f>(INDEX(Option3!AB$106:AB$117, MATCH($D46, Option3!$G$106:$G$117,0)))*conv_2026*AB$7</f>
        <v>126171.02292365974</v>
      </c>
      <c r="AC46" s="31">
        <f>(INDEX(Option3!AC$106:AC$117, MATCH($D46, Option3!$G$106:$G$117,0)))*conv_2026*AC$7</f>
        <v>126559.68633306412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776398.55551669351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30110.720728274591</v>
      </c>
      <c r="L47" s="31">
        <f>(INDEX(Option3!L$106:L$117, MATCH($D47, Option3!$G$106:$G$117,0)))*conv_2026*L$7</f>
        <v>30520.664637760579</v>
      </c>
      <c r="M47" s="31">
        <f>(INDEX(Option3!M$106:M$117, MATCH($D47, Option3!$G$106:$G$117,0)))*conv_2026*M$7</f>
        <v>30914.797135764249</v>
      </c>
      <c r="N47" s="31">
        <f>(INDEX(Option3!N$106:N$117, MATCH($D47, Option3!$G$106:$G$117,0)))*conv_2026*N$7</f>
        <v>31388.277568040085</v>
      </c>
      <c r="O47" s="31">
        <f>(INDEX(Option3!O$106:O$117, MATCH($D47, Option3!$G$106:$G$117,0)))*conv_2026*O$7</f>
        <v>31942.359279527645</v>
      </c>
      <c r="P47" s="31">
        <f>(INDEX(Option3!P$106:P$117, MATCH($D47, Option3!$G$106:$G$117,0)))*conv_2026*P$7</f>
        <v>32545.917711618029</v>
      </c>
      <c r="Q47" s="31">
        <f>(INDEX(Option3!Q$106:Q$117, MATCH($D47, Option3!$G$106:$G$117,0)))*conv_2026*Q$7</f>
        <v>33031.276718038505</v>
      </c>
      <c r="R47" s="31">
        <f>(INDEX(Option3!R$106:R$117, MATCH($D47, Option3!$G$106:$G$117,0)))*conv_2026*R$7</f>
        <v>33314.566343522667</v>
      </c>
      <c r="S47" s="31">
        <f>(INDEX(Option3!S$106:S$117, MATCH($D47, Option3!$G$106:$G$117,0)))*conv_2026*S$7</f>
        <v>33601.047997779795</v>
      </c>
      <c r="T47" s="31">
        <f>(INDEX(Option3!T$106:T$117, MATCH($D47, Option3!$G$106:$G$117,0)))*conv_2026*T$7</f>
        <v>33890.713516050455</v>
      </c>
      <c r="U47" s="31">
        <f>(INDEX(Option3!U$106:U$117, MATCH($D47, Option3!$G$106:$G$117,0)))*conv_2026*U$7</f>
        <v>101092.62448059008</v>
      </c>
      <c r="V47" s="31">
        <f>(INDEX(Option3!V$106:V$117, MATCH($D47, Option3!$G$106:$G$117,0)))*conv_2026*V$7</f>
        <v>101388.63436774233</v>
      </c>
      <c r="W47" s="31">
        <f>(INDEX(Option3!W$106:W$117, MATCH($D47, Option3!$G$106:$G$117,0)))*conv_2026*W$7</f>
        <v>101687.80530567364</v>
      </c>
      <c r="X47" s="31">
        <f>(INDEX(Option3!X$106:X$117, MATCH($D47, Option3!$G$106:$G$117,0)))*conv_2026*X$7</f>
        <v>101990.13022224519</v>
      </c>
      <c r="Y47" s="31">
        <f>(INDEX(Option3!Y$106:Y$117, MATCH($D47, Option3!$G$106:$G$117,0)))*conv_2026*Y$7</f>
        <v>102295.60229837263</v>
      </c>
      <c r="Z47" s="31">
        <f>(INDEX(Option3!Z$106:Z$117, MATCH($D47, Option3!$G$106:$G$117,0)))*conv_2026*Z$7</f>
        <v>102604.21496070418</v>
      </c>
      <c r="AA47" s="31">
        <f>(INDEX(Option3!AA$106:AA$117, MATCH($D47, Option3!$G$106:$G$117,0)))*conv_2026*AA$7</f>
        <v>102915.96187462071</v>
      </c>
      <c r="AB47" s="31">
        <f>(INDEX(Option3!AB$106:AB$117, MATCH($D47, Option3!$G$106:$G$117,0)))*conv_2026*AB$7</f>
        <v>103230.83693753977</v>
      </c>
      <c r="AC47" s="31">
        <f>(INDEX(Option3!AC$106:AC$117, MATCH($D47, Option3!$G$106:$G$117,0)))*conv_2026*AC$7</f>
        <v>103548.83427250701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723551.52890890394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23419.813782172092</v>
      </c>
      <c r="L48" s="31">
        <f>(INDEX(Option3!L$106:L$117, MATCH($D48, Option3!$G$106:$G$117,0)))*conv_2026*L$7</f>
        <v>23829.757691658084</v>
      </c>
      <c r="M48" s="31">
        <f>(INDEX(Option3!M$106:M$117, MATCH($D48, Option3!$G$106:$G$117,0)))*conv_2026*M$7</f>
        <v>24223.89018966175</v>
      </c>
      <c r="N48" s="31">
        <f>(INDEX(Option3!N$106:N$117, MATCH($D48, Option3!$G$106:$G$117,0)))*conv_2026*N$7</f>
        <v>24697.370621937585</v>
      </c>
      <c r="O48" s="31">
        <f>(INDEX(Option3!O$106:O$117, MATCH($D48, Option3!$G$106:$G$117,0)))*conv_2026*O$7</f>
        <v>25251.452333425143</v>
      </c>
      <c r="P48" s="31">
        <f>(INDEX(Option3!P$106:P$117, MATCH($D48, Option3!$G$106:$G$117,0)))*conv_2026*P$7</f>
        <v>25855.010765515526</v>
      </c>
      <c r="Q48" s="31">
        <f>(INDEX(Option3!Q$106:Q$117, MATCH($D48, Option3!$G$106:$G$117,0)))*conv_2026*Q$7</f>
        <v>26340.369771936003</v>
      </c>
      <c r="R48" s="31">
        <f>(INDEX(Option3!R$106:R$117, MATCH($D48, Option3!$G$106:$G$117,0)))*conv_2026*R$7</f>
        <v>26623.659397420171</v>
      </c>
      <c r="S48" s="31">
        <f>(INDEX(Option3!S$106:S$117, MATCH($D48, Option3!$G$106:$G$117,0)))*conv_2026*S$7</f>
        <v>26910.141051677299</v>
      </c>
      <c r="T48" s="31">
        <f>(INDEX(Option3!T$106:T$117, MATCH($D48, Option3!$G$106:$G$117,0)))*conv_2026*T$7</f>
        <v>27199.806569947956</v>
      </c>
      <c r="U48" s="31">
        <f>(INDEX(Option3!U$106:U$117, MATCH($D48, Option3!$G$106:$G$117,0)))*conv_2026*U$7</f>
        <v>101092.62448059008</v>
      </c>
      <c r="V48" s="31">
        <f>(INDEX(Option3!V$106:V$117, MATCH($D48, Option3!$G$106:$G$117,0)))*conv_2026*V$7</f>
        <v>101388.63436774233</v>
      </c>
      <c r="W48" s="31">
        <f>(INDEX(Option3!W$106:W$117, MATCH($D48, Option3!$G$106:$G$117,0)))*conv_2026*W$7</f>
        <v>101687.80530567364</v>
      </c>
      <c r="X48" s="31">
        <f>(INDEX(Option3!X$106:X$117, MATCH($D48, Option3!$G$106:$G$117,0)))*conv_2026*X$7</f>
        <v>101990.13022224519</v>
      </c>
      <c r="Y48" s="31">
        <f>(INDEX(Option3!Y$106:Y$117, MATCH($D48, Option3!$G$106:$G$117,0)))*conv_2026*Y$7</f>
        <v>102295.60229837263</v>
      </c>
      <c r="Z48" s="31">
        <f>(INDEX(Option3!Z$106:Z$117, MATCH($D48, Option3!$G$106:$G$117,0)))*conv_2026*Z$7</f>
        <v>102604.21496070418</v>
      </c>
      <c r="AA48" s="31">
        <f>(INDEX(Option3!AA$106:AA$117, MATCH($D48, Option3!$G$106:$G$117,0)))*conv_2026*AA$7</f>
        <v>102915.96187462071</v>
      </c>
      <c r="AB48" s="31">
        <f>(INDEX(Option3!AB$106:AB$117, MATCH($D48, Option3!$G$106:$G$117,0)))*conv_2026*AB$7</f>
        <v>103230.83693753977</v>
      </c>
      <c r="AC48" s="31">
        <f>(INDEX(Option3!AC$106:AC$117, MATCH($D48, Option3!$G$106:$G$117,0)))*conv_2026*AC$7</f>
        <v>103548.83427250701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921383.98013831442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40890.697415974544</v>
      </c>
      <c r="L49" s="31">
        <f>(INDEX(Option3!L$106:L$117, MATCH($D49, Option3!$G$106:$G$117,0)))*conv_2026*L$7</f>
        <v>41346.19064873676</v>
      </c>
      <c r="M49" s="31">
        <f>(INDEX(Option3!M$106:M$117, MATCH($D49, Option3!$G$106:$G$117,0)))*conv_2026*M$7</f>
        <v>41784.115646518607</v>
      </c>
      <c r="N49" s="31">
        <f>(INDEX(Option3!N$106:N$117, MATCH($D49, Option3!$G$106:$G$117,0)))*conv_2026*N$7</f>
        <v>42310.205015713982</v>
      </c>
      <c r="O49" s="31">
        <f>(INDEX(Option3!O$106:O$117, MATCH($D49, Option3!$G$106:$G$117,0)))*conv_2026*O$7</f>
        <v>42925.85136181127</v>
      </c>
      <c r="P49" s="31">
        <f>(INDEX(Option3!P$106:P$117, MATCH($D49, Option3!$G$106:$G$117,0)))*conv_2026*P$7</f>
        <v>43596.471841911698</v>
      </c>
      <c r="Q49" s="31">
        <f>(INDEX(Option3!Q$106:Q$117, MATCH($D49, Option3!$G$106:$G$117,0)))*conv_2026*Q$7</f>
        <v>44135.759626823332</v>
      </c>
      <c r="R49" s="31">
        <f>(INDEX(Option3!R$106:R$117, MATCH($D49, Option3!$G$106:$G$117,0)))*conv_2026*R$7</f>
        <v>44450.525877361302</v>
      </c>
      <c r="S49" s="31">
        <f>(INDEX(Option3!S$106:S$117, MATCH($D49, Option3!$G$106:$G$117,0)))*conv_2026*S$7</f>
        <v>44768.838826535888</v>
      </c>
      <c r="T49" s="31">
        <f>(INDEX(Option3!T$106:T$117, MATCH($D49, Option3!$G$106:$G$117,0)))*conv_2026*T$7</f>
        <v>45090.68940239217</v>
      </c>
      <c r="U49" s="31">
        <f>(INDEX(Option3!U$106:U$117, MATCH($D49, Option3!$G$106:$G$117,0)))*conv_2026*U$7</f>
        <v>112325.13831176676</v>
      </c>
      <c r="V49" s="31">
        <f>(INDEX(Option3!V$106:V$117, MATCH($D49, Option3!$G$106:$G$117,0)))*conv_2026*V$7</f>
        <v>112654.03818638036</v>
      </c>
      <c r="W49" s="31">
        <f>(INDEX(Option3!W$106:W$117, MATCH($D49, Option3!$G$106:$G$117,0)))*conv_2026*W$7</f>
        <v>112986.45033963736</v>
      </c>
      <c r="X49" s="31">
        <f>(INDEX(Option3!X$106:X$117, MATCH($D49, Option3!$G$106:$G$117,0)))*conv_2026*X$7</f>
        <v>113322.36691360579</v>
      </c>
      <c r="Y49" s="31">
        <f>(INDEX(Option3!Y$106:Y$117, MATCH($D49, Option3!$G$106:$G$117,0)))*conv_2026*Y$7</f>
        <v>113661.78033152515</v>
      </c>
      <c r="Z49" s="31">
        <f>(INDEX(Option3!Z$106:Z$117, MATCH($D49, Option3!$G$106:$G$117,0)))*conv_2026*Z$7</f>
        <v>114004.68328967132</v>
      </c>
      <c r="AA49" s="31">
        <f>(INDEX(Option3!AA$106:AA$117, MATCH($D49, Option3!$G$106:$G$117,0)))*conv_2026*AA$7</f>
        <v>114351.06874957857</v>
      </c>
      <c r="AB49" s="31">
        <f>(INDEX(Option3!AB$106:AB$117, MATCH($D49, Option3!$G$106:$G$117,0)))*conv_2026*AB$7</f>
        <v>114700.92993059976</v>
      </c>
      <c r="AC49" s="31">
        <f>(INDEX(Option3!AC$106:AC$117, MATCH($D49, Option3!$G$106:$G$117,0)))*conv_2026*AC$7</f>
        <v>115054.26030278557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921383.98013831442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40890.697415974544</v>
      </c>
      <c r="L50" s="31">
        <f>(INDEX(Option3!L$106:L$117, MATCH($D50, Option3!$G$106:$G$117,0)))*conv_2026*L$7</f>
        <v>41346.19064873676</v>
      </c>
      <c r="M50" s="31">
        <f>(INDEX(Option3!M$106:M$117, MATCH($D50, Option3!$G$106:$G$117,0)))*conv_2026*M$7</f>
        <v>41784.115646518607</v>
      </c>
      <c r="N50" s="31">
        <f>(INDEX(Option3!N$106:N$117, MATCH($D50, Option3!$G$106:$G$117,0)))*conv_2026*N$7</f>
        <v>42310.205015713982</v>
      </c>
      <c r="O50" s="31">
        <f>(INDEX(Option3!O$106:O$117, MATCH($D50, Option3!$G$106:$G$117,0)))*conv_2026*O$7</f>
        <v>42925.85136181127</v>
      </c>
      <c r="P50" s="31">
        <f>(INDEX(Option3!P$106:P$117, MATCH($D50, Option3!$G$106:$G$117,0)))*conv_2026*P$7</f>
        <v>43596.471841911698</v>
      </c>
      <c r="Q50" s="31">
        <f>(INDEX(Option3!Q$106:Q$117, MATCH($D50, Option3!$G$106:$G$117,0)))*conv_2026*Q$7</f>
        <v>44135.759626823332</v>
      </c>
      <c r="R50" s="31">
        <f>(INDEX(Option3!R$106:R$117, MATCH($D50, Option3!$G$106:$G$117,0)))*conv_2026*R$7</f>
        <v>44450.525877361302</v>
      </c>
      <c r="S50" s="31">
        <f>(INDEX(Option3!S$106:S$117, MATCH($D50, Option3!$G$106:$G$117,0)))*conv_2026*S$7</f>
        <v>44768.838826535888</v>
      </c>
      <c r="T50" s="31">
        <f>(INDEX(Option3!T$106:T$117, MATCH($D50, Option3!$G$106:$G$117,0)))*conv_2026*T$7</f>
        <v>45090.68940239217</v>
      </c>
      <c r="U50" s="31">
        <f>(INDEX(Option3!U$106:U$117, MATCH($D50, Option3!$G$106:$G$117,0)))*conv_2026*U$7</f>
        <v>112325.13831176676</v>
      </c>
      <c r="V50" s="31">
        <f>(INDEX(Option3!V$106:V$117, MATCH($D50, Option3!$G$106:$G$117,0)))*conv_2026*V$7</f>
        <v>112654.03818638036</v>
      </c>
      <c r="W50" s="31">
        <f>(INDEX(Option3!W$106:W$117, MATCH($D50, Option3!$G$106:$G$117,0)))*conv_2026*W$7</f>
        <v>112986.45033963736</v>
      </c>
      <c r="X50" s="31">
        <f>(INDEX(Option3!X$106:X$117, MATCH($D50, Option3!$G$106:$G$117,0)))*conv_2026*X$7</f>
        <v>113322.36691360579</v>
      </c>
      <c r="Y50" s="31">
        <f>(INDEX(Option3!Y$106:Y$117, MATCH($D50, Option3!$G$106:$G$117,0)))*conv_2026*Y$7</f>
        <v>113661.78033152515</v>
      </c>
      <c r="Z50" s="31">
        <f>(INDEX(Option3!Z$106:Z$117, MATCH($D50, Option3!$G$106:$G$117,0)))*conv_2026*Z$7</f>
        <v>114004.68328967132</v>
      </c>
      <c r="AA50" s="31">
        <f>(INDEX(Option3!AA$106:AA$117, MATCH($D50, Option3!$G$106:$G$117,0)))*conv_2026*AA$7</f>
        <v>114351.06874957857</v>
      </c>
      <c r="AB50" s="31">
        <f>(INDEX(Option3!AB$106:AB$117, MATCH($D50, Option3!$G$106:$G$117,0)))*conv_2026*AB$7</f>
        <v>114700.92993059976</v>
      </c>
      <c r="AC50" s="31">
        <f>(INDEX(Option3!AC$106:AC$117, MATCH($D50, Option3!$G$106:$G$117,0)))*conv_2026*AC$7</f>
        <v>115054.26030278557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921383.98013831442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40890.697415974544</v>
      </c>
      <c r="L51" s="31">
        <f>(INDEX(Option3!L$106:L$117, MATCH($D51, Option3!$G$106:$G$117,0)))*conv_2026*L$7</f>
        <v>41346.19064873676</v>
      </c>
      <c r="M51" s="31">
        <f>(INDEX(Option3!M$106:M$117, MATCH($D51, Option3!$G$106:$G$117,0)))*conv_2026*M$7</f>
        <v>41784.115646518607</v>
      </c>
      <c r="N51" s="31">
        <f>(INDEX(Option3!N$106:N$117, MATCH($D51, Option3!$G$106:$G$117,0)))*conv_2026*N$7</f>
        <v>42310.205015713982</v>
      </c>
      <c r="O51" s="31">
        <f>(INDEX(Option3!O$106:O$117, MATCH($D51, Option3!$G$106:$G$117,0)))*conv_2026*O$7</f>
        <v>42925.85136181127</v>
      </c>
      <c r="P51" s="31">
        <f>(INDEX(Option3!P$106:P$117, MATCH($D51, Option3!$G$106:$G$117,0)))*conv_2026*P$7</f>
        <v>43596.471841911698</v>
      </c>
      <c r="Q51" s="31">
        <f>(INDEX(Option3!Q$106:Q$117, MATCH($D51, Option3!$G$106:$G$117,0)))*conv_2026*Q$7</f>
        <v>44135.759626823332</v>
      </c>
      <c r="R51" s="31">
        <f>(INDEX(Option3!R$106:R$117, MATCH($D51, Option3!$G$106:$G$117,0)))*conv_2026*R$7</f>
        <v>44450.525877361302</v>
      </c>
      <c r="S51" s="31">
        <f>(INDEX(Option3!S$106:S$117, MATCH($D51, Option3!$G$106:$G$117,0)))*conv_2026*S$7</f>
        <v>44768.838826535888</v>
      </c>
      <c r="T51" s="31">
        <f>(INDEX(Option3!T$106:T$117, MATCH($D51, Option3!$G$106:$G$117,0)))*conv_2026*T$7</f>
        <v>45090.68940239217</v>
      </c>
      <c r="U51" s="31">
        <f>(INDEX(Option3!U$106:U$117, MATCH($D51, Option3!$G$106:$G$117,0)))*conv_2026*U$7</f>
        <v>112325.13831176676</v>
      </c>
      <c r="V51" s="31">
        <f>(INDEX(Option3!V$106:V$117, MATCH($D51, Option3!$G$106:$G$117,0)))*conv_2026*V$7</f>
        <v>112654.03818638036</v>
      </c>
      <c r="W51" s="31">
        <f>(INDEX(Option3!W$106:W$117, MATCH($D51, Option3!$G$106:$G$117,0)))*conv_2026*W$7</f>
        <v>112986.45033963736</v>
      </c>
      <c r="X51" s="31">
        <f>(INDEX(Option3!X$106:X$117, MATCH($D51, Option3!$G$106:$G$117,0)))*conv_2026*X$7</f>
        <v>113322.36691360579</v>
      </c>
      <c r="Y51" s="31">
        <f>(INDEX(Option3!Y$106:Y$117, MATCH($D51, Option3!$G$106:$G$117,0)))*conv_2026*Y$7</f>
        <v>113661.78033152515</v>
      </c>
      <c r="Z51" s="31">
        <f>(INDEX(Option3!Z$106:Z$117, MATCH($D51, Option3!$G$106:$G$117,0)))*conv_2026*Z$7</f>
        <v>114004.68328967132</v>
      </c>
      <c r="AA51" s="31">
        <f>(INDEX(Option3!AA$106:AA$117, MATCH($D51, Option3!$G$106:$G$117,0)))*conv_2026*AA$7</f>
        <v>114351.06874957857</v>
      </c>
      <c r="AB51" s="31">
        <f>(INDEX(Option3!AB$106:AB$117, MATCH($D51, Option3!$G$106:$G$117,0)))*conv_2026*AB$7</f>
        <v>114700.92993059976</v>
      </c>
      <c r="AC51" s="31">
        <f>(INDEX(Option3!AC$106:AC$117, MATCH($D51, Option3!$G$106:$G$117,0)))*conv_2026*AC$7</f>
        <v>115054.26030278557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188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188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159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229</v>
      </c>
      <c r="K89" s="283" t="s">
        <v>230</v>
      </c>
    </row>
    <row r="90" spans="1:34" s="8" customFormat="1" x14ac:dyDescent="0.2">
      <c r="A90" s="261" t="s">
        <v>119</v>
      </c>
      <c r="B90" s="261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1.495483923356048</v>
      </c>
      <c r="E90" s="105">
        <f t="shared" si="10"/>
        <v>0.92138398013831446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1.495483923356048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1.2509626681232475</v>
      </c>
      <c r="E91" s="105">
        <f t="shared" si="10"/>
        <v>0.86853695353052485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1.2509626681232475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1.7400051785888482</v>
      </c>
      <c r="E92" s="105">
        <f t="shared" si="10"/>
        <v>0.97423100674610397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1.7400051785888482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1.8895535709244529</v>
      </c>
      <c r="E93" s="105">
        <f t="shared" si="10"/>
        <v>1.0663694047599355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1.8895535709244529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1.1014142757876426</v>
      </c>
      <c r="E94" s="105">
        <f t="shared" si="10"/>
        <v>0.77639855551669346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1.1014142757876426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0.85689302055484218</v>
      </c>
      <c r="E95" s="105">
        <f t="shared" si="10"/>
        <v>0.72355152890890395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0.85689302055484218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C30A-D297-488D-9FF8-D7730EEB5D7D}">
  <sheetPr codeName="Sheet4">
    <tabColor rgb="FFFFFF00"/>
  </sheetPr>
  <dimension ref="A1:AR43"/>
  <sheetViews>
    <sheetView showGridLines="0" zoomScale="90" zoomScaleNormal="90" workbookViewId="0">
      <pane xSplit="4" ySplit="5" topLeftCell="E6" activePane="bottomRight" state="frozen"/>
      <selection activeCell="E34" sqref="E34"/>
      <selection pane="topRight" activeCell="E34" sqref="E34"/>
      <selection pane="bottomLeft" activeCell="E34" sqref="E34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31.75" style="1" bestFit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EW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248</v>
      </c>
      <c r="B3" s="323"/>
      <c r="C3" s="5"/>
      <c r="D3" s="5"/>
    </row>
    <row r="5" spans="1:44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44" x14ac:dyDescent="0.2">
      <c r="C6" s="3"/>
      <c r="D6" s="3"/>
    </row>
    <row r="7" spans="1:44" x14ac:dyDescent="0.2">
      <c r="A7" s="331"/>
      <c r="B7" s="332" t="s">
        <v>253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5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34"/>
      <c r="E10" s="336" t="s">
        <v>19</v>
      </c>
      <c r="F10" s="336" t="s">
        <v>21</v>
      </c>
      <c r="G10" s="336" t="s">
        <v>20</v>
      </c>
      <c r="H10" s="336" t="s">
        <v>22</v>
      </c>
      <c r="I10" s="336" t="s">
        <v>93</v>
      </c>
      <c r="J10" s="336" t="s">
        <v>94</v>
      </c>
      <c r="K10" s="336" t="s">
        <v>254</v>
      </c>
      <c r="L10" s="336" t="s">
        <v>255</v>
      </c>
      <c r="M10" s="336" t="s">
        <v>256</v>
      </c>
      <c r="N10" s="336" t="s">
        <v>257</v>
      </c>
      <c r="O10" s="336" t="s">
        <v>258</v>
      </c>
      <c r="P10" s="336" t="s">
        <v>259</v>
      </c>
      <c r="Q10" s="336" t="s">
        <v>260</v>
      </c>
      <c r="R10" s="336" t="s">
        <v>261</v>
      </c>
      <c r="S10" s="336" t="s">
        <v>262</v>
      </c>
      <c r="T10" s="336" t="s">
        <v>263</v>
      </c>
      <c r="U10" s="336" t="s">
        <v>264</v>
      </c>
      <c r="V10" s="336" t="s">
        <v>265</v>
      </c>
      <c r="W10" s="336" t="s">
        <v>266</v>
      </c>
      <c r="X10" s="336" t="s">
        <v>267</v>
      </c>
      <c r="Y10" s="336" t="s">
        <v>268</v>
      </c>
      <c r="Z10" s="336" t="s">
        <v>269</v>
      </c>
      <c r="AA10" s="336" t="s">
        <v>270</v>
      </c>
      <c r="AB10" s="336" t="s">
        <v>271</v>
      </c>
      <c r="AC10" s="336" t="s">
        <v>272</v>
      </c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7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8" t="s">
        <v>2</v>
      </c>
      <c r="E12" s="420">
        <v>0</v>
      </c>
      <c r="F12" s="420">
        <v>0</v>
      </c>
      <c r="G12" s="420">
        <v>0</v>
      </c>
      <c r="H12" s="420">
        <v>0</v>
      </c>
      <c r="I12" s="420">
        <v>0</v>
      </c>
      <c r="J12" s="420">
        <v>0</v>
      </c>
      <c r="K12" s="420">
        <v>0</v>
      </c>
      <c r="L12" s="420">
        <v>0</v>
      </c>
      <c r="M12" s="420">
        <v>0</v>
      </c>
      <c r="N12" s="420">
        <v>0</v>
      </c>
      <c r="O12" s="420">
        <v>0</v>
      </c>
      <c r="P12" s="420">
        <v>0</v>
      </c>
      <c r="Q12" s="420">
        <v>0</v>
      </c>
      <c r="R12" s="420">
        <v>0</v>
      </c>
      <c r="S12" s="420">
        <v>0</v>
      </c>
      <c r="T12" s="420">
        <v>0</v>
      </c>
      <c r="U12" s="420">
        <v>0</v>
      </c>
      <c r="V12" s="420">
        <v>0</v>
      </c>
      <c r="W12" s="420">
        <v>0</v>
      </c>
      <c r="X12" s="420">
        <v>0</v>
      </c>
      <c r="Y12" s="420">
        <v>0</v>
      </c>
      <c r="Z12" s="420">
        <v>0</v>
      </c>
      <c r="AA12" s="420">
        <v>0</v>
      </c>
      <c r="AB12" s="420">
        <v>0</v>
      </c>
      <c r="AC12" s="420">
        <v>0</v>
      </c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39" t="s">
        <v>328</v>
      </c>
      <c r="E13" s="421">
        <f>E12</f>
        <v>0</v>
      </c>
      <c r="F13" s="421">
        <f t="shared" ref="F13:AC13" si="0">F12</f>
        <v>0</v>
      </c>
      <c r="G13" s="421">
        <f t="shared" si="0"/>
        <v>0</v>
      </c>
      <c r="H13" s="421">
        <f t="shared" si="0"/>
        <v>0</v>
      </c>
      <c r="I13" s="421">
        <f t="shared" si="0"/>
        <v>0</v>
      </c>
      <c r="J13" s="421">
        <f t="shared" si="0"/>
        <v>0</v>
      </c>
      <c r="K13" s="421">
        <f t="shared" si="0"/>
        <v>0</v>
      </c>
      <c r="L13" s="421">
        <f t="shared" si="0"/>
        <v>0</v>
      </c>
      <c r="M13" s="421">
        <f t="shared" si="0"/>
        <v>0</v>
      </c>
      <c r="N13" s="421">
        <f t="shared" si="0"/>
        <v>0</v>
      </c>
      <c r="O13" s="421">
        <f t="shared" si="0"/>
        <v>0</v>
      </c>
      <c r="P13" s="421">
        <f t="shared" si="0"/>
        <v>0</v>
      </c>
      <c r="Q13" s="421">
        <f t="shared" si="0"/>
        <v>0</v>
      </c>
      <c r="R13" s="421">
        <f t="shared" si="0"/>
        <v>0</v>
      </c>
      <c r="S13" s="421">
        <f t="shared" si="0"/>
        <v>0</v>
      </c>
      <c r="T13" s="421">
        <f t="shared" si="0"/>
        <v>0</v>
      </c>
      <c r="U13" s="421">
        <f t="shared" si="0"/>
        <v>0</v>
      </c>
      <c r="V13" s="421">
        <f t="shared" si="0"/>
        <v>0</v>
      </c>
      <c r="W13" s="421">
        <f t="shared" si="0"/>
        <v>0</v>
      </c>
      <c r="X13" s="421">
        <f t="shared" si="0"/>
        <v>0</v>
      </c>
      <c r="Y13" s="421">
        <f t="shared" si="0"/>
        <v>0</v>
      </c>
      <c r="Z13" s="421">
        <f t="shared" si="0"/>
        <v>0</v>
      </c>
      <c r="AA13" s="421">
        <f t="shared" si="0"/>
        <v>0</v>
      </c>
      <c r="AB13" s="421">
        <f t="shared" si="0"/>
        <v>0</v>
      </c>
      <c r="AC13" s="421">
        <f t="shared" si="0"/>
        <v>0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40"/>
      <c r="B16" s="332" t="str">
        <f>Summary!C10&amp;" - "&amp;Summary!D10</f>
        <v>Option 2 - Replace transformer #2 completed in 2028-2029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</row>
    <row r="17" spans="1:44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4"/>
      <c r="B19" s="334"/>
      <c r="C19" s="334"/>
      <c r="D19" s="334"/>
      <c r="E19" s="336" t="s">
        <v>19</v>
      </c>
      <c r="F19" s="336" t="s">
        <v>21</v>
      </c>
      <c r="G19" s="336" t="s">
        <v>20</v>
      </c>
      <c r="H19" s="336" t="s">
        <v>22</v>
      </c>
      <c r="I19" s="336" t="s">
        <v>93</v>
      </c>
      <c r="J19" s="336" t="s">
        <v>94</v>
      </c>
      <c r="K19" s="336" t="s">
        <v>254</v>
      </c>
      <c r="L19" s="336" t="s">
        <v>255</v>
      </c>
      <c r="M19" s="336" t="s">
        <v>256</v>
      </c>
      <c r="N19" s="336" t="s">
        <v>257</v>
      </c>
      <c r="O19" s="336" t="s">
        <v>258</v>
      </c>
      <c r="P19" s="336" t="s">
        <v>259</v>
      </c>
      <c r="Q19" s="336" t="s">
        <v>260</v>
      </c>
      <c r="R19" s="336" t="s">
        <v>261</v>
      </c>
      <c r="S19" s="336" t="s">
        <v>262</v>
      </c>
      <c r="T19" s="336" t="s">
        <v>263</v>
      </c>
      <c r="U19" s="336" t="s">
        <v>264</v>
      </c>
      <c r="V19" s="336" t="s">
        <v>265</v>
      </c>
      <c r="W19" s="336" t="s">
        <v>266</v>
      </c>
      <c r="X19" s="336" t="s">
        <v>267</v>
      </c>
      <c r="Y19" s="336" t="s">
        <v>268</v>
      </c>
      <c r="Z19" s="336" t="s">
        <v>269</v>
      </c>
      <c r="AA19" s="336" t="s">
        <v>270</v>
      </c>
      <c r="AB19" s="336" t="s">
        <v>271</v>
      </c>
      <c r="AC19" s="336" t="s">
        <v>272</v>
      </c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</row>
    <row r="20" spans="1:44" x14ac:dyDescent="0.2">
      <c r="A20" s="334"/>
      <c r="B20" s="334"/>
      <c r="C20" s="334"/>
      <c r="D20" s="338" t="s">
        <v>17</v>
      </c>
      <c r="E20" s="420">
        <v>0</v>
      </c>
      <c r="F20" s="420">
        <v>1384390.1633333333</v>
      </c>
      <c r="G20" s="420">
        <v>2768780.3266666667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0</v>
      </c>
      <c r="P20" s="420">
        <v>0</v>
      </c>
      <c r="Q20" s="420">
        <v>0</v>
      </c>
      <c r="R20" s="420">
        <v>0</v>
      </c>
      <c r="S20" s="420">
        <v>0</v>
      </c>
      <c r="T20" s="420">
        <v>0</v>
      </c>
      <c r="U20" s="420">
        <v>0</v>
      </c>
      <c r="V20" s="420">
        <v>0</v>
      </c>
      <c r="W20" s="420">
        <v>0</v>
      </c>
      <c r="X20" s="420">
        <v>0</v>
      </c>
      <c r="Y20" s="420">
        <v>0</v>
      </c>
      <c r="Z20" s="420">
        <v>0</v>
      </c>
      <c r="AA20" s="420">
        <v>0</v>
      </c>
      <c r="AB20" s="420">
        <v>0</v>
      </c>
      <c r="AC20" s="420">
        <v>0</v>
      </c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x14ac:dyDescent="0.2">
      <c r="A21" s="334"/>
      <c r="B21" s="334"/>
      <c r="C21" s="334"/>
      <c r="D21" s="339" t="s">
        <v>273</v>
      </c>
      <c r="E21" s="421">
        <f>E20</f>
        <v>0</v>
      </c>
      <c r="F21" s="421">
        <f t="shared" ref="F21:AC21" si="1">F20</f>
        <v>1384390.1633333333</v>
      </c>
      <c r="G21" s="421">
        <f t="shared" si="1"/>
        <v>2768780.3266666667</v>
      </c>
      <c r="H21" s="421">
        <f t="shared" si="1"/>
        <v>0</v>
      </c>
      <c r="I21" s="421">
        <f t="shared" si="1"/>
        <v>0</v>
      </c>
      <c r="J21" s="421">
        <f t="shared" si="1"/>
        <v>0</v>
      </c>
      <c r="K21" s="421">
        <f t="shared" si="1"/>
        <v>0</v>
      </c>
      <c r="L21" s="421">
        <f t="shared" si="1"/>
        <v>0</v>
      </c>
      <c r="M21" s="421">
        <f t="shared" si="1"/>
        <v>0</v>
      </c>
      <c r="N21" s="421">
        <f t="shared" si="1"/>
        <v>0</v>
      </c>
      <c r="O21" s="421">
        <f t="shared" si="1"/>
        <v>0</v>
      </c>
      <c r="P21" s="421">
        <f t="shared" si="1"/>
        <v>0</v>
      </c>
      <c r="Q21" s="421">
        <f t="shared" si="1"/>
        <v>0</v>
      </c>
      <c r="R21" s="421">
        <f t="shared" si="1"/>
        <v>0</v>
      </c>
      <c r="S21" s="421">
        <f t="shared" si="1"/>
        <v>0</v>
      </c>
      <c r="T21" s="421">
        <f t="shared" si="1"/>
        <v>0</v>
      </c>
      <c r="U21" s="421">
        <f t="shared" si="1"/>
        <v>0</v>
      </c>
      <c r="V21" s="421">
        <f t="shared" si="1"/>
        <v>0</v>
      </c>
      <c r="W21" s="421">
        <f t="shared" si="1"/>
        <v>0</v>
      </c>
      <c r="X21" s="421">
        <f t="shared" si="1"/>
        <v>0</v>
      </c>
      <c r="Y21" s="421">
        <f t="shared" si="1"/>
        <v>0</v>
      </c>
      <c r="Z21" s="421">
        <f t="shared" si="1"/>
        <v>0</v>
      </c>
      <c r="AA21" s="421">
        <f t="shared" si="1"/>
        <v>0</v>
      </c>
      <c r="AB21" s="421">
        <f t="shared" si="1"/>
        <v>0</v>
      </c>
      <c r="AC21" s="421">
        <f t="shared" si="1"/>
        <v>0</v>
      </c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38" t="s">
        <v>2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0</v>
      </c>
      <c r="M23" s="420">
        <v>0</v>
      </c>
      <c r="N23" s="420">
        <v>0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0">
        <v>0</v>
      </c>
      <c r="U23" s="420">
        <v>0</v>
      </c>
      <c r="V23" s="420">
        <v>0</v>
      </c>
      <c r="W23" s="420">
        <v>0</v>
      </c>
      <c r="X23" s="420">
        <v>0</v>
      </c>
      <c r="Y23" s="420">
        <v>0</v>
      </c>
      <c r="Z23" s="420">
        <v>0</v>
      </c>
      <c r="AA23" s="420">
        <v>0</v>
      </c>
      <c r="AB23" s="420">
        <v>0</v>
      </c>
      <c r="AC23" s="420">
        <v>0</v>
      </c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9" t="s">
        <v>328</v>
      </c>
      <c r="E24" s="421">
        <f>E23</f>
        <v>0</v>
      </c>
      <c r="F24" s="421">
        <f t="shared" ref="F24:AC24" si="2">F23</f>
        <v>0</v>
      </c>
      <c r="G24" s="421">
        <f t="shared" si="2"/>
        <v>0</v>
      </c>
      <c r="H24" s="421">
        <f t="shared" si="2"/>
        <v>0</v>
      </c>
      <c r="I24" s="421">
        <f t="shared" si="2"/>
        <v>0</v>
      </c>
      <c r="J24" s="421">
        <f t="shared" si="2"/>
        <v>0</v>
      </c>
      <c r="K24" s="421">
        <f t="shared" si="2"/>
        <v>0</v>
      </c>
      <c r="L24" s="421">
        <f t="shared" si="2"/>
        <v>0</v>
      </c>
      <c r="M24" s="421">
        <f t="shared" si="2"/>
        <v>0</v>
      </c>
      <c r="N24" s="421">
        <f t="shared" si="2"/>
        <v>0</v>
      </c>
      <c r="O24" s="421">
        <f t="shared" si="2"/>
        <v>0</v>
      </c>
      <c r="P24" s="421">
        <f t="shared" si="2"/>
        <v>0</v>
      </c>
      <c r="Q24" s="421">
        <f t="shared" si="2"/>
        <v>0</v>
      </c>
      <c r="R24" s="421">
        <f t="shared" si="2"/>
        <v>0</v>
      </c>
      <c r="S24" s="421">
        <f t="shared" si="2"/>
        <v>0</v>
      </c>
      <c r="T24" s="421">
        <f t="shared" si="2"/>
        <v>0</v>
      </c>
      <c r="U24" s="421">
        <f t="shared" si="2"/>
        <v>0</v>
      </c>
      <c r="V24" s="421">
        <f t="shared" si="2"/>
        <v>0</v>
      </c>
      <c r="W24" s="421">
        <f t="shared" si="2"/>
        <v>0</v>
      </c>
      <c r="X24" s="421">
        <f t="shared" si="2"/>
        <v>0</v>
      </c>
      <c r="Y24" s="421">
        <f t="shared" si="2"/>
        <v>0</v>
      </c>
      <c r="Z24" s="421">
        <f t="shared" si="2"/>
        <v>0</v>
      </c>
      <c r="AA24" s="421">
        <f t="shared" si="2"/>
        <v>0</v>
      </c>
      <c r="AB24" s="421">
        <f t="shared" si="2"/>
        <v>0</v>
      </c>
      <c r="AC24" s="421">
        <f t="shared" si="2"/>
        <v>0</v>
      </c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40"/>
      <c r="B28" s="332" t="str">
        <f>Summary!C11&amp;" - "&amp;Summary!D11</f>
        <v>Option 3 - Refurbish transformer #2 completed in 2027-2028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</row>
    <row r="29" spans="1:44" x14ac:dyDescent="0.2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</row>
    <row r="30" spans="1:44" x14ac:dyDescent="0.2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</row>
    <row r="31" spans="1:44" x14ac:dyDescent="0.2">
      <c r="A31" s="334"/>
      <c r="B31" s="334"/>
      <c r="C31" s="334"/>
      <c r="D31" s="334"/>
      <c r="E31" s="336" t="s">
        <v>19</v>
      </c>
      <c r="F31" s="336" t="s">
        <v>21</v>
      </c>
      <c r="G31" s="336" t="s">
        <v>20</v>
      </c>
      <c r="H31" s="336" t="s">
        <v>22</v>
      </c>
      <c r="I31" s="336" t="s">
        <v>93</v>
      </c>
      <c r="J31" s="336" t="s">
        <v>94</v>
      </c>
      <c r="K31" s="336" t="s">
        <v>254</v>
      </c>
      <c r="L31" s="336" t="s">
        <v>255</v>
      </c>
      <c r="M31" s="336" t="s">
        <v>256</v>
      </c>
      <c r="N31" s="336" t="s">
        <v>257</v>
      </c>
      <c r="O31" s="336" t="s">
        <v>258</v>
      </c>
      <c r="P31" s="336" t="s">
        <v>259</v>
      </c>
      <c r="Q31" s="336" t="s">
        <v>260</v>
      </c>
      <c r="R31" s="336" t="s">
        <v>261</v>
      </c>
      <c r="S31" s="336" t="s">
        <v>262</v>
      </c>
      <c r="T31" s="336" t="s">
        <v>263</v>
      </c>
      <c r="U31" s="336" t="s">
        <v>264</v>
      </c>
      <c r="V31" s="336" t="s">
        <v>265</v>
      </c>
      <c r="W31" s="336" t="s">
        <v>266</v>
      </c>
      <c r="X31" s="336" t="s">
        <v>267</v>
      </c>
      <c r="Y31" s="336" t="s">
        <v>268</v>
      </c>
      <c r="Z31" s="336" t="s">
        <v>269</v>
      </c>
      <c r="AA31" s="336" t="s">
        <v>270</v>
      </c>
      <c r="AB31" s="336" t="s">
        <v>271</v>
      </c>
      <c r="AC31" s="336" t="s">
        <v>272</v>
      </c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</row>
    <row r="32" spans="1:44" x14ac:dyDescent="0.2">
      <c r="A32" s="334"/>
      <c r="B32" s="334"/>
      <c r="C32" s="334"/>
      <c r="D32" s="338" t="s">
        <v>17</v>
      </c>
      <c r="E32" s="420"/>
      <c r="F32" s="420">
        <v>500000</v>
      </c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</row>
    <row r="33" spans="1:44" x14ac:dyDescent="0.2">
      <c r="A33" s="334"/>
      <c r="B33" s="334"/>
      <c r="C33" s="334"/>
      <c r="D33" s="339" t="s">
        <v>273</v>
      </c>
      <c r="E33" s="421">
        <f>E32</f>
        <v>0</v>
      </c>
      <c r="F33" s="421">
        <f t="shared" ref="F33:AC33" si="3">F32</f>
        <v>500000</v>
      </c>
      <c r="G33" s="421">
        <f t="shared" si="3"/>
        <v>0</v>
      </c>
      <c r="H33" s="421">
        <f t="shared" si="3"/>
        <v>0</v>
      </c>
      <c r="I33" s="421">
        <f t="shared" si="3"/>
        <v>0</v>
      </c>
      <c r="J33" s="421">
        <f t="shared" si="3"/>
        <v>0</v>
      </c>
      <c r="K33" s="421">
        <f t="shared" si="3"/>
        <v>0</v>
      </c>
      <c r="L33" s="421">
        <f t="shared" si="3"/>
        <v>0</v>
      </c>
      <c r="M33" s="421">
        <f t="shared" si="3"/>
        <v>0</v>
      </c>
      <c r="N33" s="421">
        <f t="shared" si="3"/>
        <v>0</v>
      </c>
      <c r="O33" s="421">
        <f t="shared" si="3"/>
        <v>0</v>
      </c>
      <c r="P33" s="421">
        <f t="shared" si="3"/>
        <v>0</v>
      </c>
      <c r="Q33" s="421">
        <f t="shared" si="3"/>
        <v>0</v>
      </c>
      <c r="R33" s="421">
        <f t="shared" si="3"/>
        <v>0</v>
      </c>
      <c r="S33" s="421">
        <f t="shared" si="3"/>
        <v>0</v>
      </c>
      <c r="T33" s="421">
        <f t="shared" si="3"/>
        <v>0</v>
      </c>
      <c r="U33" s="421">
        <f t="shared" si="3"/>
        <v>0</v>
      </c>
      <c r="V33" s="421">
        <f t="shared" si="3"/>
        <v>0</v>
      </c>
      <c r="W33" s="421">
        <f t="shared" si="3"/>
        <v>0</v>
      </c>
      <c r="X33" s="421">
        <f t="shared" si="3"/>
        <v>0</v>
      </c>
      <c r="Y33" s="421">
        <f t="shared" si="3"/>
        <v>0</v>
      </c>
      <c r="Z33" s="421">
        <f t="shared" si="3"/>
        <v>0</v>
      </c>
      <c r="AA33" s="421">
        <f t="shared" si="3"/>
        <v>0</v>
      </c>
      <c r="AB33" s="421">
        <f t="shared" si="3"/>
        <v>0</v>
      </c>
      <c r="AC33" s="421">
        <f t="shared" si="3"/>
        <v>0</v>
      </c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</row>
    <row r="34" spans="1:44" x14ac:dyDescent="0.2">
      <c r="A34" s="334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</row>
    <row r="35" spans="1:44" x14ac:dyDescent="0.2">
      <c r="A35" s="334"/>
      <c r="B35" s="334"/>
      <c r="C35" s="334"/>
      <c r="D35" s="338" t="s">
        <v>2</v>
      </c>
      <c r="E35" s="420">
        <v>0</v>
      </c>
      <c r="F35" s="420">
        <v>0</v>
      </c>
      <c r="G35" s="420">
        <v>0</v>
      </c>
      <c r="H35" s="420">
        <v>0</v>
      </c>
      <c r="I35" s="420">
        <v>0</v>
      </c>
      <c r="J35" s="420">
        <v>0</v>
      </c>
      <c r="K35" s="420">
        <v>0</v>
      </c>
      <c r="L35" s="420">
        <v>0</v>
      </c>
      <c r="M35" s="420">
        <v>0</v>
      </c>
      <c r="N35" s="420">
        <v>0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0</v>
      </c>
      <c r="Z35" s="420">
        <v>0</v>
      </c>
      <c r="AA35" s="420">
        <v>0</v>
      </c>
      <c r="AB35" s="420">
        <v>0</v>
      </c>
      <c r="AC35" s="420">
        <v>0</v>
      </c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</row>
    <row r="36" spans="1:44" x14ac:dyDescent="0.2">
      <c r="A36" s="334"/>
      <c r="B36" s="334"/>
      <c r="C36" s="334"/>
      <c r="D36" s="339" t="s">
        <v>328</v>
      </c>
      <c r="E36" s="421">
        <v>0</v>
      </c>
      <c r="F36" s="421">
        <v>0</v>
      </c>
      <c r="G36" s="421">
        <v>0</v>
      </c>
      <c r="H36" s="421">
        <v>0</v>
      </c>
      <c r="I36" s="421">
        <v>0</v>
      </c>
      <c r="J36" s="421">
        <v>0</v>
      </c>
      <c r="K36" s="421">
        <v>0</v>
      </c>
      <c r="L36" s="421">
        <v>0</v>
      </c>
      <c r="M36" s="421">
        <v>0</v>
      </c>
      <c r="N36" s="421">
        <v>0</v>
      </c>
      <c r="O36" s="421">
        <v>0</v>
      </c>
      <c r="P36" s="421">
        <v>0</v>
      </c>
      <c r="Q36" s="421">
        <v>0</v>
      </c>
      <c r="R36" s="421">
        <v>0</v>
      </c>
      <c r="S36" s="421">
        <v>0</v>
      </c>
      <c r="T36" s="421">
        <v>0</v>
      </c>
      <c r="U36" s="421">
        <v>0</v>
      </c>
      <c r="V36" s="421">
        <v>0</v>
      </c>
      <c r="W36" s="421">
        <v>0</v>
      </c>
      <c r="X36" s="421">
        <v>0</v>
      </c>
      <c r="Y36" s="421">
        <v>0</v>
      </c>
      <c r="Z36" s="421">
        <v>0</v>
      </c>
      <c r="AA36" s="421">
        <v>0</v>
      </c>
      <c r="AB36" s="421">
        <v>0</v>
      </c>
      <c r="AC36" s="421">
        <v>0</v>
      </c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</row>
    <row r="37" spans="1:44" x14ac:dyDescent="0.2">
      <c r="A37" s="334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</row>
    <row r="38" spans="1:44" x14ac:dyDescent="0.2">
      <c r="A38" s="334"/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</row>
    <row r="39" spans="1:44" x14ac:dyDescent="0.2">
      <c r="A39" s="334"/>
      <c r="B39" s="334"/>
      <c r="C39" s="334"/>
      <c r="D39" s="334"/>
      <c r="E39" s="334"/>
      <c r="F39" s="342"/>
      <c r="G39" s="334"/>
      <c r="H39" s="334"/>
      <c r="I39" s="334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</row>
    <row r="40" spans="1:44" x14ac:dyDescent="0.2">
      <c r="A40" s="334"/>
      <c r="B40" s="334"/>
      <c r="C40" s="334"/>
      <c r="D40" s="334"/>
      <c r="E40" s="334"/>
      <c r="F40" s="342"/>
      <c r="G40" s="334"/>
      <c r="H40" s="334"/>
      <c r="I40" s="334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</row>
    <row r="41" spans="1:44" x14ac:dyDescent="0.2">
      <c r="A41" s="334"/>
      <c r="B41" s="334"/>
      <c r="C41" s="334"/>
      <c r="D41" s="334"/>
      <c r="E41" s="334"/>
      <c r="F41" s="342"/>
      <c r="G41" s="334"/>
      <c r="H41" s="334"/>
      <c r="I41" s="334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</row>
    <row r="42" spans="1:44" x14ac:dyDescent="0.2">
      <c r="A42" s="334"/>
      <c r="B42" s="334"/>
      <c r="C42" s="334"/>
      <c r="D42" s="334"/>
      <c r="E42" s="334"/>
      <c r="F42" s="342"/>
      <c r="G42" s="334"/>
      <c r="H42" s="334"/>
      <c r="I42" s="334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</row>
    <row r="43" spans="1:44" x14ac:dyDescent="0.2">
      <c r="A43" s="334"/>
      <c r="B43" s="334"/>
      <c r="C43" s="334"/>
      <c r="D43" s="334"/>
      <c r="E43" s="334"/>
      <c r="F43" s="342"/>
      <c r="G43" s="334"/>
      <c r="H43" s="334"/>
      <c r="I43" s="334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0A36-1F54-494D-8384-833D48A10CDC}">
  <sheetPr codeName="Sheet10">
    <tabColor rgb="FFFFFF00"/>
  </sheetPr>
  <dimension ref="A1:AR40"/>
  <sheetViews>
    <sheetView showGridLines="0" zoomScale="90" zoomScaleNormal="90" workbookViewId="0">
      <pane xSplit="4" ySplit="5" topLeftCell="E6" activePane="bottomRight" state="frozen"/>
      <selection activeCell="E34" sqref="E34"/>
      <selection pane="topRight" activeCell="E34" sqref="E34"/>
      <selection pane="bottomLeft" activeCell="E34" sqref="E34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23.875" style="1" bestFit="1" customWidth="1"/>
    <col min="5" max="5" width="12.1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EW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245</v>
      </c>
      <c r="B3" s="323"/>
      <c r="C3" s="5"/>
      <c r="D3" s="5"/>
    </row>
    <row r="5" spans="1:44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44" x14ac:dyDescent="0.2">
      <c r="C6" s="3"/>
      <c r="D6" s="3"/>
    </row>
    <row r="7" spans="1:44" x14ac:dyDescent="0.2">
      <c r="A7" s="331"/>
      <c r="B7" s="332" t="s">
        <v>253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4"/>
      <c r="E9" s="336" t="s">
        <v>19</v>
      </c>
      <c r="F9" s="336" t="s">
        <v>21</v>
      </c>
      <c r="G9" s="336" t="s">
        <v>20</v>
      </c>
      <c r="H9" s="336" t="s">
        <v>22</v>
      </c>
      <c r="I9" s="336" t="s">
        <v>93</v>
      </c>
      <c r="J9" s="336" t="s">
        <v>94</v>
      </c>
      <c r="K9" s="336" t="s">
        <v>254</v>
      </c>
      <c r="L9" s="336" t="s">
        <v>255</v>
      </c>
      <c r="M9" s="336" t="s">
        <v>256</v>
      </c>
      <c r="N9" s="336" t="s">
        <v>257</v>
      </c>
      <c r="O9" s="336" t="s">
        <v>258</v>
      </c>
      <c r="P9" s="336" t="s">
        <v>259</v>
      </c>
      <c r="Q9" s="336" t="s">
        <v>260</v>
      </c>
      <c r="R9" s="336" t="s">
        <v>261</v>
      </c>
      <c r="S9" s="336" t="s">
        <v>262</v>
      </c>
      <c r="T9" s="336" t="s">
        <v>263</v>
      </c>
      <c r="U9" s="336" t="s">
        <v>264</v>
      </c>
      <c r="V9" s="336" t="s">
        <v>265</v>
      </c>
      <c r="W9" s="336" t="s">
        <v>266</v>
      </c>
      <c r="X9" s="336" t="s">
        <v>267</v>
      </c>
      <c r="Y9" s="336" t="s">
        <v>268</v>
      </c>
      <c r="Z9" s="336" t="s">
        <v>269</v>
      </c>
      <c r="AA9" s="336" t="s">
        <v>270</v>
      </c>
      <c r="AB9" s="336" t="s">
        <v>271</v>
      </c>
      <c r="AC9" s="336" t="s">
        <v>272</v>
      </c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44" t="s">
        <v>274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4" t="s">
        <v>275</v>
      </c>
      <c r="E11" s="345">
        <f>'Tx risks'!F17</f>
        <v>118694.39882553129</v>
      </c>
      <c r="F11" s="345">
        <f>'Tx risks'!G17</f>
        <v>126511.50117743856</v>
      </c>
      <c r="G11" s="345">
        <f>'Tx risks'!H17</f>
        <v>135871.46452943271</v>
      </c>
      <c r="H11" s="345">
        <f>'Tx risks'!I17</f>
        <v>143387.52640935092</v>
      </c>
      <c r="I11" s="345">
        <f>'Tx risks'!J17</f>
        <v>150590.50283964543</v>
      </c>
      <c r="J11" s="345">
        <f>'Tx risks'!K17</f>
        <v>159321.52750857809</v>
      </c>
      <c r="K11" s="345">
        <f>'Tx risks'!L17</f>
        <v>169604.13042120941</v>
      </c>
      <c r="L11" s="345">
        <f>'Tx risks'!M17</f>
        <v>180835.60380984159</v>
      </c>
      <c r="M11" s="345">
        <f>'Tx risks'!N17</f>
        <v>189773.02625968598</v>
      </c>
      <c r="N11" s="345">
        <f>'Tx risks'!O17</f>
        <v>194795.86850213958</v>
      </c>
      <c r="O11" s="345">
        <f>'Tx risks'!P17</f>
        <v>199873.97915037064</v>
      </c>
      <c r="P11" s="345">
        <f>'Tx risks'!Q17</f>
        <v>205007.17135661459</v>
      </c>
      <c r="Q11" s="345">
        <f>'Tx risks'!R17</f>
        <v>210195.2631527354</v>
      </c>
      <c r="R11" s="345">
        <f>'Tx risks'!S17</f>
        <v>215438.0772942646</v>
      </c>
      <c r="S11" s="345">
        <f>'Tx risks'!T17</f>
        <v>220735.44111176603</v>
      </c>
      <c r="T11" s="345">
        <f>'Tx risks'!U17</f>
        <v>226087.18636908138</v>
      </c>
      <c r="U11" s="345">
        <f>'Tx risks'!V17</f>
        <v>231493.14912804446</v>
      </c>
      <c r="V11" s="345">
        <f>'Tx risks'!W17</f>
        <v>236953.16961928469</v>
      </c>
      <c r="W11" s="345">
        <f>'Tx risks'!X17</f>
        <v>242467.09211876255</v>
      </c>
      <c r="X11" s="345">
        <f>'Tx risks'!Y17</f>
        <v>248034.76482971173</v>
      </c>
      <c r="Y11" s="345">
        <f>'Tx risks'!Z17</f>
        <v>253656.03976967614</v>
      </c>
      <c r="Z11" s="345">
        <f>'Tx risks'!AA17</f>
        <v>259330.77266236272</v>
      </c>
      <c r="AA11" s="345">
        <f>'Tx risks'!AB17</f>
        <v>265058.82283404277</v>
      </c>
      <c r="AB11" s="345">
        <f>'Tx risks'!AC17</f>
        <v>270840.05311425001</v>
      </c>
      <c r="AC11" s="345">
        <f>'Tx risks'!AD17</f>
        <v>276674.32974055194</v>
      </c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4" t="s">
        <v>276</v>
      </c>
      <c r="E12" s="345">
        <f>'Tx risks'!F18</f>
        <v>471.49235669655809</v>
      </c>
      <c r="F12" s="345">
        <f>'Tx risks'!G18</f>
        <v>485.64060475075831</v>
      </c>
      <c r="G12" s="345">
        <f>'Tx risks'!H18</f>
        <v>499.9606476632685</v>
      </c>
      <c r="H12" s="345">
        <f>'Tx risks'!I18</f>
        <v>514.45160661307796</v>
      </c>
      <c r="I12" s="345">
        <f>'Tx risks'!J18</f>
        <v>529.11262193484367</v>
      </c>
      <c r="J12" s="345">
        <f>'Tx risks'!K18</f>
        <v>543.94285239230419</v>
      </c>
      <c r="K12" s="345">
        <f>'Tx risks'!L18</f>
        <v>558.94147449060438</v>
      </c>
      <c r="L12" s="345">
        <f>'Tx risks'!M18</f>
        <v>574.10768182484969</v>
      </c>
      <c r="M12" s="345">
        <f>'Tx risks'!N18</f>
        <v>589.44068446244296</v>
      </c>
      <c r="N12" s="345">
        <f>'Tx risks'!O18</f>
        <v>604.93970835695484</v>
      </c>
      <c r="O12" s="345">
        <f>'Tx risks'!P18</f>
        <v>620.60399479146929</v>
      </c>
      <c r="P12" s="345">
        <f>'Tx risks'!Q18</f>
        <v>636.43279984949004</v>
      </c>
      <c r="Q12" s="345">
        <f>'Tx risks'!R18</f>
        <v>652.42539391166656</v>
      </c>
      <c r="R12" s="345">
        <f>'Tx risks'!S18</f>
        <v>668.58106117671628</v>
      </c>
      <c r="S12" s="345">
        <f>'Tx risks'!T18</f>
        <v>684.8990992050484</v>
      </c>
      <c r="T12" s="345">
        <f>'Tx risks'!U18</f>
        <v>701.37881848371387</v>
      </c>
      <c r="U12" s="345">
        <f>'Tx risks'!V18</f>
        <v>718.01954201138676</v>
      </c>
      <c r="V12" s="345">
        <f>'Tx risks'!W18</f>
        <v>734.82060490221204</v>
      </c>
      <c r="W12" s="345">
        <f>'Tx risks'!X18</f>
        <v>751.78135400739791</v>
      </c>
      <c r="X12" s="345">
        <f>'Tx risks'!Y18</f>
        <v>768.90114755354796</v>
      </c>
      <c r="Y12" s="345">
        <f>'Tx risks'!Z18</f>
        <v>786.17935479675998</v>
      </c>
      <c r="Z12" s="345">
        <f>'Tx risks'!AA18</f>
        <v>803.61535569163129</v>
      </c>
      <c r="AA12" s="345">
        <f>'Tx risks'!AB18</f>
        <v>803.61535569163129</v>
      </c>
      <c r="AB12" s="345">
        <f>'Tx risks'!AC18</f>
        <v>803.61535569163129</v>
      </c>
      <c r="AC12" s="345">
        <f>'Tx risks'!AD18</f>
        <v>803.61535569163129</v>
      </c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34" t="s">
        <v>277</v>
      </c>
      <c r="E13" s="345">
        <f>'Tx risks'!F19</f>
        <v>13240.079595440897</v>
      </c>
      <c r="F13" s="345">
        <f>'Tx risks'!G19</f>
        <v>13637.379631619871</v>
      </c>
      <c r="G13" s="345">
        <f>'Tx risks'!H19</f>
        <v>14039.503876645089</v>
      </c>
      <c r="H13" s="345">
        <f>'Tx risks'!I19</f>
        <v>14446.427652152273</v>
      </c>
      <c r="I13" s="345">
        <f>'Tx risks'!J19</f>
        <v>14858.126817691629</v>
      </c>
      <c r="J13" s="345">
        <f>'Tx risks'!K19</f>
        <v>15274.577750324408</v>
      </c>
      <c r="K13" s="345">
        <f>'Tx risks'!L19</f>
        <v>15695.757325312168</v>
      </c>
      <c r="L13" s="345">
        <f>'Tx risks'!M19</f>
        <v>16121.642897823369</v>
      </c>
      <c r="M13" s="345">
        <f>'Tx risks'!N19</f>
        <v>16552.212285588634</v>
      </c>
      <c r="N13" s="345">
        <f>'Tx risks'!O19</f>
        <v>16987.443752441544</v>
      </c>
      <c r="O13" s="345">
        <f>'Tx risks'!P19</f>
        <v>17427.315992687061</v>
      </c>
      <c r="P13" s="345">
        <f>'Tx risks'!Q19</f>
        <v>17871.808116243988</v>
      </c>
      <c r="Q13" s="345">
        <f>'Tx risks'!R19</f>
        <v>18320.899634512367</v>
      </c>
      <c r="R13" s="345">
        <f>'Tx risks'!S19</f>
        <v>18774.570446920421</v>
      </c>
      <c r="S13" s="345">
        <f>'Tx risks'!T19</f>
        <v>19232.800828108971</v>
      </c>
      <c r="T13" s="345">
        <f>'Tx risks'!U19</f>
        <v>19695.571415714647</v>
      </c>
      <c r="U13" s="345">
        <f>'Tx risks'!V19</f>
        <v>20162.863198715724</v>
      </c>
      <c r="V13" s="345">
        <f>'Tx risks'!W19</f>
        <v>20634.657506307645</v>
      </c>
      <c r="W13" s="345">
        <f>'Tx risks'!X19</f>
        <v>21110.935997276876</v>
      </c>
      <c r="X13" s="345">
        <f>'Tx risks'!Y19</f>
        <v>21591.680649844853</v>
      </c>
      <c r="Y13" s="345">
        <f>'Tx risks'!Z19</f>
        <v>22076.873751954623</v>
      </c>
      <c r="Z13" s="345">
        <f>'Tx risks'!AA19</f>
        <v>22566.497891976152</v>
      </c>
      <c r="AA13" s="345">
        <f>'Tx risks'!AB19</f>
        <v>22566.497891976152</v>
      </c>
      <c r="AB13" s="345">
        <f>'Tx risks'!AC19</f>
        <v>22566.497891976152</v>
      </c>
      <c r="AC13" s="345">
        <f>'Tx risks'!AD19</f>
        <v>22566.497891976152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 t="s">
        <v>278</v>
      </c>
      <c r="E14" s="345">
        <f>'Tx risks'!F20</f>
        <v>1804.3769378269728</v>
      </c>
      <c r="F14" s="345">
        <f>'Tx risks'!G20</f>
        <v>1858.521553613574</v>
      </c>
      <c r="G14" s="345">
        <f>'Tx risks'!H20</f>
        <v>1913.3236194647816</v>
      </c>
      <c r="H14" s="345">
        <f>'Tx risks'!I20</f>
        <v>1968.7797721779025</v>
      </c>
      <c r="I14" s="345">
        <f>'Tx risks'!J20</f>
        <v>2024.8867218579951</v>
      </c>
      <c r="J14" s="345">
        <f>'Tx risks'!K20</f>
        <v>2081.6412491372625</v>
      </c>
      <c r="K14" s="345">
        <f>'Tx risks'!L20</f>
        <v>2139.0402025433559</v>
      </c>
      <c r="L14" s="345">
        <f>'Tx risks'!M20</f>
        <v>2197.0804960063238</v>
      </c>
      <c r="M14" s="345">
        <f>'Tx risks'!N20</f>
        <v>2255.7591064948474</v>
      </c>
      <c r="N14" s="345">
        <f>'Tx risks'!O20</f>
        <v>2315.0730717731535</v>
      </c>
      <c r="O14" s="345">
        <f>'Tx risks'!P20</f>
        <v>2375.0194882707256</v>
      </c>
      <c r="P14" s="345">
        <f>'Tx risks'!Q20</f>
        <v>2435.5955090574907</v>
      </c>
      <c r="Q14" s="345">
        <f>'Tx risks'!R20</f>
        <v>2496.7983419178154</v>
      </c>
      <c r="R14" s="345">
        <f>'Tx risks'!S20</f>
        <v>2558.6252475170986</v>
      </c>
      <c r="S14" s="345">
        <f>'Tx risks'!T20</f>
        <v>2621.0735376552475</v>
      </c>
      <c r="T14" s="345">
        <f>'Tx risks'!U20</f>
        <v>2684.1405736017573</v>
      </c>
      <c r="U14" s="345">
        <f>'Tx risks'!V20</f>
        <v>2747.8237645074619</v>
      </c>
      <c r="V14" s="345">
        <f>'Tx risks'!W20</f>
        <v>2812.1205658884783</v>
      </c>
      <c r="W14" s="345">
        <f>'Tx risks'!X20</f>
        <v>2877.0284781780565</v>
      </c>
      <c r="X14" s="345">
        <f>'Tx risks'!Y20</f>
        <v>2942.5450453425015</v>
      </c>
      <c r="Y14" s="345">
        <f>'Tx risks'!Z20</f>
        <v>3008.6678535574201</v>
      </c>
      <c r="Z14" s="345">
        <f>'Tx risks'!AA20</f>
        <v>3075.3945299410288</v>
      </c>
      <c r="AA14" s="345">
        <f>'Tx risks'!AB20</f>
        <v>3075.3945299410288</v>
      </c>
      <c r="AB14" s="345">
        <f>'Tx risks'!AC20</f>
        <v>3075.3945299410288</v>
      </c>
      <c r="AC14" s="345">
        <f>'Tx risks'!AD20</f>
        <v>3075.3945299410288</v>
      </c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 t="s">
        <v>279</v>
      </c>
      <c r="E15" s="345">
        <f>'Tx risks'!F21</f>
        <v>118863</v>
      </c>
      <c r="F15" s="345">
        <f>'Tx risks'!G21</f>
        <v>118863</v>
      </c>
      <c r="G15" s="345">
        <f>'Tx risks'!H21</f>
        <v>118863</v>
      </c>
      <c r="H15" s="345">
        <f>'Tx risks'!I21</f>
        <v>118863</v>
      </c>
      <c r="I15" s="345">
        <f>'Tx risks'!J21</f>
        <v>118863</v>
      </c>
      <c r="J15" s="345">
        <f>'Tx risks'!K21</f>
        <v>118863</v>
      </c>
      <c r="K15" s="345">
        <f>'Tx risks'!L21</f>
        <v>118863</v>
      </c>
      <c r="L15" s="345">
        <f>'Tx risks'!M21</f>
        <v>118863</v>
      </c>
      <c r="M15" s="345">
        <f>'Tx risks'!N21</f>
        <v>118863</v>
      </c>
      <c r="N15" s="345">
        <f>'Tx risks'!O21</f>
        <v>118863</v>
      </c>
      <c r="O15" s="345">
        <f>'Tx risks'!P21</f>
        <v>118863</v>
      </c>
      <c r="P15" s="345">
        <f>'Tx risks'!Q21</f>
        <v>118863</v>
      </c>
      <c r="Q15" s="345">
        <f>'Tx risks'!R21</f>
        <v>118863</v>
      </c>
      <c r="R15" s="345">
        <f>'Tx risks'!S21</f>
        <v>118863</v>
      </c>
      <c r="S15" s="345">
        <f>'Tx risks'!T21</f>
        <v>118863</v>
      </c>
      <c r="T15" s="345">
        <f>'Tx risks'!U21</f>
        <v>118863</v>
      </c>
      <c r="U15" s="345">
        <f>'Tx risks'!V21</f>
        <v>118863</v>
      </c>
      <c r="V15" s="345">
        <f>'Tx risks'!W21</f>
        <v>118863</v>
      </c>
      <c r="W15" s="345">
        <f>'Tx risks'!X21</f>
        <v>118863</v>
      </c>
      <c r="X15" s="345">
        <f>'Tx risks'!Y21</f>
        <v>118863</v>
      </c>
      <c r="Y15" s="345">
        <f>'Tx risks'!Z21</f>
        <v>118863</v>
      </c>
      <c r="Z15" s="345">
        <f>'Tx risks'!AA21</f>
        <v>118863</v>
      </c>
      <c r="AA15" s="345">
        <f>'Tx risks'!AB21</f>
        <v>118863</v>
      </c>
      <c r="AB15" s="345">
        <f>'Tx risks'!AC21</f>
        <v>118863</v>
      </c>
      <c r="AC15" s="345">
        <f>'Tx risks'!AD21</f>
        <v>118863</v>
      </c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34"/>
      <c r="B16" s="334"/>
      <c r="C16" s="334"/>
      <c r="D16" s="346" t="s">
        <v>280</v>
      </c>
      <c r="E16" s="341">
        <f>SUM(E11:E15)</f>
        <v>253073.34771549574</v>
      </c>
      <c r="F16" s="341">
        <f t="shared" ref="F16:AC16" si="0">SUM(F11:F15)</f>
        <v>261356.04296742278</v>
      </c>
      <c r="G16" s="341">
        <f t="shared" si="0"/>
        <v>271187.25267320586</v>
      </c>
      <c r="H16" s="341">
        <f t="shared" si="0"/>
        <v>279180.18544029421</v>
      </c>
      <c r="I16" s="341">
        <f t="shared" si="0"/>
        <v>286865.62900112988</v>
      </c>
      <c r="J16" s="341">
        <f t="shared" si="0"/>
        <v>296084.68936043209</v>
      </c>
      <c r="K16" s="341">
        <f t="shared" si="0"/>
        <v>306860.86942355556</v>
      </c>
      <c r="L16" s="341">
        <f t="shared" si="0"/>
        <v>318591.43488549616</v>
      </c>
      <c r="M16" s="341">
        <f t="shared" si="0"/>
        <v>328033.43833623186</v>
      </c>
      <c r="N16" s="341">
        <f t="shared" si="0"/>
        <v>333566.32503471128</v>
      </c>
      <c r="O16" s="341">
        <f t="shared" si="0"/>
        <v>339159.91862611991</v>
      </c>
      <c r="P16" s="341">
        <f t="shared" si="0"/>
        <v>344814.00778176554</v>
      </c>
      <c r="Q16" s="341">
        <f t="shared" si="0"/>
        <v>350528.38652307726</v>
      </c>
      <c r="R16" s="341">
        <f t="shared" si="0"/>
        <v>356302.85404987889</v>
      </c>
      <c r="S16" s="341">
        <f t="shared" si="0"/>
        <v>362137.21457673528</v>
      </c>
      <c r="T16" s="341">
        <f t="shared" si="0"/>
        <v>368031.2771768815</v>
      </c>
      <c r="U16" s="341">
        <f t="shared" si="0"/>
        <v>373984.85563327902</v>
      </c>
      <c r="V16" s="341">
        <f t="shared" si="0"/>
        <v>379997.76829638303</v>
      </c>
      <c r="W16" s="341">
        <f t="shared" si="0"/>
        <v>386069.83794822491</v>
      </c>
      <c r="X16" s="341">
        <f t="shared" si="0"/>
        <v>392200.89167245268</v>
      </c>
      <c r="Y16" s="341">
        <f t="shared" si="0"/>
        <v>398390.76072998496</v>
      </c>
      <c r="Z16" s="341">
        <f t="shared" si="0"/>
        <v>404639.28043997154</v>
      </c>
      <c r="AA16" s="341">
        <f t="shared" si="0"/>
        <v>410367.33061165159</v>
      </c>
      <c r="AB16" s="341">
        <f t="shared" si="0"/>
        <v>416148.56089185883</v>
      </c>
      <c r="AC16" s="341">
        <f t="shared" si="0"/>
        <v>421982.83751816076</v>
      </c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</row>
    <row r="17" spans="1:44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1"/>
      <c r="B19" s="332" t="str">
        <f>Workings_costs!B16</f>
        <v>Option 2 - Replace transformer #2 completed in 2028-2029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1"/>
    </row>
    <row r="20" spans="1:44" x14ac:dyDescent="0.2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x14ac:dyDescent="0.2">
      <c r="A21" s="334"/>
      <c r="B21" s="334"/>
      <c r="C21" s="334"/>
      <c r="D21" s="334"/>
      <c r="E21" s="336" t="s">
        <v>19</v>
      </c>
      <c r="F21" s="336" t="s">
        <v>21</v>
      </c>
      <c r="G21" s="336" t="s">
        <v>20</v>
      </c>
      <c r="H21" s="336" t="s">
        <v>22</v>
      </c>
      <c r="I21" s="336" t="s">
        <v>93</v>
      </c>
      <c r="J21" s="336" t="s">
        <v>94</v>
      </c>
      <c r="K21" s="336" t="s">
        <v>254</v>
      </c>
      <c r="L21" s="336" t="s">
        <v>255</v>
      </c>
      <c r="M21" s="336" t="s">
        <v>256</v>
      </c>
      <c r="N21" s="336" t="s">
        <v>257</v>
      </c>
      <c r="O21" s="336" t="s">
        <v>258</v>
      </c>
      <c r="P21" s="336" t="s">
        <v>259</v>
      </c>
      <c r="Q21" s="336" t="s">
        <v>260</v>
      </c>
      <c r="R21" s="336" t="s">
        <v>261</v>
      </c>
      <c r="S21" s="336" t="s">
        <v>262</v>
      </c>
      <c r="T21" s="336" t="s">
        <v>263</v>
      </c>
      <c r="U21" s="336" t="s">
        <v>264</v>
      </c>
      <c r="V21" s="336" t="s">
        <v>265</v>
      </c>
      <c r="W21" s="336" t="s">
        <v>266</v>
      </c>
      <c r="X21" s="336" t="s">
        <v>267</v>
      </c>
      <c r="Y21" s="336" t="s">
        <v>268</v>
      </c>
      <c r="Z21" s="336" t="s">
        <v>269</v>
      </c>
      <c r="AA21" s="336" t="s">
        <v>270</v>
      </c>
      <c r="AB21" s="336" t="s">
        <v>271</v>
      </c>
      <c r="AC21" s="336" t="s">
        <v>272</v>
      </c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44" t="s">
        <v>274</v>
      </c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34" t="s">
        <v>275</v>
      </c>
      <c r="E23" s="345">
        <f>'Tx risks'!F39</f>
        <v>118694.39882553129</v>
      </c>
      <c r="F23" s="345">
        <f>'Tx risks'!G39</f>
        <v>126511.50117743856</v>
      </c>
      <c r="G23" s="345">
        <f>'Tx risks'!H39</f>
        <v>135871.46452943271</v>
      </c>
      <c r="H23" s="345">
        <f>'Tx risks'!I39</f>
        <v>4392.5681558367987</v>
      </c>
      <c r="I23" s="345">
        <f>'Tx risks'!J39</f>
        <v>8199.1715467770446</v>
      </c>
      <c r="J23" s="345">
        <f>'Tx risks'!K39</f>
        <v>12075.665946886931</v>
      </c>
      <c r="K23" s="345">
        <f>'Tx risks'!L39</f>
        <v>16193.904390730886</v>
      </c>
      <c r="L23" s="345">
        <f>'Tx risks'!M39</f>
        <v>20594.194879963859</v>
      </c>
      <c r="M23" s="345">
        <f>'Tx risks'!N39</f>
        <v>24903.522872960373</v>
      </c>
      <c r="N23" s="345">
        <f>'Tx risks'!O39</f>
        <v>28764.632485552273</v>
      </c>
      <c r="O23" s="345">
        <f>'Tx risks'!P39</f>
        <v>32640.793004486794</v>
      </c>
      <c r="P23" s="345">
        <f>'Tx risks'!Q39</f>
        <v>36539.881591704223</v>
      </c>
      <c r="Q23" s="345">
        <f>'Tx risks'!R39</f>
        <v>40467.684279398338</v>
      </c>
      <c r="R23" s="345">
        <f>'Tx risks'!S39</f>
        <v>44428.577468354699</v>
      </c>
      <c r="S23" s="345">
        <f>'Tx risks'!T39</f>
        <v>48425.947753240005</v>
      </c>
      <c r="T23" s="345">
        <f>'Tx risks'!U39</f>
        <v>52462.463731257223</v>
      </c>
      <c r="U23" s="345">
        <f>'Tx risks'!V39</f>
        <v>56540.259167554716</v>
      </c>
      <c r="V23" s="345">
        <f>'Tx risks'!W39</f>
        <v>60661.060561214283</v>
      </c>
      <c r="W23" s="345">
        <f>'Tx risks'!X39</f>
        <v>64826.278476045336</v>
      </c>
      <c r="X23" s="345">
        <f>'Tx risks'!Y39</f>
        <v>69037.074481768272</v>
      </c>
      <c r="Y23" s="345">
        <f>'Tx risks'!Z39</f>
        <v>73294.411219858303</v>
      </c>
      <c r="Z23" s="345">
        <f>'Tx risks'!AA39</f>
        <v>77599.090511575399</v>
      </c>
      <c r="AA23" s="345">
        <f>'Tx risks'!AB39</f>
        <v>81951.782814491424</v>
      </c>
      <c r="AB23" s="345">
        <f>'Tx risks'!AC39</f>
        <v>86353.050303792203</v>
      </c>
      <c r="AC23" s="345">
        <f>'Tx risks'!AD39</f>
        <v>90803.365178627268</v>
      </c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4" t="s">
        <v>276</v>
      </c>
      <c r="E24" s="345">
        <f>'Tx risks'!F40</f>
        <v>471.49235669655809</v>
      </c>
      <c r="F24" s="345">
        <f>'Tx risks'!G40</f>
        <v>485.64060475075831</v>
      </c>
      <c r="G24" s="345">
        <f>'Tx risks'!H40</f>
        <v>499.9606476632685</v>
      </c>
      <c r="H24" s="345">
        <f>'Tx risks'!I40</f>
        <v>257.46984295933652</v>
      </c>
      <c r="I24" s="345">
        <f>'Tx risks'!J40</f>
        <v>265.34919267630784</v>
      </c>
      <c r="J24" s="345">
        <f>'Tx risks'!K40</f>
        <v>273.55108589945826</v>
      </c>
      <c r="K24" s="345">
        <f>'Tx risks'!L40</f>
        <v>282.04681751758096</v>
      </c>
      <c r="L24" s="345">
        <f>'Tx risks'!M40</f>
        <v>290.81833321885489</v>
      </c>
      <c r="M24" s="345">
        <f>'Tx risks'!N40</f>
        <v>299.85267174897285</v>
      </c>
      <c r="N24" s="345">
        <f>'Tx risks'!O40</f>
        <v>309.13982715781646</v>
      </c>
      <c r="O24" s="345">
        <f>'Tx risks'!P40</f>
        <v>318.67170689319244</v>
      </c>
      <c r="P24" s="345">
        <f>'Tx risks'!Q40</f>
        <v>328.44154956865771</v>
      </c>
      <c r="Q24" s="345">
        <f>'Tx risks'!R40</f>
        <v>338.44356854368283</v>
      </c>
      <c r="R24" s="345">
        <f>'Tx risks'!S40</f>
        <v>348.67271891510165</v>
      </c>
      <c r="S24" s="345">
        <f>'Tx risks'!T40</f>
        <v>359.12453740125773</v>
      </c>
      <c r="T24" s="345">
        <f>'Tx risks'!U40</f>
        <v>369.79502791452006</v>
      </c>
      <c r="U24" s="345">
        <f>'Tx risks'!V40</f>
        <v>380.68057715009121</v>
      </c>
      <c r="V24" s="345">
        <f>'Tx risks'!W40</f>
        <v>391.77789066396014</v>
      </c>
      <c r="W24" s="345">
        <f>'Tx risks'!X40</f>
        <v>403.08394338816157</v>
      </c>
      <c r="X24" s="345">
        <f>'Tx risks'!Y40</f>
        <v>414.59594059560112</v>
      </c>
      <c r="Y24" s="345">
        <f>'Tx risks'!Z40</f>
        <v>426.31128660385667</v>
      </c>
      <c r="Z24" s="345">
        <f>'Tx risks'!AA40</f>
        <v>438.22755932568339</v>
      </c>
      <c r="AA24" s="345">
        <f>'Tx risks'!AB40</f>
        <v>438.22755932568339</v>
      </c>
      <c r="AB24" s="345">
        <f>'Tx risks'!AC40</f>
        <v>438.22755932568339</v>
      </c>
      <c r="AC24" s="345">
        <f>'Tx risks'!AD40</f>
        <v>438.22755932568339</v>
      </c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4" t="s">
        <v>277</v>
      </c>
      <c r="E25" s="345">
        <f>'Tx risks'!F41</f>
        <v>13240.079595440897</v>
      </c>
      <c r="F25" s="345">
        <f>'Tx risks'!G41</f>
        <v>13637.379631619871</v>
      </c>
      <c r="G25" s="345">
        <f>'Tx risks'!H41</f>
        <v>14039.503876645089</v>
      </c>
      <c r="H25" s="345">
        <f>'Tx risks'!I41</f>
        <v>7230.06675673682</v>
      </c>
      <c r="I25" s="345">
        <f>'Tx risks'!J41</f>
        <v>7451.3284928632347</v>
      </c>
      <c r="J25" s="345">
        <f>'Tx risks'!K41</f>
        <v>7681.6476434612732</v>
      </c>
      <c r="K25" s="345">
        <f>'Tx risks'!L41</f>
        <v>7920.2181340489724</v>
      </c>
      <c r="L25" s="345">
        <f>'Tx risks'!M41</f>
        <v>8166.5329775624768</v>
      </c>
      <c r="M25" s="345">
        <f>'Tx risks'!N41</f>
        <v>8420.2282061956357</v>
      </c>
      <c r="N25" s="345">
        <f>'Tx risks'!O41</f>
        <v>8681.0228406831156</v>
      </c>
      <c r="O25" s="345">
        <f>'Tx risks'!P41</f>
        <v>8948.689632303598</v>
      </c>
      <c r="P25" s="345">
        <f>'Tx risks'!Q41</f>
        <v>9223.0387130912295</v>
      </c>
      <c r="Q25" s="345">
        <f>'Tx risks'!R41</f>
        <v>9503.9075871325331</v>
      </c>
      <c r="R25" s="345">
        <f>'Tx risks'!S41</f>
        <v>9791.1545874025342</v>
      </c>
      <c r="S25" s="345">
        <f>'Tx risks'!T41</f>
        <v>10084.654379516591</v>
      </c>
      <c r="T25" s="345">
        <f>'Tx risks'!U41</f>
        <v>10384.294748467288</v>
      </c>
      <c r="U25" s="345">
        <f>'Tx risks'!V41</f>
        <v>10689.974228255353</v>
      </c>
      <c r="V25" s="345">
        <f>'Tx risks'!W41</f>
        <v>11001.600306880731</v>
      </c>
      <c r="W25" s="345">
        <f>'Tx risks'!X41</f>
        <v>11319.0880367508</v>
      </c>
      <c r="X25" s="345">
        <f>'Tx risks'!Y41</f>
        <v>11642.358938525114</v>
      </c>
      <c r="Y25" s="345">
        <f>'Tx risks'!Z41</f>
        <v>11971.340122280042</v>
      </c>
      <c r="Z25" s="345">
        <f>'Tx risks'!AA41</f>
        <v>12305.963572855944</v>
      </c>
      <c r="AA25" s="345">
        <f>'Tx risks'!AB41</f>
        <v>12305.963572855944</v>
      </c>
      <c r="AB25" s="345">
        <f>'Tx risks'!AC41</f>
        <v>12305.963572855944</v>
      </c>
      <c r="AC25" s="345">
        <f>'Tx risks'!AD41</f>
        <v>12305.963572855944</v>
      </c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34" t="s">
        <v>278</v>
      </c>
      <c r="E26" s="345">
        <f>'Tx risks'!F42</f>
        <v>1804.3769378269728</v>
      </c>
      <c r="F26" s="345">
        <f>'Tx risks'!G42</f>
        <v>1858.521553613574</v>
      </c>
      <c r="G26" s="345">
        <f>'Tx risks'!H42</f>
        <v>1913.3236194647816</v>
      </c>
      <c r="H26" s="345">
        <f>'Tx risks'!I42</f>
        <v>985.32381325695121</v>
      </c>
      <c r="I26" s="345">
        <f>'Tx risks'!J42</f>
        <v>1015.4776783460655</v>
      </c>
      <c r="J26" s="345">
        <f>'Tx risks'!K42</f>
        <v>1046.865900802228</v>
      </c>
      <c r="K26" s="345">
        <f>'Tx risks'!L42</f>
        <v>1079.3786276449534</v>
      </c>
      <c r="L26" s="345">
        <f>'Tx risks'!M42</f>
        <v>1112.946765953825</v>
      </c>
      <c r="M26" s="345">
        <f>'Tx risks'!N42</f>
        <v>1147.5207136769216</v>
      </c>
      <c r="N26" s="345">
        <f>'Tx risks'!O42</f>
        <v>1183.0621785590708</v>
      </c>
      <c r="O26" s="345">
        <f>'Tx risks'!P42</f>
        <v>1219.5401908202996</v>
      </c>
      <c r="P26" s="345">
        <f>'Tx risks'!Q42</f>
        <v>1256.9288749833231</v>
      </c>
      <c r="Q26" s="345">
        <f>'Tx risks'!R42</f>
        <v>1295.2060858732084</v>
      </c>
      <c r="R26" s="345">
        <f>'Tx risks'!S42</f>
        <v>1334.3525169056652</v>
      </c>
      <c r="S26" s="345">
        <f>'Tx risks'!T42</f>
        <v>1374.3510873319317</v>
      </c>
      <c r="T26" s="345">
        <f>'Tx risks'!U42</f>
        <v>1415.1865043306916</v>
      </c>
      <c r="U26" s="345">
        <f>'Tx risks'!V42</f>
        <v>1456.8449399707956</v>
      </c>
      <c r="V26" s="345">
        <f>'Tx risks'!W42</f>
        <v>1499.3137865848832</v>
      </c>
      <c r="W26" s="345">
        <f>'Tx risks'!X42</f>
        <v>1542.5814673938303</v>
      </c>
      <c r="X26" s="345">
        <f>'Tx risks'!Y42</f>
        <v>1586.6372871211495</v>
      </c>
      <c r="Y26" s="345">
        <f>'Tx risks'!Z42</f>
        <v>1631.4713122240507</v>
      </c>
      <c r="Z26" s="345">
        <f>'Tx risks'!AA42</f>
        <v>1677.074273499537</v>
      </c>
      <c r="AA26" s="345">
        <f>'Tx risks'!AB42</f>
        <v>1677.074273499537</v>
      </c>
      <c r="AB26" s="345">
        <f>'Tx risks'!AC42</f>
        <v>1677.074273499537</v>
      </c>
      <c r="AC26" s="345">
        <f>'Tx risks'!AD42</f>
        <v>1677.074273499537</v>
      </c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 t="s">
        <v>279</v>
      </c>
      <c r="E27" s="345">
        <f>'Tx risks'!F43</f>
        <v>118863</v>
      </c>
      <c r="F27" s="345">
        <f>'Tx risks'!G43</f>
        <v>118863</v>
      </c>
      <c r="G27" s="345">
        <f>'Tx risks'!H43</f>
        <v>118863</v>
      </c>
      <c r="H27" s="345">
        <f>'Tx risks'!I43</f>
        <v>0</v>
      </c>
      <c r="I27" s="345">
        <f>'Tx risks'!J43</f>
        <v>0</v>
      </c>
      <c r="J27" s="345">
        <f>'Tx risks'!K43</f>
        <v>0</v>
      </c>
      <c r="K27" s="345">
        <f>'Tx risks'!L43</f>
        <v>0</v>
      </c>
      <c r="L27" s="345">
        <f>'Tx risks'!M43</f>
        <v>0</v>
      </c>
      <c r="M27" s="345">
        <f>'Tx risks'!N43</f>
        <v>0</v>
      </c>
      <c r="N27" s="345">
        <f>'Tx risks'!O43</f>
        <v>0</v>
      </c>
      <c r="O27" s="345">
        <f>'Tx risks'!P43</f>
        <v>0</v>
      </c>
      <c r="P27" s="345">
        <f>'Tx risks'!Q43</f>
        <v>0</v>
      </c>
      <c r="Q27" s="345">
        <f>'Tx risks'!R43</f>
        <v>0</v>
      </c>
      <c r="R27" s="345">
        <f>'Tx risks'!S43</f>
        <v>0</v>
      </c>
      <c r="S27" s="345">
        <f>'Tx risks'!T43</f>
        <v>0</v>
      </c>
      <c r="T27" s="345">
        <f>'Tx risks'!U43</f>
        <v>0</v>
      </c>
      <c r="U27" s="345">
        <f>'Tx risks'!V43</f>
        <v>0</v>
      </c>
      <c r="V27" s="345">
        <f>'Tx risks'!W43</f>
        <v>0</v>
      </c>
      <c r="W27" s="345">
        <f>'Tx risks'!X43</f>
        <v>0</v>
      </c>
      <c r="X27" s="345">
        <f>'Tx risks'!Y43</f>
        <v>0</v>
      </c>
      <c r="Y27" s="345">
        <f>'Tx risks'!Z43</f>
        <v>0</v>
      </c>
      <c r="Z27" s="345">
        <f>'Tx risks'!AA43</f>
        <v>0</v>
      </c>
      <c r="AA27" s="345">
        <f>'Tx risks'!AB43</f>
        <v>0</v>
      </c>
      <c r="AB27" s="345">
        <f>'Tx risks'!AC43</f>
        <v>0</v>
      </c>
      <c r="AC27" s="345">
        <f>'Tx risks'!AD43</f>
        <v>0</v>
      </c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34"/>
      <c r="B28" s="334"/>
      <c r="C28" s="334"/>
      <c r="D28" s="346" t="s">
        <v>280</v>
      </c>
      <c r="E28" s="341">
        <f>SUM(E23:E27)</f>
        <v>253073.34771549574</v>
      </c>
      <c r="F28" s="341">
        <f t="shared" ref="F28:AC28" si="1">SUM(F23:F27)</f>
        <v>261356.04296742278</v>
      </c>
      <c r="G28" s="341">
        <f t="shared" si="1"/>
        <v>271187.25267320586</v>
      </c>
      <c r="H28" s="341">
        <f t="shared" si="1"/>
        <v>12865.428568789906</v>
      </c>
      <c r="I28" s="341">
        <f t="shared" si="1"/>
        <v>16931.32691066265</v>
      </c>
      <c r="J28" s="341">
        <f t="shared" si="1"/>
        <v>21077.730577049893</v>
      </c>
      <c r="K28" s="341">
        <f t="shared" si="1"/>
        <v>25475.547969942392</v>
      </c>
      <c r="L28" s="341">
        <f t="shared" si="1"/>
        <v>30164.492956699018</v>
      </c>
      <c r="M28" s="341">
        <f t="shared" si="1"/>
        <v>34771.124464581902</v>
      </c>
      <c r="N28" s="341">
        <f t="shared" si="1"/>
        <v>38937.857331952277</v>
      </c>
      <c r="O28" s="341">
        <f t="shared" si="1"/>
        <v>43127.694534503884</v>
      </c>
      <c r="P28" s="341">
        <f t="shared" si="1"/>
        <v>47348.290729347427</v>
      </c>
      <c r="Q28" s="341">
        <f t="shared" si="1"/>
        <v>51605.241520947762</v>
      </c>
      <c r="R28" s="341">
        <f t="shared" si="1"/>
        <v>55902.757291577997</v>
      </c>
      <c r="S28" s="341">
        <f t="shared" si="1"/>
        <v>60244.077757489787</v>
      </c>
      <c r="T28" s="341">
        <f t="shared" si="1"/>
        <v>64631.740011969727</v>
      </c>
      <c r="U28" s="341">
        <f t="shared" si="1"/>
        <v>69067.758912930949</v>
      </c>
      <c r="V28" s="341">
        <f t="shared" si="1"/>
        <v>73553.752545343857</v>
      </c>
      <c r="W28" s="341">
        <f t="shared" si="1"/>
        <v>78091.031923578135</v>
      </c>
      <c r="X28" s="341">
        <f t="shared" si="1"/>
        <v>82680.666648010127</v>
      </c>
      <c r="Y28" s="341">
        <f t="shared" si="1"/>
        <v>87323.533940966256</v>
      </c>
      <c r="Z28" s="341">
        <f t="shared" si="1"/>
        <v>92020.355917256558</v>
      </c>
      <c r="AA28" s="341">
        <f t="shared" si="1"/>
        <v>96373.048220172583</v>
      </c>
      <c r="AB28" s="341">
        <f t="shared" si="1"/>
        <v>100774.31570947336</v>
      </c>
      <c r="AC28" s="341">
        <f t="shared" si="1"/>
        <v>105224.63058430844</v>
      </c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</row>
    <row r="31" spans="1:44" x14ac:dyDescent="0.2">
      <c r="A31" s="331"/>
      <c r="B31" s="332" t="str">
        <f>Workings_costs!B28</f>
        <v>Option 3 - Refurbish transformer #2 completed in 2027-2028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1"/>
    </row>
    <row r="32" spans="1:44" x14ac:dyDescent="0.2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</row>
    <row r="33" spans="1:44" x14ac:dyDescent="0.2">
      <c r="A33" s="334"/>
      <c r="B33" s="334"/>
      <c r="C33" s="334"/>
      <c r="D33" s="334"/>
      <c r="E33" s="336" t="s">
        <v>19</v>
      </c>
      <c r="F33" s="336" t="s">
        <v>21</v>
      </c>
      <c r="G33" s="336" t="s">
        <v>20</v>
      </c>
      <c r="H33" s="336" t="s">
        <v>22</v>
      </c>
      <c r="I33" s="336" t="s">
        <v>93</v>
      </c>
      <c r="J33" s="336" t="s">
        <v>94</v>
      </c>
      <c r="K33" s="336" t="s">
        <v>254</v>
      </c>
      <c r="L33" s="336" t="s">
        <v>255</v>
      </c>
      <c r="M33" s="336" t="s">
        <v>256</v>
      </c>
      <c r="N33" s="336" t="s">
        <v>257</v>
      </c>
      <c r="O33" s="336" t="s">
        <v>258</v>
      </c>
      <c r="P33" s="336" t="s">
        <v>259</v>
      </c>
      <c r="Q33" s="336" t="s">
        <v>260</v>
      </c>
      <c r="R33" s="336" t="s">
        <v>261</v>
      </c>
      <c r="S33" s="336" t="s">
        <v>262</v>
      </c>
      <c r="T33" s="336" t="s">
        <v>263</v>
      </c>
      <c r="U33" s="336" t="s">
        <v>264</v>
      </c>
      <c r="V33" s="336" t="s">
        <v>265</v>
      </c>
      <c r="W33" s="336" t="s">
        <v>266</v>
      </c>
      <c r="X33" s="336" t="s">
        <v>267</v>
      </c>
      <c r="Y33" s="336" t="s">
        <v>268</v>
      </c>
      <c r="Z33" s="336" t="s">
        <v>269</v>
      </c>
      <c r="AA33" s="336" t="s">
        <v>270</v>
      </c>
      <c r="AB33" s="336" t="s">
        <v>271</v>
      </c>
      <c r="AC33" s="336" t="s">
        <v>272</v>
      </c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</row>
    <row r="34" spans="1:44" x14ac:dyDescent="0.2">
      <c r="A34" s="334"/>
      <c r="B34" s="334"/>
      <c r="C34" s="334"/>
      <c r="D34" s="344" t="s">
        <v>274</v>
      </c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</row>
    <row r="35" spans="1:44" x14ac:dyDescent="0.2">
      <c r="A35" s="334"/>
      <c r="B35" s="334"/>
      <c r="C35" s="334"/>
      <c r="D35" s="334" t="s">
        <v>275</v>
      </c>
      <c r="E35" s="345">
        <f>E11</f>
        <v>118694.39882553129</v>
      </c>
      <c r="F35" s="345">
        <f t="shared" ref="F35:F39" si="2">F11</f>
        <v>126511.50117743856</v>
      </c>
      <c r="G35" s="345">
        <f>'Tx risks'!H61</f>
        <v>128862.95061965704</v>
      </c>
      <c r="H35" s="345">
        <f>'Tx risks'!I61</f>
        <v>135990.22328808942</v>
      </c>
      <c r="I35" s="345">
        <f>'Tx risks'!J61</f>
        <v>142820.43679361019</v>
      </c>
      <c r="J35" s="345">
        <f>'Tx risks'!K61</f>
        <v>151099.71832903914</v>
      </c>
      <c r="K35" s="345">
        <f>'Tx risks'!L61</f>
        <v>160850.34541888634</v>
      </c>
      <c r="L35" s="345">
        <f>'Tx risks'!M61</f>
        <v>171500.68333065536</v>
      </c>
      <c r="M35" s="345">
        <f>'Tx risks'!N61</f>
        <v>179975.21425185658</v>
      </c>
      <c r="N35" s="345">
        <f>'Tx risks'!O61</f>
        <v>184737.14200951491</v>
      </c>
      <c r="O35" s="345">
        <f>'Tx risks'!P61</f>
        <v>189551.38500259208</v>
      </c>
      <c r="P35" s="345">
        <f>'Tx risks'!Q61</f>
        <v>194417.76348292304</v>
      </c>
      <c r="Q35" s="345">
        <f>'Tx risks'!R61</f>
        <v>199336.10231666139</v>
      </c>
      <c r="R35" s="345">
        <f>'Tx risks'!S61</f>
        <v>204306.23083645321</v>
      </c>
      <c r="S35" s="345">
        <f>'Tx risks'!T61</f>
        <v>209327.98270055829</v>
      </c>
      <c r="T35" s="345">
        <f>'Tx risks'!U61</f>
        <v>214401.19575849597</v>
      </c>
      <c r="U35" s="345">
        <f>'Tx risks'!V61</f>
        <v>219525.71192282482</v>
      </c>
      <c r="V35" s="345">
        <f>'Tx risks'!W61</f>
        <v>224701.37704669617</v>
      </c>
      <c r="W35" s="345">
        <f>'Tx risks'!X61</f>
        <v>229928.04080684343</v>
      </c>
      <c r="X35" s="345">
        <f>'Tx risks'!Y61</f>
        <v>235205.55659169742</v>
      </c>
      <c r="Y35" s="345">
        <f>'Tx risks'!Z61</f>
        <v>240533.78139433259</v>
      </c>
      <c r="Z35" s="345">
        <f>'Tx risks'!AA61</f>
        <v>245912.57570998088</v>
      </c>
      <c r="AA35" s="345">
        <f>'Tx risks'!AB61</f>
        <v>251341.80343785606</v>
      </c>
      <c r="AB35" s="345">
        <f>'Tx risks'!AC61</f>
        <v>256821.33178705425</v>
      </c>
      <c r="AC35" s="345">
        <f>'Tx risks'!AD61</f>
        <v>262351.03118631529</v>
      </c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</row>
    <row r="36" spans="1:44" x14ac:dyDescent="0.2">
      <c r="A36" s="334"/>
      <c r="B36" s="334"/>
      <c r="C36" s="334"/>
      <c r="D36" s="334" t="s">
        <v>276</v>
      </c>
      <c r="E36" s="345">
        <f t="shared" ref="E36:E39" si="3">E12</f>
        <v>471.49235669655809</v>
      </c>
      <c r="F36" s="345">
        <f t="shared" si="2"/>
        <v>485.64060475075831</v>
      </c>
      <c r="G36" s="345">
        <f>'Tx risks'!H62</f>
        <v>494.96104118663578</v>
      </c>
      <c r="H36" s="345">
        <f>'Tx risks'!I62</f>
        <v>509.30709054694717</v>
      </c>
      <c r="I36" s="345">
        <f>'Tx risks'!J62</f>
        <v>523.82149571549519</v>
      </c>
      <c r="J36" s="345">
        <f>'Tx risks'!K62</f>
        <v>538.50342386838122</v>
      </c>
      <c r="K36" s="345">
        <f>'Tx risks'!L62</f>
        <v>553.3520597456984</v>
      </c>
      <c r="L36" s="345">
        <f>'Tx risks'!M62</f>
        <v>568.36660500660128</v>
      </c>
      <c r="M36" s="345">
        <f>'Tx risks'!N62</f>
        <v>583.54627761781865</v>
      </c>
      <c r="N36" s="345">
        <f>'Tx risks'!O62</f>
        <v>598.89031127338535</v>
      </c>
      <c r="O36" s="345">
        <f>'Tx risks'!P62</f>
        <v>614.39795484355443</v>
      </c>
      <c r="P36" s="345">
        <f>'Tx risks'!Q62</f>
        <v>630.06847185099514</v>
      </c>
      <c r="Q36" s="345">
        <f>'Tx risks'!R62</f>
        <v>645.90113997254991</v>
      </c>
      <c r="R36" s="345">
        <f>'Tx risks'!S62</f>
        <v>661.89525056494904</v>
      </c>
      <c r="S36" s="345">
        <f>'Tx risks'!T62</f>
        <v>678.050108212998</v>
      </c>
      <c r="T36" s="345">
        <f>'Tx risks'!U62</f>
        <v>694.3650302988766</v>
      </c>
      <c r="U36" s="345">
        <f>'Tx risks'!V62</f>
        <v>710.83934659127283</v>
      </c>
      <c r="V36" s="345">
        <f>'Tx risks'!W62</f>
        <v>727.47239885318993</v>
      </c>
      <c r="W36" s="345">
        <f>'Tx risks'!X62</f>
        <v>744.26354046732388</v>
      </c>
      <c r="X36" s="345">
        <f>'Tx risks'!Y62</f>
        <v>761.21213607801246</v>
      </c>
      <c r="Y36" s="345">
        <f>'Tx risks'!Z62</f>
        <v>778.31756124879234</v>
      </c>
      <c r="Z36" s="345">
        <f>'Tx risks'!AA62</f>
        <v>795.57920213471505</v>
      </c>
      <c r="AA36" s="345">
        <f>'Tx risks'!AB62</f>
        <v>795.57920213471505</v>
      </c>
      <c r="AB36" s="345">
        <f>'Tx risks'!AC62</f>
        <v>795.57920213471505</v>
      </c>
      <c r="AC36" s="345">
        <f>'Tx risks'!AD62</f>
        <v>795.57920213471505</v>
      </c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</row>
    <row r="37" spans="1:44" x14ac:dyDescent="0.2">
      <c r="A37" s="334"/>
      <c r="B37" s="334"/>
      <c r="C37" s="334"/>
      <c r="D37" s="334" t="s">
        <v>277</v>
      </c>
      <c r="E37" s="345">
        <f t="shared" si="3"/>
        <v>13240.079595440897</v>
      </c>
      <c r="F37" s="345">
        <f t="shared" si="2"/>
        <v>13637.379631619871</v>
      </c>
      <c r="G37" s="345">
        <f>'Tx risks'!H63</f>
        <v>13337.528682812836</v>
      </c>
      <c r="H37" s="345">
        <f>'Tx risks'!I63</f>
        <v>13724.106269544662</v>
      </c>
      <c r="I37" s="345">
        <f>'Tx risks'!J63</f>
        <v>14115.220476807046</v>
      </c>
      <c r="J37" s="345">
        <f>'Tx risks'!K63</f>
        <v>14510.848862808189</v>
      </c>
      <c r="K37" s="345">
        <f>'Tx risks'!L63</f>
        <v>14910.969459046562</v>
      </c>
      <c r="L37" s="345">
        <f>'Tx risks'!M63</f>
        <v>15315.560752932201</v>
      </c>
      <c r="M37" s="345">
        <f>'Tx risks'!N63</f>
        <v>15724.601671309201</v>
      </c>
      <c r="N37" s="345">
        <f>'Tx risks'!O63</f>
        <v>16138.071564819465</v>
      </c>
      <c r="O37" s="345">
        <f>'Tx risks'!P63</f>
        <v>16555.950193052708</v>
      </c>
      <c r="P37" s="345">
        <f>'Tx risks'!Q63</f>
        <v>16978.217710431789</v>
      </c>
      <c r="Q37" s="345">
        <f>'Tx risks'!R63</f>
        <v>17404.854652786747</v>
      </c>
      <c r="R37" s="345">
        <f>'Tx risks'!S63</f>
        <v>17835.841924574401</v>
      </c>
      <c r="S37" s="345">
        <f>'Tx risks'!T63</f>
        <v>18271.160786703524</v>
      </c>
      <c r="T37" s="345">
        <f>'Tx risks'!U63</f>
        <v>18710.792844928914</v>
      </c>
      <c r="U37" s="345">
        <f>'Tx risks'!V63</f>
        <v>19154.720038779938</v>
      </c>
      <c r="V37" s="345">
        <f>'Tx risks'!W63</f>
        <v>19602.924630992264</v>
      </c>
      <c r="W37" s="345">
        <f>'Tx risks'!X63</f>
        <v>20055.389197413031</v>
      </c>
      <c r="X37" s="345">
        <f>'Tx risks'!Y63</f>
        <v>20512.09661735261</v>
      </c>
      <c r="Y37" s="345">
        <f>'Tx risks'!Z63</f>
        <v>20973.030064356892</v>
      </c>
      <c r="Z37" s="345">
        <f>'Tx risks'!AA63</f>
        <v>21438.172997377344</v>
      </c>
      <c r="AA37" s="345">
        <f>'Tx risks'!AB63</f>
        <v>21438.172997377344</v>
      </c>
      <c r="AB37" s="345">
        <f>'Tx risks'!AC63</f>
        <v>21438.172997377344</v>
      </c>
      <c r="AC37" s="345">
        <f>'Tx risks'!AD63</f>
        <v>21438.172997377344</v>
      </c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</row>
    <row r="38" spans="1:44" x14ac:dyDescent="0.2">
      <c r="A38" s="334"/>
      <c r="B38" s="334"/>
      <c r="C38" s="334"/>
      <c r="D38" s="334" t="s">
        <v>278</v>
      </c>
      <c r="E38" s="345">
        <f t="shared" si="3"/>
        <v>1804.3769378269728</v>
      </c>
      <c r="F38" s="345">
        <f t="shared" si="2"/>
        <v>1858.521553613574</v>
      </c>
      <c r="G38" s="345">
        <f>'Tx risks'!H64</f>
        <v>1913.3236194647816</v>
      </c>
      <c r="H38" s="345">
        <f>'Tx risks'!I64</f>
        <v>1968.7797721779025</v>
      </c>
      <c r="I38" s="345">
        <f>'Tx risks'!J64</f>
        <v>2024.8867218579951</v>
      </c>
      <c r="J38" s="345">
        <f>'Tx risks'!K64</f>
        <v>2081.6412491372625</v>
      </c>
      <c r="K38" s="345">
        <f>'Tx risks'!L64</f>
        <v>2139.0402025433559</v>
      </c>
      <c r="L38" s="345">
        <f>'Tx risks'!M64</f>
        <v>2197.0804960063238</v>
      </c>
      <c r="M38" s="345">
        <f>'Tx risks'!N64</f>
        <v>2255.7591064948474</v>
      </c>
      <c r="N38" s="345">
        <f>'Tx risks'!O64</f>
        <v>2315.0730717731535</v>
      </c>
      <c r="O38" s="345">
        <f>'Tx risks'!P64</f>
        <v>2375.0194882707256</v>
      </c>
      <c r="P38" s="345">
        <f>'Tx risks'!Q64</f>
        <v>2435.5955090574907</v>
      </c>
      <c r="Q38" s="345">
        <f>'Tx risks'!R64</f>
        <v>2496.7983419178154</v>
      </c>
      <c r="R38" s="345">
        <f>'Tx risks'!S64</f>
        <v>2558.6252475170986</v>
      </c>
      <c r="S38" s="345">
        <f>'Tx risks'!T64</f>
        <v>2621.0735376552475</v>
      </c>
      <c r="T38" s="345">
        <f>'Tx risks'!U64</f>
        <v>2684.1405736017573</v>
      </c>
      <c r="U38" s="345">
        <f>'Tx risks'!V64</f>
        <v>2747.8237645074619</v>
      </c>
      <c r="V38" s="345">
        <f>'Tx risks'!W64</f>
        <v>2812.1205658884783</v>
      </c>
      <c r="W38" s="345">
        <f>'Tx risks'!X64</f>
        <v>2877.0284781780565</v>
      </c>
      <c r="X38" s="345">
        <f>'Tx risks'!Y64</f>
        <v>2942.5450453425015</v>
      </c>
      <c r="Y38" s="345">
        <f>'Tx risks'!Z64</f>
        <v>3008.6678535574201</v>
      </c>
      <c r="Z38" s="345">
        <f>'Tx risks'!AA64</f>
        <v>3075.3945299410288</v>
      </c>
      <c r="AA38" s="345">
        <f>'Tx risks'!AB64</f>
        <v>3075.3945299410288</v>
      </c>
      <c r="AB38" s="345">
        <f>'Tx risks'!AC64</f>
        <v>3075.3945299410288</v>
      </c>
      <c r="AC38" s="345">
        <f>'Tx risks'!AD64</f>
        <v>3075.3945299410288</v>
      </c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</row>
    <row r="39" spans="1:44" x14ac:dyDescent="0.2">
      <c r="A39" s="334"/>
      <c r="B39" s="334"/>
      <c r="C39" s="334"/>
      <c r="D39" s="334" t="s">
        <v>279</v>
      </c>
      <c r="E39" s="345">
        <f t="shared" si="3"/>
        <v>118863</v>
      </c>
      <c r="F39" s="345">
        <f t="shared" si="2"/>
        <v>118863</v>
      </c>
      <c r="G39" s="345">
        <f>'Tx risks'!H65</f>
        <v>29715.75</v>
      </c>
      <c r="H39" s="345">
        <f>'Tx risks'!I65</f>
        <v>29715.75</v>
      </c>
      <c r="I39" s="345">
        <f>'Tx risks'!J65</f>
        <v>29715.75</v>
      </c>
      <c r="J39" s="345">
        <f>'Tx risks'!K65</f>
        <v>29715.75</v>
      </c>
      <c r="K39" s="345">
        <f>'Tx risks'!L65</f>
        <v>29715.75</v>
      </c>
      <c r="L39" s="345">
        <f>'Tx risks'!M65</f>
        <v>29715.75</v>
      </c>
      <c r="M39" s="345">
        <f>'Tx risks'!N65</f>
        <v>29715.75</v>
      </c>
      <c r="N39" s="345">
        <f>'Tx risks'!O65</f>
        <v>29715.75</v>
      </c>
      <c r="O39" s="345">
        <f>'Tx risks'!P65</f>
        <v>29715.75</v>
      </c>
      <c r="P39" s="345">
        <f>'Tx risks'!Q65</f>
        <v>29715.75</v>
      </c>
      <c r="Q39" s="345">
        <f>'Tx risks'!R65</f>
        <v>29715.75</v>
      </c>
      <c r="R39" s="345">
        <f>'Tx risks'!S65</f>
        <v>29715.75</v>
      </c>
      <c r="S39" s="345">
        <f>'Tx risks'!T65</f>
        <v>29715.75</v>
      </c>
      <c r="T39" s="345">
        <f>'Tx risks'!U65</f>
        <v>29715.75</v>
      </c>
      <c r="U39" s="345">
        <f>'Tx risks'!V65</f>
        <v>29715.75</v>
      </c>
      <c r="V39" s="345">
        <f>'Tx risks'!W65</f>
        <v>29715.75</v>
      </c>
      <c r="W39" s="345">
        <f>'Tx risks'!X65</f>
        <v>29715.75</v>
      </c>
      <c r="X39" s="345">
        <f>'Tx risks'!Y65</f>
        <v>29715.75</v>
      </c>
      <c r="Y39" s="345">
        <f>'Tx risks'!Z65</f>
        <v>29715.75</v>
      </c>
      <c r="Z39" s="345">
        <f>'Tx risks'!AA65</f>
        <v>29715.75</v>
      </c>
      <c r="AA39" s="345">
        <f>'Tx risks'!AB65</f>
        <v>29715.75</v>
      </c>
      <c r="AB39" s="345">
        <f>'Tx risks'!AC65</f>
        <v>29715.75</v>
      </c>
      <c r="AC39" s="345">
        <f>'Tx risks'!AD65</f>
        <v>29715.75</v>
      </c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</row>
    <row r="40" spans="1:44" x14ac:dyDescent="0.2">
      <c r="A40" s="334"/>
      <c r="B40" s="334"/>
      <c r="C40" s="334"/>
      <c r="D40" s="346" t="s">
        <v>280</v>
      </c>
      <c r="E40" s="341">
        <f t="shared" ref="E40:F40" si="4">SUM(E35:E39)</f>
        <v>253073.34771549574</v>
      </c>
      <c r="F40" s="341">
        <f t="shared" si="4"/>
        <v>261356.04296742278</v>
      </c>
      <c r="G40" s="341">
        <f>SUM(G35:G39)</f>
        <v>174324.51396312131</v>
      </c>
      <c r="H40" s="341">
        <f t="shared" ref="H40:AC40" si="5">SUM(H35:H39)</f>
        <v>181908.1664203589</v>
      </c>
      <c r="I40" s="341">
        <f t="shared" si="5"/>
        <v>189200.11548799073</v>
      </c>
      <c r="J40" s="341">
        <f t="shared" si="5"/>
        <v>197946.46186485299</v>
      </c>
      <c r="K40" s="341">
        <f t="shared" si="5"/>
        <v>208169.45714022193</v>
      </c>
      <c r="L40" s="341">
        <f t="shared" si="5"/>
        <v>219297.4411846005</v>
      </c>
      <c r="M40" s="341">
        <f t="shared" si="5"/>
        <v>228254.87130727846</v>
      </c>
      <c r="N40" s="341">
        <f t="shared" si="5"/>
        <v>233504.92695738093</v>
      </c>
      <c r="O40" s="341">
        <f t="shared" si="5"/>
        <v>238812.50263875906</v>
      </c>
      <c r="P40" s="341">
        <f t="shared" si="5"/>
        <v>244177.39517426331</v>
      </c>
      <c r="Q40" s="341">
        <f t="shared" si="5"/>
        <v>249599.40645133849</v>
      </c>
      <c r="R40" s="341">
        <f t="shared" si="5"/>
        <v>255078.34325910965</v>
      </c>
      <c r="S40" s="341">
        <f t="shared" si="5"/>
        <v>260614.01713313005</v>
      </c>
      <c r="T40" s="341">
        <f t="shared" si="5"/>
        <v>266206.24420732551</v>
      </c>
      <c r="U40" s="341">
        <f t="shared" si="5"/>
        <v>271854.84507270344</v>
      </c>
      <c r="V40" s="341">
        <f t="shared" si="5"/>
        <v>277559.64464243012</v>
      </c>
      <c r="W40" s="341">
        <f t="shared" si="5"/>
        <v>283320.47202290187</v>
      </c>
      <c r="X40" s="341">
        <f t="shared" si="5"/>
        <v>289137.16039047053</v>
      </c>
      <c r="Y40" s="341">
        <f t="shared" si="5"/>
        <v>295009.54687349574</v>
      </c>
      <c r="Z40" s="341">
        <f t="shared" si="5"/>
        <v>300937.47243943397</v>
      </c>
      <c r="AA40" s="341">
        <f t="shared" si="5"/>
        <v>306366.70016730914</v>
      </c>
      <c r="AB40" s="341">
        <f t="shared" si="5"/>
        <v>311846.22851650731</v>
      </c>
      <c r="AC40" s="341">
        <f t="shared" si="5"/>
        <v>317375.92791576835</v>
      </c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70B9-392F-4F11-A333-6169D46955E7}">
  <sheetPr codeName="Sheet12">
    <tabColor theme="5"/>
  </sheetPr>
  <dimension ref="A1:AJ73"/>
  <sheetViews>
    <sheetView showGridLines="0" zoomScale="85" zoomScaleNormal="85" workbookViewId="0"/>
  </sheetViews>
  <sheetFormatPr defaultRowHeight="12.75" x14ac:dyDescent="0.2"/>
  <cols>
    <col min="1" max="1" width="27.875" bestFit="1" customWidth="1"/>
    <col min="3" max="3" width="19.125" bestFit="1" customWidth="1"/>
    <col min="4" max="4" width="22.625" customWidth="1"/>
    <col min="5" max="5" width="10.125" bestFit="1" customWidth="1"/>
    <col min="6" max="6" width="12.125" bestFit="1" customWidth="1"/>
    <col min="7" max="7" width="9.875" bestFit="1" customWidth="1"/>
  </cols>
  <sheetData>
    <row r="1" spans="1:36" ht="18.75" x14ac:dyDescent="0.3">
      <c r="A1" s="15" t="str">
        <f>bus</f>
        <v>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8.75" x14ac:dyDescent="0.3">
      <c r="A2" s="56" t="str">
        <f>proj</f>
        <v>EW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5" spans="1:36" x14ac:dyDescent="0.2">
      <c r="A5" s="347" t="s">
        <v>281</v>
      </c>
      <c r="B5" s="347"/>
      <c r="C5" s="348" t="s">
        <v>282</v>
      </c>
      <c r="D5" s="348"/>
      <c r="E5" s="206"/>
      <c r="F5" s="349" t="s">
        <v>283</v>
      </c>
      <c r="G5" s="350" t="s">
        <v>284</v>
      </c>
      <c r="H5" s="348" t="s">
        <v>285</v>
      </c>
      <c r="I5" s="348" t="s">
        <v>286</v>
      </c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</row>
    <row r="6" spans="1:36" x14ac:dyDescent="0.2">
      <c r="A6" s="351" t="s">
        <v>287</v>
      </c>
      <c r="B6" s="352" t="s">
        <v>252</v>
      </c>
      <c r="C6" s="353" t="s">
        <v>288</v>
      </c>
      <c r="D6" s="354"/>
      <c r="E6" s="206"/>
      <c r="F6" s="353" t="s">
        <v>289</v>
      </c>
      <c r="G6" s="355">
        <v>1.2889378765871852E-3</v>
      </c>
      <c r="H6" s="350">
        <v>1</v>
      </c>
      <c r="I6" s="35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</row>
    <row r="7" spans="1:36" x14ac:dyDescent="0.2">
      <c r="A7" s="351" t="s">
        <v>290</v>
      </c>
      <c r="B7" s="352" t="s">
        <v>291</v>
      </c>
      <c r="C7" s="353" t="s">
        <v>292</v>
      </c>
      <c r="D7" s="354"/>
      <c r="E7" s="206"/>
      <c r="F7" s="353" t="s">
        <v>293</v>
      </c>
      <c r="G7" s="355">
        <v>1.2889378765871852E-3</v>
      </c>
      <c r="H7" s="350">
        <v>1</v>
      </c>
      <c r="I7" s="35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</row>
    <row r="8" spans="1:36" x14ac:dyDescent="0.2">
      <c r="A8" s="357" t="s">
        <v>8</v>
      </c>
      <c r="B8" s="358">
        <v>32.343000000000004</v>
      </c>
      <c r="C8" s="357" t="s">
        <v>294</v>
      </c>
      <c r="D8" s="359">
        <v>4983804.5879999995</v>
      </c>
      <c r="E8" s="206"/>
      <c r="F8" s="353" t="s">
        <v>295</v>
      </c>
      <c r="G8" s="355" t="b">
        <v>1</v>
      </c>
      <c r="H8" s="350">
        <v>1</v>
      </c>
      <c r="I8" s="35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</row>
    <row r="9" spans="1:36" x14ac:dyDescent="0.2">
      <c r="A9" s="357" t="s">
        <v>296</v>
      </c>
      <c r="B9" s="360">
        <v>0.5</v>
      </c>
      <c r="C9" s="357" t="s">
        <v>297</v>
      </c>
      <c r="D9" s="359">
        <v>169800</v>
      </c>
      <c r="E9" s="206"/>
      <c r="F9" s="353" t="s">
        <v>298</v>
      </c>
      <c r="G9" s="361">
        <v>0</v>
      </c>
      <c r="H9" s="350">
        <v>1</v>
      </c>
      <c r="I9" s="35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</row>
    <row r="10" spans="1:36" ht="19.5" customHeight="1" x14ac:dyDescent="0.2">
      <c r="A10" s="362" t="s">
        <v>299</v>
      </c>
      <c r="B10" s="363" t="s">
        <v>300</v>
      </c>
      <c r="C10" s="348" t="s">
        <v>301</v>
      </c>
      <c r="D10" s="347" t="s">
        <v>302</v>
      </c>
      <c r="E10" s="348">
        <v>2025</v>
      </c>
      <c r="F10" s="348">
        <v>2026</v>
      </c>
      <c r="G10" s="348">
        <v>2027</v>
      </c>
      <c r="H10" s="348">
        <v>2028</v>
      </c>
      <c r="I10" s="348">
        <v>2029</v>
      </c>
      <c r="J10" s="348">
        <v>2030</v>
      </c>
      <c r="K10" s="348">
        <v>2031</v>
      </c>
      <c r="L10" s="348">
        <v>2032</v>
      </c>
      <c r="M10" s="348">
        <v>2033</v>
      </c>
      <c r="N10" s="348">
        <v>2034</v>
      </c>
      <c r="O10" s="348">
        <v>2035</v>
      </c>
      <c r="P10" s="348">
        <v>2036</v>
      </c>
      <c r="Q10" s="348">
        <v>2037</v>
      </c>
      <c r="R10" s="348">
        <v>2038</v>
      </c>
      <c r="S10" s="348">
        <v>2039</v>
      </c>
      <c r="T10" s="348">
        <v>2040</v>
      </c>
      <c r="U10" s="348">
        <v>2041</v>
      </c>
      <c r="V10" s="348">
        <v>2042</v>
      </c>
      <c r="W10" s="348">
        <v>2043</v>
      </c>
      <c r="X10" s="348">
        <v>2044</v>
      </c>
      <c r="Y10" s="348">
        <v>2045</v>
      </c>
      <c r="Z10" s="348">
        <v>2046</v>
      </c>
      <c r="AA10" s="348">
        <v>2047</v>
      </c>
      <c r="AB10" s="364">
        <v>2048</v>
      </c>
      <c r="AC10" s="364">
        <v>2049</v>
      </c>
      <c r="AD10" s="364">
        <v>2050</v>
      </c>
      <c r="AE10" s="364">
        <v>2051</v>
      </c>
      <c r="AF10" s="364">
        <v>2052</v>
      </c>
      <c r="AG10" s="364">
        <v>2053</v>
      </c>
      <c r="AH10" s="364">
        <v>2054</v>
      </c>
      <c r="AI10" s="364">
        <v>2055</v>
      </c>
      <c r="AJ10" s="364">
        <v>2056</v>
      </c>
    </row>
    <row r="11" spans="1:36" x14ac:dyDescent="0.2">
      <c r="A11" s="351" t="s">
        <v>303</v>
      </c>
      <c r="B11" s="365" t="b">
        <v>1</v>
      </c>
      <c r="C11" s="366">
        <v>0</v>
      </c>
      <c r="D11" s="351" t="s">
        <v>23</v>
      </c>
      <c r="E11" s="367">
        <v>3351.7814972095298</v>
      </c>
      <c r="F11" s="367">
        <v>3574.2426606505342</v>
      </c>
      <c r="G11" s="367">
        <v>3810.0307620498525</v>
      </c>
      <c r="H11" s="367">
        <v>4091.0085049461954</v>
      </c>
      <c r="I11" s="367">
        <v>4324.1662640363093</v>
      </c>
      <c r="J11" s="367">
        <v>4537.5341593606581</v>
      </c>
      <c r="K11" s="367">
        <v>4805.2220943001539</v>
      </c>
      <c r="L11" s="367">
        <v>5125.6024829810704</v>
      </c>
      <c r="M11" s="367">
        <v>5448.0924479974801</v>
      </c>
      <c r="N11" s="367">
        <v>5736.151621448068</v>
      </c>
      <c r="O11" s="367">
        <v>5887.9739601712854</v>
      </c>
      <c r="P11" s="367">
        <v>6041.466862734178</v>
      </c>
      <c r="Q11" s="367">
        <v>6196.6246814051965</v>
      </c>
      <c r="R11" s="367">
        <v>6353.4419159462977</v>
      </c>
      <c r="S11" s="367">
        <v>6511.9132088988099</v>
      </c>
      <c r="T11" s="367">
        <v>6672.0333410907278</v>
      </c>
      <c r="U11" s="367">
        <v>6833.7972273519854</v>
      </c>
      <c r="V11" s="367">
        <v>6997.1999124252607</v>
      </c>
      <c r="W11" s="367">
        <v>7162.2365670608333</v>
      </c>
      <c r="X11" s="367">
        <v>7328.9024842846984</v>
      </c>
      <c r="Y11" s="367">
        <v>7497.1930758300969</v>
      </c>
      <c r="Z11" s="367">
        <v>7667.1038687230703</v>
      </c>
      <c r="AA11" s="367">
        <v>7838.630502013546</v>
      </c>
      <c r="AB11" s="367">
        <v>8011.7687236439306</v>
      </c>
      <c r="AC11" s="367">
        <v>8186.5143874475762</v>
      </c>
      <c r="AD11" s="367">
        <v>8362.8634502703553</v>
      </c>
      <c r="AE11" s="367">
        <v>8540.811969208542</v>
      </c>
      <c r="AF11" s="367">
        <v>8720.3560989572215</v>
      </c>
      <c r="AG11" s="367">
        <v>8720.3560989572215</v>
      </c>
      <c r="AH11" s="367">
        <v>8720.3560989572215</v>
      </c>
      <c r="AI11" s="367">
        <v>8720.3560989572215</v>
      </c>
      <c r="AJ11" s="367">
        <v>8720.3560989572215</v>
      </c>
    </row>
    <row r="12" spans="1:36" x14ac:dyDescent="0.2">
      <c r="A12" s="351" t="s">
        <v>304</v>
      </c>
      <c r="B12" s="365" t="b">
        <v>0</v>
      </c>
      <c r="C12" s="366">
        <v>0</v>
      </c>
      <c r="D12" s="351" t="s">
        <v>23</v>
      </c>
      <c r="E12" s="368">
        <v>3656.0695170192434</v>
      </c>
      <c r="F12" s="368">
        <v>3892.9791674795288</v>
      </c>
      <c r="G12" s="368">
        <v>4148.452908053644</v>
      </c>
      <c r="H12" s="368">
        <v>4457.4944477012386</v>
      </c>
      <c r="I12" s="368">
        <v>4688.0798292203863</v>
      </c>
      <c r="J12" s="368">
        <v>4932.5743559455614</v>
      </c>
      <c r="K12" s="368">
        <v>5207.8057870753246</v>
      </c>
      <c r="L12" s="368">
        <v>5519.9968716847206</v>
      </c>
      <c r="M12" s="368">
        <v>5925.0580731465679</v>
      </c>
      <c r="N12" s="368">
        <v>6174.0283765616023</v>
      </c>
      <c r="O12" s="368">
        <v>6337.4402752234573</v>
      </c>
      <c r="P12" s="368">
        <v>6502.650262435207</v>
      </c>
      <c r="Q12" s="368">
        <v>6669.6522593382188</v>
      </c>
      <c r="R12" s="368">
        <v>6838.4403458264642</v>
      </c>
      <c r="S12" s="368">
        <v>7009.0087554725542</v>
      </c>
      <c r="T12" s="368">
        <v>7181.3518706920422</v>
      </c>
      <c r="U12" s="368">
        <v>7355.4642181316594</v>
      </c>
      <c r="V12" s="368">
        <v>7531.3404642679288</v>
      </c>
      <c r="W12" s="368">
        <v>7708.9754112039373</v>
      </c>
      <c r="X12" s="368">
        <v>7888.363992652562</v>
      </c>
      <c r="Y12" s="368">
        <v>8069.5012700956149</v>
      </c>
      <c r="Z12" s="368">
        <v>8252.3824291087112</v>
      </c>
      <c r="AA12" s="368">
        <v>8437.0027758428751</v>
      </c>
      <c r="AB12" s="368">
        <v>8623.357733654042</v>
      </c>
      <c r="AC12" s="368">
        <v>8811.4428398724249</v>
      </c>
      <c r="AD12" s="368">
        <v>9001.2537427043535</v>
      </c>
      <c r="AE12" s="368">
        <v>9192.786198259304</v>
      </c>
      <c r="AF12" s="368">
        <v>9386.0360676959044</v>
      </c>
      <c r="AG12" s="368">
        <v>9386.0360676959044</v>
      </c>
      <c r="AH12" s="368">
        <v>9386.0360676959044</v>
      </c>
      <c r="AI12" s="368">
        <v>9386.0360676959044</v>
      </c>
      <c r="AJ12" s="368">
        <v>9386.0360676959044</v>
      </c>
    </row>
    <row r="13" spans="1:36" x14ac:dyDescent="0.2">
      <c r="A13" s="351" t="s">
        <v>305</v>
      </c>
      <c r="B13" s="365" t="b">
        <v>0</v>
      </c>
      <c r="C13" s="366">
        <v>300000</v>
      </c>
      <c r="D13" s="351" t="s">
        <v>23</v>
      </c>
      <c r="E13" s="368">
        <v>3351.7814972095298</v>
      </c>
      <c r="F13" s="368">
        <v>3574.2426606505342</v>
      </c>
      <c r="G13" s="368">
        <v>3810.0307620498525</v>
      </c>
      <c r="H13" s="368">
        <v>4091.0085049461954</v>
      </c>
      <c r="I13" s="368">
        <v>4324.1662640363093</v>
      </c>
      <c r="J13" s="368">
        <v>4537.5341593606581</v>
      </c>
      <c r="K13" s="368">
        <v>4805.2220943001539</v>
      </c>
      <c r="L13" s="368">
        <v>5125.6024829810704</v>
      </c>
      <c r="M13" s="368">
        <v>5448.0924479974801</v>
      </c>
      <c r="N13" s="368">
        <v>5736.151621448068</v>
      </c>
      <c r="O13" s="368">
        <v>5887.9739601712854</v>
      </c>
      <c r="P13" s="368">
        <v>6041.466862734178</v>
      </c>
      <c r="Q13" s="368">
        <v>6196.6246814051965</v>
      </c>
      <c r="R13" s="368">
        <v>6353.4419159462977</v>
      </c>
      <c r="S13" s="368">
        <v>6511.9132088988099</v>
      </c>
      <c r="T13" s="368">
        <v>6672.0333410907278</v>
      </c>
      <c r="U13" s="368">
        <v>6833.7972273519854</v>
      </c>
      <c r="V13" s="368">
        <v>6997.1999124252607</v>
      </c>
      <c r="W13" s="368">
        <v>7162.2365670608333</v>
      </c>
      <c r="X13" s="368">
        <v>7328.9024842846984</v>
      </c>
      <c r="Y13" s="368">
        <v>7497.1930758300969</v>
      </c>
      <c r="Z13" s="368">
        <v>7667.1038687230703</v>
      </c>
      <c r="AA13" s="368">
        <v>7838.630502013546</v>
      </c>
      <c r="AB13" s="368">
        <v>8011.7687236439306</v>
      </c>
      <c r="AC13" s="368">
        <v>8186.5143874475762</v>
      </c>
      <c r="AD13" s="368">
        <v>8362.8634502703553</v>
      </c>
      <c r="AE13" s="368">
        <v>8540.811969208542</v>
      </c>
      <c r="AF13" s="368">
        <v>8720.3560989572215</v>
      </c>
      <c r="AG13" s="368">
        <v>8720.3560989572215</v>
      </c>
      <c r="AH13" s="368">
        <v>8720.3560989572215</v>
      </c>
      <c r="AI13" s="368">
        <v>8720.3560989572215</v>
      </c>
      <c r="AJ13" s="368">
        <v>8720.3560989572215</v>
      </c>
    </row>
    <row r="14" spans="1:36" x14ac:dyDescent="0.2">
      <c r="A14" s="351" t="s">
        <v>306</v>
      </c>
      <c r="B14" s="365" t="b">
        <v>0</v>
      </c>
      <c r="C14" s="366">
        <v>4000</v>
      </c>
      <c r="D14" s="351" t="s">
        <v>307</v>
      </c>
      <c r="E14" s="369">
        <v>2.5778757531743704E-3</v>
      </c>
      <c r="F14" s="369">
        <v>2.6566209331963676E-3</v>
      </c>
      <c r="G14" s="369">
        <v>2.7363391543191607E-3</v>
      </c>
      <c r="H14" s="369">
        <v>2.8170253525688776E-3</v>
      </c>
      <c r="I14" s="369">
        <v>2.898674576233661E-3</v>
      </c>
      <c r="J14" s="369">
        <v>2.9812819815341505E-3</v>
      </c>
      <c r="K14" s="369">
        <v>3.0648428285295383E-3</v>
      </c>
      <c r="L14" s="369">
        <v>3.1493524772428678E-3</v>
      </c>
      <c r="M14" s="369">
        <v>3.2348063839904651E-3</v>
      </c>
      <c r="N14" s="369">
        <v>3.3212000979017187E-3</v>
      </c>
      <c r="O14" s="369">
        <v>3.4085292576165396E-3</v>
      </c>
      <c r="P14" s="369">
        <v>3.4967895881488891E-3</v>
      </c>
      <c r="Q14" s="369">
        <v>3.5859768979056108E-3</v>
      </c>
      <c r="R14" s="369">
        <v>3.6760870758507295E-3</v>
      </c>
      <c r="S14" s="369">
        <v>3.7671160888060936E-3</v>
      </c>
      <c r="T14" s="369">
        <v>3.8590599788799287E-3</v>
      </c>
      <c r="U14" s="369">
        <v>3.9519148610155435E-3</v>
      </c>
      <c r="V14" s="369">
        <v>4.0456769206529183E-3</v>
      </c>
      <c r="W14" s="369">
        <v>4.1403424114965816E-3</v>
      </c>
      <c r="X14" s="369">
        <v>4.2359076533834755E-3</v>
      </c>
      <c r="Y14" s="369">
        <v>4.3323690302451432E-3</v>
      </c>
      <c r="Z14" s="369">
        <v>4.4297229881587455E-3</v>
      </c>
      <c r="AA14" s="369">
        <v>4.5279660334820804E-3</v>
      </c>
      <c r="AB14" s="369">
        <v>4.5279660334820804E-3</v>
      </c>
      <c r="AC14" s="369">
        <v>4.5279660334820804E-3</v>
      </c>
      <c r="AD14" s="369">
        <v>4.5279660334820804E-3</v>
      </c>
      <c r="AE14" s="369">
        <v>4.5279660334820804E-3</v>
      </c>
      <c r="AF14" s="369">
        <v>4.5279660334820804E-3</v>
      </c>
      <c r="AG14" s="369">
        <v>4.5279660334820804E-3</v>
      </c>
      <c r="AH14" s="369">
        <v>4.5279660334820804E-3</v>
      </c>
      <c r="AI14" s="369">
        <v>4.5279660334820804E-3</v>
      </c>
      <c r="AJ14" s="369">
        <v>4.5279660334820804E-3</v>
      </c>
    </row>
    <row r="15" spans="1:36" x14ac:dyDescent="0.2">
      <c r="A15" s="351" t="s">
        <v>308</v>
      </c>
      <c r="B15" s="365" t="b">
        <v>0</v>
      </c>
      <c r="C15" s="366">
        <v>650</v>
      </c>
      <c r="D15" s="351" t="s">
        <v>309</v>
      </c>
      <c r="E15" s="369">
        <v>1.0311503012697482E-2</v>
      </c>
      <c r="F15" s="369">
        <v>1.062648373278547E-2</v>
      </c>
      <c r="G15" s="369">
        <v>1.0945356617276643E-2</v>
      </c>
      <c r="H15" s="369">
        <v>1.1268101410275511E-2</v>
      </c>
      <c r="I15" s="369">
        <v>1.1594698304934644E-2</v>
      </c>
      <c r="J15" s="369">
        <v>1.1925127926136602E-2</v>
      </c>
      <c r="K15" s="369">
        <v>1.2259371314118153E-2</v>
      </c>
      <c r="L15" s="369">
        <v>1.2597409908971471E-2</v>
      </c>
      <c r="M15" s="369">
        <v>1.293922553596186E-2</v>
      </c>
      <c r="N15" s="369">
        <v>1.3284800391606875E-2</v>
      </c>
      <c r="O15" s="369">
        <v>1.3634117030466159E-2</v>
      </c>
      <c r="P15" s="369">
        <v>1.3987158352595556E-2</v>
      </c>
      <c r="Q15" s="369">
        <v>1.4343907591622443E-2</v>
      </c>
      <c r="R15" s="369">
        <v>1.4704348303402918E-2</v>
      </c>
      <c r="S15" s="369">
        <v>1.5068464355224374E-2</v>
      </c>
      <c r="T15" s="369">
        <v>1.5436239915519715E-2</v>
      </c>
      <c r="U15" s="369">
        <v>1.5807659444062174E-2</v>
      </c>
      <c r="V15" s="369">
        <v>1.6182707682611673E-2</v>
      </c>
      <c r="W15" s="369">
        <v>1.6561369645986326E-2</v>
      </c>
      <c r="X15" s="369">
        <v>1.6943630613533902E-2</v>
      </c>
      <c r="Y15" s="369">
        <v>1.7329476120980573E-2</v>
      </c>
      <c r="Z15" s="369">
        <v>1.7718891952634982E-2</v>
      </c>
      <c r="AA15" s="369">
        <v>1.8111864133928322E-2</v>
      </c>
      <c r="AB15" s="369">
        <v>1.8111864133928322E-2</v>
      </c>
      <c r="AC15" s="369">
        <v>1.8111864133928322E-2</v>
      </c>
      <c r="AD15" s="369">
        <v>1.8111864133928322E-2</v>
      </c>
      <c r="AE15" s="369">
        <v>1.8111864133928322E-2</v>
      </c>
      <c r="AF15" s="369">
        <v>1.8111864133928322E-2</v>
      </c>
      <c r="AG15" s="369">
        <v>1.8111864133928322E-2</v>
      </c>
      <c r="AH15" s="369">
        <v>1.8111864133928322E-2</v>
      </c>
      <c r="AI15" s="369">
        <v>1.8111864133928322E-2</v>
      </c>
      <c r="AJ15" s="369">
        <v>1.8111864133928322E-2</v>
      </c>
    </row>
    <row r="16" spans="1:36" x14ac:dyDescent="0.2">
      <c r="A16" s="351" t="s">
        <v>310</v>
      </c>
      <c r="B16" s="370" t="b">
        <v>0</v>
      </c>
      <c r="C16" s="366">
        <v>300000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</row>
    <row r="17" spans="1:36" x14ac:dyDescent="0.2">
      <c r="A17" s="351" t="s">
        <v>311</v>
      </c>
      <c r="B17" s="370" t="b">
        <v>0</v>
      </c>
      <c r="C17" s="366">
        <v>500000</v>
      </c>
      <c r="D17" s="351" t="s">
        <v>275</v>
      </c>
      <c r="E17" s="371">
        <v>111359.14519165951</v>
      </c>
      <c r="F17" s="371">
        <v>118694.39882553129</v>
      </c>
      <c r="G17" s="371">
        <v>126511.50117743856</v>
      </c>
      <c r="H17" s="371">
        <v>135871.46452943271</v>
      </c>
      <c r="I17" s="371">
        <v>143387.52640935092</v>
      </c>
      <c r="J17" s="371">
        <v>150590.50283964543</v>
      </c>
      <c r="K17" s="371">
        <v>159321.52750857809</v>
      </c>
      <c r="L17" s="371">
        <v>169604.13042120941</v>
      </c>
      <c r="M17" s="371">
        <v>180835.60380984159</v>
      </c>
      <c r="N17" s="371">
        <v>189773.02625968598</v>
      </c>
      <c r="O17" s="371">
        <v>194795.86850213958</v>
      </c>
      <c r="P17" s="371">
        <v>199873.97915037064</v>
      </c>
      <c r="Q17" s="371">
        <v>205007.17135661459</v>
      </c>
      <c r="R17" s="371">
        <v>210195.2631527354</v>
      </c>
      <c r="S17" s="371">
        <v>215438.0772942646</v>
      </c>
      <c r="T17" s="371">
        <v>220735.44111176603</v>
      </c>
      <c r="U17" s="371">
        <v>226087.18636908138</v>
      </c>
      <c r="V17" s="371">
        <v>231493.14912804446</v>
      </c>
      <c r="W17" s="371">
        <v>236953.16961928469</v>
      </c>
      <c r="X17" s="371">
        <v>242467.09211876255</v>
      </c>
      <c r="Y17" s="371">
        <v>248034.76482971173</v>
      </c>
      <c r="Z17" s="371">
        <v>253656.03976967614</v>
      </c>
      <c r="AA17" s="371">
        <v>259330.77266236272</v>
      </c>
      <c r="AB17" s="371">
        <v>265058.82283404277</v>
      </c>
      <c r="AC17" s="371">
        <v>270840.05311425001</v>
      </c>
      <c r="AD17" s="371">
        <v>276674.32974055194</v>
      </c>
      <c r="AE17" s="371">
        <v>282561.5222671685</v>
      </c>
      <c r="AF17" s="371">
        <v>288501.50347724801</v>
      </c>
      <c r="AG17" s="371">
        <v>288501.50347724801</v>
      </c>
      <c r="AH17" s="371">
        <v>288501.50347724801</v>
      </c>
      <c r="AI17" s="371">
        <v>288501.50347724801</v>
      </c>
      <c r="AJ17" s="371">
        <v>288501.50347724801</v>
      </c>
    </row>
    <row r="18" spans="1:36" x14ac:dyDescent="0.2">
      <c r="A18" s="351" t="s">
        <v>312</v>
      </c>
      <c r="B18" s="365" t="b">
        <v>0</v>
      </c>
      <c r="C18" s="366">
        <v>4153170.4899999998</v>
      </c>
      <c r="D18" s="351" t="s">
        <v>276</v>
      </c>
      <c r="E18" s="371">
        <v>457.51680224574108</v>
      </c>
      <c r="F18" s="371">
        <v>471.49235669655809</v>
      </c>
      <c r="G18" s="371">
        <v>485.64060475075831</v>
      </c>
      <c r="H18" s="371">
        <v>499.9606476632685</v>
      </c>
      <c r="I18" s="371">
        <v>514.45160661307796</v>
      </c>
      <c r="J18" s="371">
        <v>529.11262193484367</v>
      </c>
      <c r="K18" s="371">
        <v>543.94285239230419</v>
      </c>
      <c r="L18" s="371">
        <v>558.94147449060438</v>
      </c>
      <c r="M18" s="371">
        <v>574.10768182484969</v>
      </c>
      <c r="N18" s="371">
        <v>589.44068446244296</v>
      </c>
      <c r="O18" s="371">
        <v>604.93970835695484</v>
      </c>
      <c r="P18" s="371">
        <v>620.60399479146929</v>
      </c>
      <c r="Q18" s="371">
        <v>636.43279984949004</v>
      </c>
      <c r="R18" s="371">
        <v>652.42539391166656</v>
      </c>
      <c r="S18" s="371">
        <v>668.58106117671628</v>
      </c>
      <c r="T18" s="371">
        <v>684.8990992050484</v>
      </c>
      <c r="U18" s="371">
        <v>701.37881848371387</v>
      </c>
      <c r="V18" s="371">
        <v>718.01954201138676</v>
      </c>
      <c r="W18" s="371">
        <v>734.82060490221204</v>
      </c>
      <c r="X18" s="371">
        <v>751.78135400739791</v>
      </c>
      <c r="Y18" s="371">
        <v>768.90114755354796</v>
      </c>
      <c r="Z18" s="371">
        <v>786.17935479675998</v>
      </c>
      <c r="AA18" s="371">
        <v>803.61535569163129</v>
      </c>
      <c r="AB18" s="371">
        <v>803.61535569163129</v>
      </c>
      <c r="AC18" s="371">
        <v>803.61535569163129</v>
      </c>
      <c r="AD18" s="371">
        <v>803.61535569163129</v>
      </c>
      <c r="AE18" s="371">
        <v>803.61535569163129</v>
      </c>
      <c r="AF18" s="371">
        <v>803.61535569163129</v>
      </c>
      <c r="AG18" s="371">
        <v>803.61535569163129</v>
      </c>
      <c r="AH18" s="371">
        <v>803.61535569163129</v>
      </c>
      <c r="AI18" s="371">
        <v>803.61535569163129</v>
      </c>
      <c r="AJ18" s="371">
        <v>803.61535569163129</v>
      </c>
    </row>
    <row r="19" spans="1:36" x14ac:dyDescent="0.2">
      <c r="A19" s="351" t="s">
        <v>313</v>
      </c>
      <c r="B19" s="365" t="b">
        <v>0</v>
      </c>
      <c r="C19" s="366">
        <v>0</v>
      </c>
      <c r="D19" s="351" t="s">
        <v>277</v>
      </c>
      <c r="E19" s="371">
        <v>12847.629005964382</v>
      </c>
      <c r="F19" s="371">
        <v>13240.079595440897</v>
      </c>
      <c r="G19" s="371">
        <v>13637.379631619871</v>
      </c>
      <c r="H19" s="371">
        <v>14039.503876645089</v>
      </c>
      <c r="I19" s="371">
        <v>14446.427652152273</v>
      </c>
      <c r="J19" s="371">
        <v>14858.126817691629</v>
      </c>
      <c r="K19" s="371">
        <v>15274.577750324408</v>
      </c>
      <c r="L19" s="371">
        <v>15695.757325312168</v>
      </c>
      <c r="M19" s="371">
        <v>16121.642897823369</v>
      </c>
      <c r="N19" s="371">
        <v>16552.212285588634</v>
      </c>
      <c r="O19" s="371">
        <v>16987.443752441544</v>
      </c>
      <c r="P19" s="371">
        <v>17427.315992687061</v>
      </c>
      <c r="Q19" s="371">
        <v>17871.808116243988</v>
      </c>
      <c r="R19" s="371">
        <v>18320.899634512367</v>
      </c>
      <c r="S19" s="371">
        <v>18774.570446920421</v>
      </c>
      <c r="T19" s="371">
        <v>19232.800828108971</v>
      </c>
      <c r="U19" s="371">
        <v>19695.571415714647</v>
      </c>
      <c r="V19" s="371">
        <v>20162.863198715724</v>
      </c>
      <c r="W19" s="371">
        <v>20634.657506307645</v>
      </c>
      <c r="X19" s="371">
        <v>21110.935997276876</v>
      </c>
      <c r="Y19" s="371">
        <v>21591.680649844853</v>
      </c>
      <c r="Z19" s="371">
        <v>22076.873751954623</v>
      </c>
      <c r="AA19" s="371">
        <v>22566.497891976152</v>
      </c>
      <c r="AB19" s="371">
        <v>22566.497891976152</v>
      </c>
      <c r="AC19" s="371">
        <v>22566.497891976152</v>
      </c>
      <c r="AD19" s="371">
        <v>22566.497891976152</v>
      </c>
      <c r="AE19" s="371">
        <v>22566.497891976152</v>
      </c>
      <c r="AF19" s="371">
        <v>22566.497891976152</v>
      </c>
      <c r="AG19" s="371">
        <v>22566.497891976152</v>
      </c>
      <c r="AH19" s="371">
        <v>22566.497891976152</v>
      </c>
      <c r="AI19" s="371">
        <v>22566.497891976152</v>
      </c>
      <c r="AJ19" s="371">
        <v>22566.497891976152</v>
      </c>
    </row>
    <row r="20" spans="1:36" x14ac:dyDescent="0.2">
      <c r="A20" s="351" t="s">
        <v>314</v>
      </c>
      <c r="B20" s="365" t="b">
        <v>0</v>
      </c>
      <c r="C20" s="366">
        <v>0</v>
      </c>
      <c r="D20" s="351" t="s">
        <v>278</v>
      </c>
      <c r="E20" s="371">
        <v>1750.8932115560324</v>
      </c>
      <c r="F20" s="371">
        <v>1804.3769378269728</v>
      </c>
      <c r="G20" s="371">
        <v>1858.521553613574</v>
      </c>
      <c r="H20" s="371">
        <v>1913.3236194647816</v>
      </c>
      <c r="I20" s="371">
        <v>1968.7797721779025</v>
      </c>
      <c r="J20" s="371">
        <v>2024.8867218579951</v>
      </c>
      <c r="K20" s="371">
        <v>2081.6412491372625</v>
      </c>
      <c r="L20" s="371">
        <v>2139.0402025433559</v>
      </c>
      <c r="M20" s="371">
        <v>2197.0804960063238</v>
      </c>
      <c r="N20" s="371">
        <v>2255.7591064948474</v>
      </c>
      <c r="O20" s="371">
        <v>2315.0730717731535</v>
      </c>
      <c r="P20" s="371">
        <v>2375.0194882707256</v>
      </c>
      <c r="Q20" s="371">
        <v>2435.5955090574907</v>
      </c>
      <c r="R20" s="371">
        <v>2496.7983419178154</v>
      </c>
      <c r="S20" s="371">
        <v>2558.6252475170986</v>
      </c>
      <c r="T20" s="371">
        <v>2621.0735376552475</v>
      </c>
      <c r="U20" s="371">
        <v>2684.1405736017573</v>
      </c>
      <c r="V20" s="371">
        <v>2747.8237645074619</v>
      </c>
      <c r="W20" s="371">
        <v>2812.1205658884783</v>
      </c>
      <c r="X20" s="371">
        <v>2877.0284781780565</v>
      </c>
      <c r="Y20" s="371">
        <v>2942.5450453425015</v>
      </c>
      <c r="Z20" s="371">
        <v>3008.6678535574201</v>
      </c>
      <c r="AA20" s="371">
        <v>3075.3945299410288</v>
      </c>
      <c r="AB20" s="371">
        <v>3075.3945299410288</v>
      </c>
      <c r="AC20" s="371">
        <v>3075.3945299410288</v>
      </c>
      <c r="AD20" s="371">
        <v>3075.3945299410288</v>
      </c>
      <c r="AE20" s="371">
        <v>3075.3945299410288</v>
      </c>
      <c r="AF20" s="371">
        <v>3075.3945299410288</v>
      </c>
      <c r="AG20" s="371">
        <v>3075.3945299410288</v>
      </c>
      <c r="AH20" s="371">
        <v>3075.3945299410288</v>
      </c>
      <c r="AI20" s="371">
        <v>3075.3945299410288</v>
      </c>
      <c r="AJ20" s="371">
        <v>3075.3945299410288</v>
      </c>
    </row>
    <row r="21" spans="1:36" x14ac:dyDescent="0.2">
      <c r="A21" s="351" t="s">
        <v>315</v>
      </c>
      <c r="B21" s="365" t="b">
        <v>0</v>
      </c>
      <c r="C21" s="366" t="s">
        <v>136</v>
      </c>
      <c r="D21" s="351" t="s">
        <v>279</v>
      </c>
      <c r="E21" s="372">
        <v>118863</v>
      </c>
      <c r="F21" s="372">
        <v>118863</v>
      </c>
      <c r="G21" s="372">
        <v>118863</v>
      </c>
      <c r="H21" s="372">
        <v>118863</v>
      </c>
      <c r="I21" s="372">
        <v>118863</v>
      </c>
      <c r="J21" s="372">
        <v>118863</v>
      </c>
      <c r="K21" s="372">
        <v>118863</v>
      </c>
      <c r="L21" s="372">
        <v>118863</v>
      </c>
      <c r="M21" s="372">
        <v>118863</v>
      </c>
      <c r="N21" s="372">
        <v>118863</v>
      </c>
      <c r="O21" s="372">
        <v>118863</v>
      </c>
      <c r="P21" s="372">
        <v>118863</v>
      </c>
      <c r="Q21" s="372">
        <v>118863</v>
      </c>
      <c r="R21" s="372">
        <v>118863</v>
      </c>
      <c r="S21" s="372">
        <v>118863</v>
      </c>
      <c r="T21" s="372">
        <v>118863</v>
      </c>
      <c r="U21" s="372">
        <v>118863</v>
      </c>
      <c r="V21" s="372">
        <v>118863</v>
      </c>
      <c r="W21" s="372">
        <v>118863</v>
      </c>
      <c r="X21" s="372">
        <v>118863</v>
      </c>
      <c r="Y21" s="372">
        <v>118863</v>
      </c>
      <c r="Z21" s="372">
        <v>118863</v>
      </c>
      <c r="AA21" s="372">
        <v>118863</v>
      </c>
      <c r="AB21" s="372">
        <v>118863</v>
      </c>
      <c r="AC21" s="372">
        <v>118863</v>
      </c>
      <c r="AD21" s="372">
        <v>118863</v>
      </c>
      <c r="AE21" s="372">
        <v>118863</v>
      </c>
      <c r="AF21" s="372">
        <v>118863</v>
      </c>
      <c r="AG21" s="372">
        <v>118863</v>
      </c>
      <c r="AH21" s="372">
        <v>118863</v>
      </c>
      <c r="AI21" s="372">
        <v>118863</v>
      </c>
      <c r="AJ21" s="372">
        <v>118863</v>
      </c>
    </row>
    <row r="22" spans="1:36" x14ac:dyDescent="0.2">
      <c r="A22" s="351" t="s">
        <v>316</v>
      </c>
      <c r="B22" s="365" t="b">
        <v>1</v>
      </c>
      <c r="C22" s="366">
        <v>0</v>
      </c>
      <c r="D22" s="351" t="s">
        <v>317</v>
      </c>
      <c r="E22" s="373">
        <v>0</v>
      </c>
      <c r="F22" s="373">
        <v>0</v>
      </c>
      <c r="G22" s="373">
        <v>0</v>
      </c>
      <c r="H22" s="373">
        <v>0</v>
      </c>
      <c r="I22" s="373">
        <v>0</v>
      </c>
      <c r="J22" s="373">
        <v>0</v>
      </c>
      <c r="K22" s="373">
        <v>0</v>
      </c>
      <c r="L22" s="373">
        <v>0</v>
      </c>
      <c r="M22" s="373">
        <v>0</v>
      </c>
      <c r="N22" s="373">
        <v>0</v>
      </c>
      <c r="O22" s="373">
        <v>0</v>
      </c>
      <c r="P22" s="373">
        <v>0</v>
      </c>
      <c r="Q22" s="373">
        <v>0</v>
      </c>
      <c r="R22" s="373">
        <v>0</v>
      </c>
      <c r="S22" s="373">
        <v>0</v>
      </c>
      <c r="T22" s="373">
        <v>0</v>
      </c>
      <c r="U22" s="373">
        <v>0</v>
      </c>
      <c r="V22" s="373">
        <v>0</v>
      </c>
      <c r="W22" s="373">
        <v>0</v>
      </c>
      <c r="X22" s="373">
        <v>0</v>
      </c>
      <c r="Y22" s="373">
        <v>0</v>
      </c>
      <c r="Z22" s="373">
        <v>0</v>
      </c>
      <c r="AA22" s="373">
        <v>0</v>
      </c>
      <c r="AB22" s="373">
        <v>0</v>
      </c>
      <c r="AC22" s="373">
        <v>0</v>
      </c>
      <c r="AD22" s="373">
        <v>0</v>
      </c>
      <c r="AE22" s="373">
        <v>0</v>
      </c>
      <c r="AF22" s="373">
        <v>0</v>
      </c>
      <c r="AG22" s="373">
        <v>0</v>
      </c>
      <c r="AH22" s="373">
        <v>0</v>
      </c>
      <c r="AI22" s="373">
        <v>0</v>
      </c>
      <c r="AJ22" s="373">
        <v>0</v>
      </c>
    </row>
    <row r="23" spans="1:36" x14ac:dyDescent="0.2">
      <c r="A23" s="351" t="s">
        <v>318</v>
      </c>
      <c r="B23" s="370">
        <v>0</v>
      </c>
      <c r="C23" s="366">
        <v>0</v>
      </c>
      <c r="D23" s="351" t="s">
        <v>18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372">
        <v>0</v>
      </c>
      <c r="O23" s="372">
        <v>0</v>
      </c>
      <c r="P23" s="372">
        <v>0</v>
      </c>
      <c r="Q23" s="372">
        <v>0</v>
      </c>
      <c r="R23" s="372">
        <v>0</v>
      </c>
      <c r="S23" s="372">
        <v>0</v>
      </c>
      <c r="T23" s="372">
        <v>0</v>
      </c>
      <c r="U23" s="372">
        <v>0</v>
      </c>
      <c r="V23" s="372">
        <v>0</v>
      </c>
      <c r="W23" s="372">
        <v>0</v>
      </c>
      <c r="X23" s="372">
        <v>0</v>
      </c>
      <c r="Y23" s="372">
        <v>0</v>
      </c>
      <c r="Z23" s="372">
        <v>0</v>
      </c>
      <c r="AA23" s="372">
        <v>0</v>
      </c>
      <c r="AB23" s="372">
        <v>0</v>
      </c>
      <c r="AC23" s="372">
        <v>0</v>
      </c>
      <c r="AD23" s="372">
        <v>0</v>
      </c>
      <c r="AE23" s="372">
        <v>0</v>
      </c>
      <c r="AF23" s="372">
        <v>0</v>
      </c>
      <c r="AG23" s="372">
        <v>0</v>
      </c>
      <c r="AH23" s="372">
        <v>0</v>
      </c>
      <c r="AI23" s="372">
        <v>0</v>
      </c>
      <c r="AJ23" s="372">
        <v>0</v>
      </c>
    </row>
    <row r="24" spans="1:36" x14ac:dyDescent="0.2">
      <c r="A24" s="374"/>
      <c r="B24" s="374"/>
      <c r="C24" s="366">
        <v>0</v>
      </c>
      <c r="D24" s="375" t="s">
        <v>319</v>
      </c>
      <c r="E24" s="376">
        <v>0</v>
      </c>
      <c r="F24" s="376">
        <v>0</v>
      </c>
      <c r="G24" s="376">
        <v>0</v>
      </c>
      <c r="H24" s="376">
        <v>0</v>
      </c>
      <c r="I24" s="376">
        <v>0</v>
      </c>
      <c r="J24" s="376">
        <v>0</v>
      </c>
      <c r="K24" s="376">
        <v>0</v>
      </c>
      <c r="L24" s="376">
        <v>0</v>
      </c>
      <c r="M24" s="376">
        <v>0</v>
      </c>
      <c r="N24" s="376">
        <v>0</v>
      </c>
      <c r="O24" s="376">
        <v>0</v>
      </c>
      <c r="P24" s="376">
        <v>0</v>
      </c>
      <c r="Q24" s="376">
        <v>0</v>
      </c>
      <c r="R24" s="376">
        <v>0</v>
      </c>
      <c r="S24" s="376">
        <v>0</v>
      </c>
      <c r="T24" s="376">
        <v>0</v>
      </c>
      <c r="U24" s="376">
        <v>0</v>
      </c>
      <c r="V24" s="376">
        <v>0</v>
      </c>
      <c r="W24" s="376">
        <v>0</v>
      </c>
      <c r="X24" s="376">
        <v>0</v>
      </c>
      <c r="Y24" s="376">
        <v>0</v>
      </c>
      <c r="Z24" s="376">
        <v>0</v>
      </c>
      <c r="AA24" s="376">
        <v>0</v>
      </c>
      <c r="AB24" s="376">
        <v>0</v>
      </c>
      <c r="AC24" s="376">
        <v>0</v>
      </c>
      <c r="AD24" s="376">
        <v>0</v>
      </c>
      <c r="AE24" s="376">
        <v>0</v>
      </c>
      <c r="AF24" s="376">
        <v>0</v>
      </c>
      <c r="AG24" s="376">
        <v>0</v>
      </c>
      <c r="AH24" s="376">
        <v>0</v>
      </c>
      <c r="AI24" s="376">
        <v>0</v>
      </c>
      <c r="AJ24" s="376">
        <v>0</v>
      </c>
    </row>
    <row r="25" spans="1:36" x14ac:dyDescent="0.2">
      <c r="A25" s="377"/>
      <c r="B25" s="377"/>
      <c r="C25" s="377"/>
      <c r="D25" s="378" t="s">
        <v>320</v>
      </c>
      <c r="E25" s="379">
        <v>245278.18421142566</v>
      </c>
      <c r="F25" s="379">
        <v>253073.34771549574</v>
      </c>
      <c r="G25" s="379">
        <v>261356.04296742278</v>
      </c>
      <c r="H25" s="379">
        <v>271187.25267320586</v>
      </c>
      <c r="I25" s="379">
        <v>279180.18544029421</v>
      </c>
      <c r="J25" s="379">
        <v>286865.62900112988</v>
      </c>
      <c r="K25" s="379">
        <v>296084.68936043209</v>
      </c>
      <c r="L25" s="379">
        <v>306860.86942355556</v>
      </c>
      <c r="M25" s="379">
        <v>318591.43488549616</v>
      </c>
      <c r="N25" s="379">
        <v>328033.43833623186</v>
      </c>
      <c r="O25" s="379">
        <v>333566.32503471128</v>
      </c>
      <c r="P25" s="379">
        <v>339159.91862611991</v>
      </c>
      <c r="Q25" s="379">
        <v>344814.00778176554</v>
      </c>
      <c r="R25" s="379">
        <v>350528.38652307726</v>
      </c>
      <c r="S25" s="379">
        <v>356302.85404987889</v>
      </c>
      <c r="T25" s="379">
        <v>362137.21457673528</v>
      </c>
      <c r="U25" s="379">
        <v>368031.2771768815</v>
      </c>
      <c r="V25" s="379">
        <v>373984.85563327902</v>
      </c>
      <c r="W25" s="379">
        <v>379997.76829638303</v>
      </c>
      <c r="X25" s="379">
        <v>386069.83794822491</v>
      </c>
      <c r="Y25" s="379">
        <v>392200.89167245268</v>
      </c>
      <c r="Z25" s="379">
        <v>398390.76072998496</v>
      </c>
      <c r="AA25" s="379">
        <v>404639.28043997154</v>
      </c>
      <c r="AB25" s="379">
        <v>410367.33061165159</v>
      </c>
      <c r="AC25" s="379">
        <v>416148.56089185883</v>
      </c>
      <c r="AD25" s="379">
        <v>421982.83751816076</v>
      </c>
      <c r="AE25" s="379">
        <v>427870.03004477732</v>
      </c>
      <c r="AF25" s="379">
        <v>433810.01125485683</v>
      </c>
      <c r="AG25" s="379">
        <v>433810.01125485683</v>
      </c>
      <c r="AH25" s="379">
        <v>433810.01125485683</v>
      </c>
      <c r="AI25" s="379">
        <v>433810.01125485683</v>
      </c>
      <c r="AJ25" s="379">
        <v>433810.01125485683</v>
      </c>
    </row>
    <row r="27" spans="1:36" x14ac:dyDescent="0.2">
      <c r="A27" s="347" t="s">
        <v>281</v>
      </c>
      <c r="B27" s="347"/>
      <c r="C27" s="348" t="s">
        <v>282</v>
      </c>
      <c r="D27" s="348"/>
      <c r="F27" s="380" t="s">
        <v>283</v>
      </c>
      <c r="G27" s="381" t="s">
        <v>284</v>
      </c>
      <c r="H27" s="382" t="s">
        <v>285</v>
      </c>
      <c r="I27" s="382" t="s">
        <v>286</v>
      </c>
    </row>
    <row r="28" spans="1:36" x14ac:dyDescent="0.2">
      <c r="A28" s="351" t="s">
        <v>287</v>
      </c>
      <c r="B28" s="352" t="s">
        <v>252</v>
      </c>
      <c r="C28" s="353" t="s">
        <v>288</v>
      </c>
      <c r="D28" s="354"/>
      <c r="F28" s="383" t="s">
        <v>289</v>
      </c>
      <c r="G28" s="384">
        <v>1.2889378765871852E-3</v>
      </c>
      <c r="H28" s="381">
        <v>1</v>
      </c>
      <c r="I28" s="385"/>
    </row>
    <row r="29" spans="1:36" x14ac:dyDescent="0.2">
      <c r="A29" s="351" t="s">
        <v>290</v>
      </c>
      <c r="B29" s="352" t="s">
        <v>291</v>
      </c>
      <c r="C29" s="353" t="s">
        <v>292</v>
      </c>
      <c r="D29" s="354"/>
      <c r="F29" s="383" t="s">
        <v>293</v>
      </c>
      <c r="G29" s="384">
        <v>1.2889378765871852E-3</v>
      </c>
      <c r="H29" s="381">
        <v>1</v>
      </c>
      <c r="I29" s="385"/>
    </row>
    <row r="30" spans="1:36" x14ac:dyDescent="0.2">
      <c r="A30" s="357" t="s">
        <v>8</v>
      </c>
      <c r="B30" s="358">
        <v>32.343000000000004</v>
      </c>
      <c r="C30" s="357" t="s">
        <v>294</v>
      </c>
      <c r="D30" s="359">
        <v>4983804.5879999995</v>
      </c>
      <c r="F30" s="383" t="s">
        <v>295</v>
      </c>
      <c r="G30" s="384" t="b">
        <v>1</v>
      </c>
      <c r="H30" s="381">
        <v>1</v>
      </c>
      <c r="I30" s="385"/>
    </row>
    <row r="31" spans="1:36" x14ac:dyDescent="0.2">
      <c r="A31" s="357" t="s">
        <v>296</v>
      </c>
      <c r="B31" s="360">
        <v>0.5</v>
      </c>
      <c r="C31" s="357" t="s">
        <v>297</v>
      </c>
      <c r="D31" s="359">
        <v>169800</v>
      </c>
      <c r="F31" s="383" t="s">
        <v>298</v>
      </c>
      <c r="G31" s="386">
        <v>0</v>
      </c>
      <c r="H31" s="381">
        <v>1</v>
      </c>
      <c r="I31" s="385"/>
    </row>
    <row r="32" spans="1:36" x14ac:dyDescent="0.2">
      <c r="A32" s="387" t="s">
        <v>321</v>
      </c>
      <c r="B32" s="388" t="s">
        <v>300</v>
      </c>
      <c r="C32" s="389" t="s">
        <v>301</v>
      </c>
      <c r="D32" s="390" t="s">
        <v>302</v>
      </c>
      <c r="E32" s="389">
        <v>2025</v>
      </c>
      <c r="F32" s="389">
        <v>2026</v>
      </c>
      <c r="G32" s="389">
        <v>2027</v>
      </c>
      <c r="H32" s="389">
        <v>2028</v>
      </c>
      <c r="I32" s="389">
        <v>2029</v>
      </c>
      <c r="J32" s="389">
        <v>2030</v>
      </c>
      <c r="K32" s="389">
        <v>2031</v>
      </c>
      <c r="L32" s="389">
        <v>2032</v>
      </c>
      <c r="M32" s="389">
        <v>2033</v>
      </c>
      <c r="N32" s="389">
        <v>2034</v>
      </c>
      <c r="O32" s="389">
        <v>2035</v>
      </c>
      <c r="P32" s="389">
        <v>2036</v>
      </c>
      <c r="Q32" s="389">
        <v>2037</v>
      </c>
      <c r="R32" s="389">
        <v>2038</v>
      </c>
      <c r="S32" s="389">
        <v>2039</v>
      </c>
      <c r="T32" s="389">
        <v>2040</v>
      </c>
      <c r="U32" s="389">
        <v>2041</v>
      </c>
      <c r="V32" s="389">
        <v>2042</v>
      </c>
      <c r="W32" s="389">
        <v>2043</v>
      </c>
      <c r="X32" s="389">
        <v>2044</v>
      </c>
      <c r="Y32" s="389">
        <v>2045</v>
      </c>
      <c r="Z32" s="389">
        <v>2046</v>
      </c>
      <c r="AA32" s="389">
        <v>2047</v>
      </c>
      <c r="AB32" s="391">
        <v>2048</v>
      </c>
      <c r="AC32" s="391">
        <v>2049</v>
      </c>
      <c r="AD32" s="391">
        <v>2050</v>
      </c>
      <c r="AE32" s="391">
        <v>2051</v>
      </c>
      <c r="AF32" s="391">
        <v>2052</v>
      </c>
      <c r="AG32" s="391">
        <v>2053</v>
      </c>
      <c r="AH32" s="391">
        <v>2054</v>
      </c>
      <c r="AI32" s="391">
        <v>2055</v>
      </c>
      <c r="AJ32" s="391">
        <v>2056</v>
      </c>
    </row>
    <row r="33" spans="1:36" x14ac:dyDescent="0.2">
      <c r="A33" s="392" t="s">
        <v>303</v>
      </c>
      <c r="B33" s="393" t="b">
        <v>1</v>
      </c>
      <c r="C33" s="394">
        <v>0</v>
      </c>
      <c r="D33" s="392" t="s">
        <v>23</v>
      </c>
      <c r="E33" s="395">
        <v>3351.7814972095262</v>
      </c>
      <c r="F33" s="395">
        <v>3574.2426606505342</v>
      </c>
      <c r="G33" s="395">
        <v>3810.0307620498525</v>
      </c>
      <c r="H33" s="395">
        <v>4091.0085049461954</v>
      </c>
      <c r="I33" s="395">
        <v>132.46755493726806</v>
      </c>
      <c r="J33" s="395">
        <v>247.05423164417661</v>
      </c>
      <c r="K33" s="395">
        <v>364.20851418365208</v>
      </c>
      <c r="L33" s="395">
        <v>489.39560816207864</v>
      </c>
      <c r="M33" s="395">
        <v>620.44793853815906</v>
      </c>
      <c r="N33" s="395">
        <v>752.74334779287221</v>
      </c>
      <c r="O33" s="395">
        <v>869.45071448970964</v>
      </c>
      <c r="P33" s="395">
        <v>986.61301560227048</v>
      </c>
      <c r="Q33" s="395">
        <v>1104.4683492213462</v>
      </c>
      <c r="R33" s="395">
        <v>1223.1916061552054</v>
      </c>
      <c r="S33" s="395">
        <v>1342.9150691573927</v>
      </c>
      <c r="T33" s="395">
        <v>1463.7411027254948</v>
      </c>
      <c r="U33" s="395">
        <v>1585.7503688928603</v>
      </c>
      <c r="V33" s="395">
        <v>1709.0073636558743</v>
      </c>
      <c r="W33" s="395">
        <v>1833.5642728319976</v>
      </c>
      <c r="X33" s="395">
        <v>1959.4637326590669</v>
      </c>
      <c r="Y33" s="395">
        <v>2086.7408531849451</v>
      </c>
      <c r="Z33" s="395">
        <v>2215.4247315767461</v>
      </c>
      <c r="AA33" s="395">
        <v>2345.5396039886341</v>
      </c>
      <c r="AB33" s="395">
        <v>2477.1057359260067</v>
      </c>
      <c r="AC33" s="395">
        <v>2610.140119909704</v>
      </c>
      <c r="AD33" s="395">
        <v>2744.657028810695</v>
      </c>
      <c r="AE33" s="395">
        <v>2880.6684595000133</v>
      </c>
      <c r="AF33" s="395">
        <v>3018.1844920455842</v>
      </c>
      <c r="AG33" s="395">
        <v>3018.1844920455842</v>
      </c>
      <c r="AH33" s="395">
        <v>3018.1844920455842</v>
      </c>
      <c r="AI33" s="395">
        <v>3018.1844920455842</v>
      </c>
      <c r="AJ33" s="395">
        <v>3018.1844920455842</v>
      </c>
    </row>
    <row r="34" spans="1:36" x14ac:dyDescent="0.2">
      <c r="A34" s="392" t="s">
        <v>304</v>
      </c>
      <c r="B34" s="393" t="b">
        <v>0</v>
      </c>
      <c r="C34" s="394">
        <v>0</v>
      </c>
      <c r="D34" s="392" t="s">
        <v>23</v>
      </c>
      <c r="E34" s="396">
        <v>3656.0695170192389</v>
      </c>
      <c r="F34" s="396">
        <v>3892.9791674795288</v>
      </c>
      <c r="G34" s="396">
        <v>4148.452908053644</v>
      </c>
      <c r="H34" s="396">
        <v>4457.4944477012386</v>
      </c>
      <c r="I34" s="396">
        <v>143.61577108921622</v>
      </c>
      <c r="J34" s="396">
        <v>268.56290768014929</v>
      </c>
      <c r="K34" s="396">
        <v>394.72206916670575</v>
      </c>
      <c r="L34" s="396">
        <v>527.05262162658687</v>
      </c>
      <c r="M34" s="396">
        <v>674.7664622603636</v>
      </c>
      <c r="N34" s="396">
        <v>810.20501134660424</v>
      </c>
      <c r="O34" s="396">
        <v>935.82138993845081</v>
      </c>
      <c r="P34" s="396">
        <v>1061.9274309690743</v>
      </c>
      <c r="Q34" s="396">
        <v>1188.7794080633651</v>
      </c>
      <c r="R34" s="396">
        <v>1316.5655625518011</v>
      </c>
      <c r="S34" s="396">
        <v>1445.4282751676728</v>
      </c>
      <c r="T34" s="396">
        <v>1575.4777245384914</v>
      </c>
      <c r="U34" s="396">
        <v>1706.8007301410889</v>
      </c>
      <c r="V34" s="396">
        <v>1839.4667113594232</v>
      </c>
      <c r="W34" s="396">
        <v>1973.5318376846681</v>
      </c>
      <c r="X34" s="396">
        <v>2109.0420000485205</v>
      </c>
      <c r="Y34" s="396">
        <v>2246.0349886709955</v>
      </c>
      <c r="Z34" s="396">
        <v>2384.5421218901161</v>
      </c>
      <c r="AA34" s="396">
        <v>2524.5894859590758</v>
      </c>
      <c r="AB34" s="396">
        <v>2666.1988933775501</v>
      </c>
      <c r="AC34" s="396">
        <v>2809.3886338130364</v>
      </c>
      <c r="AD34" s="396">
        <v>2954.1740696750703</v>
      </c>
      <c r="AE34" s="396">
        <v>3100.5681136317767</v>
      </c>
      <c r="AF34" s="396">
        <v>3248.5816152264547</v>
      </c>
      <c r="AG34" s="396">
        <v>3248.5816152264547</v>
      </c>
      <c r="AH34" s="396">
        <v>3248.5816152264547</v>
      </c>
      <c r="AI34" s="396">
        <v>3248.5816152264547</v>
      </c>
      <c r="AJ34" s="396">
        <v>3248.5816152264547</v>
      </c>
    </row>
    <row r="35" spans="1:36" x14ac:dyDescent="0.2">
      <c r="A35" s="392" t="s">
        <v>305</v>
      </c>
      <c r="B35" s="393" t="b">
        <v>0</v>
      </c>
      <c r="C35" s="394">
        <v>300000</v>
      </c>
      <c r="D35" s="392" t="s">
        <v>23</v>
      </c>
      <c r="E35" s="396">
        <v>3351.7814972095262</v>
      </c>
      <c r="F35" s="396">
        <v>3574.2426606505342</v>
      </c>
      <c r="G35" s="396">
        <v>3810.0307620498525</v>
      </c>
      <c r="H35" s="396">
        <v>4091.0085049461954</v>
      </c>
      <c r="I35" s="396">
        <v>132.46755493726806</v>
      </c>
      <c r="J35" s="396">
        <v>247.05423164417661</v>
      </c>
      <c r="K35" s="396">
        <v>364.20851418365208</v>
      </c>
      <c r="L35" s="396">
        <v>489.39560816207864</v>
      </c>
      <c r="M35" s="396">
        <v>620.44793853815906</v>
      </c>
      <c r="N35" s="396">
        <v>752.74334779287221</v>
      </c>
      <c r="O35" s="396">
        <v>869.45071448970964</v>
      </c>
      <c r="P35" s="396">
        <v>986.61301560227048</v>
      </c>
      <c r="Q35" s="396">
        <v>1104.4683492213462</v>
      </c>
      <c r="R35" s="396">
        <v>1223.1916061552054</v>
      </c>
      <c r="S35" s="396">
        <v>1342.9150691573927</v>
      </c>
      <c r="T35" s="396">
        <v>1463.7411027254948</v>
      </c>
      <c r="U35" s="396">
        <v>1585.7503688928603</v>
      </c>
      <c r="V35" s="396">
        <v>1709.0073636558743</v>
      </c>
      <c r="W35" s="396">
        <v>1833.5642728319976</v>
      </c>
      <c r="X35" s="396">
        <v>1959.4637326590669</v>
      </c>
      <c r="Y35" s="396">
        <v>2086.7408531849451</v>
      </c>
      <c r="Z35" s="396">
        <v>2215.4247315767461</v>
      </c>
      <c r="AA35" s="396">
        <v>2345.5396039886341</v>
      </c>
      <c r="AB35" s="396">
        <v>2477.1057359260067</v>
      </c>
      <c r="AC35" s="396">
        <v>2610.140119909704</v>
      </c>
      <c r="AD35" s="396">
        <v>2744.657028810695</v>
      </c>
      <c r="AE35" s="396">
        <v>2880.6684595000133</v>
      </c>
      <c r="AF35" s="396">
        <v>3018.1844920455842</v>
      </c>
      <c r="AG35" s="396">
        <v>3018.1844920455842</v>
      </c>
      <c r="AH35" s="396">
        <v>3018.1844920455842</v>
      </c>
      <c r="AI35" s="396">
        <v>3018.1844920455842</v>
      </c>
      <c r="AJ35" s="396">
        <v>3018.1844920455842</v>
      </c>
    </row>
    <row r="36" spans="1:36" x14ac:dyDescent="0.2">
      <c r="A36" s="392" t="s">
        <v>306</v>
      </c>
      <c r="B36" s="393" t="b">
        <v>0</v>
      </c>
      <c r="C36" s="394">
        <v>4000</v>
      </c>
      <c r="D36" s="392" t="s">
        <v>307</v>
      </c>
      <c r="E36" s="397">
        <v>2.5778757531743704E-3</v>
      </c>
      <c r="F36" s="397">
        <v>2.6566209331963676E-3</v>
      </c>
      <c r="G36" s="397">
        <v>2.7363391543191607E-3</v>
      </c>
      <c r="H36" s="397">
        <v>2.8170253525688776E-3</v>
      </c>
      <c r="I36" s="397">
        <v>1.4507123281168304E-3</v>
      </c>
      <c r="J36" s="397">
        <v>1.4951084781302496E-3</v>
      </c>
      <c r="K36" s="397">
        <v>1.5413219976475679E-3</v>
      </c>
      <c r="L36" s="397">
        <v>1.5891911478871517E-3</v>
      </c>
      <c r="M36" s="397">
        <v>1.6386142019343712E-3</v>
      </c>
      <c r="N36" s="397">
        <v>1.6895181296774464E-3</v>
      </c>
      <c r="O36" s="397">
        <v>1.7418465526488087E-3</v>
      </c>
      <c r="P36" s="397">
        <v>1.795553873410335E-3</v>
      </c>
      <c r="Q36" s="397">
        <v>1.8506019949695569E-3</v>
      </c>
      <c r="R36" s="397">
        <v>1.90695831253417E-3</v>
      </c>
      <c r="S36" s="397">
        <v>1.9645944006267155E-3</v>
      </c>
      <c r="T36" s="397">
        <v>2.023485110912738E-3</v>
      </c>
      <c r="U36" s="397">
        <v>2.0836079274597933E-3</v>
      </c>
      <c r="V36" s="397">
        <v>2.1449424911230796E-3</v>
      </c>
      <c r="W36" s="397">
        <v>2.2074702393770364E-3</v>
      </c>
      <c r="X36" s="397">
        <v>2.2711741274938609E-3</v>
      </c>
      <c r="Y36" s="397">
        <v>2.3360384086000435E-3</v>
      </c>
      <c r="Z36" s="397">
        <v>2.4020484573381196E-3</v>
      </c>
      <c r="AA36" s="397">
        <v>2.4691906264716385E-3</v>
      </c>
      <c r="AB36" s="397">
        <v>2.4691906264716385E-3</v>
      </c>
      <c r="AC36" s="397">
        <v>2.4691906264716385E-3</v>
      </c>
      <c r="AD36" s="397">
        <v>2.4691906264716385E-3</v>
      </c>
      <c r="AE36" s="397">
        <v>2.4691906264716385E-3</v>
      </c>
      <c r="AF36" s="397">
        <v>2.4691906264716385E-3</v>
      </c>
      <c r="AG36" s="397">
        <v>2.4691906264716385E-3</v>
      </c>
      <c r="AH36" s="397">
        <v>2.4691906264716385E-3</v>
      </c>
      <c r="AI36" s="397">
        <v>2.4691906264716385E-3</v>
      </c>
      <c r="AJ36" s="397">
        <v>2.4691906264716385E-3</v>
      </c>
    </row>
    <row r="37" spans="1:36" x14ac:dyDescent="0.2">
      <c r="A37" s="392" t="s">
        <v>308</v>
      </c>
      <c r="B37" s="393" t="b">
        <v>0</v>
      </c>
      <c r="C37" s="394">
        <v>650</v>
      </c>
      <c r="D37" s="392" t="s">
        <v>309</v>
      </c>
      <c r="E37" s="397">
        <v>1.0311503012697482E-2</v>
      </c>
      <c r="F37" s="397">
        <v>1.062648373278547E-2</v>
      </c>
      <c r="G37" s="397">
        <v>1.0945356617276643E-2</v>
      </c>
      <c r="H37" s="397">
        <v>1.1268101410275511E-2</v>
      </c>
      <c r="I37" s="397">
        <v>5.8028493124673217E-3</v>
      </c>
      <c r="J37" s="397">
        <v>5.9804339125209983E-3</v>
      </c>
      <c r="K37" s="397">
        <v>6.1652879905902715E-3</v>
      </c>
      <c r="L37" s="397">
        <v>6.356764591548607E-3</v>
      </c>
      <c r="M37" s="397">
        <v>6.5544568077374847E-3</v>
      </c>
      <c r="N37" s="397">
        <v>6.7580725187097856E-3</v>
      </c>
      <c r="O37" s="397">
        <v>6.9673862105952347E-3</v>
      </c>
      <c r="P37" s="397">
        <v>7.1822154936413401E-3</v>
      </c>
      <c r="Q37" s="397">
        <v>7.4024079798782278E-3</v>
      </c>
      <c r="R37" s="397">
        <v>7.6278332501366801E-3</v>
      </c>
      <c r="S37" s="397">
        <v>7.8583776025068618E-3</v>
      </c>
      <c r="T37" s="397">
        <v>8.0939404436509519E-3</v>
      </c>
      <c r="U37" s="397">
        <v>8.3344317098391733E-3</v>
      </c>
      <c r="V37" s="397">
        <v>8.5797699644923186E-3</v>
      </c>
      <c r="W37" s="397">
        <v>8.8298809575081457E-3</v>
      </c>
      <c r="X37" s="397">
        <v>9.0846965099754436E-3</v>
      </c>
      <c r="Y37" s="397">
        <v>9.3441536344001739E-3</v>
      </c>
      <c r="Z37" s="397">
        <v>9.6081938293524783E-3</v>
      </c>
      <c r="AA37" s="397">
        <v>9.8767625058865539E-3</v>
      </c>
      <c r="AB37" s="397">
        <v>9.8767625058865539E-3</v>
      </c>
      <c r="AC37" s="397">
        <v>9.8767625058865539E-3</v>
      </c>
      <c r="AD37" s="397">
        <v>9.8767625058865539E-3</v>
      </c>
      <c r="AE37" s="397">
        <v>9.8767625058865539E-3</v>
      </c>
      <c r="AF37" s="397">
        <v>9.8767625058865539E-3</v>
      </c>
      <c r="AG37" s="397">
        <v>9.8767625058865539E-3</v>
      </c>
      <c r="AH37" s="397">
        <v>9.8767625058865539E-3</v>
      </c>
      <c r="AI37" s="397">
        <v>9.8767625058865539E-3</v>
      </c>
      <c r="AJ37" s="397">
        <v>9.8767625058865539E-3</v>
      </c>
    </row>
    <row r="38" spans="1:36" x14ac:dyDescent="0.2">
      <c r="A38" s="392" t="s">
        <v>310</v>
      </c>
      <c r="B38" s="398" t="b">
        <v>0</v>
      </c>
      <c r="C38" s="394">
        <v>300000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</row>
    <row r="39" spans="1:36" x14ac:dyDescent="0.2">
      <c r="A39" s="392" t="s">
        <v>311</v>
      </c>
      <c r="B39" s="398" t="b">
        <v>0</v>
      </c>
      <c r="C39" s="394">
        <v>500000</v>
      </c>
      <c r="D39" s="392" t="s">
        <v>275</v>
      </c>
      <c r="E39" s="399">
        <v>111359.14519165937</v>
      </c>
      <c r="F39" s="399">
        <v>118694.39882553129</v>
      </c>
      <c r="G39" s="399">
        <v>126511.50117743856</v>
      </c>
      <c r="H39" s="399">
        <v>135871.46452943271</v>
      </c>
      <c r="I39" s="399">
        <v>4392.5681558367987</v>
      </c>
      <c r="J39" s="399">
        <v>8199.1715467770446</v>
      </c>
      <c r="K39" s="399">
        <v>12075.665946886931</v>
      </c>
      <c r="L39" s="399">
        <v>16193.904390730886</v>
      </c>
      <c r="M39" s="399">
        <v>20594.194879963859</v>
      </c>
      <c r="N39" s="399">
        <v>24903.522872960373</v>
      </c>
      <c r="O39" s="399">
        <v>28764.632485552273</v>
      </c>
      <c r="P39" s="399">
        <v>32640.793004486794</v>
      </c>
      <c r="Q39" s="399">
        <v>36539.881591704223</v>
      </c>
      <c r="R39" s="399">
        <v>40467.684279398338</v>
      </c>
      <c r="S39" s="399">
        <v>44428.577468354699</v>
      </c>
      <c r="T39" s="399">
        <v>48425.947753240005</v>
      </c>
      <c r="U39" s="399">
        <v>52462.463731257223</v>
      </c>
      <c r="V39" s="399">
        <v>56540.259167554716</v>
      </c>
      <c r="W39" s="399">
        <v>60661.060561214283</v>
      </c>
      <c r="X39" s="399">
        <v>64826.278476045336</v>
      </c>
      <c r="Y39" s="399">
        <v>69037.074481768272</v>
      </c>
      <c r="Z39" s="399">
        <v>73294.411219858303</v>
      </c>
      <c r="AA39" s="399">
        <v>77599.090511575399</v>
      </c>
      <c r="AB39" s="399">
        <v>81951.782814491424</v>
      </c>
      <c r="AC39" s="399">
        <v>86353.050303792203</v>
      </c>
      <c r="AD39" s="399">
        <v>90803.365178627268</v>
      </c>
      <c r="AE39" s="399">
        <v>95303.124339684015</v>
      </c>
      <c r="AF39" s="399">
        <v>99852.661272742014</v>
      </c>
      <c r="AG39" s="399">
        <v>99852.661272742014</v>
      </c>
      <c r="AH39" s="399">
        <v>99852.661272742014</v>
      </c>
      <c r="AI39" s="399">
        <v>99852.661272742014</v>
      </c>
      <c r="AJ39" s="399">
        <v>99852.661272742014</v>
      </c>
    </row>
    <row r="40" spans="1:36" x14ac:dyDescent="0.2">
      <c r="A40" s="392" t="s">
        <v>312</v>
      </c>
      <c r="B40" s="393" t="b">
        <v>1</v>
      </c>
      <c r="C40" s="394">
        <v>4153170.4899999998</v>
      </c>
      <c r="D40" s="392" t="s">
        <v>276</v>
      </c>
      <c r="E40" s="400">
        <v>457.51680224574108</v>
      </c>
      <c r="F40" s="400">
        <v>471.49235669655809</v>
      </c>
      <c r="G40" s="400">
        <v>485.64060475075831</v>
      </c>
      <c r="H40" s="400">
        <v>499.9606476632685</v>
      </c>
      <c r="I40" s="400">
        <v>257.46984295933652</v>
      </c>
      <c r="J40" s="400">
        <v>265.34919267630784</v>
      </c>
      <c r="K40" s="400">
        <v>273.55108589945826</v>
      </c>
      <c r="L40" s="400">
        <v>282.04681751758096</v>
      </c>
      <c r="M40" s="400">
        <v>290.81833321885489</v>
      </c>
      <c r="N40" s="400">
        <v>299.85267174897285</v>
      </c>
      <c r="O40" s="400">
        <v>309.13982715781646</v>
      </c>
      <c r="P40" s="400">
        <v>318.67170689319244</v>
      </c>
      <c r="Q40" s="400">
        <v>328.44154956865771</v>
      </c>
      <c r="R40" s="400">
        <v>338.44356854368283</v>
      </c>
      <c r="S40" s="400">
        <v>348.67271891510165</v>
      </c>
      <c r="T40" s="400">
        <v>359.12453740125773</v>
      </c>
      <c r="U40" s="400">
        <v>369.79502791452006</v>
      </c>
      <c r="V40" s="400">
        <v>380.68057715009121</v>
      </c>
      <c r="W40" s="400">
        <v>391.77789066396014</v>
      </c>
      <c r="X40" s="400">
        <v>403.08394338816157</v>
      </c>
      <c r="Y40" s="400">
        <v>414.59594059560112</v>
      </c>
      <c r="Z40" s="400">
        <v>426.31128660385667</v>
      </c>
      <c r="AA40" s="400">
        <v>438.22755932568339</v>
      </c>
      <c r="AB40" s="400">
        <v>438.22755932568339</v>
      </c>
      <c r="AC40" s="400">
        <v>438.22755932568339</v>
      </c>
      <c r="AD40" s="400">
        <v>438.22755932568339</v>
      </c>
      <c r="AE40" s="400">
        <v>438.22755932568339</v>
      </c>
      <c r="AF40" s="400">
        <v>438.22755932568339</v>
      </c>
      <c r="AG40" s="400">
        <v>438.22755932568339</v>
      </c>
      <c r="AH40" s="400">
        <v>438.22755932568339</v>
      </c>
      <c r="AI40" s="400">
        <v>438.22755932568339</v>
      </c>
      <c r="AJ40" s="400">
        <v>438.22755932568339</v>
      </c>
    </row>
    <row r="41" spans="1:36" x14ac:dyDescent="0.2">
      <c r="A41" s="392" t="s">
        <v>313</v>
      </c>
      <c r="B41" s="393" t="b">
        <v>0</v>
      </c>
      <c r="C41" s="394">
        <v>0</v>
      </c>
      <c r="D41" s="392" t="s">
        <v>277</v>
      </c>
      <c r="E41" s="400">
        <v>12847.629005964382</v>
      </c>
      <c r="F41" s="400">
        <v>13240.079595440897</v>
      </c>
      <c r="G41" s="400">
        <v>13637.379631619871</v>
      </c>
      <c r="H41" s="400">
        <v>14039.503876645089</v>
      </c>
      <c r="I41" s="400">
        <v>7230.06675673682</v>
      </c>
      <c r="J41" s="400">
        <v>7451.3284928632347</v>
      </c>
      <c r="K41" s="400">
        <v>7681.6476434612732</v>
      </c>
      <c r="L41" s="400">
        <v>7920.2181340489724</v>
      </c>
      <c r="M41" s="400">
        <v>8166.5329775624768</v>
      </c>
      <c r="N41" s="400">
        <v>8420.2282061956357</v>
      </c>
      <c r="O41" s="400">
        <v>8681.0228406831156</v>
      </c>
      <c r="P41" s="400">
        <v>8948.689632303598</v>
      </c>
      <c r="Q41" s="400">
        <v>9223.0387130912295</v>
      </c>
      <c r="R41" s="400">
        <v>9503.9075871325331</v>
      </c>
      <c r="S41" s="400">
        <v>9791.1545874025342</v>
      </c>
      <c r="T41" s="400">
        <v>10084.654379516591</v>
      </c>
      <c r="U41" s="400">
        <v>10384.294748467288</v>
      </c>
      <c r="V41" s="400">
        <v>10689.974228255353</v>
      </c>
      <c r="W41" s="400">
        <v>11001.600306880731</v>
      </c>
      <c r="X41" s="400">
        <v>11319.0880367508</v>
      </c>
      <c r="Y41" s="400">
        <v>11642.358938525114</v>
      </c>
      <c r="Z41" s="400">
        <v>11971.340122280042</v>
      </c>
      <c r="AA41" s="400">
        <v>12305.963572855944</v>
      </c>
      <c r="AB41" s="400">
        <v>12305.963572855944</v>
      </c>
      <c r="AC41" s="400">
        <v>12305.963572855944</v>
      </c>
      <c r="AD41" s="400">
        <v>12305.963572855944</v>
      </c>
      <c r="AE41" s="400">
        <v>12305.963572855944</v>
      </c>
      <c r="AF41" s="400">
        <v>12305.963572855944</v>
      </c>
      <c r="AG41" s="400">
        <v>12305.963572855944</v>
      </c>
      <c r="AH41" s="400">
        <v>12305.963572855944</v>
      </c>
      <c r="AI41" s="400">
        <v>12305.963572855944</v>
      </c>
      <c r="AJ41" s="400">
        <v>12305.963572855944</v>
      </c>
    </row>
    <row r="42" spans="1:36" x14ac:dyDescent="0.2">
      <c r="A42" s="392" t="s">
        <v>314</v>
      </c>
      <c r="B42" s="393" t="b">
        <v>0</v>
      </c>
      <c r="C42" s="394">
        <v>0</v>
      </c>
      <c r="D42" s="392" t="s">
        <v>278</v>
      </c>
      <c r="E42" s="400">
        <v>1750.8932115560324</v>
      </c>
      <c r="F42" s="400">
        <v>1804.3769378269728</v>
      </c>
      <c r="G42" s="400">
        <v>1858.521553613574</v>
      </c>
      <c r="H42" s="400">
        <v>1913.3236194647816</v>
      </c>
      <c r="I42" s="400">
        <v>985.32381325695121</v>
      </c>
      <c r="J42" s="400">
        <v>1015.4776783460655</v>
      </c>
      <c r="K42" s="400">
        <v>1046.865900802228</v>
      </c>
      <c r="L42" s="400">
        <v>1079.3786276449534</v>
      </c>
      <c r="M42" s="400">
        <v>1112.946765953825</v>
      </c>
      <c r="N42" s="400">
        <v>1147.5207136769216</v>
      </c>
      <c r="O42" s="400">
        <v>1183.0621785590708</v>
      </c>
      <c r="P42" s="400">
        <v>1219.5401908202996</v>
      </c>
      <c r="Q42" s="400">
        <v>1256.9288749833231</v>
      </c>
      <c r="R42" s="400">
        <v>1295.2060858732084</v>
      </c>
      <c r="S42" s="400">
        <v>1334.3525169056652</v>
      </c>
      <c r="T42" s="400">
        <v>1374.3510873319317</v>
      </c>
      <c r="U42" s="400">
        <v>1415.1865043306916</v>
      </c>
      <c r="V42" s="400">
        <v>1456.8449399707956</v>
      </c>
      <c r="W42" s="400">
        <v>1499.3137865848832</v>
      </c>
      <c r="X42" s="400">
        <v>1542.5814673938303</v>
      </c>
      <c r="Y42" s="400">
        <v>1586.6372871211495</v>
      </c>
      <c r="Z42" s="400">
        <v>1631.4713122240507</v>
      </c>
      <c r="AA42" s="400">
        <v>1677.074273499537</v>
      </c>
      <c r="AB42" s="400">
        <v>1677.074273499537</v>
      </c>
      <c r="AC42" s="400">
        <v>1677.074273499537</v>
      </c>
      <c r="AD42" s="400">
        <v>1677.074273499537</v>
      </c>
      <c r="AE42" s="400">
        <v>1677.074273499537</v>
      </c>
      <c r="AF42" s="400">
        <v>1677.074273499537</v>
      </c>
      <c r="AG42" s="400">
        <v>1677.074273499537</v>
      </c>
      <c r="AH42" s="400">
        <v>1677.074273499537</v>
      </c>
      <c r="AI42" s="400">
        <v>1677.074273499537</v>
      </c>
      <c r="AJ42" s="400">
        <v>1677.074273499537</v>
      </c>
    </row>
    <row r="43" spans="1:36" x14ac:dyDescent="0.2">
      <c r="A43" s="392" t="s">
        <v>315</v>
      </c>
      <c r="B43" s="393" t="b">
        <v>0</v>
      </c>
      <c r="C43" s="394" t="s">
        <v>136</v>
      </c>
      <c r="D43" s="392" t="s">
        <v>279</v>
      </c>
      <c r="E43" s="401">
        <v>118863</v>
      </c>
      <c r="F43" s="401">
        <v>118863</v>
      </c>
      <c r="G43" s="401">
        <v>118863</v>
      </c>
      <c r="H43" s="401">
        <v>118863</v>
      </c>
      <c r="I43" s="401">
        <v>0</v>
      </c>
      <c r="J43" s="401">
        <v>0</v>
      </c>
      <c r="K43" s="401">
        <v>0</v>
      </c>
      <c r="L43" s="401">
        <v>0</v>
      </c>
      <c r="M43" s="401">
        <v>0</v>
      </c>
      <c r="N43" s="401">
        <v>0</v>
      </c>
      <c r="O43" s="401">
        <v>0</v>
      </c>
      <c r="P43" s="401">
        <v>0</v>
      </c>
      <c r="Q43" s="401">
        <v>0</v>
      </c>
      <c r="R43" s="401">
        <v>0</v>
      </c>
      <c r="S43" s="401">
        <v>0</v>
      </c>
      <c r="T43" s="401">
        <v>0</v>
      </c>
      <c r="U43" s="401">
        <v>0</v>
      </c>
      <c r="V43" s="401">
        <v>0</v>
      </c>
      <c r="W43" s="401">
        <v>0</v>
      </c>
      <c r="X43" s="401">
        <v>0</v>
      </c>
      <c r="Y43" s="401">
        <v>0</v>
      </c>
      <c r="Z43" s="401">
        <v>0</v>
      </c>
      <c r="AA43" s="401">
        <v>0</v>
      </c>
      <c r="AB43" s="401">
        <v>0</v>
      </c>
      <c r="AC43" s="401">
        <v>0</v>
      </c>
      <c r="AD43" s="401">
        <v>0</v>
      </c>
      <c r="AE43" s="401">
        <v>0</v>
      </c>
      <c r="AF43" s="401">
        <v>0</v>
      </c>
      <c r="AG43" s="401">
        <v>0</v>
      </c>
      <c r="AH43" s="401">
        <v>0</v>
      </c>
      <c r="AI43" s="401">
        <v>0</v>
      </c>
      <c r="AJ43" s="401">
        <v>0</v>
      </c>
    </row>
    <row r="44" spans="1:36" x14ac:dyDescent="0.2">
      <c r="A44" s="392" t="s">
        <v>316</v>
      </c>
      <c r="B44" s="393" t="b">
        <v>1</v>
      </c>
      <c r="C44" s="394">
        <v>0</v>
      </c>
      <c r="D44" s="392" t="s">
        <v>317</v>
      </c>
      <c r="E44" s="402">
        <v>0</v>
      </c>
      <c r="F44" s="402">
        <v>0</v>
      </c>
      <c r="G44" s="402">
        <v>0</v>
      </c>
      <c r="H44" s="402">
        <v>0</v>
      </c>
      <c r="I44" s="402">
        <v>0</v>
      </c>
      <c r="J44" s="402">
        <v>0</v>
      </c>
      <c r="K44" s="402">
        <v>0</v>
      </c>
      <c r="L44" s="402">
        <v>0</v>
      </c>
      <c r="M44" s="402">
        <v>0</v>
      </c>
      <c r="N44" s="402">
        <v>0</v>
      </c>
      <c r="O44" s="402">
        <v>0</v>
      </c>
      <c r="P44" s="402">
        <v>0</v>
      </c>
      <c r="Q44" s="402">
        <v>0</v>
      </c>
      <c r="R44" s="402">
        <v>0</v>
      </c>
      <c r="S44" s="402">
        <v>0</v>
      </c>
      <c r="T44" s="402">
        <v>0</v>
      </c>
      <c r="U44" s="402">
        <v>0</v>
      </c>
      <c r="V44" s="402">
        <v>0</v>
      </c>
      <c r="W44" s="402">
        <v>0</v>
      </c>
      <c r="X44" s="402">
        <v>0</v>
      </c>
      <c r="Y44" s="402">
        <v>0</v>
      </c>
      <c r="Z44" s="402">
        <v>0</v>
      </c>
      <c r="AA44" s="402">
        <v>0</v>
      </c>
      <c r="AB44" s="402">
        <v>0</v>
      </c>
      <c r="AC44" s="402">
        <v>0</v>
      </c>
      <c r="AD44" s="402">
        <v>0</v>
      </c>
      <c r="AE44" s="402">
        <v>0</v>
      </c>
      <c r="AF44" s="402">
        <v>0</v>
      </c>
      <c r="AG44" s="402">
        <v>0</v>
      </c>
      <c r="AH44" s="402">
        <v>0</v>
      </c>
      <c r="AI44" s="402">
        <v>0</v>
      </c>
      <c r="AJ44" s="402">
        <v>0</v>
      </c>
    </row>
    <row r="45" spans="1:36" x14ac:dyDescent="0.2">
      <c r="A45" s="392" t="s">
        <v>318</v>
      </c>
      <c r="B45" s="398">
        <v>0</v>
      </c>
      <c r="C45" s="394">
        <v>0</v>
      </c>
      <c r="D45" s="392" t="s">
        <v>18</v>
      </c>
      <c r="E45" s="401">
        <v>0</v>
      </c>
      <c r="F45" s="401">
        <v>0</v>
      </c>
      <c r="G45" s="401">
        <v>0</v>
      </c>
      <c r="H45" s="401">
        <v>0</v>
      </c>
      <c r="I45" s="401">
        <v>0</v>
      </c>
      <c r="J45" s="401">
        <v>0</v>
      </c>
      <c r="K45" s="401">
        <v>0</v>
      </c>
      <c r="L45" s="401">
        <v>0</v>
      </c>
      <c r="M45" s="401">
        <v>0</v>
      </c>
      <c r="N45" s="401">
        <v>0</v>
      </c>
      <c r="O45" s="401">
        <v>0</v>
      </c>
      <c r="P45" s="401">
        <v>0</v>
      </c>
      <c r="Q45" s="401">
        <v>0</v>
      </c>
      <c r="R45" s="401">
        <v>0</v>
      </c>
      <c r="S45" s="401">
        <v>0</v>
      </c>
      <c r="T45" s="401">
        <v>0</v>
      </c>
      <c r="U45" s="401">
        <v>0</v>
      </c>
      <c r="V45" s="401">
        <v>0</v>
      </c>
      <c r="W45" s="401">
        <v>0</v>
      </c>
      <c r="X45" s="401">
        <v>0</v>
      </c>
      <c r="Y45" s="401">
        <v>0</v>
      </c>
      <c r="Z45" s="401">
        <v>0</v>
      </c>
      <c r="AA45" s="401">
        <v>0</v>
      </c>
      <c r="AB45" s="401">
        <v>0</v>
      </c>
      <c r="AC45" s="401">
        <v>0</v>
      </c>
      <c r="AD45" s="401">
        <v>0</v>
      </c>
      <c r="AE45" s="401">
        <v>0</v>
      </c>
      <c r="AF45" s="401">
        <v>0</v>
      </c>
      <c r="AG45" s="401">
        <v>0</v>
      </c>
      <c r="AH45" s="401">
        <v>0</v>
      </c>
      <c r="AI45" s="401">
        <v>0</v>
      </c>
      <c r="AJ45" s="401">
        <v>0</v>
      </c>
    </row>
    <row r="46" spans="1:36" x14ac:dyDescent="0.2">
      <c r="A46" s="403"/>
      <c r="B46" s="403"/>
      <c r="C46" s="394">
        <v>0</v>
      </c>
      <c r="D46" s="404" t="s">
        <v>319</v>
      </c>
      <c r="E46" s="405">
        <v>0</v>
      </c>
      <c r="F46" s="405">
        <v>0</v>
      </c>
      <c r="G46" s="405">
        <v>0</v>
      </c>
      <c r="H46" s="405">
        <v>0</v>
      </c>
      <c r="I46" s="405">
        <v>177065.06445101777</v>
      </c>
      <c r="J46" s="405">
        <v>177065.06445101777</v>
      </c>
      <c r="K46" s="405">
        <v>177065.06445101777</v>
      </c>
      <c r="L46" s="405">
        <v>177065.06445101777</v>
      </c>
      <c r="M46" s="405">
        <v>177065.06445101777</v>
      </c>
      <c r="N46" s="405">
        <v>177065.06445101777</v>
      </c>
      <c r="O46" s="405">
        <v>177065.06445101777</v>
      </c>
      <c r="P46" s="405">
        <v>177065.06445101777</v>
      </c>
      <c r="Q46" s="405">
        <v>177065.06445101777</v>
      </c>
      <c r="R46" s="405">
        <v>177065.06445101777</v>
      </c>
      <c r="S46" s="405">
        <v>177065.06445101777</v>
      </c>
      <c r="T46" s="405">
        <v>177065.06445101777</v>
      </c>
      <c r="U46" s="405">
        <v>177065.06445101777</v>
      </c>
      <c r="V46" s="405">
        <v>177065.06445101777</v>
      </c>
      <c r="W46" s="405">
        <v>177065.06445101777</v>
      </c>
      <c r="X46" s="405">
        <v>177065.06445101777</v>
      </c>
      <c r="Y46" s="405">
        <v>177065.06445101777</v>
      </c>
      <c r="Z46" s="405">
        <v>177065.06445101777</v>
      </c>
      <c r="AA46" s="405">
        <v>177065.06445101777</v>
      </c>
      <c r="AB46" s="405">
        <v>177065.06445101777</v>
      </c>
      <c r="AC46" s="405">
        <v>177065.06445101777</v>
      </c>
      <c r="AD46" s="405">
        <v>177065.06445101777</v>
      </c>
      <c r="AE46" s="405">
        <v>177065.06445101777</v>
      </c>
      <c r="AF46" s="405">
        <v>177065.06445101777</v>
      </c>
      <c r="AG46" s="405">
        <v>177065.06445101777</v>
      </c>
      <c r="AH46" s="405">
        <v>177065.06445101777</v>
      </c>
      <c r="AI46" s="405">
        <v>177065.06445101777</v>
      </c>
      <c r="AJ46" s="405">
        <v>177065.06445101777</v>
      </c>
    </row>
    <row r="47" spans="1:36" x14ac:dyDescent="0.2">
      <c r="A47" s="328"/>
      <c r="B47" s="328"/>
      <c r="C47" s="328"/>
      <c r="D47" s="406" t="s">
        <v>320</v>
      </c>
      <c r="E47" s="407">
        <v>245278.18421142551</v>
      </c>
      <c r="F47" s="407">
        <v>253073.34771549574</v>
      </c>
      <c r="G47" s="407">
        <v>261356.04296742278</v>
      </c>
      <c r="H47" s="407">
        <v>271187.25267320586</v>
      </c>
      <c r="I47" s="407">
        <v>189930.49301980768</v>
      </c>
      <c r="J47" s="407">
        <v>193996.39136168041</v>
      </c>
      <c r="K47" s="407">
        <v>198142.79502806766</v>
      </c>
      <c r="L47" s="407">
        <v>202540.61242096015</v>
      </c>
      <c r="M47" s="407">
        <v>207229.55740771678</v>
      </c>
      <c r="N47" s="407">
        <v>211836.18891559966</v>
      </c>
      <c r="O47" s="407">
        <v>216002.92178297005</v>
      </c>
      <c r="P47" s="407">
        <v>220192.75898552165</v>
      </c>
      <c r="Q47" s="407">
        <v>224413.35518036521</v>
      </c>
      <c r="R47" s="407">
        <v>228670.30597196554</v>
      </c>
      <c r="S47" s="407">
        <v>232967.82174259576</v>
      </c>
      <c r="T47" s="407">
        <v>237309.14220850755</v>
      </c>
      <c r="U47" s="407">
        <v>241696.80446298749</v>
      </c>
      <c r="V47" s="407">
        <v>246132.82336394873</v>
      </c>
      <c r="W47" s="407">
        <v>250618.81699636162</v>
      </c>
      <c r="X47" s="407">
        <v>255156.09637459589</v>
      </c>
      <c r="Y47" s="407">
        <v>259745.73109902791</v>
      </c>
      <c r="Z47" s="407">
        <v>264388.59839198401</v>
      </c>
      <c r="AA47" s="407">
        <v>269085.42036827432</v>
      </c>
      <c r="AB47" s="407">
        <v>273438.11267119035</v>
      </c>
      <c r="AC47" s="407">
        <v>277839.3801604911</v>
      </c>
      <c r="AD47" s="407">
        <v>282289.69503532618</v>
      </c>
      <c r="AE47" s="407">
        <v>286789.45419638295</v>
      </c>
      <c r="AF47" s="407">
        <v>291338.99112944095</v>
      </c>
      <c r="AG47" s="407">
        <v>291338.99112944095</v>
      </c>
      <c r="AH47" s="407">
        <v>291338.99112944095</v>
      </c>
      <c r="AI47" s="407">
        <v>291338.99112944095</v>
      </c>
      <c r="AJ47" s="407">
        <v>291338.99112944095</v>
      </c>
    </row>
    <row r="49" spans="1:36" x14ac:dyDescent="0.2">
      <c r="A49" s="390" t="s">
        <v>281</v>
      </c>
      <c r="B49" s="390"/>
      <c r="C49" s="389" t="s">
        <v>282</v>
      </c>
      <c r="D49" s="389"/>
      <c r="F49" s="408" t="s">
        <v>283</v>
      </c>
      <c r="G49" s="409" t="s">
        <v>284</v>
      </c>
      <c r="H49" s="389" t="s">
        <v>285</v>
      </c>
      <c r="I49" s="389" t="s">
        <v>286</v>
      </c>
    </row>
    <row r="50" spans="1:36" x14ac:dyDescent="0.2">
      <c r="A50" s="392" t="s">
        <v>287</v>
      </c>
      <c r="B50" s="410" t="s">
        <v>252</v>
      </c>
      <c r="C50" s="411" t="s">
        <v>288</v>
      </c>
      <c r="D50" s="412"/>
      <c r="F50" s="411" t="s">
        <v>289</v>
      </c>
      <c r="G50" s="413">
        <v>1.2889378765871852E-3</v>
      </c>
      <c r="H50" s="409">
        <v>1</v>
      </c>
      <c r="I50" s="414"/>
    </row>
    <row r="51" spans="1:36" x14ac:dyDescent="0.2">
      <c r="A51" s="392" t="s">
        <v>290</v>
      </c>
      <c r="B51" s="410" t="s">
        <v>291</v>
      </c>
      <c r="C51" s="411" t="s">
        <v>292</v>
      </c>
      <c r="D51" s="412"/>
      <c r="F51" s="411" t="s">
        <v>293</v>
      </c>
      <c r="G51" s="413">
        <v>1.1600440889284666E-3</v>
      </c>
      <c r="H51" s="409">
        <v>0.9</v>
      </c>
      <c r="I51" s="414"/>
    </row>
    <row r="52" spans="1:36" x14ac:dyDescent="0.2">
      <c r="A52" s="415" t="s">
        <v>8</v>
      </c>
      <c r="B52" s="416">
        <v>32.343000000000004</v>
      </c>
      <c r="C52" s="415" t="s">
        <v>294</v>
      </c>
      <c r="D52" s="417">
        <v>4983804.5879999995</v>
      </c>
      <c r="F52" s="411" t="s">
        <v>295</v>
      </c>
      <c r="G52" s="413" t="b">
        <v>1</v>
      </c>
      <c r="H52" s="409">
        <v>1</v>
      </c>
      <c r="I52" s="414"/>
    </row>
    <row r="53" spans="1:36" x14ac:dyDescent="0.2">
      <c r="A53" s="415" t="s">
        <v>296</v>
      </c>
      <c r="B53" s="418">
        <v>0.5</v>
      </c>
      <c r="C53" s="415" t="s">
        <v>297</v>
      </c>
      <c r="D53" s="417">
        <v>169800</v>
      </c>
      <c r="F53" s="411" t="s">
        <v>298</v>
      </c>
      <c r="G53" s="419">
        <v>0</v>
      </c>
      <c r="H53" s="409">
        <v>1</v>
      </c>
      <c r="I53" s="414"/>
    </row>
    <row r="54" spans="1:36" x14ac:dyDescent="0.2">
      <c r="A54" s="387" t="s">
        <v>322</v>
      </c>
      <c r="B54" s="388" t="s">
        <v>300</v>
      </c>
      <c r="C54" s="389" t="s">
        <v>301</v>
      </c>
      <c r="D54" s="390" t="s">
        <v>302</v>
      </c>
      <c r="E54" s="389">
        <v>2025</v>
      </c>
      <c r="F54" s="389">
        <v>2026</v>
      </c>
      <c r="G54" s="389">
        <v>2027</v>
      </c>
      <c r="H54" s="389">
        <v>2028</v>
      </c>
      <c r="I54" s="389">
        <v>2029</v>
      </c>
      <c r="J54" s="389">
        <v>2030</v>
      </c>
      <c r="K54" s="389">
        <v>2031</v>
      </c>
      <c r="L54" s="389">
        <v>2032</v>
      </c>
      <c r="M54" s="389">
        <v>2033</v>
      </c>
      <c r="N54" s="389">
        <v>2034</v>
      </c>
      <c r="O54" s="389">
        <v>2035</v>
      </c>
      <c r="P54" s="389">
        <v>2036</v>
      </c>
      <c r="Q54" s="389">
        <v>2037</v>
      </c>
      <c r="R54" s="389">
        <v>2038</v>
      </c>
      <c r="S54" s="389">
        <v>2039</v>
      </c>
      <c r="T54" s="389">
        <v>2040</v>
      </c>
      <c r="U54" s="389">
        <v>2041</v>
      </c>
      <c r="V54" s="389">
        <v>2042</v>
      </c>
      <c r="W54" s="389">
        <v>2043</v>
      </c>
      <c r="X54" s="389">
        <v>2044</v>
      </c>
      <c r="Y54" s="389">
        <v>2045</v>
      </c>
      <c r="Z54" s="389">
        <v>2046</v>
      </c>
      <c r="AA54" s="389">
        <v>2047</v>
      </c>
      <c r="AB54" s="391">
        <v>2048</v>
      </c>
      <c r="AC54" s="391">
        <v>2049</v>
      </c>
      <c r="AD54" s="391">
        <v>2050</v>
      </c>
      <c r="AE54" s="391">
        <v>2051</v>
      </c>
      <c r="AF54" s="391">
        <v>2052</v>
      </c>
      <c r="AG54" s="391">
        <v>2053</v>
      </c>
      <c r="AH54" s="391">
        <v>2054</v>
      </c>
      <c r="AI54" s="391">
        <v>2055</v>
      </c>
      <c r="AJ54" s="391">
        <v>2056</v>
      </c>
    </row>
    <row r="55" spans="1:36" x14ac:dyDescent="0.2">
      <c r="A55" s="392" t="s">
        <v>303</v>
      </c>
      <c r="B55" s="393" t="b">
        <v>1</v>
      </c>
      <c r="C55" s="394">
        <v>0</v>
      </c>
      <c r="D55" s="392" t="s">
        <v>23</v>
      </c>
      <c r="E55" s="395">
        <v>3178.9651974239096</v>
      </c>
      <c r="F55" s="395">
        <v>3389.9299898641307</v>
      </c>
      <c r="G55" s="395">
        <v>3613.5307707587453</v>
      </c>
      <c r="H55" s="395">
        <v>3879.986344323831</v>
      </c>
      <c r="I55" s="395">
        <v>4101.0843167929297</v>
      </c>
      <c r="J55" s="395">
        <v>4303.4095669093249</v>
      </c>
      <c r="K55" s="395">
        <v>4557.2479520580573</v>
      </c>
      <c r="L55" s="395">
        <v>4861.0545499091586</v>
      </c>
      <c r="M55" s="395">
        <v>5166.8562937565766</v>
      </c>
      <c r="N55" s="395">
        <v>5439.9992317061897</v>
      </c>
      <c r="O55" s="395">
        <v>5583.9350700425211</v>
      </c>
      <c r="P55" s="395">
        <v>5729.4522085688131</v>
      </c>
      <c r="Q55" s="395">
        <v>5876.545214148714</v>
      </c>
      <c r="R55" s="395">
        <v>6025.2087931200131</v>
      </c>
      <c r="S55" s="395">
        <v>6175.4377868264028</v>
      </c>
      <c r="T55" s="395">
        <v>6327.2271673592231</v>
      </c>
      <c r="U55" s="395">
        <v>6480.5720334964135</v>
      </c>
      <c r="V55" s="395">
        <v>6635.4676068268791</v>
      </c>
      <c r="W55" s="395">
        <v>6791.9092280493878</v>
      </c>
      <c r="X55" s="395">
        <v>6949.8923534357436</v>
      </c>
      <c r="Y55" s="395">
        <v>7109.4125514489388</v>
      </c>
      <c r="Z55" s="395">
        <v>7270.4654995072797</v>
      </c>
      <c r="AA55" s="395">
        <v>7433.0469808866274</v>
      </c>
      <c r="AB55" s="395">
        <v>7597.1528817528861</v>
      </c>
      <c r="AC55" s="395">
        <v>7762.7791883177242</v>
      </c>
      <c r="AD55" s="395">
        <v>7929.9219841109843</v>
      </c>
      <c r="AE55" s="395">
        <v>8098.5774473633855</v>
      </c>
      <c r="AF55" s="395">
        <v>8268.7418484939863</v>
      </c>
      <c r="AG55" s="395">
        <v>8268.7418484939863</v>
      </c>
      <c r="AH55" s="395">
        <v>8268.7418484939863</v>
      </c>
      <c r="AI55" s="395">
        <v>8268.7418484939863</v>
      </c>
      <c r="AJ55" s="395">
        <v>8268.7418484939863</v>
      </c>
    </row>
    <row r="56" spans="1:36" x14ac:dyDescent="0.2">
      <c r="A56" s="392" t="s">
        <v>304</v>
      </c>
      <c r="B56" s="393" t="b">
        <v>0</v>
      </c>
      <c r="C56" s="394">
        <v>0</v>
      </c>
      <c r="D56" s="392" t="s">
        <v>23</v>
      </c>
      <c r="E56" s="396">
        <v>3467.5642680296273</v>
      </c>
      <c r="F56" s="396">
        <v>3692.2302380424362</v>
      </c>
      <c r="G56" s="396">
        <v>3934.4990028978932</v>
      </c>
      <c r="H56" s="396">
        <v>4227.5682306868121</v>
      </c>
      <c r="I56" s="396">
        <v>4446.2237318189227</v>
      </c>
      <c r="J56" s="396">
        <v>4678.0667488922245</v>
      </c>
      <c r="K56" s="396">
        <v>4939.0562584020772</v>
      </c>
      <c r="L56" s="396">
        <v>5235.0930447070423</v>
      </c>
      <c r="M56" s="396">
        <v>5619.2004611381217</v>
      </c>
      <c r="N56" s="396">
        <v>5855.2688006786893</v>
      </c>
      <c r="O56" s="396">
        <v>6010.1921724685617</v>
      </c>
      <c r="P56" s="396">
        <v>6166.8175550993274</v>
      </c>
      <c r="Q56" s="396">
        <v>6325.1391006889417</v>
      </c>
      <c r="R56" s="396">
        <v>6485.1511114764617</v>
      </c>
      <c r="S56" s="396">
        <v>6646.848035012702</v>
      </c>
      <c r="T56" s="396">
        <v>6810.2244595769025</v>
      </c>
      <c r="U56" s="396">
        <v>6975.2751098057124</v>
      </c>
      <c r="V56" s="396">
        <v>7141.9948425216771</v>
      </c>
      <c r="W56" s="396">
        <v>7310.3786427496161</v>
      </c>
      <c r="X56" s="396">
        <v>7480.4216199098028</v>
      </c>
      <c r="Y56" s="396">
        <v>7652.1190041779582</v>
      </c>
      <c r="Z56" s="396">
        <v>7825.4661430023843</v>
      </c>
      <c r="AA56" s="396">
        <v>8000.4584977696923</v>
      </c>
      <c r="AB56" s="396">
        <v>8177.0916406107999</v>
      </c>
      <c r="AC56" s="396">
        <v>8355.3612513395092</v>
      </c>
      <c r="AD56" s="396">
        <v>8535.2631145167088</v>
      </c>
      <c r="AE56" s="396">
        <v>8716.7931166332855</v>
      </c>
      <c r="AF56" s="396">
        <v>8899.9472434057807</v>
      </c>
      <c r="AG56" s="396">
        <v>8899.9472434057807</v>
      </c>
      <c r="AH56" s="396">
        <v>8899.9472434057807</v>
      </c>
      <c r="AI56" s="396">
        <v>8899.9472434057807</v>
      </c>
      <c r="AJ56" s="396">
        <v>8899.9472434057807</v>
      </c>
    </row>
    <row r="57" spans="1:36" x14ac:dyDescent="0.2">
      <c r="A57" s="392" t="s">
        <v>305</v>
      </c>
      <c r="B57" s="393" t="b">
        <v>0</v>
      </c>
      <c r="C57" s="394">
        <v>300000</v>
      </c>
      <c r="D57" s="392" t="s">
        <v>23</v>
      </c>
      <c r="E57" s="396">
        <v>3178.9651974239096</v>
      </c>
      <c r="F57" s="396">
        <v>3389.9299898641307</v>
      </c>
      <c r="G57" s="396">
        <v>3613.5307707587453</v>
      </c>
      <c r="H57" s="396">
        <v>3879.986344323831</v>
      </c>
      <c r="I57" s="396">
        <v>4101.0843167929297</v>
      </c>
      <c r="J57" s="396">
        <v>4303.4095669093249</v>
      </c>
      <c r="K57" s="396">
        <v>4557.2479520580573</v>
      </c>
      <c r="L57" s="396">
        <v>4861.0545499091586</v>
      </c>
      <c r="M57" s="396">
        <v>5166.8562937565766</v>
      </c>
      <c r="N57" s="396">
        <v>5439.9992317061897</v>
      </c>
      <c r="O57" s="396">
        <v>5583.9350700425211</v>
      </c>
      <c r="P57" s="396">
        <v>5729.4522085688131</v>
      </c>
      <c r="Q57" s="396">
        <v>5876.545214148714</v>
      </c>
      <c r="R57" s="396">
        <v>6025.2087931200131</v>
      </c>
      <c r="S57" s="396">
        <v>6175.4377868264028</v>
      </c>
      <c r="T57" s="396">
        <v>6327.2271673592231</v>
      </c>
      <c r="U57" s="396">
        <v>6480.5720334964135</v>
      </c>
      <c r="V57" s="396">
        <v>6635.4676068268791</v>
      </c>
      <c r="W57" s="396">
        <v>6791.9092280493878</v>
      </c>
      <c r="X57" s="396">
        <v>6949.8923534357436</v>
      </c>
      <c r="Y57" s="396">
        <v>7109.4125514489388</v>
      </c>
      <c r="Z57" s="396">
        <v>7270.4654995072797</v>
      </c>
      <c r="AA57" s="396">
        <v>7433.0469808866274</v>
      </c>
      <c r="AB57" s="396">
        <v>7597.1528817528861</v>
      </c>
      <c r="AC57" s="396">
        <v>7762.7791883177242</v>
      </c>
      <c r="AD57" s="396">
        <v>7929.9219841109843</v>
      </c>
      <c r="AE57" s="396">
        <v>8098.5774473633855</v>
      </c>
      <c r="AF57" s="396">
        <v>8268.7418484939863</v>
      </c>
      <c r="AG57" s="396">
        <v>8268.7418484939863</v>
      </c>
      <c r="AH57" s="396">
        <v>8268.7418484939863</v>
      </c>
      <c r="AI57" s="396">
        <v>8268.7418484939863</v>
      </c>
      <c r="AJ57" s="396">
        <v>8268.7418484939863</v>
      </c>
    </row>
    <row r="58" spans="1:36" x14ac:dyDescent="0.2">
      <c r="A58" s="392" t="s">
        <v>306</v>
      </c>
      <c r="B58" s="393" t="b">
        <v>0</v>
      </c>
      <c r="C58" s="394">
        <v>4000</v>
      </c>
      <c r="D58" s="392" t="s">
        <v>307</v>
      </c>
      <c r="E58" s="397">
        <v>2.4489819655156521E-3</v>
      </c>
      <c r="F58" s="397">
        <v>2.5237898865365493E-3</v>
      </c>
      <c r="G58" s="397">
        <v>2.5995221966032024E-3</v>
      </c>
      <c r="H58" s="397">
        <v>2.6761740849404339E-3</v>
      </c>
      <c r="I58" s="397">
        <v>2.7537408474219783E-3</v>
      </c>
      <c r="J58" s="397">
        <v>2.8322178824574428E-3</v>
      </c>
      <c r="K58" s="397">
        <v>2.9116006871030614E-3</v>
      </c>
      <c r="L58" s="397">
        <v>2.9918848533807248E-3</v>
      </c>
      <c r="M58" s="397">
        <v>3.0730660647909419E-3</v>
      </c>
      <c r="N58" s="397">
        <v>3.1551400930066326E-3</v>
      </c>
      <c r="O58" s="397">
        <v>3.2381027947357127E-3</v>
      </c>
      <c r="P58" s="397">
        <v>3.3219501087414444E-3</v>
      </c>
      <c r="Q58" s="397">
        <v>3.4066780530103303E-3</v>
      </c>
      <c r="R58" s="397">
        <v>3.4922827220581929E-3</v>
      </c>
      <c r="S58" s="397">
        <v>3.578760284365789E-3</v>
      </c>
      <c r="T58" s="397">
        <v>3.6661069799359325E-3</v>
      </c>
      <c r="U58" s="397">
        <v>3.7543191179647663E-3</v>
      </c>
      <c r="V58" s="397">
        <v>3.8433930746202723E-3</v>
      </c>
      <c r="W58" s="397">
        <v>3.9333252909217525E-3</v>
      </c>
      <c r="X58" s="397">
        <v>4.0241122707143015E-3</v>
      </c>
      <c r="Y58" s="397">
        <v>4.1157505787328859E-3</v>
      </c>
      <c r="Z58" s="397">
        <v>4.2082368387508081E-3</v>
      </c>
      <c r="AA58" s="397">
        <v>4.3015677318079763E-3</v>
      </c>
      <c r="AB58" s="397">
        <v>4.3015677318079763E-3</v>
      </c>
      <c r="AC58" s="397">
        <v>4.3015677318079763E-3</v>
      </c>
      <c r="AD58" s="397">
        <v>4.3015677318079763E-3</v>
      </c>
      <c r="AE58" s="397">
        <v>4.3015677318079763E-3</v>
      </c>
      <c r="AF58" s="397">
        <v>4.3015677318079763E-3</v>
      </c>
      <c r="AG58" s="397">
        <v>4.3015677318079763E-3</v>
      </c>
      <c r="AH58" s="397">
        <v>4.3015677318079763E-3</v>
      </c>
      <c r="AI58" s="397">
        <v>4.3015677318079763E-3</v>
      </c>
      <c r="AJ58" s="397">
        <v>4.3015677318079763E-3</v>
      </c>
    </row>
    <row r="59" spans="1:36" x14ac:dyDescent="0.2">
      <c r="A59" s="392" t="s">
        <v>308</v>
      </c>
      <c r="B59" s="393" t="b">
        <v>0</v>
      </c>
      <c r="C59" s="394">
        <v>650</v>
      </c>
      <c r="D59" s="392" t="s">
        <v>309</v>
      </c>
      <c r="E59" s="397">
        <v>1.0311503012697482E-2</v>
      </c>
      <c r="F59" s="397">
        <v>1.062648373278547E-2</v>
      </c>
      <c r="G59" s="397">
        <v>1.0945356617276643E-2</v>
      </c>
      <c r="H59" s="397">
        <v>1.1268101410275511E-2</v>
      </c>
      <c r="I59" s="397">
        <v>1.1594698304934644E-2</v>
      </c>
      <c r="J59" s="397">
        <v>1.1925127926136602E-2</v>
      </c>
      <c r="K59" s="397">
        <v>1.2259371314118153E-2</v>
      </c>
      <c r="L59" s="397">
        <v>1.2597409908971471E-2</v>
      </c>
      <c r="M59" s="397">
        <v>1.293922553596186E-2</v>
      </c>
      <c r="N59" s="397">
        <v>1.3284800391606875E-2</v>
      </c>
      <c r="O59" s="397">
        <v>1.3634117030466159E-2</v>
      </c>
      <c r="P59" s="397">
        <v>1.3987158352595556E-2</v>
      </c>
      <c r="Q59" s="397">
        <v>1.4343907591622443E-2</v>
      </c>
      <c r="R59" s="397">
        <v>1.4704348303402918E-2</v>
      </c>
      <c r="S59" s="397">
        <v>1.5068464355224374E-2</v>
      </c>
      <c r="T59" s="397">
        <v>1.5436239915519715E-2</v>
      </c>
      <c r="U59" s="397">
        <v>1.5807659444062174E-2</v>
      </c>
      <c r="V59" s="397">
        <v>1.6182707682611673E-2</v>
      </c>
      <c r="W59" s="397">
        <v>1.6561369645986326E-2</v>
      </c>
      <c r="X59" s="397">
        <v>1.6943630613533902E-2</v>
      </c>
      <c r="Y59" s="397">
        <v>1.7329476120980573E-2</v>
      </c>
      <c r="Z59" s="397">
        <v>1.7718891952634982E-2</v>
      </c>
      <c r="AA59" s="397">
        <v>1.8111864133928322E-2</v>
      </c>
      <c r="AB59" s="397">
        <v>1.8111864133928322E-2</v>
      </c>
      <c r="AC59" s="397">
        <v>1.8111864133928322E-2</v>
      </c>
      <c r="AD59" s="397">
        <v>1.8111864133928322E-2</v>
      </c>
      <c r="AE59" s="397">
        <v>1.8111864133928322E-2</v>
      </c>
      <c r="AF59" s="397">
        <v>1.8111864133928322E-2</v>
      </c>
      <c r="AG59" s="397">
        <v>1.8111864133928322E-2</v>
      </c>
      <c r="AH59" s="397">
        <v>1.8111864133928322E-2</v>
      </c>
      <c r="AI59" s="397">
        <v>1.8111864133928322E-2</v>
      </c>
      <c r="AJ59" s="397">
        <v>1.8111864133928322E-2</v>
      </c>
    </row>
    <row r="60" spans="1:36" x14ac:dyDescent="0.2">
      <c r="A60" s="392" t="s">
        <v>310</v>
      </c>
      <c r="B60" s="398" t="b">
        <v>0</v>
      </c>
      <c r="C60" s="394">
        <v>300000</v>
      </c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</row>
    <row r="61" spans="1:36" x14ac:dyDescent="0.2">
      <c r="A61" s="392" t="s">
        <v>311</v>
      </c>
      <c r="B61" s="398" t="b">
        <v>1</v>
      </c>
      <c r="C61" s="394">
        <v>500000</v>
      </c>
      <c r="D61" s="392" t="s">
        <v>275</v>
      </c>
      <c r="E61" s="399">
        <v>105617.51930246173</v>
      </c>
      <c r="F61" s="399">
        <v>112573.69474022486</v>
      </c>
      <c r="G61" s="399">
        <v>119986.74837827304</v>
      </c>
      <c r="H61" s="399">
        <v>128862.95061965704</v>
      </c>
      <c r="I61" s="399">
        <v>135990.22328808942</v>
      </c>
      <c r="J61" s="399">
        <v>142820.43679361019</v>
      </c>
      <c r="K61" s="399">
        <v>151099.71832903914</v>
      </c>
      <c r="L61" s="399">
        <v>160850.34541888634</v>
      </c>
      <c r="M61" s="399">
        <v>171500.68333065536</v>
      </c>
      <c r="N61" s="399">
        <v>179975.21425185658</v>
      </c>
      <c r="O61" s="399">
        <v>184737.14200951491</v>
      </c>
      <c r="P61" s="399">
        <v>189551.38500259208</v>
      </c>
      <c r="Q61" s="399">
        <v>194417.76348292304</v>
      </c>
      <c r="R61" s="399">
        <v>199336.10231666139</v>
      </c>
      <c r="S61" s="399">
        <v>204306.23083645321</v>
      </c>
      <c r="T61" s="399">
        <v>209327.98270055829</v>
      </c>
      <c r="U61" s="399">
        <v>214401.19575849597</v>
      </c>
      <c r="V61" s="399">
        <v>219525.71192282482</v>
      </c>
      <c r="W61" s="399">
        <v>224701.37704669617</v>
      </c>
      <c r="X61" s="399">
        <v>229928.04080684343</v>
      </c>
      <c r="Y61" s="399">
        <v>235205.55659169742</v>
      </c>
      <c r="Z61" s="399">
        <v>240533.78139433259</v>
      </c>
      <c r="AA61" s="399">
        <v>245912.57570998088</v>
      </c>
      <c r="AB61" s="399">
        <v>251341.80343785606</v>
      </c>
      <c r="AC61" s="399">
        <v>256821.33178705425</v>
      </c>
      <c r="AD61" s="399">
        <v>262351.03118631529</v>
      </c>
      <c r="AE61" s="399">
        <v>267930.7751974329</v>
      </c>
      <c r="AF61" s="399">
        <v>273560.44043213065</v>
      </c>
      <c r="AG61" s="399">
        <v>273560.44043213065</v>
      </c>
      <c r="AH61" s="399">
        <v>273560.44043213065</v>
      </c>
      <c r="AI61" s="399">
        <v>273560.44043213065</v>
      </c>
      <c r="AJ61" s="399">
        <v>273560.44043213065</v>
      </c>
    </row>
    <row r="62" spans="1:36" x14ac:dyDescent="0.2">
      <c r="A62" s="392" t="s">
        <v>312</v>
      </c>
      <c r="B62" s="393" t="b">
        <v>0</v>
      </c>
      <c r="C62" s="394">
        <v>4153170.4899999998</v>
      </c>
      <c r="D62" s="392" t="s">
        <v>276</v>
      </c>
      <c r="E62" s="400">
        <v>452.9416342232837</v>
      </c>
      <c r="F62" s="400">
        <v>466.77743312959251</v>
      </c>
      <c r="G62" s="400">
        <v>480.78419870325075</v>
      </c>
      <c r="H62" s="400">
        <v>494.96104118663578</v>
      </c>
      <c r="I62" s="400">
        <v>509.30709054694717</v>
      </c>
      <c r="J62" s="400">
        <v>523.82149571549519</v>
      </c>
      <c r="K62" s="400">
        <v>538.50342386838122</v>
      </c>
      <c r="L62" s="400">
        <v>553.3520597456984</v>
      </c>
      <c r="M62" s="400">
        <v>568.36660500660128</v>
      </c>
      <c r="N62" s="400">
        <v>583.54627761781865</v>
      </c>
      <c r="O62" s="400">
        <v>598.89031127338535</v>
      </c>
      <c r="P62" s="400">
        <v>614.39795484355443</v>
      </c>
      <c r="Q62" s="400">
        <v>630.06847185099514</v>
      </c>
      <c r="R62" s="400">
        <v>645.90113997254991</v>
      </c>
      <c r="S62" s="400">
        <v>661.89525056494904</v>
      </c>
      <c r="T62" s="400">
        <v>678.050108212998</v>
      </c>
      <c r="U62" s="400">
        <v>694.3650302988766</v>
      </c>
      <c r="V62" s="400">
        <v>710.83934659127283</v>
      </c>
      <c r="W62" s="400">
        <v>727.47239885318993</v>
      </c>
      <c r="X62" s="400">
        <v>744.26354046732388</v>
      </c>
      <c r="Y62" s="400">
        <v>761.21213607801246</v>
      </c>
      <c r="Z62" s="400">
        <v>778.31756124879234</v>
      </c>
      <c r="AA62" s="400">
        <v>795.57920213471505</v>
      </c>
      <c r="AB62" s="400">
        <v>795.57920213471505</v>
      </c>
      <c r="AC62" s="400">
        <v>795.57920213471505</v>
      </c>
      <c r="AD62" s="400">
        <v>795.57920213471505</v>
      </c>
      <c r="AE62" s="400">
        <v>795.57920213471505</v>
      </c>
      <c r="AF62" s="400">
        <v>795.57920213471505</v>
      </c>
      <c r="AG62" s="400">
        <v>795.57920213471505</v>
      </c>
      <c r="AH62" s="400">
        <v>795.57920213471505</v>
      </c>
      <c r="AI62" s="400">
        <v>795.57920213471505</v>
      </c>
      <c r="AJ62" s="400">
        <v>795.57920213471505</v>
      </c>
    </row>
    <row r="63" spans="1:36" x14ac:dyDescent="0.2">
      <c r="A63" s="392" t="s">
        <v>313</v>
      </c>
      <c r="B63" s="393" t="b">
        <v>0</v>
      </c>
      <c r="C63" s="394">
        <v>0</v>
      </c>
      <c r="D63" s="392" t="s">
        <v>277</v>
      </c>
      <c r="E63" s="400">
        <v>12205.247555666163</v>
      </c>
      <c r="F63" s="400">
        <v>12578.075615668853</v>
      </c>
      <c r="G63" s="400">
        <v>12955.510650038877</v>
      </c>
      <c r="H63" s="400">
        <v>13337.528682812836</v>
      </c>
      <c r="I63" s="400">
        <v>13724.106269544662</v>
      </c>
      <c r="J63" s="400">
        <v>14115.220476807046</v>
      </c>
      <c r="K63" s="400">
        <v>14510.848862808189</v>
      </c>
      <c r="L63" s="400">
        <v>14910.969459046562</v>
      </c>
      <c r="M63" s="400">
        <v>15315.560752932201</v>
      </c>
      <c r="N63" s="400">
        <v>15724.601671309201</v>
      </c>
      <c r="O63" s="400">
        <v>16138.071564819465</v>
      </c>
      <c r="P63" s="400">
        <v>16555.950193052708</v>
      </c>
      <c r="Q63" s="400">
        <v>16978.217710431789</v>
      </c>
      <c r="R63" s="400">
        <v>17404.854652786747</v>
      </c>
      <c r="S63" s="400">
        <v>17835.841924574401</v>
      </c>
      <c r="T63" s="400">
        <v>18271.160786703524</v>
      </c>
      <c r="U63" s="400">
        <v>18710.792844928914</v>
      </c>
      <c r="V63" s="400">
        <v>19154.720038779938</v>
      </c>
      <c r="W63" s="400">
        <v>19602.924630992264</v>
      </c>
      <c r="X63" s="400">
        <v>20055.389197413031</v>
      </c>
      <c r="Y63" s="400">
        <v>20512.09661735261</v>
      </c>
      <c r="Z63" s="400">
        <v>20973.030064356892</v>
      </c>
      <c r="AA63" s="400">
        <v>21438.172997377344</v>
      </c>
      <c r="AB63" s="400">
        <v>21438.172997377344</v>
      </c>
      <c r="AC63" s="400">
        <v>21438.172997377344</v>
      </c>
      <c r="AD63" s="400">
        <v>21438.172997377344</v>
      </c>
      <c r="AE63" s="400">
        <v>21438.172997377344</v>
      </c>
      <c r="AF63" s="400">
        <v>21438.172997377344</v>
      </c>
      <c r="AG63" s="400">
        <v>21438.172997377344</v>
      </c>
      <c r="AH63" s="400">
        <v>21438.172997377344</v>
      </c>
      <c r="AI63" s="400">
        <v>21438.172997377344</v>
      </c>
      <c r="AJ63" s="400">
        <v>21438.172997377344</v>
      </c>
    </row>
    <row r="64" spans="1:36" x14ac:dyDescent="0.2">
      <c r="A64" s="392" t="s">
        <v>314</v>
      </c>
      <c r="B64" s="393" t="b">
        <v>0</v>
      </c>
      <c r="C64" s="394">
        <v>0</v>
      </c>
      <c r="D64" s="392" t="s">
        <v>278</v>
      </c>
      <c r="E64" s="400">
        <v>1750.8932115560324</v>
      </c>
      <c r="F64" s="400">
        <v>1804.3769378269728</v>
      </c>
      <c r="G64" s="400">
        <v>1858.521553613574</v>
      </c>
      <c r="H64" s="400">
        <v>1913.3236194647816</v>
      </c>
      <c r="I64" s="400">
        <v>1968.7797721779025</v>
      </c>
      <c r="J64" s="400">
        <v>2024.8867218579951</v>
      </c>
      <c r="K64" s="400">
        <v>2081.6412491372625</v>
      </c>
      <c r="L64" s="400">
        <v>2139.0402025433559</v>
      </c>
      <c r="M64" s="400">
        <v>2197.0804960063238</v>
      </c>
      <c r="N64" s="400">
        <v>2255.7591064948474</v>
      </c>
      <c r="O64" s="400">
        <v>2315.0730717731535</v>
      </c>
      <c r="P64" s="400">
        <v>2375.0194882707256</v>
      </c>
      <c r="Q64" s="400">
        <v>2435.5955090574907</v>
      </c>
      <c r="R64" s="400">
        <v>2496.7983419178154</v>
      </c>
      <c r="S64" s="400">
        <v>2558.6252475170986</v>
      </c>
      <c r="T64" s="400">
        <v>2621.0735376552475</v>
      </c>
      <c r="U64" s="400">
        <v>2684.1405736017573</v>
      </c>
      <c r="V64" s="400">
        <v>2747.8237645074619</v>
      </c>
      <c r="W64" s="400">
        <v>2812.1205658884783</v>
      </c>
      <c r="X64" s="400">
        <v>2877.0284781780565</v>
      </c>
      <c r="Y64" s="400">
        <v>2942.5450453425015</v>
      </c>
      <c r="Z64" s="400">
        <v>3008.6678535574201</v>
      </c>
      <c r="AA64" s="400">
        <v>3075.3945299410288</v>
      </c>
      <c r="AB64" s="400">
        <v>3075.3945299410288</v>
      </c>
      <c r="AC64" s="400">
        <v>3075.3945299410288</v>
      </c>
      <c r="AD64" s="400">
        <v>3075.3945299410288</v>
      </c>
      <c r="AE64" s="400">
        <v>3075.3945299410288</v>
      </c>
      <c r="AF64" s="400">
        <v>3075.3945299410288</v>
      </c>
      <c r="AG64" s="400">
        <v>3075.3945299410288</v>
      </c>
      <c r="AH64" s="400">
        <v>3075.3945299410288</v>
      </c>
      <c r="AI64" s="400">
        <v>3075.3945299410288</v>
      </c>
      <c r="AJ64" s="400">
        <v>3075.3945299410288</v>
      </c>
    </row>
    <row r="65" spans="1:36" x14ac:dyDescent="0.2">
      <c r="A65" s="392" t="s">
        <v>315</v>
      </c>
      <c r="B65" s="393" t="b">
        <v>0</v>
      </c>
      <c r="C65" s="394" t="s">
        <v>136</v>
      </c>
      <c r="D65" s="392" t="s">
        <v>279</v>
      </c>
      <c r="E65" s="401">
        <v>29715.75</v>
      </c>
      <c r="F65" s="401">
        <v>29715.75</v>
      </c>
      <c r="G65" s="401">
        <v>29715.75</v>
      </c>
      <c r="H65" s="401">
        <v>29715.75</v>
      </c>
      <c r="I65" s="401">
        <v>29715.75</v>
      </c>
      <c r="J65" s="401">
        <v>29715.75</v>
      </c>
      <c r="K65" s="401">
        <v>29715.75</v>
      </c>
      <c r="L65" s="401">
        <v>29715.75</v>
      </c>
      <c r="M65" s="401">
        <v>29715.75</v>
      </c>
      <c r="N65" s="401">
        <v>29715.75</v>
      </c>
      <c r="O65" s="401">
        <v>29715.75</v>
      </c>
      <c r="P65" s="401">
        <v>29715.75</v>
      </c>
      <c r="Q65" s="401">
        <v>29715.75</v>
      </c>
      <c r="R65" s="401">
        <v>29715.75</v>
      </c>
      <c r="S65" s="401">
        <v>29715.75</v>
      </c>
      <c r="T65" s="401">
        <v>29715.75</v>
      </c>
      <c r="U65" s="401">
        <v>29715.75</v>
      </c>
      <c r="V65" s="401">
        <v>29715.75</v>
      </c>
      <c r="W65" s="401">
        <v>29715.75</v>
      </c>
      <c r="X65" s="401">
        <v>29715.75</v>
      </c>
      <c r="Y65" s="401">
        <v>29715.75</v>
      </c>
      <c r="Z65" s="401">
        <v>29715.75</v>
      </c>
      <c r="AA65" s="401">
        <v>29715.75</v>
      </c>
      <c r="AB65" s="401">
        <v>29715.75</v>
      </c>
      <c r="AC65" s="401">
        <v>29715.75</v>
      </c>
      <c r="AD65" s="401">
        <v>29715.75</v>
      </c>
      <c r="AE65" s="401">
        <v>29715.75</v>
      </c>
      <c r="AF65" s="401">
        <v>29715.75</v>
      </c>
      <c r="AG65" s="401">
        <v>29715.75</v>
      </c>
      <c r="AH65" s="401">
        <v>29715.75</v>
      </c>
      <c r="AI65" s="401">
        <v>29715.75</v>
      </c>
      <c r="AJ65" s="401">
        <v>29715.75</v>
      </c>
    </row>
    <row r="66" spans="1:36" x14ac:dyDescent="0.2">
      <c r="A66" s="392" t="s">
        <v>316</v>
      </c>
      <c r="B66" s="393" t="b">
        <v>1</v>
      </c>
      <c r="C66" s="394">
        <v>0</v>
      </c>
      <c r="D66" s="392" t="s">
        <v>317</v>
      </c>
      <c r="E66" s="402">
        <v>0</v>
      </c>
      <c r="F66" s="402">
        <v>0</v>
      </c>
      <c r="G66" s="402">
        <v>0</v>
      </c>
      <c r="H66" s="402">
        <v>0</v>
      </c>
      <c r="I66" s="402">
        <v>0</v>
      </c>
      <c r="J66" s="402">
        <v>0</v>
      </c>
      <c r="K66" s="402">
        <v>0</v>
      </c>
      <c r="L66" s="402">
        <v>0</v>
      </c>
      <c r="M66" s="402">
        <v>0</v>
      </c>
      <c r="N66" s="402">
        <v>0</v>
      </c>
      <c r="O66" s="402">
        <v>0</v>
      </c>
      <c r="P66" s="402">
        <v>0</v>
      </c>
      <c r="Q66" s="402">
        <v>0</v>
      </c>
      <c r="R66" s="402">
        <v>0</v>
      </c>
      <c r="S66" s="402">
        <v>0</v>
      </c>
      <c r="T66" s="402">
        <v>0</v>
      </c>
      <c r="U66" s="402">
        <v>0</v>
      </c>
      <c r="V66" s="402">
        <v>0</v>
      </c>
      <c r="W66" s="402">
        <v>0</v>
      </c>
      <c r="X66" s="402">
        <v>0</v>
      </c>
      <c r="Y66" s="402">
        <v>0</v>
      </c>
      <c r="Z66" s="402">
        <v>0</v>
      </c>
      <c r="AA66" s="402">
        <v>0</v>
      </c>
      <c r="AB66" s="402">
        <v>0</v>
      </c>
      <c r="AC66" s="402">
        <v>0</v>
      </c>
      <c r="AD66" s="402">
        <v>0</v>
      </c>
      <c r="AE66" s="402">
        <v>0</v>
      </c>
      <c r="AF66" s="402">
        <v>0</v>
      </c>
      <c r="AG66" s="402">
        <v>0</v>
      </c>
      <c r="AH66" s="402">
        <v>0</v>
      </c>
      <c r="AI66" s="402">
        <v>0</v>
      </c>
      <c r="AJ66" s="402">
        <v>0</v>
      </c>
    </row>
    <row r="67" spans="1:36" x14ac:dyDescent="0.2">
      <c r="A67" s="392" t="s">
        <v>318</v>
      </c>
      <c r="B67" s="398">
        <v>0</v>
      </c>
      <c r="C67" s="394">
        <v>0</v>
      </c>
      <c r="D67" s="392" t="s">
        <v>18</v>
      </c>
      <c r="E67" s="401">
        <v>0</v>
      </c>
      <c r="F67" s="401">
        <v>0</v>
      </c>
      <c r="G67" s="401">
        <v>0</v>
      </c>
      <c r="H67" s="401">
        <v>0</v>
      </c>
      <c r="I67" s="401">
        <v>0</v>
      </c>
      <c r="J67" s="401">
        <v>0</v>
      </c>
      <c r="K67" s="401">
        <v>0</v>
      </c>
      <c r="L67" s="401">
        <v>0</v>
      </c>
      <c r="M67" s="401">
        <v>0</v>
      </c>
      <c r="N67" s="401">
        <v>0</v>
      </c>
      <c r="O67" s="401">
        <v>0</v>
      </c>
      <c r="P67" s="401">
        <v>0</v>
      </c>
      <c r="Q67" s="401">
        <v>0</v>
      </c>
      <c r="R67" s="401">
        <v>0</v>
      </c>
      <c r="S67" s="401">
        <v>0</v>
      </c>
      <c r="T67" s="401">
        <v>0</v>
      </c>
      <c r="U67" s="401">
        <v>0</v>
      </c>
      <c r="V67" s="401">
        <v>0</v>
      </c>
      <c r="W67" s="401">
        <v>0</v>
      </c>
      <c r="X67" s="401">
        <v>0</v>
      </c>
      <c r="Y67" s="401">
        <v>0</v>
      </c>
      <c r="Z67" s="401">
        <v>0</v>
      </c>
      <c r="AA67" s="401">
        <v>0</v>
      </c>
      <c r="AB67" s="401">
        <v>0</v>
      </c>
      <c r="AC67" s="401">
        <v>0</v>
      </c>
      <c r="AD67" s="401">
        <v>0</v>
      </c>
      <c r="AE67" s="401">
        <v>0</v>
      </c>
      <c r="AF67" s="401">
        <v>0</v>
      </c>
      <c r="AG67" s="401">
        <v>0</v>
      </c>
      <c r="AH67" s="401">
        <v>0</v>
      </c>
      <c r="AI67" s="401">
        <v>0</v>
      </c>
      <c r="AJ67" s="401">
        <v>0</v>
      </c>
    </row>
    <row r="68" spans="1:36" x14ac:dyDescent="0.2">
      <c r="A68" s="403"/>
      <c r="B68" s="403"/>
      <c r="C68" s="394">
        <v>0</v>
      </c>
      <c r="D68" s="404" t="s">
        <v>319</v>
      </c>
      <c r="E68" s="405">
        <v>0</v>
      </c>
      <c r="F68" s="405">
        <v>0</v>
      </c>
      <c r="G68" s="405">
        <v>0</v>
      </c>
      <c r="H68" s="405">
        <v>60120.68393369564</v>
      </c>
      <c r="I68" s="405">
        <v>60120.68393369564</v>
      </c>
      <c r="J68" s="405">
        <v>60120.68393369564</v>
      </c>
      <c r="K68" s="405">
        <v>60120.68393369564</v>
      </c>
      <c r="L68" s="405">
        <v>60120.68393369564</v>
      </c>
      <c r="M68" s="405">
        <v>60120.68393369564</v>
      </c>
      <c r="N68" s="405">
        <v>60120.68393369564</v>
      </c>
      <c r="O68" s="405">
        <v>60120.68393369564</v>
      </c>
      <c r="P68" s="405">
        <v>60120.68393369564</v>
      </c>
      <c r="Q68" s="405">
        <v>60120.68393369564</v>
      </c>
      <c r="R68" s="405">
        <v>60120.68393369564</v>
      </c>
      <c r="S68" s="405">
        <v>60120.68393369564</v>
      </c>
      <c r="T68" s="405">
        <v>60120.68393369564</v>
      </c>
      <c r="U68" s="405">
        <v>60120.68393369564</v>
      </c>
      <c r="V68" s="405">
        <v>60120.68393369564</v>
      </c>
      <c r="W68" s="405">
        <v>60120.68393369564</v>
      </c>
      <c r="X68" s="405">
        <v>60120.68393369564</v>
      </c>
      <c r="Y68" s="405">
        <v>60120.68393369564</v>
      </c>
      <c r="Z68" s="405">
        <v>60120.68393369564</v>
      </c>
      <c r="AA68" s="405">
        <v>60120.68393369564</v>
      </c>
      <c r="AB68" s="405">
        <v>60120.68393369564</v>
      </c>
      <c r="AC68" s="405">
        <v>60120.68393369564</v>
      </c>
      <c r="AD68" s="405">
        <v>60120.68393369564</v>
      </c>
      <c r="AE68" s="405">
        <v>60120.68393369564</v>
      </c>
      <c r="AF68" s="405">
        <v>60120.68393369564</v>
      </c>
      <c r="AG68" s="405">
        <v>60120.68393369564</v>
      </c>
      <c r="AH68" s="405">
        <v>60120.68393369564</v>
      </c>
      <c r="AI68" s="405">
        <v>60120.68393369564</v>
      </c>
      <c r="AJ68" s="405">
        <v>60120.68393369564</v>
      </c>
    </row>
    <row r="69" spans="1:36" x14ac:dyDescent="0.2">
      <c r="A69" s="328"/>
      <c r="B69" s="328"/>
      <c r="C69" s="328"/>
      <c r="D69" s="406" t="s">
        <v>320</v>
      </c>
      <c r="E69" s="407">
        <v>149742.35170390722</v>
      </c>
      <c r="F69" s="407">
        <v>157138.67472685029</v>
      </c>
      <c r="G69" s="407">
        <v>164997.31478062872</v>
      </c>
      <c r="H69" s="407">
        <v>234445.19789681694</v>
      </c>
      <c r="I69" s="407">
        <v>242028.85035405454</v>
      </c>
      <c r="J69" s="407">
        <v>249320.79942168636</v>
      </c>
      <c r="K69" s="407">
        <v>258067.14579854862</v>
      </c>
      <c r="L69" s="407">
        <v>268290.14107391756</v>
      </c>
      <c r="M69" s="407">
        <v>279418.12511829613</v>
      </c>
      <c r="N69" s="407">
        <v>288375.55524097412</v>
      </c>
      <c r="O69" s="407">
        <v>293625.61089107656</v>
      </c>
      <c r="P69" s="407">
        <v>298933.1865724547</v>
      </c>
      <c r="Q69" s="407">
        <v>304298.07910795894</v>
      </c>
      <c r="R69" s="407">
        <v>309720.09038503416</v>
      </c>
      <c r="S69" s="407">
        <v>315199.02719280531</v>
      </c>
      <c r="T69" s="407">
        <v>320734.70106682571</v>
      </c>
      <c r="U69" s="407">
        <v>326326.92814102117</v>
      </c>
      <c r="V69" s="407">
        <v>331975.5290063991</v>
      </c>
      <c r="W69" s="407">
        <v>337680.32857612579</v>
      </c>
      <c r="X69" s="407">
        <v>343441.15595659753</v>
      </c>
      <c r="Y69" s="407">
        <v>349257.84432416619</v>
      </c>
      <c r="Z69" s="407">
        <v>355130.2308071914</v>
      </c>
      <c r="AA69" s="407">
        <v>361058.15637312963</v>
      </c>
      <c r="AB69" s="407">
        <v>366487.38410100481</v>
      </c>
      <c r="AC69" s="407">
        <v>371966.91245020297</v>
      </c>
      <c r="AD69" s="407">
        <v>377496.61184946401</v>
      </c>
      <c r="AE69" s="407">
        <v>383076.35586058162</v>
      </c>
      <c r="AF69" s="407">
        <v>388706.02109527937</v>
      </c>
      <c r="AG69" s="407">
        <v>388706.02109527937</v>
      </c>
      <c r="AH69" s="407">
        <v>388706.02109527937</v>
      </c>
      <c r="AI69" s="407">
        <v>388706.02109527937</v>
      </c>
      <c r="AJ69" s="407">
        <v>388706.02109527937</v>
      </c>
    </row>
    <row r="73" spans="1:36" x14ac:dyDescent="0.2">
      <c r="N73" t="s">
        <v>96</v>
      </c>
    </row>
  </sheetData>
  <dataValidations count="1">
    <dataValidation type="list" allowBlank="1" showInputMessage="1" showErrorMessage="1" sqref="G5 G27" xr:uid="{853F62DF-9835-41F6-A3CC-2EC035104B0E}">
      <formula1>"WEIBULL, FIXED"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United Energy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EW transformer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193</v>
      </c>
      <c r="D31" s="194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193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9" t="s">
        <v>211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EW transformer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228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38560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862.60284529259377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0.34750851315331577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0.34750851315331577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3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37</vt:i4>
      </vt:variant>
    </vt:vector>
  </HeadingPairs>
  <TitlesOfParts>
    <vt:vector size="52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Tx risks</vt:lpstr>
      <vt:lpstr>Misc_calcs</vt:lpstr>
      <vt:lpstr>Data</vt:lpstr>
      <vt:lpstr>AssetType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IS_ADDITIONAL</vt:lpstr>
      <vt:lpstr>ISBUNDED</vt:lpstr>
      <vt:lpstr>ISMOREMAINT</vt:lpstr>
      <vt:lpstr>ISONLINEMONITOR</vt:lpstr>
      <vt:lpstr>ISREFURB</vt:lpstr>
      <vt:lpstr>ISREPLACE</vt:lpstr>
      <vt:lpstr>ISREPLACETWO</vt:lpstr>
      <vt:lpstr>ISSEPARATED</vt:lpstr>
      <vt:lpstr>ISSPAREREADY</vt:lpstr>
      <vt:lpstr>ISSTAGGEREDMAINT</vt:lpstr>
      <vt:lpstr>mill_conv</vt:lpstr>
      <vt:lpstr>NN_LOAD_TRANSFER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  <vt:lpstr>ZSS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2025-01-26T12:46:43Z</dcterms:modified>
</cp:coreProperties>
</file>