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26FDB3A8-C870-4316-902A-C821F7DDD973}" xr6:coauthVersionLast="47" xr6:coauthVersionMax="47" xr10:uidLastSave="{00000000-0000-0000-0000-000000000000}"/>
  <bookViews>
    <workbookView xWindow="-17220" yWindow="-16320" windowWidth="29040" windowHeight="15720" tabRatio="684" activeTab="1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E92" i="85" s="1"/>
  <c r="H69" i="33" s="1"/>
  <c r="F50" i="85"/>
  <c r="F48" i="85"/>
  <c r="E95" i="85" s="1"/>
  <c r="H72" i="33" s="1"/>
  <c r="E90" i="85"/>
  <c r="H67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<sst xmlns="http://schemas.openxmlformats.org/spreadsheetml/2006/main" count="747" uniqueCount="254">
  <si>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</si>
  <si>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</si>
  <si>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</si>
  <si>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</si>
  <si>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</si>
  <si>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</si>
  <si>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</si>
  <si>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</si>
  <si>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</si>
  <si>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</si>
  <si>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</si>
  <si>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</si>
  <si>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</si>
  <si>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</si>
  <si>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</si>
  <si>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</si>
  <si>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</si>
  <si>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</si>
  <si>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</si>
  <si>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</si>
  <si>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</si>
  <si>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</si>
  <si>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</si>
  <si>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</si>
  <si>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</si>
  <si>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</si>
  <si>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</si>
  <si>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</si>
  <si>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</si>
  <si>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</si>
  <si>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</si>
  <si>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</si>
  <si>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</si>
  <si>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</si>
  <si>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</si>
  <si>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</si>
  <si>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</si>
  <si>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</si>
  <si>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</si>
  <si>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</si>
  <si>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</si>
  <si>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</si>
  <si>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</si>
  <si>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</si>
  <si>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</si>
  <si>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</si>
  <si>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</si>
  <si>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</si>
  <si>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</si>
  <si>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</si>
  <si>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</si>
  <si>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</si>
  <si>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</si>
  <si>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</si>
  <si>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</si>
  <si>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</si>
  <si>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</si>
  <si>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</si>
  <si>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</si>
  <si>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</si>
  <si>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</si>
  <si>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</si>
  <si>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</si>
  <si>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</si>
  <si>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</si>
  <si>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</si>
  <si>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</si>
  <si>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</si>
  <si>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</si>
  <si>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</si>
  <si>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</si>
  <si>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</si>
  <si>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</si>
  <si>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</si>
  <si>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</si>
  <si>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</si>
  <si>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</si>
  <si>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</si>
  <si>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</si>
  <si>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</si>
  <si>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</si>
  <si>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</si>
  <si>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</si>
  <si>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</si>
  <si>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</si>
  <si>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</si>
  <si>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</si>
  <si>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</si>
  <si>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</si>
  <si>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</si>
  <si>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</si>
  <si>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</si>
  <si>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</si>
  <si>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</si>
  <si>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</si>
  <si>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</si>
  <si>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</si>
  <si>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</si>
  <si>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</si>
  <si>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</si>
  <si>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</si>
  <si>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</si>
  <si>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</si>
  <si>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</si>
  <si>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</si>
  <si>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</si>
  <si>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</si>
  <si>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</si>
  <si>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</si>
  <si>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</si>
  <si>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</si>
  <si>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</si>
  <si>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</si>
  <si>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</si>
  <si>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</si>
  <si>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</si>
  <si>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</si>
  <si>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</si>
  <si>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</si>
  <si>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</si>
  <si>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</si>
  <si>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</si>
  <si>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</si>
  <si>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</si>
  <si>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</si>
  <si>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</si>
  <si>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</si>
  <si>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</si>
  <si>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</si>
  <si>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</si>
  <si>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</si>
  <si>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</si>
  <si>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</si>
  <si>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</si>
  <si>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</si>
  <si>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</si>
  <si>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</si>
  <si>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</si>
  <si>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</si>
  <si>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</si>
  <si>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</si>
  <si>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</si>
  <si>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</si>
  <si>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</si>
  <si>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</si>
  <si>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</si>
  <si>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</si>
  <si>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</si>
  <si>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</si>
  <si>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</si>
  <si>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</si>
  <si>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</si>
  <si>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</si>
  <si>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</si>
  <si>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</si>
  <si>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</si>
  <si>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</si>
  <si>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</si>
  <si>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</si>
  <si>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</si>
  <si>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</si>
  <si>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</si>
  <si>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</si>
  <si>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</si>
  <si>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</si>
  <si>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</si>
  <si>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</si>
  <si>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</si>
  <si>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</si>
  <si>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</si>
  <si>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</si>
  <si>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</si>
  <si>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</si>
  <si>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</si>
  <si>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</si>
  <si>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</si>
  <si>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</si>
  <si>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</si>
  <si>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</si>
  <si>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</si>
  <si>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</si>
  <si>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</si>
  <si>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</si>
  <si>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</si>
  <si>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</si>
  <si>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</si>
  <si>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</si>
  <si>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</si>
  <si>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</si>
  <si>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</si>
  <si>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</si>
  <si>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</si>
  <si>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</si>
  <si>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</si>
  <si>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</si>
  <si>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</si>
  <si>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</si>
  <si>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</si>
  <si>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</si>
  <si>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</si>
  <si>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</si>
  <si>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</si>
  <si>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</si>
  <si>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</si>
  <si>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</si>
  <si>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</si>
  <si>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</si>
  <si>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</si>
  <si>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</si>
  <si>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</si>
  <si>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</si>
  <si>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</si>
  <si>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</si>
  <si>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</si>
  <si>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</si>
  <si>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</si>
  <si>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</si>
  <si>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</si>
  <si>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</si>
  <si>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</si>
  <si>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</si>
  <si>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</si>
  <si>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</si>
  <si>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</si>
  <si>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</si>
  <si>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</si>
  <si>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</si>
  <si>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</si>
  <si>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</si>
  <si>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</si>
  <si>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</si>
  <si>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</si>
  <si>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</si>
  <si>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</si>
  <si>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</si>
  <si>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</si>
  <si>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</si>
  <si>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</si>
  <si>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</si>
  <si>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</si>
  <si>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</si>
  <si>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</si>
  <si>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</si>
  <si>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</si>
  <si>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</si>
  <si>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</si>
  <si>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Langwarrin feeder works</t>
  </si>
  <si>
    <t>LWN23 feeder extension</t>
  </si>
  <si>
    <t>Extend LWN23</t>
  </si>
  <si>
    <t>Extend LWN32</t>
  </si>
  <si>
    <t>LWN</t>
  </si>
  <si>
    <t>Langwarrin</t>
  </si>
  <si>
    <t>extend LWN32 with reconductoring to offload LWN21</t>
  </si>
  <si>
    <t>Extend LWN23 with overhead line to offload LWN21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</si>
</sst>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9A258F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2.0678413730786018E-2</c:v>
                </c:pt>
                <c:pt idx="1">
                  <c:v>2.0678413730786018E-2</c:v>
                </c:pt>
                <c:pt idx="2">
                  <c:v>2.0678413730786018E-2</c:v>
                </c:pt>
                <c:pt idx="3">
                  <c:v>2.0678413730786018E-2</c:v>
                </c:pt>
                <c:pt idx="4">
                  <c:v>2.0678413730786018E-2</c:v>
                </c:pt>
                <c:pt idx="5">
                  <c:v>2.0678413730786018E-2</c:v>
                </c:pt>
                <c:pt idx="6">
                  <c:v>2.0678413730786018E-2</c:v>
                </c:pt>
                <c:pt idx="7">
                  <c:v>2.0678413730786018E-2</c:v>
                </c:pt>
                <c:pt idx="8">
                  <c:v>2.0678413730786018E-2</c:v>
                </c:pt>
                <c:pt idx="9">
                  <c:v>2.0678413730786018E-2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D6B7D7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2.6757873106946135E-3</c:v>
                </c:pt>
                <c:pt idx="1">
                  <c:v>1.382708621112674E-2</c:v>
                </c:pt>
                <c:pt idx="2">
                  <c:v>3.921155019435224E-2</c:v>
                </c:pt>
                <c:pt idx="3">
                  <c:v>7.6825213211647786E-2</c:v>
                </c:pt>
                <c:pt idx="4">
                  <c:v>0.13896431997003283</c:v>
                </c:pt>
                <c:pt idx="5">
                  <c:v>0.24942109788239328</c:v>
                </c:pt>
                <c:pt idx="6">
                  <c:v>0.43069325100704847</c:v>
                </c:pt>
                <c:pt idx="7">
                  <c:v>0.61376705074612914</c:v>
                </c:pt>
                <c:pt idx="8">
                  <c:v>0.61376705074612914</c:v>
                </c:pt>
                <c:pt idx="9">
                  <c:v>0.61376705074612914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393750000000007E-2"/>
          <c:y val="7.7056224899598402E-2"/>
          <c:w val="0.90000538194444446"/>
          <c:h val="0.8209340696117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9A258F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2.4043102747643551E-3</c:v>
                </c:pt>
                <c:pt idx="1">
                  <c:v>1.2424233164793101E-2</c:v>
                </c:pt>
                <c:pt idx="2">
                  <c:v>3.5233268595345056E-2</c:v>
                </c:pt>
                <c:pt idx="3">
                  <c:v>6.9030766663504869E-2</c:v>
                </c:pt>
                <c:pt idx="4">
                  <c:v>0.12486543343493851</c:v>
                </c:pt>
                <c:pt idx="5">
                  <c:v>0.22411561112679407</c:v>
                </c:pt>
                <c:pt idx="6">
                  <c:v>0.38699645690415396</c:v>
                </c:pt>
                <c:pt idx="7">
                  <c:v>0.55149615984898925</c:v>
                </c:pt>
                <c:pt idx="8">
                  <c:v>0.55149615984898925</c:v>
                </c:pt>
                <c:pt idx="9">
                  <c:v>0.55149615984898925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D-46F7-A297-AFFFE8FC2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</xdr:row>
      <xdr:rowOff>9525</xdr:rowOff>
    </xdr:from>
    <xdr:to>
      <xdr:col>10</xdr:col>
      <xdr:colOff>334496</xdr:colOff>
      <xdr:row>2</xdr:row>
      <xdr:rowOff>152827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C1E39C-E1BB-449A-A5B6-083B6538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000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43</v>
      </c>
      <c r="D2" s="312"/>
      <c r="E2" s="312"/>
    </row>
    <row r="3" spans="1:19" ht="15.75" x14ac:dyDescent="0.25">
      <c r="A3" s="310"/>
      <c r="C3" s="313" t="s">
        <v>241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246</v>
      </c>
    </row>
    <row r="6" spans="1:19" x14ac:dyDescent="0.25">
      <c r="A6" s="310"/>
      <c r="C6" s="315" t="s">
        <v>242</v>
      </c>
      <c r="D6" s="329">
        <v>3.03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12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tabSelected="1" zoomScale="85" zoomScaleNormal="85" workbookViewId="0">
      <pane ySplit="2" topLeftCell="A3" activePane="bottomLeft" state="frozen"/>
      <selection activeCell="Z23" sqref="Z23"/>
      <selection pane="bottomLeft" activeCell="H39" sqref="H39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LWN23 feeder extension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188</v>
      </c>
      <c r="H7" s="152" t="s">
        <v>189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Extend LWN23 with overhead line to offload LWN21</v>
      </c>
      <c r="E10" s="334"/>
      <c r="F10" s="334"/>
      <c r="G10" s="103">
        <f>IF(Data!$C10, "", INDEX(Consol!$F$15:$F$82, MATCH($C10&amp;G$7, Consol!$D$15:$D$82,0))/mill_conv)</f>
        <v>-0.2692396394423141</v>
      </c>
      <c r="H10" s="103">
        <f>IF(Data!$C10, "", INDEX(Consol!$F$15:$F$82, MATCH($C10&amp;H$7, Consol!$D$15:$D$82,0))/mill_conv)</f>
        <v>2.5785863243277252</v>
      </c>
      <c r="I10" s="103">
        <f>IF(Data!$C10, "", INDEX(Consol!$F$15:$F$82, MATCH($C10&amp;I$7, Consol!$D$15:$D$82,0))/mill_conv)</f>
        <v>2.3093466848854107</v>
      </c>
    </row>
    <row r="11" spans="1:13" s="7" customFormat="1" ht="12.75" x14ac:dyDescent="0.2">
      <c r="C11" s="91" t="str">
        <v>Option 3</v>
      </c>
      <c r="D11" s="333" t="str">
        <f>INDEX(Assumptions!$E$14:$E$18, MATCH(C11, Assumptions!$C$14:$C$18,0))</f>
        <v>extend LWN32 with reconductoring to offload LWN21</v>
      </c>
      <c r="E11" s="334"/>
      <c r="F11" s="334"/>
      <c r="G11" s="103">
        <f>IF(Data!$C11, "", INDEX(Consol!$F$15:$F$82, MATCH($C11&amp;G$7, Consol!$D$15:$D$82,0))/mill_conv)</f>
        <v>-0.60889437521073686</v>
      </c>
      <c r="H11" s="103">
        <f>IF(Data!$C11, "", INDEX(Consol!$F$15:$F$82, MATCH($C11&amp;H$7, Consol!$D$15:$D$82,0))/mill_conv)</f>
        <v>2.5785863243277252</v>
      </c>
      <c r="I11" s="103">
        <f>IF(Data!$C11, "", INDEX(Consol!$F$15:$F$82, MATCH($C11&amp;I$7, Consol!$D$15:$D$82,0))/mill_conv)</f>
        <v>1.9696919491169862</v>
      </c>
    </row>
    <row r="12" spans="1:13" s="7" customFormat="1" ht="12.75" x14ac:dyDescent="0.2">
      <c r="C12" s="91" t="str">
        <v>Option 4</v>
      </c>
      <c r="D12" s="333">
        <f>INDEX(Assumptions!$E$14:$E$18, MATCH(C12, Assumptions!$C$14:$C$18,0))</f>
        <v>0</v>
      </c>
      <c r="E12" s="334"/>
      <c r="F12" s="334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3">
        <f>INDEX(Assumptions!$E$14:$E$18, MATCH(C13, Assumptions!$C$14:$C$18,0))</f>
        <v>0</v>
      </c>
      <c r="E13" s="334"/>
      <c r="F13" s="334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Extend LWN23 with overhead line to offload LWN21</v>
      </c>
      <c r="E18" s="330"/>
      <c r="F18" s="330"/>
      <c r="G18" s="104">
        <f>_xlfn.MAXIFS(I9:I13, IF(compliance, Data!$F$9:$F$13, Data!$C$9:$C$13),FALSE)</f>
        <v>2.3093466848854107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0.48502497063992484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0.48502497063992484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232</v>
      </c>
      <c r="D37" s="28"/>
      <c r="E37" s="28"/>
      <c r="F37" s="322" t="s">
        <v>238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219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217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2.3093466848854098</v>
      </c>
      <c r="H67" s="286">
        <f>Sensitivity_calcs!E90</f>
        <v>1.9696919491169862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2.2824227209411774</v>
      </c>
      <c r="H68" s="273">
        <f>Sensitivity_calcs!E91</f>
        <v>1.9088025115959142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2.3362706488296419</v>
      </c>
      <c r="H69" s="274">
        <f>Sensitivity_calcs!E92</f>
        <v>2.0305813866380604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2.5672053173181819</v>
      </c>
      <c r="H70" s="274">
        <f>Sensitivity_calcs!E93</f>
        <v>2.2275505815497598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2.0514880524526378</v>
      </c>
      <c r="H71" s="274">
        <f>Sensitivity_calcs!E94</f>
        <v>1.7118333166842146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2.0245640885084062</v>
      </c>
      <c r="H72" s="274">
        <f>Sensitivity_calcs!E95</f>
        <v>1.6509438791631412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30" sqref="A30"/>
      <selection pane="bottomLeft" activeCell="G21" sqref="G21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LWN23 feeder extension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247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253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 t="s">
        <v>252</v>
      </c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/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/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222</v>
      </c>
      <c r="D20"/>
      <c r="E20" s="291" t="s">
        <v>225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236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181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182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195</v>
      </c>
      <c r="G31" s="304">
        <v>20</v>
      </c>
      <c r="H31" s="68" t="s">
        <v>196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239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244</v>
      </c>
      <c r="D41" s="240" t="s">
        <v>245</v>
      </c>
      <c r="E41" s="325" t="s">
        <v>250</v>
      </c>
      <c r="F41" s="326"/>
      <c r="G41" s="327" t="s">
        <v>251</v>
      </c>
      <c r="H41" s="131">
        <v>34056.329796741142</v>
      </c>
      <c r="I41" s="328" t="s">
        <v>214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164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180</v>
      </c>
      <c r="D69" s="59"/>
      <c r="E69" s="59"/>
      <c r="F69" s="59"/>
      <c r="G69" s="157" t="s">
        <v>68</v>
      </c>
      <c r="H69" s="157" t="s">
        <v>165</v>
      </c>
      <c r="I69" s="157" t="s">
        <v>179</v>
      </c>
      <c r="J69" s="156" t="s">
        <v>183</v>
      </c>
      <c r="K69" s="157"/>
      <c r="L69" s="157"/>
      <c r="M69" s="157"/>
    </row>
    <row r="70" spans="2:16" x14ac:dyDescent="0.2">
      <c r="C70" s="8" t="s">
        <v>166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167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168</v>
      </c>
      <c r="G78" s="154">
        <v>0</v>
      </c>
      <c r="H78" s="69">
        <f>input_dollars</f>
        <v>45291</v>
      </c>
    </row>
    <row r="79" spans="2:16" x14ac:dyDescent="0.2">
      <c r="C79" s="8" t="s">
        <v>169</v>
      </c>
      <c r="G79" s="154">
        <v>0</v>
      </c>
      <c r="H79" s="69">
        <f>input_dollars</f>
        <v>45291</v>
      </c>
    </row>
    <row r="81" spans="1:16" x14ac:dyDescent="0.2">
      <c r="C81" s="8" t="s">
        <v>170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175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176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38560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862.60284529259377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0.34750851315331577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0.34750851315331577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216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240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A30" sqref="A30"/>
      <selection pane="topRight" activeCell="A30" sqref="A30"/>
      <selection pane="bottomLeft" activeCell="A30" sqref="A30"/>
      <selection pane="bottomRight" activeCell="A30" sqref="A30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LWN23 feeder extension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7.059804415549277E-2</v>
      </c>
      <c r="J27" s="168">
        <v>0.36481421336194536</v>
      </c>
      <c r="K27" s="168">
        <v>1.0345585917692321</v>
      </c>
      <c r="L27" s="168">
        <v>2.0269584854123193</v>
      </c>
      <c r="M27" s="168">
        <v>3.6664383443599058</v>
      </c>
      <c r="N27" s="168">
        <v>6.5807329346522758</v>
      </c>
      <c r="O27" s="168">
        <v>11.363422283430722</v>
      </c>
      <c r="P27" s="168">
        <v>16.193646324794578</v>
      </c>
      <c r="Q27" s="168">
        <v>16.193646324794578</v>
      </c>
      <c r="R27" s="168">
        <v>16.193646324794578</v>
      </c>
      <c r="S27" s="168">
        <v>16.193646324794578</v>
      </c>
      <c r="T27" s="168">
        <v>16.193646324794578</v>
      </c>
      <c r="U27" s="168">
        <v>16.193646324794578</v>
      </c>
      <c r="V27" s="168">
        <v>16.193646324794578</v>
      </c>
      <c r="W27" s="168">
        <v>16.193646324794578</v>
      </c>
      <c r="X27" s="168">
        <v>16.193646324794578</v>
      </c>
      <c r="Y27" s="168">
        <v>16.193646324794578</v>
      </c>
      <c r="Z27" s="168">
        <v>16.193646324794578</v>
      </c>
      <c r="AA27" s="168">
        <v>16.193646324794578</v>
      </c>
      <c r="AB27" s="168">
        <v>16.193646324794578</v>
      </c>
      <c r="AC27" s="168">
        <v>16.193646324794578</v>
      </c>
      <c r="AD27" s="168">
        <v>16.193646324794578</v>
      </c>
      <c r="AE27" s="168">
        <v>16.193646324794578</v>
      </c>
      <c r="AF27" s="168">
        <v>16.193646324794578</v>
      </c>
      <c r="AG27" s="168">
        <v>16.193646324794578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34056.329796741142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2404.3102747643552</v>
      </c>
      <c r="J28" s="119">
        <f t="shared" ref="J28:AG28" si="3">J27*$E$28</f>
        <v>12424.233164793101</v>
      </c>
      <c r="K28" s="119">
        <f t="shared" si="3"/>
        <v>35233.268595345056</v>
      </c>
      <c r="L28" s="119">
        <f t="shared" si="3"/>
        <v>69030.766663504866</v>
      </c>
      <c r="M28" s="119">
        <f t="shared" si="3"/>
        <v>124865.43343493852</v>
      </c>
      <c r="N28" s="119">
        <f t="shared" si="3"/>
        <v>224115.61112679407</v>
      </c>
      <c r="O28" s="119">
        <f t="shared" si="3"/>
        <v>386996.45690415398</v>
      </c>
      <c r="P28" s="119">
        <f t="shared" si="3"/>
        <v>551496.15984898922</v>
      </c>
      <c r="Q28" s="119">
        <f t="shared" si="3"/>
        <v>551496.15984898922</v>
      </c>
      <c r="R28" s="119">
        <f t="shared" si="3"/>
        <v>551496.15984898922</v>
      </c>
      <c r="S28" s="119">
        <f t="shared" si="3"/>
        <v>551496.15984898922</v>
      </c>
      <c r="T28" s="119">
        <f t="shared" si="3"/>
        <v>551496.15984898922</v>
      </c>
      <c r="U28" s="119">
        <f t="shared" si="3"/>
        <v>551496.15984898922</v>
      </c>
      <c r="V28" s="119">
        <f t="shared" si="3"/>
        <v>551496.15984898922</v>
      </c>
      <c r="W28" s="119">
        <f t="shared" si="3"/>
        <v>551496.15984898922</v>
      </c>
      <c r="X28" s="119">
        <f t="shared" si="3"/>
        <v>551496.15984898922</v>
      </c>
      <c r="Y28" s="119">
        <f t="shared" si="3"/>
        <v>551496.15984898922</v>
      </c>
      <c r="Z28" s="119">
        <f t="shared" si="3"/>
        <v>551496.15984898922</v>
      </c>
      <c r="AA28" s="119">
        <f t="shared" si="3"/>
        <v>551496.15984898922</v>
      </c>
      <c r="AB28" s="119">
        <f t="shared" si="3"/>
        <v>551496.15984898922</v>
      </c>
      <c r="AC28" s="119">
        <f t="shared" si="3"/>
        <v>551496.15984898922</v>
      </c>
      <c r="AD28" s="119">
        <f t="shared" si="3"/>
        <v>551496.15984898922</v>
      </c>
      <c r="AE28" s="119">
        <f t="shared" si="3"/>
        <v>551496.15984898922</v>
      </c>
      <c r="AF28" s="119">
        <f t="shared" si="3"/>
        <v>551496.15984898922</v>
      </c>
      <c r="AG28" s="119">
        <f t="shared" si="3"/>
        <v>551496.15984898922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06">
        <f>SUM(I28:I34)</f>
        <v>2404.3102747643552</v>
      </c>
      <c r="J36" s="106">
        <f t="shared" ref="J36:AB36" si="4">SUM(J28:J34)</f>
        <v>12424.233164793101</v>
      </c>
      <c r="K36" s="106">
        <f t="shared" si="4"/>
        <v>35233.268595345056</v>
      </c>
      <c r="L36" s="106">
        <f t="shared" si="4"/>
        <v>69030.766663504866</v>
      </c>
      <c r="M36" s="106">
        <f t="shared" si="4"/>
        <v>124865.43343493852</v>
      </c>
      <c r="N36" s="106">
        <f t="shared" si="4"/>
        <v>224115.61112679407</v>
      </c>
      <c r="O36" s="106">
        <f t="shared" si="4"/>
        <v>386996.45690415398</v>
      </c>
      <c r="P36" s="106">
        <f t="shared" si="4"/>
        <v>551496.15984898922</v>
      </c>
      <c r="Q36" s="106">
        <f t="shared" si="4"/>
        <v>551496.15984898922</v>
      </c>
      <c r="R36" s="106">
        <f t="shared" si="4"/>
        <v>551496.15984898922</v>
      </c>
      <c r="S36" s="106">
        <f t="shared" si="4"/>
        <v>551496.15984898922</v>
      </c>
      <c r="T36" s="106">
        <f t="shared" si="4"/>
        <v>551496.15984898922</v>
      </c>
      <c r="U36" s="106">
        <f t="shared" si="4"/>
        <v>551496.15984898922</v>
      </c>
      <c r="V36" s="106">
        <f t="shared" si="4"/>
        <v>551496.15984898922</v>
      </c>
      <c r="W36" s="106">
        <f t="shared" si="4"/>
        <v>551496.15984898922</v>
      </c>
      <c r="X36" s="106">
        <f t="shared" si="4"/>
        <v>551496.15984898922</v>
      </c>
      <c r="Y36" s="106">
        <f t="shared" si="4"/>
        <v>551496.15984898922</v>
      </c>
      <c r="Z36" s="106">
        <f t="shared" si="4"/>
        <v>551496.15984898922</v>
      </c>
      <c r="AA36" s="106">
        <f t="shared" si="4"/>
        <v>551496.15984898922</v>
      </c>
      <c r="AB36" s="106">
        <f t="shared" si="4"/>
        <v>551496.15984898922</v>
      </c>
      <c r="AC36" s="106">
        <f>SUM(AC28:AC34)</f>
        <v>551496.15984898922</v>
      </c>
      <c r="AD36" s="106">
        <f>SUM(AD28:AD34)</f>
        <v>551496.15984898922</v>
      </c>
      <c r="AE36" s="106">
        <f>SUM(AE28:AE34)</f>
        <v>551496.15984898922</v>
      </c>
      <c r="AF36" s="106">
        <f>SUM(AF28:AF34)</f>
        <v>551496.15984898922</v>
      </c>
      <c r="AG36" s="106">
        <f>SUM(AG28:AG34)</f>
        <v>551496.15984898922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240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LWN23 feeder extension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Extend LWN23 with overhead line to offload LWN21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248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435815.84970000002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435815.84970000002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7.059804415549277E-2</v>
      </c>
      <c r="J27" s="168">
        <v>0.36481421336194536</v>
      </c>
      <c r="K27" s="168">
        <v>0</v>
      </c>
      <c r="L27" s="168">
        <v>0</v>
      </c>
      <c r="M27" s="168">
        <v>0</v>
      </c>
      <c r="N27" s="168">
        <v>0</v>
      </c>
      <c r="O27" s="168">
        <v>5.5302666355793513E-4</v>
      </c>
      <c r="P27" s="168">
        <v>3.5775322745796249E-2</v>
      </c>
      <c r="Q27" s="168">
        <v>8.9904809904549424E-2</v>
      </c>
      <c r="R27" s="168">
        <v>0.25905509035237589</v>
      </c>
      <c r="S27" s="168">
        <v>0.65228009027917166</v>
      </c>
      <c r="T27" s="168">
        <v>1.621075377273725</v>
      </c>
      <c r="U27" s="168">
        <v>3.5674641949357304</v>
      </c>
      <c r="V27" s="168">
        <v>5.6117214909816298</v>
      </c>
      <c r="W27" s="168">
        <v>7.6821983624181378</v>
      </c>
      <c r="X27" s="168">
        <v>10.929354220279698</v>
      </c>
      <c r="Y27" s="168">
        <v>14.322743290073596</v>
      </c>
      <c r="Z27" s="168">
        <v>21.294383875731103</v>
      </c>
      <c r="AA27" s="168">
        <v>29.773522242048127</v>
      </c>
      <c r="AB27" s="168">
        <v>35.297524304132125</v>
      </c>
      <c r="AC27" s="168">
        <v>43.435871718732024</v>
      </c>
      <c r="AD27" s="168">
        <v>50.341941489220574</v>
      </c>
      <c r="AE27" s="168">
        <v>61.078514422076012</v>
      </c>
      <c r="AF27" s="168">
        <v>78.981067598490768</v>
      </c>
      <c r="AG27" s="168">
        <v>78.981067598490768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34056.329796741142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2404.3102747643552</v>
      </c>
      <c r="J28" s="119">
        <f t="shared" ref="J28:AG28" si="2">J27*$E$28</f>
        <v>12424.233164793101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18.834058440520444</v>
      </c>
      <c r="P28" s="119">
        <f t="shared" si="2"/>
        <v>1218.3761900156919</v>
      </c>
      <c r="Q28" s="119">
        <f t="shared" si="2"/>
        <v>3061.8278564226548</v>
      </c>
      <c r="R28" s="119">
        <f t="shared" si="2"/>
        <v>8822.4655925650877</v>
      </c>
      <c r="S28" s="119">
        <f t="shared" si="2"/>
        <v>22214.265874395554</v>
      </c>
      <c r="T28" s="119">
        <f t="shared" si="2"/>
        <v>55207.877673810544</v>
      </c>
      <c r="U28" s="119">
        <f t="shared" si="2"/>
        <v>121494.73716079687</v>
      </c>
      <c r="V28" s="119">
        <f t="shared" si="2"/>
        <v>191114.6378243303</v>
      </c>
      <c r="W28" s="119">
        <f t="shared" si="2"/>
        <v>261627.48099449684</v>
      </c>
      <c r="X28" s="119">
        <f t="shared" si="2"/>
        <v>372213.69179125002</v>
      </c>
      <c r="Y28" s="119">
        <f t="shared" si="2"/>
        <v>487780.06908080768</v>
      </c>
      <c r="Z28" s="119">
        <f t="shared" si="2"/>
        <v>725208.56009030528</v>
      </c>
      <c r="AA28" s="119">
        <f t="shared" si="2"/>
        <v>1013976.8926857988</v>
      </c>
      <c r="AB28" s="119">
        <f t="shared" si="2"/>
        <v>1202104.1287100096</v>
      </c>
      <c r="AC28" s="119">
        <f t="shared" si="2"/>
        <v>1479266.3722620793</v>
      </c>
      <c r="AD28" s="119">
        <f t="shared" si="2"/>
        <v>1714461.7619651419</v>
      </c>
      <c r="AE28" s="119">
        <f t="shared" si="2"/>
        <v>2080110.0306532308</v>
      </c>
      <c r="AF28" s="119">
        <f t="shared" si="2"/>
        <v>2689805.2858329075</v>
      </c>
      <c r="AG28" s="119">
        <f t="shared" si="2"/>
        <v>2689805.2858329075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2404.3102747643552</v>
      </c>
      <c r="J36" s="170">
        <f t="shared" ref="J36:AG36" si="3">SUM(J28:J34)</f>
        <v>12424.233164793101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18.834058440520444</v>
      </c>
      <c r="P36" s="170">
        <f t="shared" si="3"/>
        <v>1218.3761900156919</v>
      </c>
      <c r="Q36" s="170">
        <f t="shared" si="3"/>
        <v>3061.8278564226548</v>
      </c>
      <c r="R36" s="170">
        <f t="shared" si="3"/>
        <v>8822.4655925650877</v>
      </c>
      <c r="S36" s="170">
        <f t="shared" si="3"/>
        <v>22214.265874395554</v>
      </c>
      <c r="T36" s="170">
        <f t="shared" si="3"/>
        <v>55207.877673810544</v>
      </c>
      <c r="U36" s="170">
        <f t="shared" si="3"/>
        <v>121494.73716079687</v>
      </c>
      <c r="V36" s="170">
        <f t="shared" si="3"/>
        <v>191114.6378243303</v>
      </c>
      <c r="W36" s="170">
        <f t="shared" si="3"/>
        <v>261627.48099449684</v>
      </c>
      <c r="X36" s="170">
        <f t="shared" si="3"/>
        <v>372213.69179125002</v>
      </c>
      <c r="Y36" s="170">
        <f t="shared" si="3"/>
        <v>487780.06908080768</v>
      </c>
      <c r="Z36" s="170">
        <f t="shared" si="3"/>
        <v>725208.56009030528</v>
      </c>
      <c r="AA36" s="170">
        <f t="shared" si="3"/>
        <v>1013976.8926857988</v>
      </c>
      <c r="AB36" s="170">
        <f t="shared" si="3"/>
        <v>1202104.1287100096</v>
      </c>
      <c r="AC36" s="170">
        <f t="shared" si="3"/>
        <v>1479266.3722620793</v>
      </c>
      <c r="AD36" s="170">
        <f t="shared" si="3"/>
        <v>1714461.7619651419</v>
      </c>
      <c r="AE36" s="170">
        <f t="shared" si="3"/>
        <v>2080110.0306532308</v>
      </c>
      <c r="AF36" s="170">
        <f t="shared" si="3"/>
        <v>2689805.2858329075</v>
      </c>
      <c r="AG36" s="170">
        <f t="shared" si="3"/>
        <v>2689805.2858329075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862.60284529259377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205</v>
      </c>
      <c r="E49" s="112">
        <f>Assumptions!G98</f>
        <v>0.34750851315331577</v>
      </c>
      <c r="G49" s="207" t="s">
        <v>206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205</v>
      </c>
      <c r="E50" s="112">
        <f>Assumptions!G99</f>
        <v>0.34750851315331577</v>
      </c>
      <c r="G50" s="207" t="s">
        <v>206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35233.268595345056</v>
      </c>
      <c r="L64" s="132">
        <f>(1-INDEX(Data!$C$9:$C$13, MATCH($A$3, options,0)))*('Option1 (base case)'!L36-L36)</f>
        <v>69030.766663504866</v>
      </c>
      <c r="M64" s="132">
        <f>(1-INDEX(Data!$C$9:$C$13, MATCH($A$3, options,0)))*('Option1 (base case)'!M36-M36)</f>
        <v>124865.43343493852</v>
      </c>
      <c r="N64" s="132">
        <f>(1-INDEX(Data!$C$9:$C$13, MATCH($A$3, options,0)))*('Option1 (base case)'!N36-N36)</f>
        <v>224115.61112679407</v>
      </c>
      <c r="O64" s="132">
        <f>(1-INDEX(Data!$C$9:$C$13, MATCH($A$3, options,0)))*('Option1 (base case)'!O36-O36)</f>
        <v>386977.62284571346</v>
      </c>
      <c r="P64" s="132">
        <f>(1-INDEX(Data!$C$9:$C$13, MATCH($A$3, options,0)))*('Option1 (base case)'!P36-P36)</f>
        <v>550277.78365897352</v>
      </c>
      <c r="Q64" s="132">
        <f>(1-INDEX(Data!$C$9:$C$13, MATCH($A$3, options,0)))*('Option1 (base case)'!Q36-Q36)</f>
        <v>548434.33199256659</v>
      </c>
      <c r="R64" s="132">
        <f>(1-INDEX(Data!$C$9:$C$13, MATCH($A$3, options,0)))*('Option1 (base case)'!R36-R36)</f>
        <v>542673.69425642409</v>
      </c>
      <c r="S64" s="132">
        <f>(1-INDEX(Data!$C$9:$C$13, MATCH($A$3, options,0)))*('Option1 (base case)'!S36-S36)</f>
        <v>529281.89397459361</v>
      </c>
      <c r="T64" s="132">
        <f>(1-INDEX(Data!$C$9:$C$13, MATCH($A$3, options,0)))*('Option1 (base case)'!T36-T36)</f>
        <v>496288.2821751787</v>
      </c>
      <c r="U64" s="132">
        <f>(1-INDEX(Data!$C$9:$C$13, MATCH($A$3, options,0)))*('Option1 (base case)'!U36-U36)</f>
        <v>430001.42268819234</v>
      </c>
      <c r="V64" s="132">
        <f>(1-INDEX(Data!$C$9:$C$13, MATCH($A$3, options,0)))*('Option1 (base case)'!V36-V36)</f>
        <v>360381.52202465892</v>
      </c>
      <c r="W64" s="132">
        <f>(1-INDEX(Data!$C$9:$C$13, MATCH($A$3, options,0)))*('Option1 (base case)'!W36-W36)</f>
        <v>289868.67885449238</v>
      </c>
      <c r="X64" s="132">
        <f>(1-INDEX(Data!$C$9:$C$13, MATCH($A$3, options,0)))*('Option1 (base case)'!X36-X36)</f>
        <v>179282.4680577392</v>
      </c>
      <c r="Y64" s="132">
        <f>(1-INDEX(Data!$C$9:$C$13, MATCH($A$3, options,0)))*('Option1 (base case)'!Y36-Y36)</f>
        <v>63716.090768181544</v>
      </c>
      <c r="Z64" s="132">
        <f>(1-INDEX(Data!$C$9:$C$13, MATCH($A$3, options,0)))*('Option1 (base case)'!Z36-Z36)</f>
        <v>-173712.40024131606</v>
      </c>
      <c r="AA64" s="132">
        <f>(1-INDEX(Data!$C$9:$C$13, MATCH($A$3, options,0)))*('Option1 (base case)'!AA36-AA36)</f>
        <v>-462480.73283680959</v>
      </c>
      <c r="AB64" s="132">
        <f>(1-INDEX(Data!$C$9:$C$13, MATCH($A$3, options,0)))*('Option1 (base case)'!AB36-AB36)</f>
        <v>-650607.9688610204</v>
      </c>
      <c r="AC64" s="132">
        <f>(1-INDEX(Data!$C$9:$C$13, MATCH($A$3, options,0)))*('Option1 (base case)'!AC36-AC36)</f>
        <v>-927770.21241309005</v>
      </c>
      <c r="AD64" s="132">
        <f>(1-INDEX(Data!$C$9:$C$13, MATCH($A$3, options,0)))*('Option1 (base case)'!AD36-AD36)</f>
        <v>-1162965.6021161526</v>
      </c>
      <c r="AE64" s="132">
        <f>(1-INDEX(Data!$C$9:$C$13, MATCH($A$3, options,0)))*('Option1 (base case)'!AE36-AE36)</f>
        <v>-1528613.8708042416</v>
      </c>
      <c r="AF64" s="132">
        <f>(1-INDEX(Data!$C$9:$C$13, MATCH($A$3, options,0)))*('Option1 (base case)'!AF36-AF36)</f>
        <v>-2138309.1259839181</v>
      </c>
      <c r="AG64" s="132">
        <f>(1-INDEX(Data!$C$9:$C$13, MATCH($A$3, options,0)))*('Option1 (base case)'!AG36-AG36)</f>
        <v>-2138309.1259839181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Extend LWN23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-435815.84970000002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Extend LWN23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-435815.84970000002</v>
      </c>
      <c r="K72" s="119" cm="1">
        <f t="array" ref="K72">SUMPRODUCT(($I67:K67))-SUMPRODUCT(($I67:K67)*($I$6:K$6&lt;=(K$6-$E14)))</f>
        <v>-435815.84970000002</v>
      </c>
      <c r="L72" s="119" cm="1">
        <f t="array" ref="L72">SUMPRODUCT(($I67:L67))-SUMPRODUCT(($I67:L67)*($I$6:L$6&lt;=(L$6-$E14)))</f>
        <v>-435815.84970000002</v>
      </c>
      <c r="M72" s="119" cm="1">
        <f t="array" ref="M72">SUMPRODUCT(($I67:M67))-SUMPRODUCT(($I67:M67)*($I$6:M$6&lt;=(M$6-$E14)))</f>
        <v>-435815.84970000002</v>
      </c>
      <c r="N72" s="119" cm="1">
        <f t="array" ref="N72">SUMPRODUCT(($I67:N67))-SUMPRODUCT(($I67:N67)*($I$6:N$6&lt;=(N$6-$E14)))</f>
        <v>-435815.84970000002</v>
      </c>
      <c r="O72" s="119" cm="1">
        <f t="array" ref="O72">SUMPRODUCT(($I67:O67))-SUMPRODUCT(($I67:O67)*($I$6:O$6&lt;=(O$6-$E14)))</f>
        <v>-435815.84970000002</v>
      </c>
      <c r="P72" s="119" cm="1">
        <f t="array" ref="P72">SUMPRODUCT(($I67:P67))-SUMPRODUCT(($I67:P67)*($I$6:P$6&lt;=(P$6-$E14)))</f>
        <v>-435815.84970000002</v>
      </c>
      <c r="Q72" s="119" cm="1">
        <f t="array" ref="Q72">SUMPRODUCT(($I67:Q67))-SUMPRODUCT(($I67:Q67)*($I$6:Q$6&lt;=(Q$6-$E14)))</f>
        <v>-435815.84970000002</v>
      </c>
      <c r="R72" s="119" cm="1">
        <f t="array" ref="R72">SUMPRODUCT(($I67:R67))-SUMPRODUCT(($I67:R67)*($I$6:R$6&lt;=(R$6-$E14)))</f>
        <v>-435815.84970000002</v>
      </c>
      <c r="S72" s="119" cm="1">
        <f t="array" ref="S72">SUMPRODUCT(($I67:S67))-SUMPRODUCT(($I67:S67)*($I$6:S$6&lt;=(S$6-$E14)))</f>
        <v>-435815.84970000002</v>
      </c>
      <c r="T72" s="119" cm="1">
        <f t="array" ref="T72">SUMPRODUCT(($I67:T67))-SUMPRODUCT(($I67:T67)*($I$6:T$6&lt;=(T$6-$E14)))</f>
        <v>-435815.84970000002</v>
      </c>
      <c r="U72" s="119" cm="1">
        <f t="array" ref="U72">SUMPRODUCT(($I67:U67))-SUMPRODUCT(($I67:U67)*($I$6:U$6&lt;=(U$6-$E14)))</f>
        <v>-435815.84970000002</v>
      </c>
      <c r="V72" s="119" cm="1">
        <f t="array" ref="V72">SUMPRODUCT(($I67:V67))-SUMPRODUCT(($I67:V67)*($I$6:V$6&lt;=(V$6-$E14)))</f>
        <v>-435815.84970000002</v>
      </c>
      <c r="W72" s="119" cm="1">
        <f t="array" ref="W72">SUMPRODUCT(($I67:W67))-SUMPRODUCT(($I67:W67)*($I$6:W$6&lt;=(W$6-$E14)))</f>
        <v>-435815.84970000002</v>
      </c>
      <c r="X72" s="119" cm="1">
        <f t="array" ref="X72">SUMPRODUCT(($I67:X67))-SUMPRODUCT(($I67:X67)*($I$6:X$6&lt;=(X$6-$E14)))</f>
        <v>-435815.84970000002</v>
      </c>
      <c r="Y72" s="119" cm="1">
        <f t="array" ref="Y72">SUMPRODUCT(($I67:Y67))-SUMPRODUCT(($I67:Y67)*($I$6:Y$6&lt;=(Y$6-$E14)))</f>
        <v>-435815.84970000002</v>
      </c>
      <c r="Z72" s="119" cm="1">
        <f t="array" ref="Z72">SUMPRODUCT(($I67:Z67))-SUMPRODUCT(($I67:Z67)*($I$6:Z$6&lt;=(Z$6-$E14)))</f>
        <v>-435815.84970000002</v>
      </c>
      <c r="AA72" s="119" cm="1">
        <f t="array" ref="AA72">SUMPRODUCT(($I67:AA67))-SUMPRODUCT(($I67:AA67)*($I$6:AA$6&lt;=(AA$6-$E14)))</f>
        <v>-435815.84970000002</v>
      </c>
      <c r="AB72" s="119" cm="1">
        <f t="array" ref="AB72">SUMPRODUCT(($I67:AB67))-SUMPRODUCT(($I67:AB67)*($I$6:AB$6&lt;=(AB$6-$E14)))</f>
        <v>-435815.84970000002</v>
      </c>
      <c r="AC72" s="119" cm="1">
        <f t="array" ref="AC72">SUMPRODUCT(($I67:AC67))-SUMPRODUCT(($I67:AC67)*($I$6:AC$6&lt;=(AC$6-$E14)))</f>
        <v>-435815.84970000002</v>
      </c>
      <c r="AD72" s="119" cm="1">
        <f t="array" ref="AD72">SUMPRODUCT(($I67:AD67))-SUMPRODUCT(($I67:AD67)*($I$6:AD$6&lt;=(AD$6-$E14)))</f>
        <v>-435815.84970000002</v>
      </c>
      <c r="AE72" s="119" cm="1">
        <f t="array" ref="AE72">SUMPRODUCT(($I67:AE67))-SUMPRODUCT(($I67:AE67)*($I$6:AE$6&lt;=(AE$6-$E14)))</f>
        <v>-435815.84970000002</v>
      </c>
      <c r="AF72" s="119" cm="1">
        <f t="array" ref="AF72">SUMPRODUCT(($I67:AF67))-SUMPRODUCT(($I67:AF67)*($I$6:AF$6&lt;=(AF$6-$E14)))</f>
        <v>-435815.84970000002</v>
      </c>
      <c r="AG72" s="119" cm="1">
        <f t="array" ref="AG72">SUMPRODUCT(($I67:AG67))-SUMPRODUCT(($I67:AG67)*($I$6:AG$6&lt;=(AG$6-$E14)))</f>
        <v>-435815.84970000002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Extend LWN23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-18580.44636060813</v>
      </c>
      <c r="L77" s="119">
        <f t="shared" si="8"/>
        <v>-18580.44636060813</v>
      </c>
      <c r="M77" s="119">
        <f t="shared" si="8"/>
        <v>-18580.44636060813</v>
      </c>
      <c r="N77" s="119">
        <f t="shared" si="8"/>
        <v>-18580.44636060813</v>
      </c>
      <c r="O77" s="119">
        <f t="shared" si="8"/>
        <v>-18580.44636060813</v>
      </c>
      <c r="P77" s="119">
        <f t="shared" si="8"/>
        <v>-18580.44636060813</v>
      </c>
      <c r="Q77" s="119">
        <f t="shared" si="8"/>
        <v>-18580.44636060813</v>
      </c>
      <c r="R77" s="119">
        <f t="shared" si="8"/>
        <v>-18580.44636060813</v>
      </c>
      <c r="S77" s="119">
        <f t="shared" si="8"/>
        <v>-18580.44636060813</v>
      </c>
      <c r="T77" s="119">
        <f t="shared" si="8"/>
        <v>-18580.44636060813</v>
      </c>
      <c r="U77" s="119">
        <f t="shared" si="8"/>
        <v>-18580.44636060813</v>
      </c>
      <c r="V77" s="119">
        <f t="shared" si="8"/>
        <v>-18580.44636060813</v>
      </c>
      <c r="W77" s="119">
        <f t="shared" si="8"/>
        <v>-18580.44636060813</v>
      </c>
      <c r="X77" s="119">
        <f t="shared" si="8"/>
        <v>-18580.44636060813</v>
      </c>
      <c r="Y77" s="119">
        <f t="shared" si="8"/>
        <v>-18580.44636060813</v>
      </c>
      <c r="Z77" s="119">
        <f t="shared" si="8"/>
        <v>-18580.44636060813</v>
      </c>
      <c r="AA77" s="119">
        <f t="shared" si="8"/>
        <v>-18580.44636060813</v>
      </c>
      <c r="AB77" s="119">
        <f t="shared" si="8"/>
        <v>-18580.44636060813</v>
      </c>
      <c r="AC77" s="119">
        <f t="shared" si="8"/>
        <v>-18580.44636060813</v>
      </c>
      <c r="AD77" s="119">
        <f t="shared" si="8"/>
        <v>-18580.44636060813</v>
      </c>
      <c r="AE77" s="119">
        <f t="shared" si="8"/>
        <v>-18580.44636060813</v>
      </c>
      <c r="AF77" s="119">
        <f t="shared" si="8"/>
        <v>-18580.44636060813</v>
      </c>
      <c r="AG77" s="119">
        <f t="shared" si="8"/>
        <v>-18580.44636060813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-18580.44636060813</v>
      </c>
      <c r="L80" s="176">
        <f t="shared" si="11"/>
        <v>-18580.44636060813</v>
      </c>
      <c r="M80" s="176">
        <f t="shared" si="11"/>
        <v>-18580.44636060813</v>
      </c>
      <c r="N80" s="176">
        <f t="shared" si="11"/>
        <v>-18580.44636060813</v>
      </c>
      <c r="O80" s="176">
        <f t="shared" si="11"/>
        <v>-18580.44636060813</v>
      </c>
      <c r="P80" s="176">
        <f t="shared" si="11"/>
        <v>-18580.44636060813</v>
      </c>
      <c r="Q80" s="176">
        <f t="shared" si="11"/>
        <v>-18580.44636060813</v>
      </c>
      <c r="R80" s="176">
        <f t="shared" si="11"/>
        <v>-18580.44636060813</v>
      </c>
      <c r="S80" s="176">
        <f t="shared" si="11"/>
        <v>-18580.44636060813</v>
      </c>
      <c r="T80" s="176">
        <f t="shared" si="11"/>
        <v>-18580.44636060813</v>
      </c>
      <c r="U80" s="176">
        <f t="shared" si="11"/>
        <v>-18580.44636060813</v>
      </c>
      <c r="V80" s="176">
        <f t="shared" si="11"/>
        <v>-18580.44636060813</v>
      </c>
      <c r="W80" s="176">
        <f t="shared" si="11"/>
        <v>-18580.44636060813</v>
      </c>
      <c r="X80" s="176">
        <f t="shared" si="11"/>
        <v>-18580.44636060813</v>
      </c>
      <c r="Y80" s="176">
        <f t="shared" si="11"/>
        <v>-18580.44636060813</v>
      </c>
      <c r="Z80" s="176">
        <f t="shared" si="11"/>
        <v>-18580.44636060813</v>
      </c>
      <c r="AA80" s="176">
        <f t="shared" si="11"/>
        <v>-18580.44636060813</v>
      </c>
      <c r="AB80" s="176">
        <f t="shared" si="11"/>
        <v>-18580.44636060813</v>
      </c>
      <c r="AC80" s="176">
        <f>SUM(AC77:AC79)</f>
        <v>-18580.44636060813</v>
      </c>
      <c r="AD80" s="176">
        <f>SUM(AD77:AD79)</f>
        <v>-18580.44636060813</v>
      </c>
      <c r="AE80" s="176">
        <f>SUM(AE77:AE79)</f>
        <v>-18580.44636060813</v>
      </c>
      <c r="AF80" s="176">
        <f>SUM(AF77:AF79)</f>
        <v>-18580.44636060813</v>
      </c>
      <c r="AG80" s="176">
        <f>SUM(AG77:AG79)</f>
        <v>-18580.44636060813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-18580.44636060813</v>
      </c>
      <c r="L82" s="119">
        <f t="shared" si="13"/>
        <v>-18580.44636060813</v>
      </c>
      <c r="M82" s="119">
        <f t="shared" si="13"/>
        <v>-18580.44636060813</v>
      </c>
      <c r="N82" s="119">
        <f t="shared" si="13"/>
        <v>-18580.44636060813</v>
      </c>
      <c r="O82" s="119">
        <f t="shared" si="13"/>
        <v>-18580.44636060813</v>
      </c>
      <c r="P82" s="119">
        <f t="shared" si="13"/>
        <v>-18580.44636060813</v>
      </c>
      <c r="Q82" s="119">
        <f t="shared" si="13"/>
        <v>-18580.44636060813</v>
      </c>
      <c r="R82" s="119">
        <f t="shared" si="13"/>
        <v>-18580.44636060813</v>
      </c>
      <c r="S82" s="119">
        <f t="shared" si="13"/>
        <v>-18580.44636060813</v>
      </c>
      <c r="T82" s="119">
        <f t="shared" si="13"/>
        <v>-18580.44636060813</v>
      </c>
      <c r="U82" s="119">
        <f t="shared" si="13"/>
        <v>-18580.44636060813</v>
      </c>
      <c r="V82" s="119">
        <f t="shared" si="13"/>
        <v>-18580.44636060813</v>
      </c>
      <c r="W82" s="119">
        <f t="shared" si="13"/>
        <v>-18580.44636060813</v>
      </c>
      <c r="X82" s="119">
        <f t="shared" si="13"/>
        <v>-18580.44636060813</v>
      </c>
      <c r="Y82" s="119">
        <f t="shared" si="13"/>
        <v>-18580.44636060813</v>
      </c>
      <c r="Z82" s="119">
        <f t="shared" si="13"/>
        <v>-18580.44636060813</v>
      </c>
      <c r="AA82" s="119">
        <f t="shared" si="13"/>
        <v>-18580.44636060813</v>
      </c>
      <c r="AB82" s="119">
        <f t="shared" si="13"/>
        <v>-18580.44636060813</v>
      </c>
      <c r="AC82" s="119">
        <f>AC80</f>
        <v>-18580.44636060813</v>
      </c>
      <c r="AD82" s="119">
        <f>AD80</f>
        <v>-18580.44636060813</v>
      </c>
      <c r="AE82" s="119">
        <f>AE80</f>
        <v>-18580.44636060813</v>
      </c>
      <c r="AF82" s="119">
        <f>AF80</f>
        <v>-18580.44636060813</v>
      </c>
      <c r="AG82" s="119">
        <f>AG80</f>
        <v>-18580.44636060813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35233.268595345056</v>
      </c>
      <c r="L84" s="31">
        <f t="shared" si="15"/>
        <v>69030.766663504866</v>
      </c>
      <c r="M84" s="31">
        <f t="shared" si="15"/>
        <v>124865.43343493852</v>
      </c>
      <c r="N84" s="31">
        <f t="shared" si="15"/>
        <v>224115.61112679407</v>
      </c>
      <c r="O84" s="31">
        <f t="shared" si="15"/>
        <v>386977.62284571346</v>
      </c>
      <c r="P84" s="31">
        <f t="shared" si="15"/>
        <v>550277.78365897352</v>
      </c>
      <c r="Q84" s="31">
        <f t="shared" si="15"/>
        <v>548434.33199256659</v>
      </c>
      <c r="R84" s="31">
        <f t="shared" si="15"/>
        <v>542673.69425642409</v>
      </c>
      <c r="S84" s="31">
        <f t="shared" si="15"/>
        <v>529281.89397459361</v>
      </c>
      <c r="T84" s="31">
        <f t="shared" si="15"/>
        <v>496288.2821751787</v>
      </c>
      <c r="U84" s="31">
        <f t="shared" si="15"/>
        <v>430001.42268819234</v>
      </c>
      <c r="V84" s="31">
        <f t="shared" si="15"/>
        <v>360381.52202465892</v>
      </c>
      <c r="W84" s="31">
        <f t="shared" si="15"/>
        <v>289868.67885449238</v>
      </c>
      <c r="X84" s="31">
        <f t="shared" si="15"/>
        <v>179282.4680577392</v>
      </c>
      <c r="Y84" s="31">
        <f t="shared" si="15"/>
        <v>63716.090768181544</v>
      </c>
      <c r="Z84" s="31">
        <f t="shared" si="15"/>
        <v>-173712.40024131606</v>
      </c>
      <c r="AA84" s="31">
        <f t="shared" si="15"/>
        <v>-462480.73283680959</v>
      </c>
      <c r="AB84" s="31">
        <f t="shared" si="15"/>
        <v>-650607.9688610204</v>
      </c>
      <c r="AC84" s="31">
        <f>AC64</f>
        <v>-927770.21241309005</v>
      </c>
      <c r="AD84" s="31">
        <f>AD64</f>
        <v>-1162965.6021161526</v>
      </c>
      <c r="AE84" s="31">
        <f>AE64</f>
        <v>-1528613.8708042416</v>
      </c>
      <c r="AF84" s="31">
        <f>AF64</f>
        <v>-2138309.1259839181</v>
      </c>
      <c r="AG84" s="31">
        <f>AG64</f>
        <v>-2138309.1259839181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16652.822234736926</v>
      </c>
      <c r="L87" s="179">
        <f t="shared" si="17"/>
        <v>50450.32030289674</v>
      </c>
      <c r="M87" s="179">
        <f t="shared" si="17"/>
        <v>106284.98707433039</v>
      </c>
      <c r="N87" s="179">
        <f t="shared" si="17"/>
        <v>205535.16476618595</v>
      </c>
      <c r="O87" s="179">
        <f t="shared" si="17"/>
        <v>368397.1764851053</v>
      </c>
      <c r="P87" s="179">
        <f t="shared" si="17"/>
        <v>531697.33729836543</v>
      </c>
      <c r="Q87" s="179">
        <f t="shared" si="17"/>
        <v>529853.88563195849</v>
      </c>
      <c r="R87" s="179">
        <f t="shared" si="17"/>
        <v>524093.24789581593</v>
      </c>
      <c r="S87" s="179">
        <f t="shared" si="17"/>
        <v>510701.44761398545</v>
      </c>
      <c r="T87" s="179">
        <f t="shared" si="17"/>
        <v>477707.83581457054</v>
      </c>
      <c r="U87" s="179">
        <f t="shared" si="17"/>
        <v>411420.97632758418</v>
      </c>
      <c r="V87" s="179">
        <f t="shared" si="17"/>
        <v>341801.07566405076</v>
      </c>
      <c r="W87" s="179">
        <f t="shared" si="17"/>
        <v>271288.23249388422</v>
      </c>
      <c r="X87" s="179">
        <f t="shared" si="17"/>
        <v>160702.02169713107</v>
      </c>
      <c r="Y87" s="179">
        <f t="shared" si="17"/>
        <v>45135.644407573418</v>
      </c>
      <c r="Z87" s="179">
        <f t="shared" si="17"/>
        <v>-192292.84660192419</v>
      </c>
      <c r="AA87" s="179">
        <f t="shared" si="17"/>
        <v>-481061.17919741775</v>
      </c>
      <c r="AB87" s="179">
        <f t="shared" si="17"/>
        <v>-669188.4152216285</v>
      </c>
      <c r="AC87" s="179">
        <f>SUM(AC82:AC86)</f>
        <v>-946350.65877369815</v>
      </c>
      <c r="AD87" s="179">
        <f>SUM(AD82:AD86)</f>
        <v>-1181546.0484767607</v>
      </c>
      <c r="AE87" s="179">
        <f>SUM(AE82:AE86)</f>
        <v>-1547194.3171648497</v>
      </c>
      <c r="AF87" s="179">
        <f>SUM(AF82:AF86)</f>
        <v>-2156889.5723445262</v>
      </c>
      <c r="AG87" s="179">
        <f>SUM(AG82:AG86)</f>
        <v>-2156889.5723445262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16652.822234736926</v>
      </c>
      <c r="L106" s="31">
        <f t="shared" si="18"/>
        <v>50450.32030289674</v>
      </c>
      <c r="M106" s="31">
        <f t="shared" si="18"/>
        <v>106284.98707433039</v>
      </c>
      <c r="N106" s="31">
        <f t="shared" si="18"/>
        <v>205535.16476618595</v>
      </c>
      <c r="O106" s="31">
        <f t="shared" si="18"/>
        <v>368397.1764851053</v>
      </c>
      <c r="P106" s="31">
        <f t="shared" si="18"/>
        <v>531697.33729836543</v>
      </c>
      <c r="Q106" s="31">
        <f t="shared" si="18"/>
        <v>529853.88563195849</v>
      </c>
      <c r="R106" s="31">
        <f t="shared" si="18"/>
        <v>524093.24789581593</v>
      </c>
      <c r="S106" s="31">
        <f t="shared" si="18"/>
        <v>510701.44761398545</v>
      </c>
      <c r="T106" s="31">
        <f t="shared" si="18"/>
        <v>477707.83581457054</v>
      </c>
      <c r="U106" s="31">
        <f t="shared" si="18"/>
        <v>411420.97632758418</v>
      </c>
      <c r="V106" s="31">
        <f t="shared" si="18"/>
        <v>341801.07566405076</v>
      </c>
      <c r="W106" s="31">
        <f t="shared" si="18"/>
        <v>271288.23249388422</v>
      </c>
      <c r="X106" s="31">
        <f t="shared" si="18"/>
        <v>160702.02169713107</v>
      </c>
      <c r="Y106" s="31">
        <f t="shared" si="18"/>
        <v>45135.644407573418</v>
      </c>
      <c r="Z106" s="31">
        <f t="shared" si="18"/>
        <v>-192292.84660192419</v>
      </c>
      <c r="AA106" s="31">
        <f t="shared" si="18"/>
        <v>-481061.17919741775</v>
      </c>
      <c r="AB106" s="31">
        <f t="shared" si="18"/>
        <v>-669188.4152216285</v>
      </c>
      <c r="AC106" s="31">
        <f t="shared" si="18"/>
        <v>-946350.65877369815</v>
      </c>
      <c r="AD106" s="31">
        <f t="shared" si="18"/>
        <v>-1181546.0484767607</v>
      </c>
      <c r="AE106" s="31">
        <f t="shared" si="18"/>
        <v>-1547194.3171648497</v>
      </c>
      <c r="AF106" s="31">
        <f t="shared" si="18"/>
        <v>-2156889.5723445262</v>
      </c>
      <c r="AG106" s="31">
        <f t="shared" si="18"/>
        <v>-2156889.5723445262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-18580.44636060813</v>
      </c>
      <c r="L107" s="31">
        <f t="shared" si="19"/>
        <v>-18580.44636060813</v>
      </c>
      <c r="M107" s="31">
        <f t="shared" si="19"/>
        <v>-18580.44636060813</v>
      </c>
      <c r="N107" s="31">
        <f t="shared" si="19"/>
        <v>-18580.44636060813</v>
      </c>
      <c r="O107" s="31">
        <f t="shared" si="19"/>
        <v>-18580.44636060813</v>
      </c>
      <c r="P107" s="31">
        <f t="shared" si="19"/>
        <v>-18580.44636060813</v>
      </c>
      <c r="Q107" s="31">
        <f t="shared" si="19"/>
        <v>-18580.44636060813</v>
      </c>
      <c r="R107" s="31">
        <f t="shared" si="19"/>
        <v>-18580.44636060813</v>
      </c>
      <c r="S107" s="31">
        <f t="shared" si="19"/>
        <v>-18580.44636060813</v>
      </c>
      <c r="T107" s="31">
        <f t="shared" si="19"/>
        <v>-18580.44636060813</v>
      </c>
      <c r="U107" s="31">
        <f t="shared" si="19"/>
        <v>-18580.44636060813</v>
      </c>
      <c r="V107" s="31">
        <f t="shared" si="19"/>
        <v>-18580.44636060813</v>
      </c>
      <c r="W107" s="31">
        <f t="shared" si="19"/>
        <v>-18580.44636060813</v>
      </c>
      <c r="X107" s="31">
        <f t="shared" si="19"/>
        <v>-18580.44636060813</v>
      </c>
      <c r="Y107" s="31">
        <f t="shared" si="19"/>
        <v>-18580.44636060813</v>
      </c>
      <c r="Z107" s="31">
        <f t="shared" si="19"/>
        <v>-18580.44636060813</v>
      </c>
      <c r="AA107" s="31">
        <f t="shared" si="19"/>
        <v>-18580.44636060813</v>
      </c>
      <c r="AB107" s="31">
        <f t="shared" si="19"/>
        <v>-18580.44636060813</v>
      </c>
      <c r="AC107" s="31">
        <f t="shared" si="19"/>
        <v>-18580.44636060813</v>
      </c>
      <c r="AD107" s="31">
        <f t="shared" si="19"/>
        <v>-18580.44636060813</v>
      </c>
      <c r="AE107" s="31">
        <f t="shared" si="19"/>
        <v>-18580.44636060813</v>
      </c>
      <c r="AF107" s="31">
        <f t="shared" si="19"/>
        <v>-18580.44636060813</v>
      </c>
      <c r="AG107" s="31">
        <f t="shared" si="19"/>
        <v>-18580.44636060813</v>
      </c>
    </row>
    <row r="108" spans="1:43" x14ac:dyDescent="0.2">
      <c r="C108" s="1" t="s">
        <v>240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35233.268595345056</v>
      </c>
      <c r="L108" s="31">
        <f t="shared" si="20"/>
        <v>69030.766663504866</v>
      </c>
      <c r="M108" s="31">
        <f t="shared" si="20"/>
        <v>124865.43343493852</v>
      </c>
      <c r="N108" s="31">
        <f t="shared" si="20"/>
        <v>224115.61112679407</v>
      </c>
      <c r="O108" s="31">
        <f t="shared" si="20"/>
        <v>386977.62284571346</v>
      </c>
      <c r="P108" s="31">
        <f t="shared" si="20"/>
        <v>550277.78365897352</v>
      </c>
      <c r="Q108" s="31">
        <f t="shared" si="20"/>
        <v>548434.33199256659</v>
      </c>
      <c r="R108" s="31">
        <f t="shared" si="20"/>
        <v>542673.69425642409</v>
      </c>
      <c r="S108" s="31">
        <f t="shared" si="20"/>
        <v>529281.89397459361</v>
      </c>
      <c r="T108" s="31">
        <f t="shared" si="20"/>
        <v>496288.2821751787</v>
      </c>
      <c r="U108" s="31">
        <f t="shared" si="20"/>
        <v>430001.42268819234</v>
      </c>
      <c r="V108" s="31">
        <f t="shared" si="20"/>
        <v>360381.52202465892</v>
      </c>
      <c r="W108" s="31">
        <f t="shared" si="20"/>
        <v>289868.67885449238</v>
      </c>
      <c r="X108" s="31">
        <f t="shared" si="20"/>
        <v>179282.4680577392</v>
      </c>
      <c r="Y108" s="31">
        <f t="shared" si="20"/>
        <v>63716.090768181544</v>
      </c>
      <c r="Z108" s="31">
        <f t="shared" si="20"/>
        <v>-173712.40024131606</v>
      </c>
      <c r="AA108" s="31">
        <f t="shared" si="20"/>
        <v>-462480.73283680959</v>
      </c>
      <c r="AB108" s="31">
        <f t="shared" si="20"/>
        <v>-650607.9688610204</v>
      </c>
      <c r="AC108" s="31">
        <f t="shared" si="20"/>
        <v>-927770.21241309005</v>
      </c>
      <c r="AD108" s="31">
        <f t="shared" si="20"/>
        <v>-1162965.6021161526</v>
      </c>
      <c r="AE108" s="31">
        <f t="shared" si="20"/>
        <v>-1528613.8708042416</v>
      </c>
      <c r="AF108" s="31">
        <f t="shared" si="20"/>
        <v>-2138309.1259839181</v>
      </c>
      <c r="AG108" s="31">
        <f t="shared" si="20"/>
        <v>-2138309.1259839181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14794.777598676113</v>
      </c>
      <c r="L110" s="31" cm="1">
        <f t="array" ref="L110">L$106+IF($C110&lt;&gt;0,SUMPRODUCT((L$107:L$108)*TRANSPOSE(($D110:$E110))),0)</f>
        <v>48592.275666835929</v>
      </c>
      <c r="M110" s="31" cm="1">
        <f t="array" ref="M110">M$106+IF($C110&lt;&gt;0,SUMPRODUCT((M$107:M$108)*TRANSPOSE(($D110:$E110))),0)</f>
        <v>104426.94243826957</v>
      </c>
      <c r="N110" s="31" cm="1">
        <f t="array" ref="N110">N$106+IF($C110&lt;&gt;0,SUMPRODUCT((N$107:N$108)*TRANSPOSE(($D110:$E110))),0)</f>
        <v>203677.12013012514</v>
      </c>
      <c r="O110" s="31" cm="1">
        <f t="array" ref="O110">O$106+IF($C110&lt;&gt;0,SUMPRODUCT((O$107:O$108)*TRANSPOSE(($D110:$E110))),0)</f>
        <v>366539.13184904447</v>
      </c>
      <c r="P110" s="31" cm="1">
        <f t="array" ref="P110">P$106+IF($C110&lt;&gt;0,SUMPRODUCT((P$107:P$108)*TRANSPOSE(($D110:$E110))),0)</f>
        <v>529839.29266230459</v>
      </c>
      <c r="Q110" s="31" cm="1">
        <f t="array" ref="Q110">Q$106+IF($C110&lt;&gt;0,SUMPRODUCT((Q$107:Q$108)*TRANSPOSE(($D110:$E110))),0)</f>
        <v>527995.84099589766</v>
      </c>
      <c r="R110" s="31" cm="1">
        <f t="array" ref="R110">R$106+IF($C110&lt;&gt;0,SUMPRODUCT((R$107:R$108)*TRANSPOSE(($D110:$E110))),0)</f>
        <v>522235.2032597551</v>
      </c>
      <c r="S110" s="31" cm="1">
        <f t="array" ref="S110">S$106+IF($C110&lt;&gt;0,SUMPRODUCT((S$107:S$108)*TRANSPOSE(($D110:$E110))),0)</f>
        <v>508843.40297792462</v>
      </c>
      <c r="T110" s="31" cm="1">
        <f t="array" ref="T110">T$106+IF($C110&lt;&gt;0,SUMPRODUCT((T$107:T$108)*TRANSPOSE(($D110:$E110))),0)</f>
        <v>475849.79117850971</v>
      </c>
      <c r="U110" s="31" cm="1">
        <f t="array" ref="U110">U$106+IF($C110&lt;&gt;0,SUMPRODUCT((U$107:U$108)*TRANSPOSE(($D110:$E110))),0)</f>
        <v>409562.93169152335</v>
      </c>
      <c r="V110" s="31" cm="1">
        <f t="array" ref="V110">V$106+IF($C110&lt;&gt;0,SUMPRODUCT((V$107:V$108)*TRANSPOSE(($D110:$E110))),0)</f>
        <v>339943.03102798993</v>
      </c>
      <c r="W110" s="31" cm="1">
        <f t="array" ref="W110">W$106+IF($C110&lt;&gt;0,SUMPRODUCT((W$107:W$108)*TRANSPOSE(($D110:$E110))),0)</f>
        <v>269430.18785782339</v>
      </c>
      <c r="X110" s="31" cm="1">
        <f t="array" ref="X110">X$106+IF($C110&lt;&gt;0,SUMPRODUCT((X$107:X$108)*TRANSPOSE(($D110:$E110))),0)</f>
        <v>158843.97706107027</v>
      </c>
      <c r="Y110" s="31" cm="1">
        <f t="array" ref="Y110">Y$106+IF($C110&lt;&gt;0,SUMPRODUCT((Y$107:Y$108)*TRANSPOSE(($D110:$E110))),0)</f>
        <v>43277.599771512607</v>
      </c>
      <c r="Z110" s="31" cm="1">
        <f t="array" ref="Z110">Z$106+IF($C110&lt;&gt;0,SUMPRODUCT((Z$107:Z$108)*TRANSPOSE(($D110:$E110))),0)</f>
        <v>-194150.89123798499</v>
      </c>
      <c r="AA110" s="31" cm="1">
        <f t="array" ref="AA110">AA$106+IF($C110&lt;&gt;0,SUMPRODUCT((AA$107:AA$108)*TRANSPOSE(($D110:$E110))),0)</f>
        <v>-482919.22383347858</v>
      </c>
      <c r="AB110" s="31" cm="1">
        <f t="array" ref="AB110">AB$106+IF($C110&lt;&gt;0,SUMPRODUCT((AB$107:AB$108)*TRANSPOSE(($D110:$E110))),0)</f>
        <v>-671046.45985768933</v>
      </c>
      <c r="AC110" s="31" cm="1">
        <f t="array" ref="AC110">AC$106+IF($C110&lt;&gt;0,SUMPRODUCT((AC$107:AC$108)*TRANSPOSE(($D110:$E110))),0)</f>
        <v>-948208.70340975898</v>
      </c>
      <c r="AD110" s="31" cm="1">
        <f t="array" ref="AD110">AD$106+IF($C110&lt;&gt;0,SUMPRODUCT((AD$107:AD$108)*TRANSPOSE(($D110:$E110))),0)</f>
        <v>-1183404.0931128215</v>
      </c>
      <c r="AE110" s="31" cm="1">
        <f t="array" ref="AE110">AE$106+IF($C110&lt;&gt;0,SUMPRODUCT((AE$107:AE$108)*TRANSPOSE(($D110:$E110))),0)</f>
        <v>-1549052.3618009104</v>
      </c>
      <c r="AF110" s="31" cm="1">
        <f t="array" ref="AF110">AF$106+IF($C110&lt;&gt;0,SUMPRODUCT((AF$107:AF$108)*TRANSPOSE(($D110:$E110))),0)</f>
        <v>-2158747.6169805871</v>
      </c>
      <c r="AG110" s="31" cm="1">
        <f t="array" ref="AG110">AG$106+IF($C110&lt;&gt;0,SUMPRODUCT((AG$107:AG$108)*TRANSPOSE(($D110:$E110))),0)</f>
        <v>-2158747.6169805871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18510.866870797741</v>
      </c>
      <c r="L111" s="31" cm="1">
        <f t="array" ref="L111">L$106+IF($C111&lt;&gt;0,SUMPRODUCT((L$107:L$108)*TRANSPOSE(($D111:$E111))),0)</f>
        <v>52308.364938957551</v>
      </c>
      <c r="M111" s="31" cm="1">
        <f t="array" ref="M111">M$106+IF($C111&lt;&gt;0,SUMPRODUCT((M$107:M$108)*TRANSPOSE(($D111:$E111))),0)</f>
        <v>108143.03171039121</v>
      </c>
      <c r="N111" s="31" cm="1">
        <f t="array" ref="N111">N$106+IF($C111&lt;&gt;0,SUMPRODUCT((N$107:N$108)*TRANSPOSE(($D111:$E111))),0)</f>
        <v>207393.20940224675</v>
      </c>
      <c r="O111" s="31" cm="1">
        <f t="array" ref="O111">O$106+IF($C111&lt;&gt;0,SUMPRODUCT((O$107:O$108)*TRANSPOSE(($D111:$E111))),0)</f>
        <v>370255.22112116613</v>
      </c>
      <c r="P111" s="31" cm="1">
        <f t="array" ref="P111">P$106+IF($C111&lt;&gt;0,SUMPRODUCT((P$107:P$108)*TRANSPOSE(($D111:$E111))),0)</f>
        <v>533555.38193442626</v>
      </c>
      <c r="Q111" s="31" cm="1">
        <f t="array" ref="Q111">Q$106+IF($C111&lt;&gt;0,SUMPRODUCT((Q$107:Q$108)*TRANSPOSE(($D111:$E111))),0)</f>
        <v>531711.93026801932</v>
      </c>
      <c r="R111" s="31" cm="1">
        <f t="array" ref="R111">R$106+IF($C111&lt;&gt;0,SUMPRODUCT((R$107:R$108)*TRANSPOSE(($D111:$E111))),0)</f>
        <v>525951.29253187671</v>
      </c>
      <c r="S111" s="31" cm="1">
        <f t="array" ref="S111">S$106+IF($C111&lt;&gt;0,SUMPRODUCT((S$107:S$108)*TRANSPOSE(($D111:$E111))),0)</f>
        <v>512559.49225004629</v>
      </c>
      <c r="T111" s="31" cm="1">
        <f t="array" ref="T111">T$106+IF($C111&lt;&gt;0,SUMPRODUCT((T$107:T$108)*TRANSPOSE(($D111:$E111))),0)</f>
        <v>479565.88045063138</v>
      </c>
      <c r="U111" s="31" cm="1">
        <f t="array" ref="U111">U$106+IF($C111&lt;&gt;0,SUMPRODUCT((U$107:U$108)*TRANSPOSE(($D111:$E111))),0)</f>
        <v>413279.02096364502</v>
      </c>
      <c r="V111" s="31" cm="1">
        <f t="array" ref="V111">V$106+IF($C111&lt;&gt;0,SUMPRODUCT((V$107:V$108)*TRANSPOSE(($D111:$E111))),0)</f>
        <v>343659.12030011159</v>
      </c>
      <c r="W111" s="31" cm="1">
        <f t="array" ref="W111">W$106+IF($C111&lt;&gt;0,SUMPRODUCT((W$107:W$108)*TRANSPOSE(($D111:$E111))),0)</f>
        <v>273146.27712994505</v>
      </c>
      <c r="X111" s="31" cm="1">
        <f t="array" ref="X111">X$106+IF($C111&lt;&gt;0,SUMPRODUCT((X$107:X$108)*TRANSPOSE(($D111:$E111))),0)</f>
        <v>162560.06633319188</v>
      </c>
      <c r="Y111" s="31" cm="1">
        <f t="array" ref="Y111">Y$106+IF($C111&lt;&gt;0,SUMPRODUCT((Y$107:Y$108)*TRANSPOSE(($D111:$E111))),0)</f>
        <v>46993.689043634229</v>
      </c>
      <c r="Z111" s="31" cm="1">
        <f t="array" ref="Z111">Z$106+IF($C111&lt;&gt;0,SUMPRODUCT((Z$107:Z$108)*TRANSPOSE(($D111:$E111))),0)</f>
        <v>-190434.80196586339</v>
      </c>
      <c r="AA111" s="31" cm="1">
        <f t="array" ref="AA111">AA$106+IF($C111&lt;&gt;0,SUMPRODUCT((AA$107:AA$108)*TRANSPOSE(($D111:$E111))),0)</f>
        <v>-479203.13456135691</v>
      </c>
      <c r="AB111" s="31" cm="1">
        <f t="array" ref="AB111">AB$106+IF($C111&lt;&gt;0,SUMPRODUCT((AB$107:AB$108)*TRANSPOSE(($D111:$E111))),0)</f>
        <v>-667330.37058556767</v>
      </c>
      <c r="AC111" s="31" cm="1">
        <f t="array" ref="AC111">AC$106+IF($C111&lt;&gt;0,SUMPRODUCT((AC$107:AC$108)*TRANSPOSE(($D111:$E111))),0)</f>
        <v>-944492.61413763731</v>
      </c>
      <c r="AD111" s="31" cm="1">
        <f t="array" ref="AD111">AD$106+IF($C111&lt;&gt;0,SUMPRODUCT((AD$107:AD$108)*TRANSPOSE(($D111:$E111))),0)</f>
        <v>-1179688.0038407</v>
      </c>
      <c r="AE111" s="31" cm="1">
        <f t="array" ref="AE111">AE$106+IF($C111&lt;&gt;0,SUMPRODUCT((AE$107:AE$108)*TRANSPOSE(($D111:$E111))),0)</f>
        <v>-1545336.272528789</v>
      </c>
      <c r="AF111" s="31" cm="1">
        <f t="array" ref="AF111">AF$106+IF($C111&lt;&gt;0,SUMPRODUCT((AF$107:AF$108)*TRANSPOSE(($D111:$E111))),0)</f>
        <v>-2155031.5277084652</v>
      </c>
      <c r="AG111" s="31" cm="1">
        <f t="array" ref="AG111">AG$106+IF($C111&lt;&gt;0,SUMPRODUCT((AG$107:AG$108)*TRANSPOSE(($D111:$E111))),0)</f>
        <v>-2155031.5277084652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20176.149094271434</v>
      </c>
      <c r="L112" s="31" cm="1">
        <f t="array" ref="L112">L$106+IF($C112&lt;&gt;0,SUMPRODUCT((L$107:L$108)*TRANSPOSE(($D112:$E112))),0)</f>
        <v>57353.396969247231</v>
      </c>
      <c r="M112" s="31" cm="1">
        <f t="array" ref="M112">M$106+IF($C112&lt;&gt;0,SUMPRODUCT((M$107:M$108)*TRANSPOSE(($D112:$E112))),0)</f>
        <v>118771.53041782425</v>
      </c>
      <c r="N112" s="31" cm="1">
        <f t="array" ref="N112">N$106+IF($C112&lt;&gt;0,SUMPRODUCT((N$107:N$108)*TRANSPOSE(($D112:$E112))),0)</f>
        <v>227946.72587886534</v>
      </c>
      <c r="O112" s="31" cm="1">
        <f t="array" ref="O112">O$106+IF($C112&lt;&gt;0,SUMPRODUCT((O$107:O$108)*TRANSPOSE(($D112:$E112))),0)</f>
        <v>407094.93876967666</v>
      </c>
      <c r="P112" s="31" cm="1">
        <f t="array" ref="P112">P$106+IF($C112&lt;&gt;0,SUMPRODUCT((P$107:P$108)*TRANSPOSE(($D112:$E112))),0)</f>
        <v>586725.11566426279</v>
      </c>
      <c r="Q112" s="31" cm="1">
        <f t="array" ref="Q112">Q$106+IF($C112&lt;&gt;0,SUMPRODUCT((Q$107:Q$108)*TRANSPOSE(($D112:$E112))),0)</f>
        <v>584697.31883121515</v>
      </c>
      <c r="R112" s="31" cm="1">
        <f t="array" ref="R112">R$106+IF($C112&lt;&gt;0,SUMPRODUCT((R$107:R$108)*TRANSPOSE(($D112:$E112))),0)</f>
        <v>578360.6173214583</v>
      </c>
      <c r="S112" s="31" cm="1">
        <f t="array" ref="S112">S$106+IF($C112&lt;&gt;0,SUMPRODUCT((S$107:S$108)*TRANSPOSE(($D112:$E112))),0)</f>
        <v>563629.63701144478</v>
      </c>
      <c r="T112" s="31" cm="1">
        <f t="array" ref="T112">T$106+IF($C112&lt;&gt;0,SUMPRODUCT((T$107:T$108)*TRANSPOSE(($D112:$E112))),0)</f>
        <v>527336.66403208836</v>
      </c>
      <c r="U112" s="31" cm="1">
        <f t="array" ref="U112">U$106+IF($C112&lt;&gt;0,SUMPRODUCT((U$107:U$108)*TRANSPOSE(($D112:$E112))),0)</f>
        <v>454421.11859640339</v>
      </c>
      <c r="V112" s="31" cm="1">
        <f t="array" ref="V112">V$106+IF($C112&lt;&gt;0,SUMPRODUCT((V$107:V$108)*TRANSPOSE(($D112:$E112))),0)</f>
        <v>377839.22786651668</v>
      </c>
      <c r="W112" s="31" cm="1">
        <f t="array" ref="W112">W$106+IF($C112&lt;&gt;0,SUMPRODUCT((W$107:W$108)*TRANSPOSE(($D112:$E112))),0)</f>
        <v>300275.10037933348</v>
      </c>
      <c r="X112" s="31" cm="1">
        <f t="array" ref="X112">X$106+IF($C112&lt;&gt;0,SUMPRODUCT((X$107:X$108)*TRANSPOSE(($D112:$E112))),0)</f>
        <v>178630.268502905</v>
      </c>
      <c r="Y112" s="31" cm="1">
        <f t="array" ref="Y112">Y$106+IF($C112&lt;&gt;0,SUMPRODUCT((Y$107:Y$108)*TRANSPOSE(($D112:$E112))),0)</f>
        <v>51507.253484391571</v>
      </c>
      <c r="Z112" s="31" cm="1">
        <f t="array" ref="Z112">Z$106+IF($C112&lt;&gt;0,SUMPRODUCT((Z$107:Z$108)*TRANSPOSE(($D112:$E112))),0)</f>
        <v>-209664.0866260558</v>
      </c>
      <c r="AA112" s="31" cm="1">
        <f t="array" ref="AA112">AA$106+IF($C112&lt;&gt;0,SUMPRODUCT((AA$107:AA$108)*TRANSPOSE(($D112:$E112))),0)</f>
        <v>-527309.25248109875</v>
      </c>
      <c r="AB112" s="31" cm="1">
        <f t="array" ref="AB112">AB$106+IF($C112&lt;&gt;0,SUMPRODUCT((AB$107:AB$108)*TRANSPOSE(($D112:$E112))),0)</f>
        <v>-734249.21210773056</v>
      </c>
      <c r="AC112" s="31" cm="1">
        <f t="array" ref="AC112">AC$106+IF($C112&lt;&gt;0,SUMPRODUCT((AC$107:AC$108)*TRANSPOSE(($D112:$E112))),0)</f>
        <v>-1039127.6800150072</v>
      </c>
      <c r="AD112" s="31" cm="1">
        <f t="array" ref="AD112">AD$106+IF($C112&lt;&gt;0,SUMPRODUCT((AD$107:AD$108)*TRANSPOSE(($D112:$E112))),0)</f>
        <v>-1297842.6086883759</v>
      </c>
      <c r="AE112" s="31" cm="1">
        <f t="array" ref="AE112">AE$106+IF($C112&lt;&gt;0,SUMPRODUCT((AE$107:AE$108)*TRANSPOSE(($D112:$E112))),0)</f>
        <v>-1700055.704245274</v>
      </c>
      <c r="AF112" s="31" cm="1">
        <f t="array" ref="AF112">AF$106+IF($C112&lt;&gt;0,SUMPRODUCT((AF$107:AF$108)*TRANSPOSE(($D112:$E112))),0)</f>
        <v>-2370720.4849429182</v>
      </c>
      <c r="AG112" s="31" cm="1">
        <f t="array" ref="AG112">AG$106+IF($C112&lt;&gt;0,SUMPRODUCT((AG$107:AG$108)*TRANSPOSE(($D112:$E112))),0)</f>
        <v>-2370720.4849429182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13129.495375202421</v>
      </c>
      <c r="L113" s="31" cm="1">
        <f t="array" ref="L113">L$106+IF($C113&lt;&gt;0,SUMPRODUCT((L$107:L$108)*TRANSPOSE(($D113:$E113))),0)</f>
        <v>43547.243636546249</v>
      </c>
      <c r="M113" s="31" cm="1">
        <f t="array" ref="M113">M$106+IF($C113&lt;&gt;0,SUMPRODUCT((M$107:M$108)*TRANSPOSE(($D113:$E113))),0)</f>
        <v>93798.44373083653</v>
      </c>
      <c r="N113" s="31" cm="1">
        <f t="array" ref="N113">N$106+IF($C113&lt;&gt;0,SUMPRODUCT((N$107:N$108)*TRANSPOSE(($D113:$E113))),0)</f>
        <v>183123.60365350655</v>
      </c>
      <c r="O113" s="31" cm="1">
        <f t="array" ref="O113">O$106+IF($C113&lt;&gt;0,SUMPRODUCT((O$107:O$108)*TRANSPOSE(($D113:$E113))),0)</f>
        <v>329699.41420053394</v>
      </c>
      <c r="P113" s="31" cm="1">
        <f t="array" ref="P113">P$106+IF($C113&lt;&gt;0,SUMPRODUCT((P$107:P$108)*TRANSPOSE(($D113:$E113))),0)</f>
        <v>476669.55893246806</v>
      </c>
      <c r="Q113" s="31" cm="1">
        <f t="array" ref="Q113">Q$106+IF($C113&lt;&gt;0,SUMPRODUCT((Q$107:Q$108)*TRANSPOSE(($D113:$E113))),0)</f>
        <v>475010.45243270183</v>
      </c>
      <c r="R113" s="31" cm="1">
        <f t="array" ref="R113">R$106+IF($C113&lt;&gt;0,SUMPRODUCT((R$107:R$108)*TRANSPOSE(($D113:$E113))),0)</f>
        <v>469825.87847017351</v>
      </c>
      <c r="S113" s="31" cm="1">
        <f t="array" ref="S113">S$106+IF($C113&lt;&gt;0,SUMPRODUCT((S$107:S$108)*TRANSPOSE(($D113:$E113))),0)</f>
        <v>457773.25821652607</v>
      </c>
      <c r="T113" s="31" cm="1">
        <f t="array" ref="T113">T$106+IF($C113&lt;&gt;0,SUMPRODUCT((T$107:T$108)*TRANSPOSE(($D113:$E113))),0)</f>
        <v>428079.00759705267</v>
      </c>
      <c r="U113" s="31" cm="1">
        <f t="array" ref="U113">U$106+IF($C113&lt;&gt;0,SUMPRODUCT((U$107:U$108)*TRANSPOSE(($D113:$E113))),0)</f>
        <v>368420.83405876497</v>
      </c>
      <c r="V113" s="31" cm="1">
        <f t="array" ref="V113">V$106+IF($C113&lt;&gt;0,SUMPRODUCT((V$107:V$108)*TRANSPOSE(($D113:$E113))),0)</f>
        <v>305762.92346158484</v>
      </c>
      <c r="W113" s="31" cm="1">
        <f t="array" ref="W113">W$106+IF($C113&lt;&gt;0,SUMPRODUCT((W$107:W$108)*TRANSPOSE(($D113:$E113))),0)</f>
        <v>242301.36460843499</v>
      </c>
      <c r="X113" s="31" cm="1">
        <f t="array" ref="X113">X$106+IF($C113&lt;&gt;0,SUMPRODUCT((X$107:X$108)*TRANSPOSE(($D113:$E113))),0)</f>
        <v>142773.77489135714</v>
      </c>
      <c r="Y113" s="31" cm="1">
        <f t="array" ref="Y113">Y$106+IF($C113&lt;&gt;0,SUMPRODUCT((Y$107:Y$108)*TRANSPOSE(($D113:$E113))),0)</f>
        <v>38764.035330755265</v>
      </c>
      <c r="Z113" s="31" cm="1">
        <f t="array" ref="Z113">Z$106+IF($C113&lt;&gt;0,SUMPRODUCT((Z$107:Z$108)*TRANSPOSE(($D113:$E113))),0)</f>
        <v>-174921.60657779258</v>
      </c>
      <c r="AA113" s="31" cm="1">
        <f t="array" ref="AA113">AA$106+IF($C113&lt;&gt;0,SUMPRODUCT((AA$107:AA$108)*TRANSPOSE(($D113:$E113))),0)</f>
        <v>-434813.1059137368</v>
      </c>
      <c r="AB113" s="31" cm="1">
        <f t="array" ref="AB113">AB$106+IF($C113&lt;&gt;0,SUMPRODUCT((AB$107:AB$108)*TRANSPOSE(($D113:$E113))),0)</f>
        <v>-604127.61833552644</v>
      </c>
      <c r="AC113" s="31" cm="1">
        <f t="array" ref="AC113">AC$106+IF($C113&lt;&gt;0,SUMPRODUCT((AC$107:AC$108)*TRANSPOSE(($D113:$E113))),0)</f>
        <v>-853573.63753238914</v>
      </c>
      <c r="AD113" s="31" cm="1">
        <f t="array" ref="AD113">AD$106+IF($C113&lt;&gt;0,SUMPRODUCT((AD$107:AD$108)*TRANSPOSE(($D113:$E113))),0)</f>
        <v>-1065249.4882651456</v>
      </c>
      <c r="AE113" s="31" cm="1">
        <f t="array" ref="AE113">AE$106+IF($C113&lt;&gt;0,SUMPRODUCT((AE$107:AE$108)*TRANSPOSE(($D113:$E113))),0)</f>
        <v>-1394332.9300844255</v>
      </c>
      <c r="AF113" s="31" cm="1">
        <f t="array" ref="AF113">AF$106+IF($C113&lt;&gt;0,SUMPRODUCT((AF$107:AF$108)*TRANSPOSE(($D113:$E113))),0)</f>
        <v>-1943058.6597461344</v>
      </c>
      <c r="AG113" s="31" cm="1">
        <f t="array" ref="AG113">AG$106+IF($C113&lt;&gt;0,SUMPRODUCT((AG$107:AG$108)*TRANSPOSE(($D113:$E113))),0)</f>
        <v>-1943058.6597461344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11271.450739141608</v>
      </c>
      <c r="L114" s="31" cm="1">
        <f t="array" ref="L114">L$106+IF($C114&lt;&gt;0,SUMPRODUCT((L$107:L$108)*TRANSPOSE(($D114:$E114))),0)</f>
        <v>41689.199000485438</v>
      </c>
      <c r="M114" s="31" cm="1">
        <f t="array" ref="M114">M$106+IF($C114&lt;&gt;0,SUMPRODUCT((M$107:M$108)*TRANSPOSE(($D114:$E114))),0)</f>
        <v>91940.399094775727</v>
      </c>
      <c r="N114" s="31" cm="1">
        <f t="array" ref="N114">N$106+IF($C114&lt;&gt;0,SUMPRODUCT((N$107:N$108)*TRANSPOSE(($D114:$E114))),0)</f>
        <v>181265.55901744572</v>
      </c>
      <c r="O114" s="31" cm="1">
        <f t="array" ref="O114">O$106+IF($C114&lt;&gt;0,SUMPRODUCT((O$107:O$108)*TRANSPOSE(($D114:$E114))),0)</f>
        <v>327841.36956447316</v>
      </c>
      <c r="P114" s="31" cm="1">
        <f t="array" ref="P114">P$106+IF($C114&lt;&gt;0,SUMPRODUCT((P$107:P$108)*TRANSPOSE(($D114:$E114))),0)</f>
        <v>474811.51429640723</v>
      </c>
      <c r="Q114" s="31" cm="1">
        <f t="array" ref="Q114">Q$106+IF($C114&lt;&gt;0,SUMPRODUCT((Q$107:Q$108)*TRANSPOSE(($D114:$E114))),0)</f>
        <v>473152.407796641</v>
      </c>
      <c r="R114" s="31" cm="1">
        <f t="array" ref="R114">R$106+IF($C114&lt;&gt;0,SUMPRODUCT((R$107:R$108)*TRANSPOSE(($D114:$E114))),0)</f>
        <v>467967.83383411274</v>
      </c>
      <c r="S114" s="31" cm="1">
        <f t="array" ref="S114">S$106+IF($C114&lt;&gt;0,SUMPRODUCT((S$107:S$108)*TRANSPOSE(($D114:$E114))),0)</f>
        <v>455915.21358046529</v>
      </c>
      <c r="T114" s="31" cm="1">
        <f t="array" ref="T114">T$106+IF($C114&lt;&gt;0,SUMPRODUCT((T$107:T$108)*TRANSPOSE(($D114:$E114))),0)</f>
        <v>426220.96296099183</v>
      </c>
      <c r="U114" s="31" cm="1">
        <f t="array" ref="U114">U$106+IF($C114&lt;&gt;0,SUMPRODUCT((U$107:U$108)*TRANSPOSE(($D114:$E114))),0)</f>
        <v>366562.78942270414</v>
      </c>
      <c r="V114" s="31" cm="1">
        <f t="array" ref="V114">V$106+IF($C114&lt;&gt;0,SUMPRODUCT((V$107:V$108)*TRANSPOSE(($D114:$E114))),0)</f>
        <v>303904.87882552407</v>
      </c>
      <c r="W114" s="31" cm="1">
        <f t="array" ref="W114">W$106+IF($C114&lt;&gt;0,SUMPRODUCT((W$107:W$108)*TRANSPOSE(($D114:$E114))),0)</f>
        <v>240443.31997237419</v>
      </c>
      <c r="X114" s="31" cm="1">
        <f t="array" ref="X114">X$106+IF($C114&lt;&gt;0,SUMPRODUCT((X$107:X$108)*TRANSPOSE(($D114:$E114))),0)</f>
        <v>140915.73025529634</v>
      </c>
      <c r="Y114" s="31" cm="1">
        <f t="array" ref="Y114">Y$106+IF($C114&lt;&gt;0,SUMPRODUCT((Y$107:Y$108)*TRANSPOSE(($D114:$E114))),0)</f>
        <v>36905.990694694454</v>
      </c>
      <c r="Z114" s="31" cm="1">
        <f t="array" ref="Z114">Z$106+IF($C114&lt;&gt;0,SUMPRODUCT((Z$107:Z$108)*TRANSPOSE(($D114:$E114))),0)</f>
        <v>-176779.65121385339</v>
      </c>
      <c r="AA114" s="31" cm="1">
        <f t="array" ref="AA114">AA$106+IF($C114&lt;&gt;0,SUMPRODUCT((AA$107:AA$108)*TRANSPOSE(($D114:$E114))),0)</f>
        <v>-436671.15054979757</v>
      </c>
      <c r="AB114" s="31" cm="1">
        <f t="array" ref="AB114">AB$106+IF($C114&lt;&gt;0,SUMPRODUCT((AB$107:AB$108)*TRANSPOSE(($D114:$E114))),0)</f>
        <v>-605985.66297158727</v>
      </c>
      <c r="AC114" s="31" cm="1">
        <f t="array" ref="AC114">AC$106+IF($C114&lt;&gt;0,SUMPRODUCT((AC$107:AC$108)*TRANSPOSE(($D114:$E114))),0)</f>
        <v>-855431.68216844997</v>
      </c>
      <c r="AD114" s="31" cm="1">
        <f t="array" ref="AD114">AD$106+IF($C114&lt;&gt;0,SUMPRODUCT((AD$107:AD$108)*TRANSPOSE(($D114:$E114))),0)</f>
        <v>-1067107.5329012063</v>
      </c>
      <c r="AE114" s="31" cm="1">
        <f t="array" ref="AE114">AE$106+IF($C114&lt;&gt;0,SUMPRODUCT((AE$107:AE$108)*TRANSPOSE(($D114:$E114))),0)</f>
        <v>-1396190.9747204864</v>
      </c>
      <c r="AF114" s="31" cm="1">
        <f t="array" ref="AF114">AF$106+IF($C114&lt;&gt;0,SUMPRODUCT((AF$107:AF$108)*TRANSPOSE(($D114:$E114))),0)</f>
        <v>-1944916.7043821951</v>
      </c>
      <c r="AG114" s="31" cm="1">
        <f t="array" ref="AG114">AG$106+IF($C114&lt;&gt;0,SUMPRODUCT((AG$107:AG$108)*TRANSPOSE(($D114:$E114))),0)</f>
        <v>-1944916.7043821951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16652.822234736926</v>
      </c>
      <c r="L115" s="31" cm="1">
        <f t="array" ref="L115">L$106+IF($C115&lt;&gt;0,SUMPRODUCT((L$107:L$108)*TRANSPOSE(($D115:$E115))),0)</f>
        <v>50450.32030289674</v>
      </c>
      <c r="M115" s="31" cm="1">
        <f t="array" ref="M115">M$106+IF($C115&lt;&gt;0,SUMPRODUCT((M$107:M$108)*TRANSPOSE(($D115:$E115))),0)</f>
        <v>106284.98707433039</v>
      </c>
      <c r="N115" s="31" cm="1">
        <f t="array" ref="N115">N$106+IF($C115&lt;&gt;0,SUMPRODUCT((N$107:N$108)*TRANSPOSE(($D115:$E115))),0)</f>
        <v>205535.16476618595</v>
      </c>
      <c r="O115" s="31" cm="1">
        <f t="array" ref="O115">O$106+IF($C115&lt;&gt;0,SUMPRODUCT((O$107:O$108)*TRANSPOSE(($D115:$E115))),0)</f>
        <v>368397.1764851053</v>
      </c>
      <c r="P115" s="31" cm="1">
        <f t="array" ref="P115">P$106+IF($C115&lt;&gt;0,SUMPRODUCT((P$107:P$108)*TRANSPOSE(($D115:$E115))),0)</f>
        <v>531697.33729836543</v>
      </c>
      <c r="Q115" s="31" cm="1">
        <f t="array" ref="Q115">Q$106+IF($C115&lt;&gt;0,SUMPRODUCT((Q$107:Q$108)*TRANSPOSE(($D115:$E115))),0)</f>
        <v>529853.88563195849</v>
      </c>
      <c r="R115" s="31" cm="1">
        <f t="array" ref="R115">R$106+IF($C115&lt;&gt;0,SUMPRODUCT((R$107:R$108)*TRANSPOSE(($D115:$E115))),0)</f>
        <v>524093.24789581593</v>
      </c>
      <c r="S115" s="31" cm="1">
        <f t="array" ref="S115">S$106+IF($C115&lt;&gt;0,SUMPRODUCT((S$107:S$108)*TRANSPOSE(($D115:$E115))),0)</f>
        <v>510701.44761398545</v>
      </c>
      <c r="T115" s="31" cm="1">
        <f t="array" ref="T115">T$106+IF($C115&lt;&gt;0,SUMPRODUCT((T$107:T$108)*TRANSPOSE(($D115:$E115))),0)</f>
        <v>477707.83581457054</v>
      </c>
      <c r="U115" s="31" cm="1">
        <f t="array" ref="U115">U$106+IF($C115&lt;&gt;0,SUMPRODUCT((U$107:U$108)*TRANSPOSE(($D115:$E115))),0)</f>
        <v>411420.97632758418</v>
      </c>
      <c r="V115" s="31" cm="1">
        <f t="array" ref="V115">V$106+IF($C115&lt;&gt;0,SUMPRODUCT((V$107:V$108)*TRANSPOSE(($D115:$E115))),0)</f>
        <v>341801.07566405076</v>
      </c>
      <c r="W115" s="31" cm="1">
        <f t="array" ref="W115">W$106+IF($C115&lt;&gt;0,SUMPRODUCT((W$107:W$108)*TRANSPOSE(($D115:$E115))),0)</f>
        <v>271288.23249388422</v>
      </c>
      <c r="X115" s="31" cm="1">
        <f t="array" ref="X115">X$106+IF($C115&lt;&gt;0,SUMPRODUCT((X$107:X$108)*TRANSPOSE(($D115:$E115))),0)</f>
        <v>160702.02169713107</v>
      </c>
      <c r="Y115" s="31" cm="1">
        <f t="array" ref="Y115">Y$106+IF($C115&lt;&gt;0,SUMPRODUCT((Y$107:Y$108)*TRANSPOSE(($D115:$E115))),0)</f>
        <v>45135.644407573418</v>
      </c>
      <c r="Z115" s="31" cm="1">
        <f t="array" ref="Z115">Z$106+IF($C115&lt;&gt;0,SUMPRODUCT((Z$107:Z$108)*TRANSPOSE(($D115:$E115))),0)</f>
        <v>-192292.84660192419</v>
      </c>
      <c r="AA115" s="31" cm="1">
        <f t="array" ref="AA115">AA$106+IF($C115&lt;&gt;0,SUMPRODUCT((AA$107:AA$108)*TRANSPOSE(($D115:$E115))),0)</f>
        <v>-481061.17919741775</v>
      </c>
      <c r="AB115" s="31" cm="1">
        <f t="array" ref="AB115">AB$106+IF($C115&lt;&gt;0,SUMPRODUCT((AB$107:AB$108)*TRANSPOSE(($D115:$E115))),0)</f>
        <v>-669188.4152216285</v>
      </c>
      <c r="AC115" s="31" cm="1">
        <f t="array" ref="AC115">AC$106+IF($C115&lt;&gt;0,SUMPRODUCT((AC$107:AC$108)*TRANSPOSE(($D115:$E115))),0)</f>
        <v>-946350.65877369815</v>
      </c>
      <c r="AD115" s="31" cm="1">
        <f t="array" ref="AD115">AD$106+IF($C115&lt;&gt;0,SUMPRODUCT((AD$107:AD$108)*TRANSPOSE(($D115:$E115))),0)</f>
        <v>-1181546.0484767607</v>
      </c>
      <c r="AE115" s="31" cm="1">
        <f t="array" ref="AE115">AE$106+IF($C115&lt;&gt;0,SUMPRODUCT((AE$107:AE$108)*TRANSPOSE(($D115:$E115))),0)</f>
        <v>-1547194.3171648497</v>
      </c>
      <c r="AF115" s="31" cm="1">
        <f t="array" ref="AF115">AF$106+IF($C115&lt;&gt;0,SUMPRODUCT((AF$107:AF$108)*TRANSPOSE(($D115:$E115))),0)</f>
        <v>-2156889.5723445262</v>
      </c>
      <c r="AG115" s="31" cm="1">
        <f t="array" ref="AG115">AG$106+IF($C115&lt;&gt;0,SUMPRODUCT((AG$107:AG$108)*TRANSPOSE(($D115:$E115))),0)</f>
        <v>-2156889.5723445262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16652.822234736926</v>
      </c>
      <c r="L116" s="31" cm="1">
        <f t="array" ref="L116">L$106+IF($C116&lt;&gt;0,SUMPRODUCT((L$107:L$108)*TRANSPOSE(($D116:$E116))),0)</f>
        <v>50450.32030289674</v>
      </c>
      <c r="M116" s="31" cm="1">
        <f t="array" ref="M116">M$106+IF($C116&lt;&gt;0,SUMPRODUCT((M$107:M$108)*TRANSPOSE(($D116:$E116))),0)</f>
        <v>106284.98707433039</v>
      </c>
      <c r="N116" s="31" cm="1">
        <f t="array" ref="N116">N$106+IF($C116&lt;&gt;0,SUMPRODUCT((N$107:N$108)*TRANSPOSE(($D116:$E116))),0)</f>
        <v>205535.16476618595</v>
      </c>
      <c r="O116" s="31" cm="1">
        <f t="array" ref="O116">O$106+IF($C116&lt;&gt;0,SUMPRODUCT((O$107:O$108)*TRANSPOSE(($D116:$E116))),0)</f>
        <v>368397.1764851053</v>
      </c>
      <c r="P116" s="31" cm="1">
        <f t="array" ref="P116">P$106+IF($C116&lt;&gt;0,SUMPRODUCT((P$107:P$108)*TRANSPOSE(($D116:$E116))),0)</f>
        <v>531697.33729836543</v>
      </c>
      <c r="Q116" s="31" cm="1">
        <f t="array" ref="Q116">Q$106+IF($C116&lt;&gt;0,SUMPRODUCT((Q$107:Q$108)*TRANSPOSE(($D116:$E116))),0)</f>
        <v>529853.88563195849</v>
      </c>
      <c r="R116" s="31" cm="1">
        <f t="array" ref="R116">R$106+IF($C116&lt;&gt;0,SUMPRODUCT((R$107:R$108)*TRANSPOSE(($D116:$E116))),0)</f>
        <v>524093.24789581593</v>
      </c>
      <c r="S116" s="31" cm="1">
        <f t="array" ref="S116">S$106+IF($C116&lt;&gt;0,SUMPRODUCT((S$107:S$108)*TRANSPOSE(($D116:$E116))),0)</f>
        <v>510701.44761398545</v>
      </c>
      <c r="T116" s="31" cm="1">
        <f t="array" ref="T116">T$106+IF($C116&lt;&gt;0,SUMPRODUCT((T$107:T$108)*TRANSPOSE(($D116:$E116))),0)</f>
        <v>477707.83581457054</v>
      </c>
      <c r="U116" s="31" cm="1">
        <f t="array" ref="U116">U$106+IF($C116&lt;&gt;0,SUMPRODUCT((U$107:U$108)*TRANSPOSE(($D116:$E116))),0)</f>
        <v>411420.97632758418</v>
      </c>
      <c r="V116" s="31" cm="1">
        <f t="array" ref="V116">V$106+IF($C116&lt;&gt;0,SUMPRODUCT((V$107:V$108)*TRANSPOSE(($D116:$E116))),0)</f>
        <v>341801.07566405076</v>
      </c>
      <c r="W116" s="31" cm="1">
        <f t="array" ref="W116">W$106+IF($C116&lt;&gt;0,SUMPRODUCT((W$107:W$108)*TRANSPOSE(($D116:$E116))),0)</f>
        <v>271288.23249388422</v>
      </c>
      <c r="X116" s="31" cm="1">
        <f t="array" ref="X116">X$106+IF($C116&lt;&gt;0,SUMPRODUCT((X$107:X$108)*TRANSPOSE(($D116:$E116))),0)</f>
        <v>160702.02169713107</v>
      </c>
      <c r="Y116" s="31" cm="1">
        <f t="array" ref="Y116">Y$106+IF($C116&lt;&gt;0,SUMPRODUCT((Y$107:Y$108)*TRANSPOSE(($D116:$E116))),0)</f>
        <v>45135.644407573418</v>
      </c>
      <c r="Z116" s="31" cm="1">
        <f t="array" ref="Z116">Z$106+IF($C116&lt;&gt;0,SUMPRODUCT((Z$107:Z$108)*TRANSPOSE(($D116:$E116))),0)</f>
        <v>-192292.84660192419</v>
      </c>
      <c r="AA116" s="31" cm="1">
        <f t="array" ref="AA116">AA$106+IF($C116&lt;&gt;0,SUMPRODUCT((AA$107:AA$108)*TRANSPOSE(($D116:$E116))),0)</f>
        <v>-481061.17919741775</v>
      </c>
      <c r="AB116" s="31" cm="1">
        <f t="array" ref="AB116">AB$106+IF($C116&lt;&gt;0,SUMPRODUCT((AB$107:AB$108)*TRANSPOSE(($D116:$E116))),0)</f>
        <v>-669188.4152216285</v>
      </c>
      <c r="AC116" s="31" cm="1">
        <f t="array" ref="AC116">AC$106+IF($C116&lt;&gt;0,SUMPRODUCT((AC$107:AC$108)*TRANSPOSE(($D116:$E116))),0)</f>
        <v>-946350.65877369815</v>
      </c>
      <c r="AD116" s="31" cm="1">
        <f t="array" ref="AD116">AD$106+IF($C116&lt;&gt;0,SUMPRODUCT((AD$107:AD$108)*TRANSPOSE(($D116:$E116))),0)</f>
        <v>-1181546.0484767607</v>
      </c>
      <c r="AE116" s="31" cm="1">
        <f t="array" ref="AE116">AE$106+IF($C116&lt;&gt;0,SUMPRODUCT((AE$107:AE$108)*TRANSPOSE(($D116:$E116))),0)</f>
        <v>-1547194.3171648497</v>
      </c>
      <c r="AF116" s="31" cm="1">
        <f t="array" ref="AF116">AF$106+IF($C116&lt;&gt;0,SUMPRODUCT((AF$107:AF$108)*TRANSPOSE(($D116:$E116))),0)</f>
        <v>-2156889.5723445262</v>
      </c>
      <c r="AG116" s="31" cm="1">
        <f t="array" ref="AG116">AG$106+IF($C116&lt;&gt;0,SUMPRODUCT((AG$107:AG$108)*TRANSPOSE(($D116:$E116))),0)</f>
        <v>-2156889.5723445262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16652.822234736926</v>
      </c>
      <c r="L117" s="31" cm="1">
        <f t="array" ref="L117">L$106+IF($C117&lt;&gt;0,SUMPRODUCT((L$107:L$108)*TRANSPOSE(($D117:$E117))),0)</f>
        <v>50450.32030289674</v>
      </c>
      <c r="M117" s="31" cm="1">
        <f t="array" ref="M117">M$106+IF($C117&lt;&gt;0,SUMPRODUCT((M$107:M$108)*TRANSPOSE(($D117:$E117))),0)</f>
        <v>106284.98707433039</v>
      </c>
      <c r="N117" s="31" cm="1">
        <f t="array" ref="N117">N$106+IF($C117&lt;&gt;0,SUMPRODUCT((N$107:N$108)*TRANSPOSE(($D117:$E117))),0)</f>
        <v>205535.16476618595</v>
      </c>
      <c r="O117" s="31" cm="1">
        <f t="array" ref="O117">O$106+IF($C117&lt;&gt;0,SUMPRODUCT((O$107:O$108)*TRANSPOSE(($D117:$E117))),0)</f>
        <v>368397.1764851053</v>
      </c>
      <c r="P117" s="31" cm="1">
        <f t="array" ref="P117">P$106+IF($C117&lt;&gt;0,SUMPRODUCT((P$107:P$108)*TRANSPOSE(($D117:$E117))),0)</f>
        <v>531697.33729836543</v>
      </c>
      <c r="Q117" s="31" cm="1">
        <f t="array" ref="Q117">Q$106+IF($C117&lt;&gt;0,SUMPRODUCT((Q$107:Q$108)*TRANSPOSE(($D117:$E117))),0)</f>
        <v>529853.88563195849</v>
      </c>
      <c r="R117" s="31" cm="1">
        <f t="array" ref="R117">R$106+IF($C117&lt;&gt;0,SUMPRODUCT((R$107:R$108)*TRANSPOSE(($D117:$E117))),0)</f>
        <v>524093.24789581593</v>
      </c>
      <c r="S117" s="31" cm="1">
        <f t="array" ref="S117">S$106+IF($C117&lt;&gt;0,SUMPRODUCT((S$107:S$108)*TRANSPOSE(($D117:$E117))),0)</f>
        <v>510701.44761398545</v>
      </c>
      <c r="T117" s="31" cm="1">
        <f t="array" ref="T117">T$106+IF($C117&lt;&gt;0,SUMPRODUCT((T$107:T$108)*TRANSPOSE(($D117:$E117))),0)</f>
        <v>477707.83581457054</v>
      </c>
      <c r="U117" s="31" cm="1">
        <f t="array" ref="U117">U$106+IF($C117&lt;&gt;0,SUMPRODUCT((U$107:U$108)*TRANSPOSE(($D117:$E117))),0)</f>
        <v>411420.97632758418</v>
      </c>
      <c r="V117" s="31" cm="1">
        <f t="array" ref="V117">V$106+IF($C117&lt;&gt;0,SUMPRODUCT((V$107:V$108)*TRANSPOSE(($D117:$E117))),0)</f>
        <v>341801.07566405076</v>
      </c>
      <c r="W117" s="31" cm="1">
        <f t="array" ref="W117">W$106+IF($C117&lt;&gt;0,SUMPRODUCT((W$107:W$108)*TRANSPOSE(($D117:$E117))),0)</f>
        <v>271288.23249388422</v>
      </c>
      <c r="X117" s="31" cm="1">
        <f t="array" ref="X117">X$106+IF($C117&lt;&gt;0,SUMPRODUCT((X$107:X$108)*TRANSPOSE(($D117:$E117))),0)</f>
        <v>160702.02169713107</v>
      </c>
      <c r="Y117" s="31" cm="1">
        <f t="array" ref="Y117">Y$106+IF($C117&lt;&gt;0,SUMPRODUCT((Y$107:Y$108)*TRANSPOSE(($D117:$E117))),0)</f>
        <v>45135.644407573418</v>
      </c>
      <c r="Z117" s="31" cm="1">
        <f t="array" ref="Z117">Z$106+IF($C117&lt;&gt;0,SUMPRODUCT((Z$107:Z$108)*TRANSPOSE(($D117:$E117))),0)</f>
        <v>-192292.84660192419</v>
      </c>
      <c r="AA117" s="31" cm="1">
        <f t="array" ref="AA117">AA$106+IF($C117&lt;&gt;0,SUMPRODUCT((AA$107:AA$108)*TRANSPOSE(($D117:$E117))),0)</f>
        <v>-481061.17919741775</v>
      </c>
      <c r="AB117" s="31" cm="1">
        <f t="array" ref="AB117">AB$106+IF($C117&lt;&gt;0,SUMPRODUCT((AB$107:AB$108)*TRANSPOSE(($D117:$E117))),0)</f>
        <v>-669188.4152216285</v>
      </c>
      <c r="AC117" s="31" cm="1">
        <f t="array" ref="AC117">AC$106+IF($C117&lt;&gt;0,SUMPRODUCT((AC$107:AC$108)*TRANSPOSE(($D117:$E117))),0)</f>
        <v>-946350.65877369815</v>
      </c>
      <c r="AD117" s="31" cm="1">
        <f t="array" ref="AD117">AD$106+IF($C117&lt;&gt;0,SUMPRODUCT((AD$107:AD$108)*TRANSPOSE(($D117:$E117))),0)</f>
        <v>-1181546.0484767607</v>
      </c>
      <c r="AE117" s="31" cm="1">
        <f t="array" ref="AE117">AE$106+IF($C117&lt;&gt;0,SUMPRODUCT((AE$107:AE$108)*TRANSPOSE(($D117:$E117))),0)</f>
        <v>-1547194.3171648497</v>
      </c>
      <c r="AF117" s="31" cm="1">
        <f t="array" ref="AF117">AF$106+IF($C117&lt;&gt;0,SUMPRODUCT((AF$107:AF$108)*TRANSPOSE(($D117:$E117))),0)</f>
        <v>-2156889.5723445262</v>
      </c>
      <c r="AG117" s="31" cm="1">
        <f t="array" ref="AG117">AG$106+IF($C117&lt;&gt;0,SUMPRODUCT((AG$107:AG$108)*TRANSPOSE(($D117:$E117))),0)</f>
        <v>-2156889.5723445262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0" priority="1">
      <formula>AND(SUM($I14:$AB14)&lt;&gt;0, E14=0)</formula>
    </cfRule>
  </conditionalFormatting>
  <conditionalFormatting sqref="E28">
    <cfRule type="expression" dxfId="9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LWN23 feeder extension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extend LWN32 with reconductoring to offload LWN21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249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985612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985612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7.059804415549277E-2</v>
      </c>
      <c r="J27" s="168">
        <v>0.36481421336194536</v>
      </c>
      <c r="K27" s="168">
        <v>0</v>
      </c>
      <c r="L27" s="168">
        <v>0</v>
      </c>
      <c r="M27" s="168">
        <v>0</v>
      </c>
      <c r="N27" s="168">
        <v>0</v>
      </c>
      <c r="O27" s="168">
        <v>5.5302666355793513E-4</v>
      </c>
      <c r="P27" s="168">
        <v>3.5775322745796249E-2</v>
      </c>
      <c r="Q27" s="168">
        <v>8.9904809904549424E-2</v>
      </c>
      <c r="R27" s="168">
        <v>0.25905509035237589</v>
      </c>
      <c r="S27" s="168">
        <v>0.65228009027917166</v>
      </c>
      <c r="T27" s="168">
        <v>1.621075377273725</v>
      </c>
      <c r="U27" s="168">
        <v>3.5674641949357304</v>
      </c>
      <c r="V27" s="168">
        <v>5.6117214909816298</v>
      </c>
      <c r="W27" s="168">
        <v>7.6821983624181378</v>
      </c>
      <c r="X27" s="168">
        <v>10.929354220279698</v>
      </c>
      <c r="Y27" s="168">
        <v>14.322743290073596</v>
      </c>
      <c r="Z27" s="168">
        <v>21.294383875731103</v>
      </c>
      <c r="AA27" s="168">
        <v>29.773522242048127</v>
      </c>
      <c r="AB27" s="168">
        <v>35.297524304132125</v>
      </c>
      <c r="AC27" s="168">
        <v>43.435871718732024</v>
      </c>
      <c r="AD27" s="168">
        <v>50.341941489220574</v>
      </c>
      <c r="AE27" s="168">
        <v>61.078514422076012</v>
      </c>
      <c r="AF27" s="168">
        <v>78.981067598490768</v>
      </c>
      <c r="AG27" s="168">
        <v>78.981067598490768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34056.329796741142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2404.3102747643552</v>
      </c>
      <c r="J28" s="119">
        <f t="shared" ref="J28:AG28" si="2">J27*$E$28</f>
        <v>12424.233164793101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18.834058440520444</v>
      </c>
      <c r="P28" s="119">
        <f t="shared" si="2"/>
        <v>1218.3761900156919</v>
      </c>
      <c r="Q28" s="119">
        <f t="shared" si="2"/>
        <v>3061.8278564226548</v>
      </c>
      <c r="R28" s="119">
        <f t="shared" si="2"/>
        <v>8822.4655925650877</v>
      </c>
      <c r="S28" s="119">
        <f t="shared" si="2"/>
        <v>22214.265874395554</v>
      </c>
      <c r="T28" s="119">
        <f t="shared" si="2"/>
        <v>55207.877673810544</v>
      </c>
      <c r="U28" s="119">
        <f t="shared" si="2"/>
        <v>121494.73716079687</v>
      </c>
      <c r="V28" s="119">
        <f t="shared" si="2"/>
        <v>191114.6378243303</v>
      </c>
      <c r="W28" s="119">
        <f t="shared" si="2"/>
        <v>261627.48099449684</v>
      </c>
      <c r="X28" s="119">
        <f t="shared" si="2"/>
        <v>372213.69179125002</v>
      </c>
      <c r="Y28" s="119">
        <f t="shared" si="2"/>
        <v>487780.06908080768</v>
      </c>
      <c r="Z28" s="119">
        <f t="shared" si="2"/>
        <v>725208.56009030528</v>
      </c>
      <c r="AA28" s="119">
        <f t="shared" si="2"/>
        <v>1013976.8926857988</v>
      </c>
      <c r="AB28" s="119">
        <f t="shared" si="2"/>
        <v>1202104.1287100096</v>
      </c>
      <c r="AC28" s="119">
        <f t="shared" si="2"/>
        <v>1479266.3722620793</v>
      </c>
      <c r="AD28" s="119">
        <f t="shared" si="2"/>
        <v>1714461.7619651419</v>
      </c>
      <c r="AE28" s="119">
        <f t="shared" si="2"/>
        <v>2080110.0306532308</v>
      </c>
      <c r="AF28" s="119">
        <f t="shared" si="2"/>
        <v>2689805.2858329075</v>
      </c>
      <c r="AG28" s="119">
        <f t="shared" si="2"/>
        <v>2689805.2858329075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2404.3102747643552</v>
      </c>
      <c r="J36" s="170">
        <f t="shared" ref="J36:AB36" si="3">SUM(J28:J34)</f>
        <v>12424.233164793101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18.834058440520444</v>
      </c>
      <c r="P36" s="170">
        <f t="shared" si="3"/>
        <v>1218.3761900156919</v>
      </c>
      <c r="Q36" s="170">
        <f t="shared" si="3"/>
        <v>3061.8278564226548</v>
      </c>
      <c r="R36" s="170">
        <f t="shared" si="3"/>
        <v>8822.4655925650877</v>
      </c>
      <c r="S36" s="170">
        <f t="shared" si="3"/>
        <v>22214.265874395554</v>
      </c>
      <c r="T36" s="170">
        <f t="shared" si="3"/>
        <v>55207.877673810544</v>
      </c>
      <c r="U36" s="170">
        <f t="shared" si="3"/>
        <v>121494.73716079687</v>
      </c>
      <c r="V36" s="170">
        <f t="shared" si="3"/>
        <v>191114.6378243303</v>
      </c>
      <c r="W36" s="170">
        <f t="shared" si="3"/>
        <v>261627.48099449684</v>
      </c>
      <c r="X36" s="170">
        <f t="shared" si="3"/>
        <v>372213.69179125002</v>
      </c>
      <c r="Y36" s="170">
        <f t="shared" si="3"/>
        <v>487780.06908080768</v>
      </c>
      <c r="Z36" s="170">
        <f t="shared" si="3"/>
        <v>725208.56009030528</v>
      </c>
      <c r="AA36" s="170">
        <f t="shared" si="3"/>
        <v>1013976.8926857988</v>
      </c>
      <c r="AB36" s="170">
        <f t="shared" si="3"/>
        <v>1202104.1287100096</v>
      </c>
      <c r="AC36" s="170">
        <f>SUM(AC28:AC34)</f>
        <v>1479266.3722620793</v>
      </c>
      <c r="AD36" s="170">
        <f>SUM(AD28:AD34)</f>
        <v>1714461.7619651419</v>
      </c>
      <c r="AE36" s="170">
        <f>SUM(AE28:AE34)</f>
        <v>2080110.0306532308</v>
      </c>
      <c r="AF36" s="170">
        <f>SUM(AF28:AF34)</f>
        <v>2689805.2858329075</v>
      </c>
      <c r="AG36" s="170">
        <f>SUM(AG28:AG34)</f>
        <v>2689805.2858329075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35233.268595345056</v>
      </c>
      <c r="L64" s="132">
        <f>(1-INDEX(Data!$C$9:$C$13, MATCH($A$3, options,0)))*('Option1 (base case)'!L36-L36)</f>
        <v>69030.766663504866</v>
      </c>
      <c r="M64" s="132">
        <f>(1-INDEX(Data!$C$9:$C$13, MATCH($A$3, options,0)))*('Option1 (base case)'!M36-M36)</f>
        <v>124865.43343493852</v>
      </c>
      <c r="N64" s="132">
        <f>(1-INDEX(Data!$C$9:$C$13, MATCH($A$3, options,0)))*('Option1 (base case)'!N36-N36)</f>
        <v>224115.61112679407</v>
      </c>
      <c r="O64" s="132">
        <f>(1-INDEX(Data!$C$9:$C$13, MATCH($A$3, options,0)))*('Option1 (base case)'!O36-O36)</f>
        <v>386977.62284571346</v>
      </c>
      <c r="P64" s="132">
        <f>(1-INDEX(Data!$C$9:$C$13, MATCH($A$3, options,0)))*('Option1 (base case)'!P36-P36)</f>
        <v>550277.78365897352</v>
      </c>
      <c r="Q64" s="132">
        <f>(1-INDEX(Data!$C$9:$C$13, MATCH($A$3, options,0)))*('Option1 (base case)'!Q36-Q36)</f>
        <v>548434.33199256659</v>
      </c>
      <c r="R64" s="132">
        <f>(1-INDEX(Data!$C$9:$C$13, MATCH($A$3, options,0)))*('Option1 (base case)'!R36-R36)</f>
        <v>542673.69425642409</v>
      </c>
      <c r="S64" s="132">
        <f>(1-INDEX(Data!$C$9:$C$13, MATCH($A$3, options,0)))*('Option1 (base case)'!S36-S36)</f>
        <v>529281.89397459361</v>
      </c>
      <c r="T64" s="132">
        <f>(1-INDEX(Data!$C$9:$C$13, MATCH($A$3, options,0)))*('Option1 (base case)'!T36-T36)</f>
        <v>496288.2821751787</v>
      </c>
      <c r="U64" s="132">
        <f>(1-INDEX(Data!$C$9:$C$13, MATCH($A$3, options,0)))*('Option1 (base case)'!U36-U36)</f>
        <v>430001.42268819234</v>
      </c>
      <c r="V64" s="132">
        <f>(1-INDEX(Data!$C$9:$C$13, MATCH($A$3, options,0)))*('Option1 (base case)'!V36-V36)</f>
        <v>360381.52202465892</v>
      </c>
      <c r="W64" s="132">
        <f>(1-INDEX(Data!$C$9:$C$13, MATCH($A$3, options,0)))*('Option1 (base case)'!W36-W36)</f>
        <v>289868.67885449238</v>
      </c>
      <c r="X64" s="132">
        <f>(1-INDEX(Data!$C$9:$C$13, MATCH($A$3, options,0)))*('Option1 (base case)'!X36-X36)</f>
        <v>179282.4680577392</v>
      </c>
      <c r="Y64" s="132">
        <f>(1-INDEX(Data!$C$9:$C$13, MATCH($A$3, options,0)))*('Option1 (base case)'!Y36-Y36)</f>
        <v>63716.090768181544</v>
      </c>
      <c r="Z64" s="132">
        <f>(1-INDEX(Data!$C$9:$C$13, MATCH($A$3, options,0)))*('Option1 (base case)'!Z36-Z36)</f>
        <v>-173712.40024131606</v>
      </c>
      <c r="AA64" s="132">
        <f>(1-INDEX(Data!$C$9:$C$13, MATCH($A$3, options,0)))*('Option1 (base case)'!AA36-AA36)</f>
        <v>-462480.73283680959</v>
      </c>
      <c r="AB64" s="132">
        <f>(1-INDEX(Data!$C$9:$C$13, MATCH($A$3, options,0)))*('Option1 (base case)'!AB36-AB36)</f>
        <v>-650607.9688610204</v>
      </c>
      <c r="AC64" s="132">
        <f>(1-INDEX(Data!$C$9:$C$13, MATCH($A$3, options,0)))*('Option1 (base case)'!AC36-AC36)</f>
        <v>-927770.21241309005</v>
      </c>
      <c r="AD64" s="132">
        <f>(1-INDEX(Data!$C$9:$C$13, MATCH($A$3, options,0)))*('Option1 (base case)'!AD36-AD36)</f>
        <v>-1162965.6021161526</v>
      </c>
      <c r="AE64" s="132">
        <f>(1-INDEX(Data!$C$9:$C$13, MATCH($A$3, options,0)))*('Option1 (base case)'!AE36-AE36)</f>
        <v>-1528613.8708042416</v>
      </c>
      <c r="AF64" s="132">
        <f>(1-INDEX(Data!$C$9:$C$13, MATCH($A$3, options,0)))*('Option1 (base case)'!AF36-AF36)</f>
        <v>-2138309.1259839181</v>
      </c>
      <c r="AG64" s="132">
        <f>(1-INDEX(Data!$C$9:$C$13, MATCH($A$3, options,0)))*('Option1 (base case)'!AG36-AG36)</f>
        <v>-2138309.1259839181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Extend LWN32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-985612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Extend LWN32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-985612</v>
      </c>
      <c r="K72" s="119" cm="1">
        <f t="array" ref="K72">SUMPRODUCT(($I67:K67))-SUMPRODUCT(($I67:K67)*($I$6:K$6&lt;=(K$6-$E14)))</f>
        <v>-985612</v>
      </c>
      <c r="L72" s="119" cm="1">
        <f t="array" ref="L72">SUMPRODUCT(($I67:L67))-SUMPRODUCT(($I67:L67)*($I$6:L$6&lt;=(L$6-$E14)))</f>
        <v>-985612</v>
      </c>
      <c r="M72" s="119" cm="1">
        <f t="array" ref="M72">SUMPRODUCT(($I67:M67))-SUMPRODUCT(($I67:M67)*($I$6:M$6&lt;=(M$6-$E14)))</f>
        <v>-985612</v>
      </c>
      <c r="N72" s="119" cm="1">
        <f t="array" ref="N72">SUMPRODUCT(($I67:N67))-SUMPRODUCT(($I67:N67)*($I$6:N$6&lt;=(N$6-$E14)))</f>
        <v>-985612</v>
      </c>
      <c r="O72" s="119" cm="1">
        <f t="array" ref="O72">SUMPRODUCT(($I67:O67))-SUMPRODUCT(($I67:O67)*($I$6:O$6&lt;=(O$6-$E14)))</f>
        <v>-985612</v>
      </c>
      <c r="P72" s="119" cm="1">
        <f t="array" ref="P72">SUMPRODUCT(($I67:P67))-SUMPRODUCT(($I67:P67)*($I$6:P$6&lt;=(P$6-$E14)))</f>
        <v>-985612</v>
      </c>
      <c r="Q72" s="119" cm="1">
        <f t="array" ref="Q72">SUMPRODUCT(($I67:Q67))-SUMPRODUCT(($I67:Q67)*($I$6:Q$6&lt;=(Q$6-$E14)))</f>
        <v>-985612</v>
      </c>
      <c r="R72" s="119" cm="1">
        <f t="array" ref="R72">SUMPRODUCT(($I67:R67))-SUMPRODUCT(($I67:R67)*($I$6:R$6&lt;=(R$6-$E14)))</f>
        <v>-985612</v>
      </c>
      <c r="S72" s="119" cm="1">
        <f t="array" ref="S72">SUMPRODUCT(($I67:S67))-SUMPRODUCT(($I67:S67)*($I$6:S$6&lt;=(S$6-$E14)))</f>
        <v>-985612</v>
      </c>
      <c r="T72" s="119" cm="1">
        <f t="array" ref="T72">SUMPRODUCT(($I67:T67))-SUMPRODUCT(($I67:T67)*($I$6:T$6&lt;=(T$6-$E14)))</f>
        <v>-985612</v>
      </c>
      <c r="U72" s="119" cm="1">
        <f t="array" ref="U72">SUMPRODUCT(($I67:U67))-SUMPRODUCT(($I67:U67)*($I$6:U$6&lt;=(U$6-$E14)))</f>
        <v>-985612</v>
      </c>
      <c r="V72" s="119" cm="1">
        <f t="array" ref="V72">SUMPRODUCT(($I67:V67))-SUMPRODUCT(($I67:V67)*($I$6:V$6&lt;=(V$6-$E14)))</f>
        <v>-985612</v>
      </c>
      <c r="W72" s="119" cm="1">
        <f t="array" ref="W72">SUMPRODUCT(($I67:W67))-SUMPRODUCT(($I67:W67)*($I$6:W$6&lt;=(W$6-$E14)))</f>
        <v>-985612</v>
      </c>
      <c r="X72" s="119" cm="1">
        <f t="array" ref="X72">SUMPRODUCT(($I67:X67))-SUMPRODUCT(($I67:X67)*($I$6:X$6&lt;=(X$6-$E14)))</f>
        <v>-985612</v>
      </c>
      <c r="Y72" s="119" cm="1">
        <f t="array" ref="Y72">SUMPRODUCT(($I67:Y67))-SUMPRODUCT(($I67:Y67)*($I$6:Y$6&lt;=(Y$6-$E14)))</f>
        <v>-985612</v>
      </c>
      <c r="Z72" s="119" cm="1">
        <f t="array" ref="Z72">SUMPRODUCT(($I67:Z67))-SUMPRODUCT(($I67:Z67)*($I$6:Z$6&lt;=(Z$6-$E14)))</f>
        <v>-985612</v>
      </c>
      <c r="AA72" s="119" cm="1">
        <f t="array" ref="AA72">SUMPRODUCT(($I67:AA67))-SUMPRODUCT(($I67:AA67)*($I$6:AA$6&lt;=(AA$6-$E14)))</f>
        <v>-985612</v>
      </c>
      <c r="AB72" s="119" cm="1">
        <f t="array" ref="AB72">SUMPRODUCT(($I67:AB67))-SUMPRODUCT(($I67:AB67)*($I$6:AB$6&lt;=(AB$6-$E14)))</f>
        <v>-985612</v>
      </c>
      <c r="AC72" s="119" cm="1">
        <f t="array" ref="AC72">SUMPRODUCT(($I67:AC67))-SUMPRODUCT(($I67:AC67)*($I$6:AC$6&lt;=(AC$6-$E14)))</f>
        <v>-985612</v>
      </c>
      <c r="AD72" s="119" cm="1">
        <f t="array" ref="AD72">SUMPRODUCT(($I67:AD67))-SUMPRODUCT(($I67:AD67)*($I$6:AD$6&lt;=(AD$6-$E14)))</f>
        <v>-985612</v>
      </c>
      <c r="AE72" s="119" cm="1">
        <f t="array" ref="AE72">SUMPRODUCT(($I67:AE67))-SUMPRODUCT(($I67:AE67)*($I$6:AE$6&lt;=(AE$6-$E14)))</f>
        <v>-985612</v>
      </c>
      <c r="AF72" s="119" cm="1">
        <f t="array" ref="AF72">SUMPRODUCT(($I67:AF67))-SUMPRODUCT(($I67:AF67)*($I$6:AF$6&lt;=(AF$6-$E14)))</f>
        <v>-985612</v>
      </c>
      <c r="AG72" s="119" cm="1">
        <f t="array" ref="AG72">SUMPRODUCT(($I67:AG67))-SUMPRODUCT(($I67:AG67)*($I$6:AG$6&lt;=(AG$6-$E14)))</f>
        <v>-985612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Extend LWN32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-42020.295753304483</v>
      </c>
      <c r="L77" s="119">
        <f t="shared" si="8"/>
        <v>-42020.295753304483</v>
      </c>
      <c r="M77" s="119">
        <f t="shared" si="8"/>
        <v>-42020.295753304483</v>
      </c>
      <c r="N77" s="119">
        <f t="shared" si="8"/>
        <v>-42020.295753304483</v>
      </c>
      <c r="O77" s="119">
        <f t="shared" si="8"/>
        <v>-42020.295753304483</v>
      </c>
      <c r="P77" s="119">
        <f t="shared" si="8"/>
        <v>-42020.295753304483</v>
      </c>
      <c r="Q77" s="119">
        <f t="shared" si="8"/>
        <v>-42020.295753304483</v>
      </c>
      <c r="R77" s="119">
        <f t="shared" si="8"/>
        <v>-42020.295753304483</v>
      </c>
      <c r="S77" s="119">
        <f t="shared" si="8"/>
        <v>-42020.295753304483</v>
      </c>
      <c r="T77" s="119">
        <f t="shared" si="8"/>
        <v>-42020.295753304483</v>
      </c>
      <c r="U77" s="119">
        <f t="shared" si="8"/>
        <v>-42020.295753304483</v>
      </c>
      <c r="V77" s="119">
        <f t="shared" si="8"/>
        <v>-42020.295753304483</v>
      </c>
      <c r="W77" s="119">
        <f t="shared" si="8"/>
        <v>-42020.295753304483</v>
      </c>
      <c r="X77" s="119">
        <f t="shared" si="8"/>
        <v>-42020.295753304483</v>
      </c>
      <c r="Y77" s="119">
        <f t="shared" si="8"/>
        <v>-42020.295753304483</v>
      </c>
      <c r="Z77" s="119">
        <f t="shared" si="8"/>
        <v>-42020.295753304483</v>
      </c>
      <c r="AA77" s="119">
        <f t="shared" si="8"/>
        <v>-42020.295753304483</v>
      </c>
      <c r="AB77" s="119">
        <f t="shared" si="8"/>
        <v>-42020.295753304483</v>
      </c>
      <c r="AC77" s="119">
        <f t="shared" si="8"/>
        <v>-42020.295753304483</v>
      </c>
      <c r="AD77" s="119">
        <f t="shared" si="8"/>
        <v>-42020.295753304483</v>
      </c>
      <c r="AE77" s="119">
        <f t="shared" si="8"/>
        <v>-42020.295753304483</v>
      </c>
      <c r="AF77" s="119">
        <f t="shared" si="8"/>
        <v>-42020.295753304483</v>
      </c>
      <c r="AG77" s="119">
        <f t="shared" si="8"/>
        <v>-42020.295753304483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-42020.295753304483</v>
      </c>
      <c r="L80" s="176">
        <f t="shared" si="11"/>
        <v>-42020.295753304483</v>
      </c>
      <c r="M80" s="176">
        <f t="shared" si="11"/>
        <v>-42020.295753304483</v>
      </c>
      <c r="N80" s="176">
        <f t="shared" si="11"/>
        <v>-42020.295753304483</v>
      </c>
      <c r="O80" s="176">
        <f t="shared" si="11"/>
        <v>-42020.295753304483</v>
      </c>
      <c r="P80" s="176">
        <f t="shared" si="11"/>
        <v>-42020.295753304483</v>
      </c>
      <c r="Q80" s="176">
        <f t="shared" si="11"/>
        <v>-42020.295753304483</v>
      </c>
      <c r="R80" s="176">
        <f t="shared" si="11"/>
        <v>-42020.295753304483</v>
      </c>
      <c r="S80" s="176">
        <f t="shared" si="11"/>
        <v>-42020.295753304483</v>
      </c>
      <c r="T80" s="176">
        <f t="shared" si="11"/>
        <v>-42020.295753304483</v>
      </c>
      <c r="U80" s="176">
        <f t="shared" si="11"/>
        <v>-42020.295753304483</v>
      </c>
      <c r="V80" s="176">
        <f t="shared" si="11"/>
        <v>-42020.295753304483</v>
      </c>
      <c r="W80" s="176">
        <f t="shared" si="11"/>
        <v>-42020.295753304483</v>
      </c>
      <c r="X80" s="176">
        <f t="shared" si="11"/>
        <v>-42020.295753304483</v>
      </c>
      <c r="Y80" s="176">
        <f t="shared" si="11"/>
        <v>-42020.295753304483</v>
      </c>
      <c r="Z80" s="176">
        <f t="shared" si="11"/>
        <v>-42020.295753304483</v>
      </c>
      <c r="AA80" s="176">
        <f t="shared" si="11"/>
        <v>-42020.295753304483</v>
      </c>
      <c r="AB80" s="176">
        <f t="shared" si="11"/>
        <v>-42020.295753304483</v>
      </c>
      <c r="AC80" s="176">
        <f>SUM(AC77:AC79)</f>
        <v>-42020.295753304483</v>
      </c>
      <c r="AD80" s="176">
        <f>SUM(AD77:AD79)</f>
        <v>-42020.295753304483</v>
      </c>
      <c r="AE80" s="176">
        <f>SUM(AE77:AE79)</f>
        <v>-42020.295753304483</v>
      </c>
      <c r="AF80" s="176">
        <f>SUM(AF77:AF79)</f>
        <v>-42020.295753304483</v>
      </c>
      <c r="AG80" s="176">
        <f>SUM(AG77:AG79)</f>
        <v>-42020.295753304483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-42020.295753304483</v>
      </c>
      <c r="L82" s="119">
        <f t="shared" si="13"/>
        <v>-42020.295753304483</v>
      </c>
      <c r="M82" s="119">
        <f t="shared" si="13"/>
        <v>-42020.295753304483</v>
      </c>
      <c r="N82" s="119">
        <f t="shared" si="13"/>
        <v>-42020.295753304483</v>
      </c>
      <c r="O82" s="119">
        <f t="shared" si="13"/>
        <v>-42020.295753304483</v>
      </c>
      <c r="P82" s="119">
        <f t="shared" si="13"/>
        <v>-42020.295753304483</v>
      </c>
      <c r="Q82" s="119">
        <f t="shared" si="13"/>
        <v>-42020.295753304483</v>
      </c>
      <c r="R82" s="119">
        <f t="shared" si="13"/>
        <v>-42020.295753304483</v>
      </c>
      <c r="S82" s="119">
        <f t="shared" si="13"/>
        <v>-42020.295753304483</v>
      </c>
      <c r="T82" s="119">
        <f t="shared" si="13"/>
        <v>-42020.295753304483</v>
      </c>
      <c r="U82" s="119">
        <f t="shared" si="13"/>
        <v>-42020.295753304483</v>
      </c>
      <c r="V82" s="119">
        <f t="shared" si="13"/>
        <v>-42020.295753304483</v>
      </c>
      <c r="W82" s="119">
        <f t="shared" si="13"/>
        <v>-42020.295753304483</v>
      </c>
      <c r="X82" s="119">
        <f t="shared" si="13"/>
        <v>-42020.295753304483</v>
      </c>
      <c r="Y82" s="119">
        <f t="shared" si="13"/>
        <v>-42020.295753304483</v>
      </c>
      <c r="Z82" s="119">
        <f t="shared" si="13"/>
        <v>-42020.295753304483</v>
      </c>
      <c r="AA82" s="119">
        <f t="shared" si="13"/>
        <v>-42020.295753304483</v>
      </c>
      <c r="AB82" s="119">
        <f t="shared" si="13"/>
        <v>-42020.295753304483</v>
      </c>
      <c r="AC82" s="119">
        <f>AC80</f>
        <v>-42020.295753304483</v>
      </c>
      <c r="AD82" s="119">
        <f>AD80</f>
        <v>-42020.295753304483</v>
      </c>
      <c r="AE82" s="119">
        <f>AE80</f>
        <v>-42020.295753304483</v>
      </c>
      <c r="AF82" s="119">
        <f>AF80</f>
        <v>-42020.295753304483</v>
      </c>
      <c r="AG82" s="119">
        <f>AG80</f>
        <v>-42020.295753304483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35233.268595345056</v>
      </c>
      <c r="L84" s="31">
        <f t="shared" si="15"/>
        <v>69030.766663504866</v>
      </c>
      <c r="M84" s="31">
        <f t="shared" si="15"/>
        <v>124865.43343493852</v>
      </c>
      <c r="N84" s="31">
        <f t="shared" si="15"/>
        <v>224115.61112679407</v>
      </c>
      <c r="O84" s="31">
        <f t="shared" si="15"/>
        <v>386977.62284571346</v>
      </c>
      <c r="P84" s="31">
        <f t="shared" si="15"/>
        <v>550277.78365897352</v>
      </c>
      <c r="Q84" s="31">
        <f t="shared" si="15"/>
        <v>548434.33199256659</v>
      </c>
      <c r="R84" s="31">
        <f t="shared" si="15"/>
        <v>542673.69425642409</v>
      </c>
      <c r="S84" s="31">
        <f t="shared" si="15"/>
        <v>529281.89397459361</v>
      </c>
      <c r="T84" s="31">
        <f t="shared" si="15"/>
        <v>496288.2821751787</v>
      </c>
      <c r="U84" s="31">
        <f t="shared" si="15"/>
        <v>430001.42268819234</v>
      </c>
      <c r="V84" s="31">
        <f t="shared" si="15"/>
        <v>360381.52202465892</v>
      </c>
      <c r="W84" s="31">
        <f t="shared" si="15"/>
        <v>289868.67885449238</v>
      </c>
      <c r="X84" s="31">
        <f t="shared" si="15"/>
        <v>179282.4680577392</v>
      </c>
      <c r="Y84" s="31">
        <f t="shared" si="15"/>
        <v>63716.090768181544</v>
      </c>
      <c r="Z84" s="31">
        <f t="shared" si="15"/>
        <v>-173712.40024131606</v>
      </c>
      <c r="AA84" s="31">
        <f t="shared" si="15"/>
        <v>-462480.73283680959</v>
      </c>
      <c r="AB84" s="31">
        <f t="shared" si="15"/>
        <v>-650607.9688610204</v>
      </c>
      <c r="AC84" s="31">
        <f t="shared" si="15"/>
        <v>-927770.21241309005</v>
      </c>
      <c r="AD84" s="31">
        <f t="shared" si="15"/>
        <v>-1162965.6021161526</v>
      </c>
      <c r="AE84" s="31">
        <f t="shared" si="15"/>
        <v>-1528613.8708042416</v>
      </c>
      <c r="AF84" s="31">
        <f t="shared" si="15"/>
        <v>-2138309.1259839181</v>
      </c>
      <c r="AG84" s="31">
        <f t="shared" si="15"/>
        <v>-2138309.1259839181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-6787.0271579594264</v>
      </c>
      <c r="L87" s="179">
        <f t="shared" si="17"/>
        <v>27010.470910200384</v>
      </c>
      <c r="M87" s="179">
        <f t="shared" si="17"/>
        <v>82845.137681634034</v>
      </c>
      <c r="N87" s="179">
        <f t="shared" si="17"/>
        <v>182095.31537348957</v>
      </c>
      <c r="O87" s="179">
        <f t="shared" si="17"/>
        <v>344957.32709240896</v>
      </c>
      <c r="P87" s="179">
        <f t="shared" si="17"/>
        <v>508257.48790566903</v>
      </c>
      <c r="Q87" s="179">
        <f t="shared" si="17"/>
        <v>506414.03623926209</v>
      </c>
      <c r="R87" s="179">
        <f t="shared" si="17"/>
        <v>500653.39850311959</v>
      </c>
      <c r="S87" s="179">
        <f t="shared" si="17"/>
        <v>487261.59822128911</v>
      </c>
      <c r="T87" s="179">
        <f t="shared" si="17"/>
        <v>454267.9864218742</v>
      </c>
      <c r="U87" s="179">
        <f t="shared" si="17"/>
        <v>387981.12693488784</v>
      </c>
      <c r="V87" s="179">
        <f t="shared" si="17"/>
        <v>318361.22627135442</v>
      </c>
      <c r="W87" s="179">
        <f t="shared" si="17"/>
        <v>247848.38310118788</v>
      </c>
      <c r="X87" s="179">
        <f t="shared" si="17"/>
        <v>137262.1723044347</v>
      </c>
      <c r="Y87" s="179">
        <f t="shared" si="17"/>
        <v>21695.795014877061</v>
      </c>
      <c r="Z87" s="179">
        <f t="shared" si="17"/>
        <v>-215732.69599462056</v>
      </c>
      <c r="AA87" s="179">
        <f t="shared" si="17"/>
        <v>-504501.02859011409</v>
      </c>
      <c r="AB87" s="179">
        <f t="shared" si="17"/>
        <v>-692628.2646143249</v>
      </c>
      <c r="AC87" s="179">
        <f>SUM(AC82:AC86)</f>
        <v>-969790.50816639455</v>
      </c>
      <c r="AD87" s="179">
        <f>SUM(AD82:AD86)</f>
        <v>-1204985.897869457</v>
      </c>
      <c r="AE87" s="179">
        <f>SUM(AE82:AE86)</f>
        <v>-1570634.166557546</v>
      </c>
      <c r="AF87" s="179">
        <f>SUM(AF82:AF86)</f>
        <v>-2180329.4217372225</v>
      </c>
      <c r="AG87" s="179">
        <f>SUM(AG82:AG86)</f>
        <v>-2180329.4217372225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4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-6787.0271579594264</v>
      </c>
      <c r="L106" s="31">
        <f t="shared" si="18"/>
        <v>27010.470910200384</v>
      </c>
      <c r="M106" s="31">
        <f t="shared" si="18"/>
        <v>82845.137681634034</v>
      </c>
      <c r="N106" s="31">
        <f t="shared" si="18"/>
        <v>182095.31537348957</v>
      </c>
      <c r="O106" s="31">
        <f t="shared" si="18"/>
        <v>344957.32709240896</v>
      </c>
      <c r="P106" s="31">
        <f t="shared" si="18"/>
        <v>508257.48790566903</v>
      </c>
      <c r="Q106" s="31">
        <f t="shared" si="18"/>
        <v>506414.03623926209</v>
      </c>
      <c r="R106" s="31">
        <f t="shared" si="18"/>
        <v>500653.39850311959</v>
      </c>
      <c r="S106" s="31">
        <f t="shared" si="18"/>
        <v>487261.59822128911</v>
      </c>
      <c r="T106" s="31">
        <f t="shared" si="18"/>
        <v>454267.9864218742</v>
      </c>
      <c r="U106" s="31">
        <f t="shared" si="18"/>
        <v>387981.12693488784</v>
      </c>
      <c r="V106" s="31">
        <f t="shared" si="18"/>
        <v>318361.22627135442</v>
      </c>
      <c r="W106" s="31">
        <f t="shared" si="18"/>
        <v>247848.38310118788</v>
      </c>
      <c r="X106" s="31">
        <f t="shared" si="18"/>
        <v>137262.1723044347</v>
      </c>
      <c r="Y106" s="31">
        <f t="shared" si="18"/>
        <v>21695.795014877061</v>
      </c>
      <c r="Z106" s="31">
        <f t="shared" si="18"/>
        <v>-215732.69599462056</v>
      </c>
      <c r="AA106" s="31">
        <f t="shared" si="18"/>
        <v>-504501.02859011409</v>
      </c>
      <c r="AB106" s="31">
        <f t="shared" si="18"/>
        <v>-692628.2646143249</v>
      </c>
      <c r="AC106" s="31">
        <f t="shared" si="18"/>
        <v>-969790.50816639455</v>
      </c>
      <c r="AD106" s="31">
        <f t="shared" si="18"/>
        <v>-1204985.897869457</v>
      </c>
      <c r="AE106" s="31">
        <f t="shared" si="18"/>
        <v>-1570634.166557546</v>
      </c>
      <c r="AF106" s="31">
        <f t="shared" si="18"/>
        <v>-2180329.4217372225</v>
      </c>
      <c r="AG106" s="31">
        <f t="shared" si="18"/>
        <v>-2180329.4217372225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-42020.295753304483</v>
      </c>
      <c r="L107" s="31">
        <f t="shared" si="19"/>
        <v>-42020.295753304483</v>
      </c>
      <c r="M107" s="31">
        <f t="shared" si="19"/>
        <v>-42020.295753304483</v>
      </c>
      <c r="N107" s="31">
        <f t="shared" si="19"/>
        <v>-42020.295753304483</v>
      </c>
      <c r="O107" s="31">
        <f t="shared" si="19"/>
        <v>-42020.295753304483</v>
      </c>
      <c r="P107" s="31">
        <f t="shared" si="19"/>
        <v>-42020.295753304483</v>
      </c>
      <c r="Q107" s="31">
        <f t="shared" si="19"/>
        <v>-42020.295753304483</v>
      </c>
      <c r="R107" s="31">
        <f t="shared" si="19"/>
        <v>-42020.295753304483</v>
      </c>
      <c r="S107" s="31">
        <f t="shared" si="19"/>
        <v>-42020.295753304483</v>
      </c>
      <c r="T107" s="31">
        <f t="shared" si="19"/>
        <v>-42020.295753304483</v>
      </c>
      <c r="U107" s="31">
        <f t="shared" si="19"/>
        <v>-42020.295753304483</v>
      </c>
      <c r="V107" s="31">
        <f t="shared" si="19"/>
        <v>-42020.295753304483</v>
      </c>
      <c r="W107" s="31">
        <f t="shared" si="19"/>
        <v>-42020.295753304483</v>
      </c>
      <c r="X107" s="31">
        <f t="shared" si="19"/>
        <v>-42020.295753304483</v>
      </c>
      <c r="Y107" s="31">
        <f t="shared" si="19"/>
        <v>-42020.295753304483</v>
      </c>
      <c r="Z107" s="31">
        <f t="shared" si="19"/>
        <v>-42020.295753304483</v>
      </c>
      <c r="AA107" s="31">
        <f t="shared" si="19"/>
        <v>-42020.295753304483</v>
      </c>
      <c r="AB107" s="31">
        <f t="shared" si="19"/>
        <v>-42020.295753304483</v>
      </c>
      <c r="AC107" s="31">
        <f t="shared" si="19"/>
        <v>-42020.295753304483</v>
      </c>
      <c r="AD107" s="31">
        <f t="shared" si="19"/>
        <v>-42020.295753304483</v>
      </c>
      <c r="AE107" s="31">
        <f t="shared" si="19"/>
        <v>-42020.295753304483</v>
      </c>
      <c r="AF107" s="31">
        <f t="shared" si="19"/>
        <v>-42020.295753304483</v>
      </c>
      <c r="AG107" s="31">
        <f t="shared" si="19"/>
        <v>-42020.295753304483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35233.268595345056</v>
      </c>
      <c r="L108" s="31">
        <f t="shared" si="20"/>
        <v>69030.766663504866</v>
      </c>
      <c r="M108" s="31">
        <f t="shared" si="20"/>
        <v>124865.43343493852</v>
      </c>
      <c r="N108" s="31">
        <f t="shared" si="20"/>
        <v>224115.61112679407</v>
      </c>
      <c r="O108" s="31">
        <f t="shared" si="20"/>
        <v>386977.62284571346</v>
      </c>
      <c r="P108" s="31">
        <f t="shared" si="20"/>
        <v>550277.78365897352</v>
      </c>
      <c r="Q108" s="31">
        <f t="shared" si="20"/>
        <v>548434.33199256659</v>
      </c>
      <c r="R108" s="31">
        <f t="shared" si="20"/>
        <v>542673.69425642409</v>
      </c>
      <c r="S108" s="31">
        <f t="shared" si="20"/>
        <v>529281.89397459361</v>
      </c>
      <c r="T108" s="31">
        <f t="shared" si="20"/>
        <v>496288.2821751787</v>
      </c>
      <c r="U108" s="31">
        <f t="shared" si="20"/>
        <v>430001.42268819234</v>
      </c>
      <c r="V108" s="31">
        <f t="shared" si="20"/>
        <v>360381.52202465892</v>
      </c>
      <c r="W108" s="31">
        <f t="shared" si="20"/>
        <v>289868.67885449238</v>
      </c>
      <c r="X108" s="31">
        <f t="shared" si="20"/>
        <v>179282.4680577392</v>
      </c>
      <c r="Y108" s="31">
        <f t="shared" si="20"/>
        <v>63716.090768181544</v>
      </c>
      <c r="Z108" s="31">
        <f t="shared" si="20"/>
        <v>-173712.40024131606</v>
      </c>
      <c r="AA108" s="31">
        <f t="shared" si="20"/>
        <v>-462480.73283680959</v>
      </c>
      <c r="AB108" s="31">
        <f t="shared" si="20"/>
        <v>-650607.9688610204</v>
      </c>
      <c r="AC108" s="31">
        <f t="shared" si="20"/>
        <v>-927770.21241309005</v>
      </c>
      <c r="AD108" s="31">
        <f t="shared" si="20"/>
        <v>-1162965.6021161526</v>
      </c>
      <c r="AE108" s="31">
        <f t="shared" si="20"/>
        <v>-1528613.8708042416</v>
      </c>
      <c r="AF108" s="31">
        <f t="shared" si="20"/>
        <v>-2138309.1259839181</v>
      </c>
      <c r="AG108" s="31">
        <f t="shared" si="20"/>
        <v>-2138309.1259839181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-10989.056733289875</v>
      </c>
      <c r="L110" s="31" cm="1">
        <f t="array" ref="L110">L$106+IF($C110&lt;&gt;0,SUMPRODUCT((L$107:L$108)*TRANSPOSE(($D110:$E110))),0)</f>
        <v>22808.441334869935</v>
      </c>
      <c r="M110" s="31" cm="1">
        <f t="array" ref="M110">M$106+IF($C110&lt;&gt;0,SUMPRODUCT((M$107:M$108)*TRANSPOSE(($D110:$E110))),0)</f>
        <v>78643.108106303582</v>
      </c>
      <c r="N110" s="31" cm="1">
        <f t="array" ref="N110">N$106+IF($C110&lt;&gt;0,SUMPRODUCT((N$107:N$108)*TRANSPOSE(($D110:$E110))),0)</f>
        <v>177893.28579815914</v>
      </c>
      <c r="O110" s="31" cm="1">
        <f t="array" ref="O110">O$106+IF($C110&lt;&gt;0,SUMPRODUCT((O$107:O$108)*TRANSPOSE(($D110:$E110))),0)</f>
        <v>340755.29751707852</v>
      </c>
      <c r="P110" s="31" cm="1">
        <f t="array" ref="P110">P$106+IF($C110&lt;&gt;0,SUMPRODUCT((P$107:P$108)*TRANSPOSE(($D110:$E110))),0)</f>
        <v>504055.45833033859</v>
      </c>
      <c r="Q110" s="31" cm="1">
        <f t="array" ref="Q110">Q$106+IF($C110&lt;&gt;0,SUMPRODUCT((Q$107:Q$108)*TRANSPOSE(($D110:$E110))),0)</f>
        <v>502212.00666393165</v>
      </c>
      <c r="R110" s="31" cm="1">
        <f t="array" ref="R110">R$106+IF($C110&lt;&gt;0,SUMPRODUCT((R$107:R$108)*TRANSPOSE(($D110:$E110))),0)</f>
        <v>496451.36892778915</v>
      </c>
      <c r="S110" s="31" cm="1">
        <f t="array" ref="S110">S$106+IF($C110&lt;&gt;0,SUMPRODUCT((S$107:S$108)*TRANSPOSE(($D110:$E110))),0)</f>
        <v>483059.56864595867</v>
      </c>
      <c r="T110" s="31" cm="1">
        <f t="array" ref="T110">T$106+IF($C110&lt;&gt;0,SUMPRODUCT((T$107:T$108)*TRANSPOSE(($D110:$E110))),0)</f>
        <v>450065.95684654376</v>
      </c>
      <c r="U110" s="31" cm="1">
        <f t="array" ref="U110">U$106+IF($C110&lt;&gt;0,SUMPRODUCT((U$107:U$108)*TRANSPOSE(($D110:$E110))),0)</f>
        <v>383779.0973595574</v>
      </c>
      <c r="V110" s="31" cm="1">
        <f t="array" ref="V110">V$106+IF($C110&lt;&gt;0,SUMPRODUCT((V$107:V$108)*TRANSPOSE(($D110:$E110))),0)</f>
        <v>314159.19669602398</v>
      </c>
      <c r="W110" s="31" cm="1">
        <f t="array" ref="W110">W$106+IF($C110&lt;&gt;0,SUMPRODUCT((W$107:W$108)*TRANSPOSE(($D110:$E110))),0)</f>
        <v>243646.35352585744</v>
      </c>
      <c r="X110" s="31" cm="1">
        <f t="array" ref="X110">X$106+IF($C110&lt;&gt;0,SUMPRODUCT((X$107:X$108)*TRANSPOSE(($D110:$E110))),0)</f>
        <v>133060.14272910426</v>
      </c>
      <c r="Y110" s="31" cm="1">
        <f t="array" ref="Y110">Y$106+IF($C110&lt;&gt;0,SUMPRODUCT((Y$107:Y$108)*TRANSPOSE(($D110:$E110))),0)</f>
        <v>17493.765439546612</v>
      </c>
      <c r="Z110" s="31" cm="1">
        <f t="array" ref="Z110">Z$106+IF($C110&lt;&gt;0,SUMPRODUCT((Z$107:Z$108)*TRANSPOSE(($D110:$E110))),0)</f>
        <v>-219934.725569951</v>
      </c>
      <c r="AA110" s="31" cm="1">
        <f t="array" ref="AA110">AA$106+IF($C110&lt;&gt;0,SUMPRODUCT((AA$107:AA$108)*TRANSPOSE(($D110:$E110))),0)</f>
        <v>-508703.05816544453</v>
      </c>
      <c r="AB110" s="31" cm="1">
        <f t="array" ref="AB110">AB$106+IF($C110&lt;&gt;0,SUMPRODUCT((AB$107:AB$108)*TRANSPOSE(($D110:$E110))),0)</f>
        <v>-696830.29418965534</v>
      </c>
      <c r="AC110" s="31" cm="1">
        <f t="array" ref="AC110">AC$106+IF($C110&lt;&gt;0,SUMPRODUCT((AC$107:AC$108)*TRANSPOSE(($D110:$E110))),0)</f>
        <v>-973992.53774172498</v>
      </c>
      <c r="AD110" s="31" cm="1">
        <f t="array" ref="AD110">AD$106+IF($C110&lt;&gt;0,SUMPRODUCT((AD$107:AD$108)*TRANSPOSE(($D110:$E110))),0)</f>
        <v>-1209187.9274447875</v>
      </c>
      <c r="AE110" s="31" cm="1">
        <f t="array" ref="AE110">AE$106+IF($C110&lt;&gt;0,SUMPRODUCT((AE$107:AE$108)*TRANSPOSE(($D110:$E110))),0)</f>
        <v>-1574836.1961328764</v>
      </c>
      <c r="AF110" s="31" cm="1">
        <f t="array" ref="AF110">AF$106+IF($C110&lt;&gt;0,SUMPRODUCT((AF$107:AF$108)*TRANSPOSE(($D110:$E110))),0)</f>
        <v>-2184531.4513125531</v>
      </c>
      <c r="AG110" s="31" cm="1">
        <f t="array" ref="AG110">AG$106+IF($C110&lt;&gt;0,SUMPRODUCT((AG$107:AG$108)*TRANSPOSE(($D110:$E110))),0)</f>
        <v>-2184531.4513125531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-2584.9975826289783</v>
      </c>
      <c r="L111" s="31" cm="1">
        <f t="array" ref="L111">L$106+IF($C111&lt;&gt;0,SUMPRODUCT((L$107:L$108)*TRANSPOSE(($D111:$E111))),0)</f>
        <v>31212.500485530833</v>
      </c>
      <c r="M111" s="31" cm="1">
        <f t="array" ref="M111">M$106+IF($C111&lt;&gt;0,SUMPRODUCT((M$107:M$108)*TRANSPOSE(($D111:$E111))),0)</f>
        <v>87047.167256964487</v>
      </c>
      <c r="N111" s="31" cm="1">
        <f t="array" ref="N111">N$106+IF($C111&lt;&gt;0,SUMPRODUCT((N$107:N$108)*TRANSPOSE(($D111:$E111))),0)</f>
        <v>186297.34494882001</v>
      </c>
      <c r="O111" s="31" cm="1">
        <f t="array" ref="O111">O$106+IF($C111&lt;&gt;0,SUMPRODUCT((O$107:O$108)*TRANSPOSE(($D111:$E111))),0)</f>
        <v>349159.3566677394</v>
      </c>
      <c r="P111" s="31" cm="1">
        <f t="array" ref="P111">P$106+IF($C111&lt;&gt;0,SUMPRODUCT((P$107:P$108)*TRANSPOSE(($D111:$E111))),0)</f>
        <v>512459.51748099946</v>
      </c>
      <c r="Q111" s="31" cm="1">
        <f t="array" ref="Q111">Q$106+IF($C111&lt;&gt;0,SUMPRODUCT((Q$107:Q$108)*TRANSPOSE(($D111:$E111))),0)</f>
        <v>510616.06581459253</v>
      </c>
      <c r="R111" s="31" cm="1">
        <f t="array" ref="R111">R$106+IF($C111&lt;&gt;0,SUMPRODUCT((R$107:R$108)*TRANSPOSE(($D111:$E111))),0)</f>
        <v>504855.42807845003</v>
      </c>
      <c r="S111" s="31" cm="1">
        <f t="array" ref="S111">S$106+IF($C111&lt;&gt;0,SUMPRODUCT((S$107:S$108)*TRANSPOSE(($D111:$E111))),0)</f>
        <v>491463.62779661955</v>
      </c>
      <c r="T111" s="31" cm="1">
        <f t="array" ref="T111">T$106+IF($C111&lt;&gt;0,SUMPRODUCT((T$107:T$108)*TRANSPOSE(($D111:$E111))),0)</f>
        <v>458470.01599720464</v>
      </c>
      <c r="U111" s="31" cm="1">
        <f t="array" ref="U111">U$106+IF($C111&lt;&gt;0,SUMPRODUCT((U$107:U$108)*TRANSPOSE(($D111:$E111))),0)</f>
        <v>392183.15651021828</v>
      </c>
      <c r="V111" s="31" cm="1">
        <f t="array" ref="V111">V$106+IF($C111&lt;&gt;0,SUMPRODUCT((V$107:V$108)*TRANSPOSE(($D111:$E111))),0)</f>
        <v>322563.25584668486</v>
      </c>
      <c r="W111" s="31" cm="1">
        <f t="array" ref="W111">W$106+IF($C111&lt;&gt;0,SUMPRODUCT((W$107:W$108)*TRANSPOSE(($D111:$E111))),0)</f>
        <v>252050.41267651832</v>
      </c>
      <c r="X111" s="31" cm="1">
        <f t="array" ref="X111">X$106+IF($C111&lt;&gt;0,SUMPRODUCT((X$107:X$108)*TRANSPOSE(($D111:$E111))),0)</f>
        <v>141464.20187976514</v>
      </c>
      <c r="Y111" s="31" cm="1">
        <f t="array" ref="Y111">Y$106+IF($C111&lt;&gt;0,SUMPRODUCT((Y$107:Y$108)*TRANSPOSE(($D111:$E111))),0)</f>
        <v>25897.82459020751</v>
      </c>
      <c r="Z111" s="31" cm="1">
        <f t="array" ref="Z111">Z$106+IF($C111&lt;&gt;0,SUMPRODUCT((Z$107:Z$108)*TRANSPOSE(($D111:$E111))),0)</f>
        <v>-211530.66641929012</v>
      </c>
      <c r="AA111" s="31" cm="1">
        <f t="array" ref="AA111">AA$106+IF($C111&lt;&gt;0,SUMPRODUCT((AA$107:AA$108)*TRANSPOSE(($D111:$E111))),0)</f>
        <v>-500298.99901478365</v>
      </c>
      <c r="AB111" s="31" cm="1">
        <f t="array" ref="AB111">AB$106+IF($C111&lt;&gt;0,SUMPRODUCT((AB$107:AB$108)*TRANSPOSE(($D111:$E111))),0)</f>
        <v>-688426.23503899446</v>
      </c>
      <c r="AC111" s="31" cm="1">
        <f t="array" ref="AC111">AC$106+IF($C111&lt;&gt;0,SUMPRODUCT((AC$107:AC$108)*TRANSPOSE(($D111:$E111))),0)</f>
        <v>-965588.47859106411</v>
      </c>
      <c r="AD111" s="31" cm="1">
        <f t="array" ref="AD111">AD$106+IF($C111&lt;&gt;0,SUMPRODUCT((AD$107:AD$108)*TRANSPOSE(($D111:$E111))),0)</f>
        <v>-1200783.8682941266</v>
      </c>
      <c r="AE111" s="31" cm="1">
        <f t="array" ref="AE111">AE$106+IF($C111&lt;&gt;0,SUMPRODUCT((AE$107:AE$108)*TRANSPOSE(($D111:$E111))),0)</f>
        <v>-1566432.1369822156</v>
      </c>
      <c r="AF111" s="31" cm="1">
        <f t="array" ref="AF111">AF$106+IF($C111&lt;&gt;0,SUMPRODUCT((AF$107:AF$108)*TRANSPOSE(($D111:$E111))),0)</f>
        <v>-2176127.3921618918</v>
      </c>
      <c r="AG111" s="31" cm="1">
        <f t="array" ref="AG111">AG$106+IF($C111&lt;&gt;0,SUMPRODUCT((AG$107:AG$108)*TRANSPOSE(($D111:$E111))),0)</f>
        <v>-2176127.3921618918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-3263.7002984249207</v>
      </c>
      <c r="L112" s="31" cm="1">
        <f t="array" ref="L112">L$106+IF($C112&lt;&gt;0,SUMPRODUCT((L$107:L$108)*TRANSPOSE(($D112:$E112))),0)</f>
        <v>33913.547576550875</v>
      </c>
      <c r="M112" s="31" cm="1">
        <f t="array" ref="M112">M$106+IF($C112&lt;&gt;0,SUMPRODUCT((M$107:M$108)*TRANSPOSE(($D112:$E112))),0)</f>
        <v>95331.68102512788</v>
      </c>
      <c r="N112" s="31" cm="1">
        <f t="array" ref="N112">N$106+IF($C112&lt;&gt;0,SUMPRODUCT((N$107:N$108)*TRANSPOSE(($D112:$E112))),0)</f>
        <v>204506.876486169</v>
      </c>
      <c r="O112" s="31" cm="1">
        <f t="array" ref="O112">O$106+IF($C112&lt;&gt;0,SUMPRODUCT((O$107:O$108)*TRANSPOSE(($D112:$E112))),0)</f>
        <v>383655.08937698032</v>
      </c>
      <c r="P112" s="31" cm="1">
        <f t="array" ref="P112">P$106+IF($C112&lt;&gt;0,SUMPRODUCT((P$107:P$108)*TRANSPOSE(($D112:$E112))),0)</f>
        <v>563285.26627156639</v>
      </c>
      <c r="Q112" s="31" cm="1">
        <f t="array" ref="Q112">Q$106+IF($C112&lt;&gt;0,SUMPRODUCT((Q$107:Q$108)*TRANSPOSE(($D112:$E112))),0)</f>
        <v>561257.46943851875</v>
      </c>
      <c r="R112" s="31" cm="1">
        <f t="array" ref="R112">R$106+IF($C112&lt;&gt;0,SUMPRODUCT((R$107:R$108)*TRANSPOSE(($D112:$E112))),0)</f>
        <v>554920.76792876201</v>
      </c>
      <c r="S112" s="31" cm="1">
        <f t="array" ref="S112">S$106+IF($C112&lt;&gt;0,SUMPRODUCT((S$107:S$108)*TRANSPOSE(($D112:$E112))),0)</f>
        <v>540189.78761874849</v>
      </c>
      <c r="T112" s="31" cm="1">
        <f t="array" ref="T112">T$106+IF($C112&lt;&gt;0,SUMPRODUCT((T$107:T$108)*TRANSPOSE(($D112:$E112))),0)</f>
        <v>503896.81463939208</v>
      </c>
      <c r="U112" s="31" cm="1">
        <f t="array" ref="U112">U$106+IF($C112&lt;&gt;0,SUMPRODUCT((U$107:U$108)*TRANSPOSE(($D112:$E112))),0)</f>
        <v>430981.26920370711</v>
      </c>
      <c r="V112" s="31" cm="1">
        <f t="array" ref="V112">V$106+IF($C112&lt;&gt;0,SUMPRODUCT((V$107:V$108)*TRANSPOSE(($D112:$E112))),0)</f>
        <v>354399.37847382028</v>
      </c>
      <c r="W112" s="31" cm="1">
        <f t="array" ref="W112">W$106+IF($C112&lt;&gt;0,SUMPRODUCT((W$107:W$108)*TRANSPOSE(($D112:$E112))),0)</f>
        <v>276835.25098663714</v>
      </c>
      <c r="X112" s="31" cm="1">
        <f t="array" ref="X112">X$106+IF($C112&lt;&gt;0,SUMPRODUCT((X$107:X$108)*TRANSPOSE(($D112:$E112))),0)</f>
        <v>155190.41911020863</v>
      </c>
      <c r="Y112" s="31" cm="1">
        <f t="array" ref="Y112">Y$106+IF($C112&lt;&gt;0,SUMPRODUCT((Y$107:Y$108)*TRANSPOSE(($D112:$E112))),0)</f>
        <v>28067.404091695214</v>
      </c>
      <c r="Z112" s="31" cm="1">
        <f t="array" ref="Z112">Z$106+IF($C112&lt;&gt;0,SUMPRODUCT((Z$107:Z$108)*TRANSPOSE(($D112:$E112))),0)</f>
        <v>-233103.93601875217</v>
      </c>
      <c r="AA112" s="31" cm="1">
        <f t="array" ref="AA112">AA$106+IF($C112&lt;&gt;0,SUMPRODUCT((AA$107:AA$108)*TRANSPOSE(($D112:$E112))),0)</f>
        <v>-550749.10187379504</v>
      </c>
      <c r="AB112" s="31" cm="1">
        <f t="array" ref="AB112">AB$106+IF($C112&lt;&gt;0,SUMPRODUCT((AB$107:AB$108)*TRANSPOSE(($D112:$E112))),0)</f>
        <v>-757689.06150042696</v>
      </c>
      <c r="AC112" s="31" cm="1">
        <f t="array" ref="AC112">AC$106+IF($C112&lt;&gt;0,SUMPRODUCT((AC$107:AC$108)*TRANSPOSE(($D112:$E112))),0)</f>
        <v>-1062567.5294077036</v>
      </c>
      <c r="AD112" s="31" cm="1">
        <f t="array" ref="AD112">AD$106+IF($C112&lt;&gt;0,SUMPRODUCT((AD$107:AD$108)*TRANSPOSE(($D112:$E112))),0)</f>
        <v>-1321282.4580810722</v>
      </c>
      <c r="AE112" s="31" cm="1">
        <f t="array" ref="AE112">AE$106+IF($C112&lt;&gt;0,SUMPRODUCT((AE$107:AE$108)*TRANSPOSE(($D112:$E112))),0)</f>
        <v>-1723495.5536379702</v>
      </c>
      <c r="AF112" s="31" cm="1">
        <f t="array" ref="AF112">AF$106+IF($C112&lt;&gt;0,SUMPRODUCT((AF$107:AF$108)*TRANSPOSE(($D112:$E112))),0)</f>
        <v>-2394160.3343356145</v>
      </c>
      <c r="AG112" s="31" cm="1">
        <f t="array" ref="AG112">AG$106+IF($C112&lt;&gt;0,SUMPRODUCT((AG$107:AG$108)*TRANSPOSE(($D112:$E112))),0)</f>
        <v>-2394160.3343356145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-10310.354017493932</v>
      </c>
      <c r="L113" s="31" cm="1">
        <f t="array" ref="L113">L$106+IF($C113&lt;&gt;0,SUMPRODUCT((L$107:L$108)*TRANSPOSE(($D113:$E113))),0)</f>
        <v>20107.394243849896</v>
      </c>
      <c r="M113" s="31" cm="1">
        <f t="array" ref="M113">M$106+IF($C113&lt;&gt;0,SUMPRODUCT((M$107:M$108)*TRANSPOSE(($D113:$E113))),0)</f>
        <v>70358.594338140188</v>
      </c>
      <c r="N113" s="31" cm="1">
        <f t="array" ref="N113">N$106+IF($C113&lt;&gt;0,SUMPRODUCT((N$107:N$108)*TRANSPOSE(($D113:$E113))),0)</f>
        <v>159683.75426081015</v>
      </c>
      <c r="O113" s="31" cm="1">
        <f t="array" ref="O113">O$106+IF($C113&lt;&gt;0,SUMPRODUCT((O$107:O$108)*TRANSPOSE(($D113:$E113))),0)</f>
        <v>306259.5648078376</v>
      </c>
      <c r="P113" s="31" cm="1">
        <f t="array" ref="P113">P$106+IF($C113&lt;&gt;0,SUMPRODUCT((P$107:P$108)*TRANSPOSE(($D113:$E113))),0)</f>
        <v>453229.70953977166</v>
      </c>
      <c r="Q113" s="31" cm="1">
        <f t="array" ref="Q113">Q$106+IF($C113&lt;&gt;0,SUMPRODUCT((Q$107:Q$108)*TRANSPOSE(($D113:$E113))),0)</f>
        <v>451570.60304000543</v>
      </c>
      <c r="R113" s="31" cm="1">
        <f t="array" ref="R113">R$106+IF($C113&lt;&gt;0,SUMPRODUCT((R$107:R$108)*TRANSPOSE(($D113:$E113))),0)</f>
        <v>446386.02907747717</v>
      </c>
      <c r="S113" s="31" cm="1">
        <f t="array" ref="S113">S$106+IF($C113&lt;&gt;0,SUMPRODUCT((S$107:S$108)*TRANSPOSE(($D113:$E113))),0)</f>
        <v>434333.40882382973</v>
      </c>
      <c r="T113" s="31" cm="1">
        <f t="array" ref="T113">T$106+IF($C113&lt;&gt;0,SUMPRODUCT((T$107:T$108)*TRANSPOSE(($D113:$E113))),0)</f>
        <v>404639.15820435632</v>
      </c>
      <c r="U113" s="31" cm="1">
        <f t="array" ref="U113">U$106+IF($C113&lt;&gt;0,SUMPRODUCT((U$107:U$108)*TRANSPOSE(($D113:$E113))),0)</f>
        <v>344980.98466606857</v>
      </c>
      <c r="V113" s="31" cm="1">
        <f t="array" ref="V113">V$106+IF($C113&lt;&gt;0,SUMPRODUCT((V$107:V$108)*TRANSPOSE(($D113:$E113))),0)</f>
        <v>282323.07406888856</v>
      </c>
      <c r="W113" s="31" cm="1">
        <f t="array" ref="W113">W$106+IF($C113&lt;&gt;0,SUMPRODUCT((W$107:W$108)*TRANSPOSE(($D113:$E113))),0)</f>
        <v>218861.51521573865</v>
      </c>
      <c r="X113" s="31" cm="1">
        <f t="array" ref="X113">X$106+IF($C113&lt;&gt;0,SUMPRODUCT((X$107:X$108)*TRANSPOSE(($D113:$E113))),0)</f>
        <v>119333.92549866078</v>
      </c>
      <c r="Y113" s="31" cm="1">
        <f t="array" ref="Y113">Y$106+IF($C113&lt;&gt;0,SUMPRODUCT((Y$107:Y$108)*TRANSPOSE(($D113:$E113))),0)</f>
        <v>15324.185938058907</v>
      </c>
      <c r="Z113" s="31" cm="1">
        <f t="array" ref="Z113">Z$106+IF($C113&lt;&gt;0,SUMPRODUCT((Z$107:Z$108)*TRANSPOSE(($D113:$E113))),0)</f>
        <v>-198361.45597048895</v>
      </c>
      <c r="AA113" s="31" cm="1">
        <f t="array" ref="AA113">AA$106+IF($C113&lt;&gt;0,SUMPRODUCT((AA$107:AA$108)*TRANSPOSE(($D113:$E113))),0)</f>
        <v>-458252.95530643314</v>
      </c>
      <c r="AB113" s="31" cm="1">
        <f t="array" ref="AB113">AB$106+IF($C113&lt;&gt;0,SUMPRODUCT((AB$107:AB$108)*TRANSPOSE(($D113:$E113))),0)</f>
        <v>-627567.46772822284</v>
      </c>
      <c r="AC113" s="31" cm="1">
        <f t="array" ref="AC113">AC$106+IF($C113&lt;&gt;0,SUMPRODUCT((AC$107:AC$108)*TRANSPOSE(($D113:$E113))),0)</f>
        <v>-877013.48692508554</v>
      </c>
      <c r="AD113" s="31" cm="1">
        <f t="array" ref="AD113">AD$106+IF($C113&lt;&gt;0,SUMPRODUCT((AD$107:AD$108)*TRANSPOSE(($D113:$E113))),0)</f>
        <v>-1088689.3376578419</v>
      </c>
      <c r="AE113" s="31" cm="1">
        <f t="array" ref="AE113">AE$106+IF($C113&lt;&gt;0,SUMPRODUCT((AE$107:AE$108)*TRANSPOSE(($D113:$E113))),0)</f>
        <v>-1417772.7794771218</v>
      </c>
      <c r="AF113" s="31" cm="1">
        <f t="array" ref="AF113">AF$106+IF($C113&lt;&gt;0,SUMPRODUCT((AF$107:AF$108)*TRANSPOSE(($D113:$E113))),0)</f>
        <v>-1966498.5091388307</v>
      </c>
      <c r="AG113" s="31" cm="1">
        <f t="array" ref="AG113">AG$106+IF($C113&lt;&gt;0,SUMPRODUCT((AG$107:AG$108)*TRANSPOSE(($D113:$E113))),0)</f>
        <v>-1966498.5091388307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-14512.383592824381</v>
      </c>
      <c r="L114" s="31" cm="1">
        <f t="array" ref="L114">L$106+IF($C114&lt;&gt;0,SUMPRODUCT((L$107:L$108)*TRANSPOSE(($D114:$E114))),0)</f>
        <v>15905.364668519447</v>
      </c>
      <c r="M114" s="31" cm="1">
        <f t="array" ref="M114">M$106+IF($C114&lt;&gt;0,SUMPRODUCT((M$107:M$108)*TRANSPOSE(($D114:$E114))),0)</f>
        <v>66156.564762809736</v>
      </c>
      <c r="N114" s="31" cm="1">
        <f t="array" ref="N114">N$106+IF($C114&lt;&gt;0,SUMPRODUCT((N$107:N$108)*TRANSPOSE(($D114:$E114))),0)</f>
        <v>155481.72468547971</v>
      </c>
      <c r="O114" s="31" cm="1">
        <f t="array" ref="O114">O$106+IF($C114&lt;&gt;0,SUMPRODUCT((O$107:O$108)*TRANSPOSE(($D114:$E114))),0)</f>
        <v>302057.53523250716</v>
      </c>
      <c r="P114" s="31" cm="1">
        <f t="array" ref="P114">P$106+IF($C114&lt;&gt;0,SUMPRODUCT((P$107:P$108)*TRANSPOSE(($D114:$E114))),0)</f>
        <v>449027.67996444122</v>
      </c>
      <c r="Q114" s="31" cm="1">
        <f t="array" ref="Q114">Q$106+IF($C114&lt;&gt;0,SUMPRODUCT((Q$107:Q$108)*TRANSPOSE(($D114:$E114))),0)</f>
        <v>447368.57346467499</v>
      </c>
      <c r="R114" s="31" cm="1">
        <f t="array" ref="R114">R$106+IF($C114&lt;&gt;0,SUMPRODUCT((R$107:R$108)*TRANSPOSE(($D114:$E114))),0)</f>
        <v>442183.99950214673</v>
      </c>
      <c r="S114" s="31" cm="1">
        <f t="array" ref="S114">S$106+IF($C114&lt;&gt;0,SUMPRODUCT((S$107:S$108)*TRANSPOSE(($D114:$E114))),0)</f>
        <v>430131.37924849929</v>
      </c>
      <c r="T114" s="31" cm="1">
        <f t="array" ref="T114">T$106+IF($C114&lt;&gt;0,SUMPRODUCT((T$107:T$108)*TRANSPOSE(($D114:$E114))),0)</f>
        <v>400437.12862902589</v>
      </c>
      <c r="U114" s="31" cm="1">
        <f t="array" ref="U114">U$106+IF($C114&lt;&gt;0,SUMPRODUCT((U$107:U$108)*TRANSPOSE(($D114:$E114))),0)</f>
        <v>340778.95509073813</v>
      </c>
      <c r="V114" s="31" cm="1">
        <f t="array" ref="V114">V$106+IF($C114&lt;&gt;0,SUMPRODUCT((V$107:V$108)*TRANSPOSE(($D114:$E114))),0)</f>
        <v>278121.04449355806</v>
      </c>
      <c r="W114" s="31" cm="1">
        <f t="array" ref="W114">W$106+IF($C114&lt;&gt;0,SUMPRODUCT((W$107:W$108)*TRANSPOSE(($D114:$E114))),0)</f>
        <v>214659.48564040818</v>
      </c>
      <c r="X114" s="31" cm="1">
        <f t="array" ref="X114">X$106+IF($C114&lt;&gt;0,SUMPRODUCT((X$107:X$108)*TRANSPOSE(($D114:$E114))),0)</f>
        <v>115131.89592333033</v>
      </c>
      <c r="Y114" s="31" cm="1">
        <f t="array" ref="Y114">Y$106+IF($C114&lt;&gt;0,SUMPRODUCT((Y$107:Y$108)*TRANSPOSE(($D114:$E114))),0)</f>
        <v>11122.156362728459</v>
      </c>
      <c r="Z114" s="31" cm="1">
        <f t="array" ref="Z114">Z$106+IF($C114&lt;&gt;0,SUMPRODUCT((Z$107:Z$108)*TRANSPOSE(($D114:$E114))),0)</f>
        <v>-202563.48554581939</v>
      </c>
      <c r="AA114" s="31" cm="1">
        <f t="array" ref="AA114">AA$106+IF($C114&lt;&gt;0,SUMPRODUCT((AA$107:AA$108)*TRANSPOSE(($D114:$E114))),0)</f>
        <v>-462454.98488176358</v>
      </c>
      <c r="AB114" s="31" cm="1">
        <f t="array" ref="AB114">AB$106+IF($C114&lt;&gt;0,SUMPRODUCT((AB$107:AB$108)*TRANSPOSE(($D114:$E114))),0)</f>
        <v>-631769.49730355327</v>
      </c>
      <c r="AC114" s="31" cm="1">
        <f t="array" ref="AC114">AC$106+IF($C114&lt;&gt;0,SUMPRODUCT((AC$107:AC$108)*TRANSPOSE(($D114:$E114))),0)</f>
        <v>-881215.51650041598</v>
      </c>
      <c r="AD114" s="31" cm="1">
        <f t="array" ref="AD114">AD$106+IF($C114&lt;&gt;0,SUMPRODUCT((AD$107:AD$108)*TRANSPOSE(($D114:$E114))),0)</f>
        <v>-1092891.3672331723</v>
      </c>
      <c r="AE114" s="31" cm="1">
        <f t="array" ref="AE114">AE$106+IF($C114&lt;&gt;0,SUMPRODUCT((AE$107:AE$108)*TRANSPOSE(($D114:$E114))),0)</f>
        <v>-1421974.8090524522</v>
      </c>
      <c r="AF114" s="31" cm="1">
        <f t="array" ref="AF114">AF$106+IF($C114&lt;&gt;0,SUMPRODUCT((AF$107:AF$108)*TRANSPOSE(($D114:$E114))),0)</f>
        <v>-1970700.5387141611</v>
      </c>
      <c r="AG114" s="31" cm="1">
        <f t="array" ref="AG114">AG$106+IF($C114&lt;&gt;0,SUMPRODUCT((AG$107:AG$108)*TRANSPOSE(($D114:$E114))),0)</f>
        <v>-1970700.5387141611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-6787.0271579594264</v>
      </c>
      <c r="L115" s="31" cm="1">
        <f t="array" ref="L115">L$106+IF($C115&lt;&gt;0,SUMPRODUCT((L$107:L$108)*TRANSPOSE(($D115:$E115))),0)</f>
        <v>27010.470910200384</v>
      </c>
      <c r="M115" s="31" cm="1">
        <f t="array" ref="M115">M$106+IF($C115&lt;&gt;0,SUMPRODUCT((M$107:M$108)*TRANSPOSE(($D115:$E115))),0)</f>
        <v>82845.137681634034</v>
      </c>
      <c r="N115" s="31" cm="1">
        <f t="array" ref="N115">N$106+IF($C115&lt;&gt;0,SUMPRODUCT((N$107:N$108)*TRANSPOSE(($D115:$E115))),0)</f>
        <v>182095.31537348957</v>
      </c>
      <c r="O115" s="31" cm="1">
        <f t="array" ref="O115">O$106+IF($C115&lt;&gt;0,SUMPRODUCT((O$107:O$108)*TRANSPOSE(($D115:$E115))),0)</f>
        <v>344957.32709240896</v>
      </c>
      <c r="P115" s="31" cm="1">
        <f t="array" ref="P115">P$106+IF($C115&lt;&gt;0,SUMPRODUCT((P$107:P$108)*TRANSPOSE(($D115:$E115))),0)</f>
        <v>508257.48790566903</v>
      </c>
      <c r="Q115" s="31" cm="1">
        <f t="array" ref="Q115">Q$106+IF($C115&lt;&gt;0,SUMPRODUCT((Q$107:Q$108)*TRANSPOSE(($D115:$E115))),0)</f>
        <v>506414.03623926209</v>
      </c>
      <c r="R115" s="31" cm="1">
        <f t="array" ref="R115">R$106+IF($C115&lt;&gt;0,SUMPRODUCT((R$107:R$108)*TRANSPOSE(($D115:$E115))),0)</f>
        <v>500653.39850311959</v>
      </c>
      <c r="S115" s="31" cm="1">
        <f t="array" ref="S115">S$106+IF($C115&lt;&gt;0,SUMPRODUCT((S$107:S$108)*TRANSPOSE(($D115:$E115))),0)</f>
        <v>487261.59822128911</v>
      </c>
      <c r="T115" s="31" cm="1">
        <f t="array" ref="T115">T$106+IF($C115&lt;&gt;0,SUMPRODUCT((T$107:T$108)*TRANSPOSE(($D115:$E115))),0)</f>
        <v>454267.9864218742</v>
      </c>
      <c r="U115" s="31" cm="1">
        <f t="array" ref="U115">U$106+IF($C115&lt;&gt;0,SUMPRODUCT((U$107:U$108)*TRANSPOSE(($D115:$E115))),0)</f>
        <v>387981.12693488784</v>
      </c>
      <c r="V115" s="31" cm="1">
        <f t="array" ref="V115">V$106+IF($C115&lt;&gt;0,SUMPRODUCT((V$107:V$108)*TRANSPOSE(($D115:$E115))),0)</f>
        <v>318361.22627135442</v>
      </c>
      <c r="W115" s="31" cm="1">
        <f t="array" ref="W115">W$106+IF($C115&lt;&gt;0,SUMPRODUCT((W$107:W$108)*TRANSPOSE(($D115:$E115))),0)</f>
        <v>247848.38310118788</v>
      </c>
      <c r="X115" s="31" cm="1">
        <f t="array" ref="X115">X$106+IF($C115&lt;&gt;0,SUMPRODUCT((X$107:X$108)*TRANSPOSE(($D115:$E115))),0)</f>
        <v>137262.1723044347</v>
      </c>
      <c r="Y115" s="31" cm="1">
        <f t="array" ref="Y115">Y$106+IF($C115&lt;&gt;0,SUMPRODUCT((Y$107:Y$108)*TRANSPOSE(($D115:$E115))),0)</f>
        <v>21695.795014877061</v>
      </c>
      <c r="Z115" s="31" cm="1">
        <f t="array" ref="Z115">Z$106+IF($C115&lt;&gt;0,SUMPRODUCT((Z$107:Z$108)*TRANSPOSE(($D115:$E115))),0)</f>
        <v>-215732.69599462056</v>
      </c>
      <c r="AA115" s="31" cm="1">
        <f t="array" ref="AA115">AA$106+IF($C115&lt;&gt;0,SUMPRODUCT((AA$107:AA$108)*TRANSPOSE(($D115:$E115))),0)</f>
        <v>-504501.02859011409</v>
      </c>
      <c r="AB115" s="31" cm="1">
        <f t="array" ref="AB115">AB$106+IF($C115&lt;&gt;0,SUMPRODUCT((AB$107:AB$108)*TRANSPOSE(($D115:$E115))),0)</f>
        <v>-692628.2646143249</v>
      </c>
      <c r="AC115" s="31" cm="1">
        <f t="array" ref="AC115">AC$106+IF($C115&lt;&gt;0,SUMPRODUCT((AC$107:AC$108)*TRANSPOSE(($D115:$E115))),0)</f>
        <v>-969790.50816639455</v>
      </c>
      <c r="AD115" s="31" cm="1">
        <f t="array" ref="AD115">AD$106+IF($C115&lt;&gt;0,SUMPRODUCT((AD$107:AD$108)*TRANSPOSE(($D115:$E115))),0)</f>
        <v>-1204985.897869457</v>
      </c>
      <c r="AE115" s="31" cm="1">
        <f t="array" ref="AE115">AE$106+IF($C115&lt;&gt;0,SUMPRODUCT((AE$107:AE$108)*TRANSPOSE(($D115:$E115))),0)</f>
        <v>-1570634.166557546</v>
      </c>
      <c r="AF115" s="31" cm="1">
        <f t="array" ref="AF115">AF$106+IF($C115&lt;&gt;0,SUMPRODUCT((AF$107:AF$108)*TRANSPOSE(($D115:$E115))),0)</f>
        <v>-2180329.4217372225</v>
      </c>
      <c r="AG115" s="31" cm="1">
        <f t="array" ref="AG115">AG$106+IF($C115&lt;&gt;0,SUMPRODUCT((AG$107:AG$108)*TRANSPOSE(($D115:$E115))),0)</f>
        <v>-2180329.4217372225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-6787.0271579594264</v>
      </c>
      <c r="L116" s="31" cm="1">
        <f t="array" ref="L116">L$106+IF($C116&lt;&gt;0,SUMPRODUCT((L$107:L$108)*TRANSPOSE(($D116:$E116))),0)</f>
        <v>27010.470910200384</v>
      </c>
      <c r="M116" s="31" cm="1">
        <f t="array" ref="M116">M$106+IF($C116&lt;&gt;0,SUMPRODUCT((M$107:M$108)*TRANSPOSE(($D116:$E116))),0)</f>
        <v>82845.137681634034</v>
      </c>
      <c r="N116" s="31" cm="1">
        <f t="array" ref="N116">N$106+IF($C116&lt;&gt;0,SUMPRODUCT((N$107:N$108)*TRANSPOSE(($D116:$E116))),0)</f>
        <v>182095.31537348957</v>
      </c>
      <c r="O116" s="31" cm="1">
        <f t="array" ref="O116">O$106+IF($C116&lt;&gt;0,SUMPRODUCT((O$107:O$108)*TRANSPOSE(($D116:$E116))),0)</f>
        <v>344957.32709240896</v>
      </c>
      <c r="P116" s="31" cm="1">
        <f t="array" ref="P116">P$106+IF($C116&lt;&gt;0,SUMPRODUCT((P$107:P$108)*TRANSPOSE(($D116:$E116))),0)</f>
        <v>508257.48790566903</v>
      </c>
      <c r="Q116" s="31" cm="1">
        <f t="array" ref="Q116">Q$106+IF($C116&lt;&gt;0,SUMPRODUCT((Q$107:Q$108)*TRANSPOSE(($D116:$E116))),0)</f>
        <v>506414.03623926209</v>
      </c>
      <c r="R116" s="31" cm="1">
        <f t="array" ref="R116">R$106+IF($C116&lt;&gt;0,SUMPRODUCT((R$107:R$108)*TRANSPOSE(($D116:$E116))),0)</f>
        <v>500653.39850311959</v>
      </c>
      <c r="S116" s="31" cm="1">
        <f t="array" ref="S116">S$106+IF($C116&lt;&gt;0,SUMPRODUCT((S$107:S$108)*TRANSPOSE(($D116:$E116))),0)</f>
        <v>487261.59822128911</v>
      </c>
      <c r="T116" s="31" cm="1">
        <f t="array" ref="T116">T$106+IF($C116&lt;&gt;0,SUMPRODUCT((T$107:T$108)*TRANSPOSE(($D116:$E116))),0)</f>
        <v>454267.9864218742</v>
      </c>
      <c r="U116" s="31" cm="1">
        <f t="array" ref="U116">U$106+IF($C116&lt;&gt;0,SUMPRODUCT((U$107:U$108)*TRANSPOSE(($D116:$E116))),0)</f>
        <v>387981.12693488784</v>
      </c>
      <c r="V116" s="31" cm="1">
        <f t="array" ref="V116">V$106+IF($C116&lt;&gt;0,SUMPRODUCT((V$107:V$108)*TRANSPOSE(($D116:$E116))),0)</f>
        <v>318361.22627135442</v>
      </c>
      <c r="W116" s="31" cm="1">
        <f t="array" ref="W116">W$106+IF($C116&lt;&gt;0,SUMPRODUCT((W$107:W$108)*TRANSPOSE(($D116:$E116))),0)</f>
        <v>247848.38310118788</v>
      </c>
      <c r="X116" s="31" cm="1">
        <f t="array" ref="X116">X$106+IF($C116&lt;&gt;0,SUMPRODUCT((X$107:X$108)*TRANSPOSE(($D116:$E116))),0)</f>
        <v>137262.1723044347</v>
      </c>
      <c r="Y116" s="31" cm="1">
        <f t="array" ref="Y116">Y$106+IF($C116&lt;&gt;0,SUMPRODUCT((Y$107:Y$108)*TRANSPOSE(($D116:$E116))),0)</f>
        <v>21695.795014877061</v>
      </c>
      <c r="Z116" s="31" cm="1">
        <f t="array" ref="Z116">Z$106+IF($C116&lt;&gt;0,SUMPRODUCT((Z$107:Z$108)*TRANSPOSE(($D116:$E116))),0)</f>
        <v>-215732.69599462056</v>
      </c>
      <c r="AA116" s="31" cm="1">
        <f t="array" ref="AA116">AA$106+IF($C116&lt;&gt;0,SUMPRODUCT((AA$107:AA$108)*TRANSPOSE(($D116:$E116))),0)</f>
        <v>-504501.02859011409</v>
      </c>
      <c r="AB116" s="31" cm="1">
        <f t="array" ref="AB116">AB$106+IF($C116&lt;&gt;0,SUMPRODUCT((AB$107:AB$108)*TRANSPOSE(($D116:$E116))),0)</f>
        <v>-692628.2646143249</v>
      </c>
      <c r="AC116" s="31" cm="1">
        <f t="array" ref="AC116">AC$106+IF($C116&lt;&gt;0,SUMPRODUCT((AC$107:AC$108)*TRANSPOSE(($D116:$E116))),0)</f>
        <v>-969790.50816639455</v>
      </c>
      <c r="AD116" s="31" cm="1">
        <f t="array" ref="AD116">AD$106+IF($C116&lt;&gt;0,SUMPRODUCT((AD$107:AD$108)*TRANSPOSE(($D116:$E116))),0)</f>
        <v>-1204985.897869457</v>
      </c>
      <c r="AE116" s="31" cm="1">
        <f t="array" ref="AE116">AE$106+IF($C116&lt;&gt;0,SUMPRODUCT((AE$107:AE$108)*TRANSPOSE(($D116:$E116))),0)</f>
        <v>-1570634.166557546</v>
      </c>
      <c r="AF116" s="31" cm="1">
        <f t="array" ref="AF116">AF$106+IF($C116&lt;&gt;0,SUMPRODUCT((AF$107:AF$108)*TRANSPOSE(($D116:$E116))),0)</f>
        <v>-2180329.4217372225</v>
      </c>
      <c r="AG116" s="31" cm="1">
        <f t="array" ref="AG116">AG$106+IF($C116&lt;&gt;0,SUMPRODUCT((AG$107:AG$108)*TRANSPOSE(($D116:$E116))),0)</f>
        <v>-2180329.4217372225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-6787.0271579594264</v>
      </c>
      <c r="L117" s="31" cm="1">
        <f t="array" ref="L117">L$106+IF($C117&lt;&gt;0,SUMPRODUCT((L$107:L$108)*TRANSPOSE(($D117:$E117))),0)</f>
        <v>27010.470910200384</v>
      </c>
      <c r="M117" s="31" cm="1">
        <f t="array" ref="M117">M$106+IF($C117&lt;&gt;0,SUMPRODUCT((M$107:M$108)*TRANSPOSE(($D117:$E117))),0)</f>
        <v>82845.137681634034</v>
      </c>
      <c r="N117" s="31" cm="1">
        <f t="array" ref="N117">N$106+IF($C117&lt;&gt;0,SUMPRODUCT((N$107:N$108)*TRANSPOSE(($D117:$E117))),0)</f>
        <v>182095.31537348957</v>
      </c>
      <c r="O117" s="31" cm="1">
        <f t="array" ref="O117">O$106+IF($C117&lt;&gt;0,SUMPRODUCT((O$107:O$108)*TRANSPOSE(($D117:$E117))),0)</f>
        <v>344957.32709240896</v>
      </c>
      <c r="P117" s="31" cm="1">
        <f t="array" ref="P117">P$106+IF($C117&lt;&gt;0,SUMPRODUCT((P$107:P$108)*TRANSPOSE(($D117:$E117))),0)</f>
        <v>508257.48790566903</v>
      </c>
      <c r="Q117" s="31" cm="1">
        <f t="array" ref="Q117">Q$106+IF($C117&lt;&gt;0,SUMPRODUCT((Q$107:Q$108)*TRANSPOSE(($D117:$E117))),0)</f>
        <v>506414.03623926209</v>
      </c>
      <c r="R117" s="31" cm="1">
        <f t="array" ref="R117">R$106+IF($C117&lt;&gt;0,SUMPRODUCT((R$107:R$108)*TRANSPOSE(($D117:$E117))),0)</f>
        <v>500653.39850311959</v>
      </c>
      <c r="S117" s="31" cm="1">
        <f t="array" ref="S117">S$106+IF($C117&lt;&gt;0,SUMPRODUCT((S$107:S$108)*TRANSPOSE(($D117:$E117))),0)</f>
        <v>487261.59822128911</v>
      </c>
      <c r="T117" s="31" cm="1">
        <f t="array" ref="T117">T$106+IF($C117&lt;&gt;0,SUMPRODUCT((T$107:T$108)*TRANSPOSE(($D117:$E117))),0)</f>
        <v>454267.9864218742</v>
      </c>
      <c r="U117" s="31" cm="1">
        <f t="array" ref="U117">U$106+IF($C117&lt;&gt;0,SUMPRODUCT((U$107:U$108)*TRANSPOSE(($D117:$E117))),0)</f>
        <v>387981.12693488784</v>
      </c>
      <c r="V117" s="31" cm="1">
        <f t="array" ref="V117">V$106+IF($C117&lt;&gt;0,SUMPRODUCT((V$107:V$108)*TRANSPOSE(($D117:$E117))),0)</f>
        <v>318361.22627135442</v>
      </c>
      <c r="W117" s="31" cm="1">
        <f t="array" ref="W117">W$106+IF($C117&lt;&gt;0,SUMPRODUCT((W$107:W$108)*TRANSPOSE(($D117:$E117))),0)</f>
        <v>247848.38310118788</v>
      </c>
      <c r="X117" s="31" cm="1">
        <f t="array" ref="X117">X$106+IF($C117&lt;&gt;0,SUMPRODUCT((X$107:X$108)*TRANSPOSE(($D117:$E117))),0)</f>
        <v>137262.1723044347</v>
      </c>
      <c r="Y117" s="31" cm="1">
        <f t="array" ref="Y117">Y$106+IF($C117&lt;&gt;0,SUMPRODUCT((Y$107:Y$108)*TRANSPOSE(($D117:$E117))),0)</f>
        <v>21695.795014877061</v>
      </c>
      <c r="Z117" s="31" cm="1">
        <f t="array" ref="Z117">Z$106+IF($C117&lt;&gt;0,SUMPRODUCT((Z$107:Z$108)*TRANSPOSE(($D117:$E117))),0)</f>
        <v>-215732.69599462056</v>
      </c>
      <c r="AA117" s="31" cm="1">
        <f t="array" ref="AA117">AA$106+IF($C117&lt;&gt;0,SUMPRODUCT((AA$107:AA$108)*TRANSPOSE(($D117:$E117))),0)</f>
        <v>-504501.02859011409</v>
      </c>
      <c r="AB117" s="31" cm="1">
        <f t="array" ref="AB117">AB$106+IF($C117&lt;&gt;0,SUMPRODUCT((AB$107:AB$108)*TRANSPOSE(($D117:$E117))),0)</f>
        <v>-692628.2646143249</v>
      </c>
      <c r="AC117" s="31" cm="1">
        <f t="array" ref="AC117">AC$106+IF($C117&lt;&gt;0,SUMPRODUCT((AC$107:AC$108)*TRANSPOSE(($D117:$E117))),0)</f>
        <v>-969790.50816639455</v>
      </c>
      <c r="AD117" s="31" cm="1">
        <f t="array" ref="AD117">AD$106+IF($C117&lt;&gt;0,SUMPRODUCT((AD$107:AD$108)*TRANSPOSE(($D117:$E117))),0)</f>
        <v>-1204985.897869457</v>
      </c>
      <c r="AE117" s="31" cm="1">
        <f t="array" ref="AE117">AE$106+IF($C117&lt;&gt;0,SUMPRODUCT((AE$107:AE$108)*TRANSPOSE(($D117:$E117))),0)</f>
        <v>-1570634.166557546</v>
      </c>
      <c r="AF117" s="31" cm="1">
        <f t="array" ref="AF117">AF$106+IF($C117&lt;&gt;0,SUMPRODUCT((AF$107:AF$108)*TRANSPOSE(($D117:$E117))),0)</f>
        <v>-2180329.4217372225</v>
      </c>
      <c r="AG117" s="31" cm="1">
        <f t="array" ref="AG117">AG$106+IF($C117&lt;&gt;0,SUMPRODUCT((AG$107:AG$108)*TRANSPOSE(($D117:$E117))),0)</f>
        <v>-2180329.4217372225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LWN23 feeder extension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34056.329796741142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LWN23 feeder extension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34056.329796741142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LWN23 feeder extension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193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194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7263003.3128860565</v>
      </c>
      <c r="G14" s="271">
        <f>output_dollars</f>
        <v>46203</v>
      </c>
      <c r="H14" s="272"/>
      <c r="I14" s="31">
        <f>'Option1 (base case)'!I$28*conv_2026</f>
        <v>2675.7873106946136</v>
      </c>
      <c r="J14" s="31">
        <f>'Option1 (base case)'!J$28*conv_2026</f>
        <v>13827.08621112674</v>
      </c>
      <c r="K14" s="31">
        <f>'Option1 (base case)'!K$28*conv_2026</f>
        <v>39211.550194352239</v>
      </c>
      <c r="L14" s="31">
        <f>'Option1 (base case)'!L$28*conv_2026</f>
        <v>76825.213211647788</v>
      </c>
      <c r="M14" s="31">
        <f>'Option1 (base case)'!M$28*conv_2026</f>
        <v>138964.31997003284</v>
      </c>
      <c r="N14" s="31">
        <f>'Option1 (base case)'!N$28*conv_2026</f>
        <v>249421.09788239328</v>
      </c>
      <c r="O14" s="31">
        <f>'Option1 (base case)'!O$28*conv_2026</f>
        <v>430693.25100704847</v>
      </c>
      <c r="P14" s="31">
        <f>'Option1 (base case)'!P$28*conv_2026</f>
        <v>613767.05074612913</v>
      </c>
      <c r="Q14" s="31">
        <f>'Option1 (base case)'!Q$28*conv_2026</f>
        <v>613767.05074612913</v>
      </c>
      <c r="R14" s="31">
        <f>'Option1 (base case)'!R$28*conv_2026</f>
        <v>613767.05074612913</v>
      </c>
      <c r="S14" s="31">
        <f>'Option1 (base case)'!S$28*conv_2026</f>
        <v>613767.05074612913</v>
      </c>
      <c r="T14" s="31">
        <f>'Option1 (base case)'!T$28*conv_2026</f>
        <v>613767.05074612913</v>
      </c>
      <c r="U14" s="31">
        <f>'Option1 (base case)'!U$28*conv_2026</f>
        <v>613767.05074612913</v>
      </c>
      <c r="V14" s="31">
        <f>'Option1 (base case)'!V$28*conv_2026</f>
        <v>613767.05074612913</v>
      </c>
      <c r="W14" s="31">
        <f>'Option1 (base case)'!W$28*conv_2026</f>
        <v>613767.05074612913</v>
      </c>
      <c r="X14" s="31">
        <f>'Option1 (base case)'!X$28*conv_2026</f>
        <v>613767.05074612913</v>
      </c>
      <c r="Y14" s="31">
        <f>'Option1 (base case)'!Y$28*conv_2026</f>
        <v>613767.05074612913</v>
      </c>
      <c r="Z14" s="31">
        <f>'Option1 (base case)'!Z$28*conv_2026</f>
        <v>613767.05074612913</v>
      </c>
      <c r="AA14" s="31">
        <f>'Option1 (base case)'!AA$28*conv_2026</f>
        <v>613767.05074612913</v>
      </c>
      <c r="AB14" s="31">
        <f>'Option1 (base case)'!AB$28*conv_2026</f>
        <v>613767.05074612913</v>
      </c>
      <c r="AC14" s="31">
        <f>'Option1 (base case)'!AC$28*conv_2026</f>
        <v>613767.05074612913</v>
      </c>
      <c r="AD14" s="31">
        <f>'Option1 (base case)'!AD$28*conv_2026</f>
        <v>613767.05074612913</v>
      </c>
      <c r="AE14" s="31">
        <f>'Option1 (base case)'!AE$28*conv_2026</f>
        <v>613767.05074612913</v>
      </c>
      <c r="AF14" s="31">
        <f>'Option1 (base case)'!AF$28*conv_2026</f>
        <v>613767.05074612913</v>
      </c>
      <c r="AG14" s="31">
        <f>'Option1 (base case)'!AG$28*conv_2026</f>
        <v>613767.05074612913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6149332.8705597054</v>
      </c>
      <c r="G16" s="225">
        <f>output_dollars</f>
        <v>46203</v>
      </c>
      <c r="H16" s="31"/>
      <c r="I16" s="31">
        <f>'Option1 (base case)'!I$36*conv_2026</f>
        <v>2675.7873106946136</v>
      </c>
      <c r="J16" s="31">
        <f>'Option1 (base case)'!J$36*conv_2026</f>
        <v>13827.08621112674</v>
      </c>
      <c r="K16" s="31">
        <f>'Option1 (base case)'!K$36*conv_2026</f>
        <v>39211.550194352239</v>
      </c>
      <c r="L16" s="31">
        <f>'Option1 (base case)'!L$36*conv_2026</f>
        <v>76825.213211647788</v>
      </c>
      <c r="M16" s="31">
        <f>'Option1 (base case)'!M$36*conv_2026</f>
        <v>138964.31997003284</v>
      </c>
      <c r="N16" s="31">
        <f>'Option1 (base case)'!N$36*conv_2026</f>
        <v>249421.09788239328</v>
      </c>
      <c r="O16" s="31">
        <f>'Option1 (base case)'!O$36*conv_2026</f>
        <v>430693.25100704847</v>
      </c>
      <c r="P16" s="31">
        <f>'Option1 (base case)'!P$36*conv_2026</f>
        <v>613767.05074612913</v>
      </c>
      <c r="Q16" s="31">
        <f>'Option1 (base case)'!Q$36*conv_2026</f>
        <v>613767.05074612913</v>
      </c>
      <c r="R16" s="31">
        <f>'Option1 (base case)'!R$36*conv_2026</f>
        <v>613767.05074612913</v>
      </c>
      <c r="S16" s="31">
        <f>'Option1 (base case)'!S$36*conv_2026</f>
        <v>613767.05074612913</v>
      </c>
      <c r="T16" s="31">
        <f>'Option1 (base case)'!T$36*conv_2026</f>
        <v>613767.05074612913</v>
      </c>
      <c r="U16" s="31">
        <f>'Option1 (base case)'!U$36*conv_2026</f>
        <v>613767.05074612913</v>
      </c>
      <c r="V16" s="31">
        <f>'Option1 (base case)'!V$36*conv_2026</f>
        <v>613767.05074612913</v>
      </c>
      <c r="W16" s="31">
        <f>'Option1 (base case)'!W$36*conv_2026</f>
        <v>613767.05074612913</v>
      </c>
      <c r="X16" s="31">
        <f>'Option1 (base case)'!X$36*conv_2026</f>
        <v>613767.05074612913</v>
      </c>
      <c r="Y16" s="31">
        <f>'Option1 (base case)'!Y$36*conv_2026</f>
        <v>613767.05074612913</v>
      </c>
      <c r="Z16" s="31">
        <f>'Option1 (base case)'!Z$36*conv_2026</f>
        <v>613767.05074612913</v>
      </c>
      <c r="AA16" s="31">
        <f>'Option1 (base case)'!AA$36*conv_2026</f>
        <v>613767.05074612913</v>
      </c>
      <c r="AB16" s="31">
        <f>'Option1 (base case)'!AB$36*conv_2026</f>
        <v>613767.05074612913</v>
      </c>
      <c r="AC16" s="31">
        <f>'Option1 (base case)'!AC$36*conv_2026</f>
        <v>613767.05074612913</v>
      </c>
      <c r="AD16" s="31">
        <f>'Option1 (base case)'!AD$36*conv_2026</f>
        <v>613767.05074612913</v>
      </c>
      <c r="AE16" s="31">
        <f>'Option1 (base case)'!AE$36*conv_2026</f>
        <v>613767.05074612913</v>
      </c>
      <c r="AF16" s="31">
        <f>'Option1 (base case)'!AF$36*conv_2026</f>
        <v>613767.05074612913</v>
      </c>
      <c r="AG16" s="31">
        <f>'Option1 (base case)'!AG$36*conv_2026</f>
        <v>613767.05074612913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188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189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8171444.684598702</v>
      </c>
      <c r="G28" s="271">
        <f>output_dollars</f>
        <v>46203</v>
      </c>
      <c r="H28" s="272"/>
      <c r="I28" s="31">
        <f>Option2!I$28*conv_2026</f>
        <v>2675.7873106946136</v>
      </c>
      <c r="J28" s="31">
        <f>Option2!J$28*conv_2026</f>
        <v>13827.08621112674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20.96066182180445</v>
      </c>
      <c r="P28" s="31">
        <f>Option2!P$28*conv_2026</f>
        <v>1355.9462699613341</v>
      </c>
      <c r="Q28" s="31">
        <f>Option2!Q$28*conv_2026</f>
        <v>3407.5469425633928</v>
      </c>
      <c r="R28" s="31">
        <f>Option2!R$28*conv_2026</f>
        <v>9818.6335305409812</v>
      </c>
      <c r="S28" s="31">
        <f>Option2!S$28*conv_2026</f>
        <v>24722.537422475452</v>
      </c>
      <c r="T28" s="31">
        <f>Option2!T$28*conv_2026</f>
        <v>61441.545245004243</v>
      </c>
      <c r="U28" s="31">
        <f>Option2!U$28*conv_2026</f>
        <v>135213.02945931128</v>
      </c>
      <c r="V28" s="31">
        <f>Option2!V$28*conv_2026</f>
        <v>212693.89735002487</v>
      </c>
      <c r="W28" s="31">
        <f>Option2!W$28*conv_2026</f>
        <v>291168.53224889335</v>
      </c>
      <c r="X28" s="31">
        <f>Option2!X$28*conv_2026</f>
        <v>414241.32476389158</v>
      </c>
      <c r="Y28" s="31">
        <f>Option2!Y$28*conv_2026</f>
        <v>542856.60754999204</v>
      </c>
      <c r="Z28" s="31">
        <f>Option2!Z$28*conv_2026</f>
        <v>807093.77781407128</v>
      </c>
      <c r="AA28" s="31">
        <f>Option2!AA$28*conv_2026</f>
        <v>1128467.7070442298</v>
      </c>
      <c r="AB28" s="31">
        <f>Option2!AB$28*conv_2026</f>
        <v>1337836.8871509742</v>
      </c>
      <c r="AC28" s="31">
        <f>Option2!AC$28*conv_2026</f>
        <v>1646294.2531092693</v>
      </c>
      <c r="AD28" s="31">
        <f>Option2!AD$28*conv_2026</f>
        <v>1908046.1766886874</v>
      </c>
      <c r="AE28" s="31">
        <f>Option2!AE$28*conv_2026</f>
        <v>2314980.7590519954</v>
      </c>
      <c r="AF28" s="31">
        <f>Option2!AF$28*conv_2026</f>
        <v>2993518.3190016518</v>
      </c>
      <c r="AG28" s="31">
        <f>Option2!AG$28*conv_2026</f>
        <v>2993518.3190016518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-460631.43610384583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-485024.97063992481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3570746.5462319804</v>
      </c>
      <c r="G30" s="225">
        <f>output_dollars</f>
        <v>46203</v>
      </c>
      <c r="H30" s="31"/>
      <c r="I30" s="31">
        <f>Option2!I$36*conv_2026*I$7</f>
        <v>2675.7873106946136</v>
      </c>
      <c r="J30" s="31">
        <f>Option2!J$36*conv_2026*J$7</f>
        <v>13827.08621112674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20.96066182180445</v>
      </c>
      <c r="P30" s="31">
        <f>Option2!P$36*conv_2026*P$7</f>
        <v>1355.9462699613341</v>
      </c>
      <c r="Q30" s="31">
        <f>Option2!Q$36*conv_2026*Q$7</f>
        <v>3407.5469425633928</v>
      </c>
      <c r="R30" s="31">
        <f>Option2!R$36*conv_2026*R$7</f>
        <v>9818.6335305409812</v>
      </c>
      <c r="S30" s="31">
        <f>Option2!S$36*conv_2026*S$7</f>
        <v>24722.537422475452</v>
      </c>
      <c r="T30" s="31">
        <f>Option2!T$36*conv_2026*T$7</f>
        <v>61441.545245004243</v>
      </c>
      <c r="U30" s="31">
        <f>Option2!U$36*conv_2026*U$7</f>
        <v>135213.02945931128</v>
      </c>
      <c r="V30" s="31">
        <f>Option2!V$36*conv_2026*V$7</f>
        <v>212693.89735002487</v>
      </c>
      <c r="W30" s="31">
        <f>Option2!W$36*conv_2026*W$7</f>
        <v>291168.53224889335</v>
      </c>
      <c r="X30" s="31">
        <f>Option2!X$36*conv_2026*X$7</f>
        <v>414241.32476389158</v>
      </c>
      <c r="Y30" s="31">
        <f>Option2!Y$36*conv_2026*Y$7</f>
        <v>542856.60754999204</v>
      </c>
      <c r="Z30" s="31">
        <f>Option2!Z$36*conv_2026*Z$7</f>
        <v>807093.77781407128</v>
      </c>
      <c r="AA30" s="31">
        <f>Option2!AA$36*conv_2026*AA$7</f>
        <v>1128467.7070442298</v>
      </c>
      <c r="AB30" s="31">
        <f>Option2!AB$36*conv_2026*AB$7</f>
        <v>1337836.8871509742</v>
      </c>
      <c r="AC30" s="31">
        <f>Option2!AC$36*conv_2026*AC$7</f>
        <v>1646294.2531092693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-269239.6394423141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-20678.413730786018</v>
      </c>
      <c r="L32" s="31">
        <f>Option2!L$82*conv_2026*L$7</f>
        <v>-20678.413730786018</v>
      </c>
      <c r="M32" s="31">
        <f>Option2!M$82*conv_2026*M$7</f>
        <v>-20678.413730786018</v>
      </c>
      <c r="N32" s="31">
        <f>Option2!N$82*conv_2026*N$7</f>
        <v>-20678.413730786018</v>
      </c>
      <c r="O32" s="31">
        <f>Option2!O$82*conv_2026*O$7</f>
        <v>-20678.413730786018</v>
      </c>
      <c r="P32" s="31">
        <f>Option2!P$82*conv_2026*P$7</f>
        <v>-20678.413730786018</v>
      </c>
      <c r="Q32" s="31">
        <f>Option2!Q$82*conv_2026*Q$7</f>
        <v>-20678.413730786018</v>
      </c>
      <c r="R32" s="31">
        <f>Option2!R$82*conv_2026*R$7</f>
        <v>-20678.413730786018</v>
      </c>
      <c r="S32" s="31">
        <f>Option2!S$82*conv_2026*S$7</f>
        <v>-20678.413730786018</v>
      </c>
      <c r="T32" s="31">
        <f>Option2!T$82*conv_2026*T$7</f>
        <v>-20678.413730786018</v>
      </c>
      <c r="U32" s="31">
        <f>Option2!U$82*conv_2026*U$7</f>
        <v>-20678.413730786018</v>
      </c>
      <c r="V32" s="31">
        <f>Option2!V$82*conv_2026*V$7</f>
        <v>-20678.413730786018</v>
      </c>
      <c r="W32" s="31">
        <f>Option2!W$82*conv_2026*W$7</f>
        <v>-20678.413730786018</v>
      </c>
      <c r="X32" s="31">
        <f>Option2!X$82*conv_2026*X$7</f>
        <v>-20678.413730786018</v>
      </c>
      <c r="Y32" s="31">
        <f>Option2!Y$82*conv_2026*Y$7</f>
        <v>-20678.413730786018</v>
      </c>
      <c r="Z32" s="31">
        <f>Option2!Z$82*conv_2026*Z$7</f>
        <v>-20678.413730786018</v>
      </c>
      <c r="AA32" s="31">
        <f>Option2!AA$82*conv_2026*AA$7</f>
        <v>-20678.413730786018</v>
      </c>
      <c r="AB32" s="31">
        <f>Option2!AB$82*conv_2026*AB$7</f>
        <v>-20678.413730786018</v>
      </c>
      <c r="AC32" s="31">
        <f>Option2!AC$82*conv_2026*AC$7</f>
        <v>-20678.413730786018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2578586.324327725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39211.550194352239</v>
      </c>
      <c r="L34" s="31">
        <f>Option2!L$84*conv_2026*L$7</f>
        <v>76825.213211647788</v>
      </c>
      <c r="M34" s="31">
        <f>Option2!M$84*conv_2026*M$7</f>
        <v>138964.31997003284</v>
      </c>
      <c r="N34" s="31">
        <f>Option2!N$84*conv_2026*N$7</f>
        <v>249421.09788239328</v>
      </c>
      <c r="O34" s="31">
        <f>Option2!O$84*conv_2026*O$7</f>
        <v>430672.29034522665</v>
      </c>
      <c r="P34" s="31">
        <f>Option2!P$84*conv_2026*P$7</f>
        <v>612411.1044761677</v>
      </c>
      <c r="Q34" s="31">
        <f>Option2!Q$84*conv_2026*Q$7</f>
        <v>610359.50380356575</v>
      </c>
      <c r="R34" s="31">
        <f>Option2!R$84*conv_2026*R$7</f>
        <v>603948.41721558804</v>
      </c>
      <c r="S34" s="31">
        <f>Option2!S$84*conv_2026*S$7</f>
        <v>589044.51332365361</v>
      </c>
      <c r="T34" s="31">
        <f>Option2!T$84*conv_2026*T$7</f>
        <v>552325.50550112489</v>
      </c>
      <c r="U34" s="31">
        <f>Option2!U$84*conv_2026*U$7</f>
        <v>478554.02128681779</v>
      </c>
      <c r="V34" s="31">
        <f>Option2!V$84*conv_2026*V$7</f>
        <v>401073.15339610423</v>
      </c>
      <c r="W34" s="31">
        <f>Option2!W$84*conv_2026*W$7</f>
        <v>322598.51849723572</v>
      </c>
      <c r="X34" s="31">
        <f>Option2!X$84*conv_2026*X$7</f>
        <v>199525.72598223752</v>
      </c>
      <c r="Y34" s="31">
        <f>Option2!Y$84*conv_2026*Y$7</f>
        <v>70910.443196137014</v>
      </c>
      <c r="Z34" s="31">
        <f>Option2!Z$84*conv_2026*Z$7</f>
        <v>-193326.72706794212</v>
      </c>
      <c r="AA34" s="31">
        <f>Option2!AA$84*conv_2026*AA$7</f>
        <v>-514700.65629810083</v>
      </c>
      <c r="AB34" s="31">
        <f>Option2!AB$84*conv_2026*AB$7</f>
        <v>-724069.836404845</v>
      </c>
      <c r="AC34" s="31">
        <f>Option2!AC$84*conv_2026*AC$7</f>
        <v>-1032527.2023631402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18533.136463566221</v>
      </c>
      <c r="L36" s="52">
        <f t="shared" si="9"/>
        <v>56146.799480861766</v>
      </c>
      <c r="M36" s="52">
        <f t="shared" si="9"/>
        <v>118285.90623924682</v>
      </c>
      <c r="N36" s="52">
        <f t="shared" si="9"/>
        <v>228742.68415160727</v>
      </c>
      <c r="O36" s="52">
        <f t="shared" si="9"/>
        <v>409993.87661444064</v>
      </c>
      <c r="P36" s="52">
        <f t="shared" si="9"/>
        <v>591732.69074538164</v>
      </c>
      <c r="Q36" s="52">
        <f t="shared" si="9"/>
        <v>589681.09007277968</v>
      </c>
      <c r="R36" s="52">
        <f t="shared" si="9"/>
        <v>583270.00348480197</v>
      </c>
      <c r="S36" s="52">
        <f t="shared" si="9"/>
        <v>568366.09959286754</v>
      </c>
      <c r="T36" s="52">
        <f t="shared" si="9"/>
        <v>531647.09177033883</v>
      </c>
      <c r="U36" s="52">
        <f t="shared" si="9"/>
        <v>457875.60755603178</v>
      </c>
      <c r="V36" s="52">
        <f t="shared" si="9"/>
        <v>380394.73966531822</v>
      </c>
      <c r="W36" s="52">
        <f t="shared" si="9"/>
        <v>301920.10476644972</v>
      </c>
      <c r="X36" s="52">
        <f t="shared" si="9"/>
        <v>178847.31225145151</v>
      </c>
      <c r="Y36" s="52">
        <f t="shared" si="9"/>
        <v>50232.029465350992</v>
      </c>
      <c r="Z36" s="52">
        <f t="shared" si="9"/>
        <v>-214005.14079872813</v>
      </c>
      <c r="AA36" s="52">
        <f t="shared" si="9"/>
        <v>-535379.0700288869</v>
      </c>
      <c r="AB36" s="52">
        <f t="shared" si="9"/>
        <v>-744748.25013563107</v>
      </c>
      <c r="AC36" s="52">
        <f t="shared" si="9"/>
        <v>-1053205.6160939261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2309346.6848854106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188</v>
      </c>
      <c r="D38" s="38" t="str">
        <f t="shared" si="6"/>
        <v>Option 2PV of costs</v>
      </c>
      <c r="E38" s="1"/>
      <c r="F38" s="108">
        <f>SUM(F32:F33)</f>
        <v>-269239.6394423141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189</v>
      </c>
      <c r="D39" s="38" t="str">
        <f t="shared" si="6"/>
        <v>Option 2PV of benefits</v>
      </c>
      <c r="E39" s="1"/>
      <c r="F39" s="108">
        <f>SUM(F34:F35)</f>
        <v>2578586.324327725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8171444.684598702</v>
      </c>
      <c r="G42" s="271">
        <f>output_dollars</f>
        <v>46203</v>
      </c>
      <c r="H42" s="272"/>
      <c r="I42" s="31">
        <f>Option3!I$28*conv_2026</f>
        <v>2675.7873106946136</v>
      </c>
      <c r="J42" s="31">
        <f>Option3!J$28*conv_2026</f>
        <v>13827.08621112674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20.96066182180445</v>
      </c>
      <c r="P42" s="31">
        <f>Option3!P$28*conv_2026</f>
        <v>1355.9462699613341</v>
      </c>
      <c r="Q42" s="31">
        <f>Option3!Q$28*conv_2026</f>
        <v>3407.5469425633928</v>
      </c>
      <c r="R42" s="31">
        <f>Option3!R$28*conv_2026</f>
        <v>9818.6335305409812</v>
      </c>
      <c r="S42" s="31">
        <f>Option3!S$28*conv_2026</f>
        <v>24722.537422475452</v>
      </c>
      <c r="T42" s="31">
        <f>Option3!T$28*conv_2026</f>
        <v>61441.545245004243</v>
      </c>
      <c r="U42" s="31">
        <f>Option3!U$28*conv_2026</f>
        <v>135213.02945931128</v>
      </c>
      <c r="V42" s="31">
        <f>Option3!V$28*conv_2026</f>
        <v>212693.89735002487</v>
      </c>
      <c r="W42" s="31">
        <f>Option3!W$28*conv_2026</f>
        <v>291168.53224889335</v>
      </c>
      <c r="X42" s="31">
        <f>Option3!X$28*conv_2026</f>
        <v>414241.32476389158</v>
      </c>
      <c r="Y42" s="31">
        <f>Option3!Y$28*conv_2026</f>
        <v>542856.60754999204</v>
      </c>
      <c r="Z42" s="31">
        <f>Option3!Z$28*conv_2026</f>
        <v>807093.77781407128</v>
      </c>
      <c r="AA42" s="31">
        <f>Option3!AA$28*conv_2026</f>
        <v>1128467.7070442298</v>
      </c>
      <c r="AB42" s="31">
        <f>Option3!AB$28*conv_2026</f>
        <v>1337836.8871509742</v>
      </c>
      <c r="AC42" s="31">
        <f>Option3!AC$28*conv_2026</f>
        <v>1646294.2531092693</v>
      </c>
      <c r="AD42" s="31">
        <f>Option3!AD$28*conv_2026</f>
        <v>1908046.1766886874</v>
      </c>
      <c r="AE42" s="31">
        <f>Option3!AE$28*conv_2026</f>
        <v>2314980.7590519954</v>
      </c>
      <c r="AF42" s="31">
        <f>Option3!AF$28*conv_2026</f>
        <v>2993518.3190016518</v>
      </c>
      <c r="AG42" s="31">
        <f>Option3!AG$28*conv_2026</f>
        <v>2993518.3190016518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-1041733.2717791327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-1096900.0592599548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3570746.5462319804</v>
      </c>
      <c r="G44" s="225">
        <f>output_dollars</f>
        <v>46203</v>
      </c>
      <c r="H44" s="31"/>
      <c r="I44" s="31">
        <f>Option3!I$36*conv_2026*I$7</f>
        <v>2675.7873106946136</v>
      </c>
      <c r="J44" s="31">
        <f>Option3!J$36*conv_2026*J$7</f>
        <v>13827.08621112674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20.96066182180445</v>
      </c>
      <c r="P44" s="31">
        <f>Option3!P$36*conv_2026*P$7</f>
        <v>1355.9462699613341</v>
      </c>
      <c r="Q44" s="31">
        <f>Option3!Q$36*conv_2026*Q$7</f>
        <v>3407.5469425633928</v>
      </c>
      <c r="R44" s="31">
        <f>Option3!R$36*conv_2026*R$7</f>
        <v>9818.6335305409812</v>
      </c>
      <c r="S44" s="31">
        <f>Option3!S$36*conv_2026*S$7</f>
        <v>24722.537422475452</v>
      </c>
      <c r="T44" s="31">
        <f>Option3!T$36*conv_2026*T$7</f>
        <v>61441.545245004243</v>
      </c>
      <c r="U44" s="31">
        <f>Option3!U$36*conv_2026*U$7</f>
        <v>135213.02945931128</v>
      </c>
      <c r="V44" s="31">
        <f>Option3!V$36*conv_2026*V$7</f>
        <v>212693.89735002487</v>
      </c>
      <c r="W44" s="31">
        <f>Option3!W$36*conv_2026*W$7</f>
        <v>291168.53224889335</v>
      </c>
      <c r="X44" s="31">
        <f>Option3!X$36*conv_2026*X$7</f>
        <v>414241.32476389158</v>
      </c>
      <c r="Y44" s="31">
        <f>Option3!Y$36*conv_2026*Y$7</f>
        <v>542856.60754999204</v>
      </c>
      <c r="Z44" s="31">
        <f>Option3!Z$36*conv_2026*Z$7</f>
        <v>807093.77781407128</v>
      </c>
      <c r="AA44" s="31">
        <f>Option3!AA$36*conv_2026*AA$7</f>
        <v>1128467.7070442298</v>
      </c>
      <c r="AB44" s="31">
        <f>Option3!AB$36*conv_2026*AB$7</f>
        <v>1337836.8871509742</v>
      </c>
      <c r="AC44" s="31">
        <f>Option3!AC$36*conv_2026*AC$7</f>
        <v>1646294.2531092693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-608894.37521073688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-46764.918550018177</v>
      </c>
      <c r="L46" s="31">
        <f>Option3!L$82*conv_2026*L$7</f>
        <v>-46764.918550018177</v>
      </c>
      <c r="M46" s="31">
        <f>Option3!M$82*conv_2026*M$7</f>
        <v>-46764.918550018177</v>
      </c>
      <c r="N46" s="31">
        <f>Option3!N$82*conv_2026*N$7</f>
        <v>-46764.918550018177</v>
      </c>
      <c r="O46" s="31">
        <f>Option3!O$82*conv_2026*O$7</f>
        <v>-46764.918550018177</v>
      </c>
      <c r="P46" s="31">
        <f>Option3!P$82*conv_2026*P$7</f>
        <v>-46764.918550018177</v>
      </c>
      <c r="Q46" s="31">
        <f>Option3!Q$82*conv_2026*Q$7</f>
        <v>-46764.918550018177</v>
      </c>
      <c r="R46" s="31">
        <f>Option3!R$82*conv_2026*R$7</f>
        <v>-46764.918550018177</v>
      </c>
      <c r="S46" s="31">
        <f>Option3!S$82*conv_2026*S$7</f>
        <v>-46764.918550018177</v>
      </c>
      <c r="T46" s="31">
        <f>Option3!T$82*conv_2026*T$7</f>
        <v>-46764.918550018177</v>
      </c>
      <c r="U46" s="31">
        <f>Option3!U$82*conv_2026*U$7</f>
        <v>-46764.918550018177</v>
      </c>
      <c r="V46" s="31">
        <f>Option3!V$82*conv_2026*V$7</f>
        <v>-46764.918550018177</v>
      </c>
      <c r="W46" s="31">
        <f>Option3!W$82*conv_2026*W$7</f>
        <v>-46764.918550018177</v>
      </c>
      <c r="X46" s="31">
        <f>Option3!X$82*conv_2026*X$7</f>
        <v>-46764.918550018177</v>
      </c>
      <c r="Y46" s="31">
        <f>Option3!Y$82*conv_2026*Y$7</f>
        <v>-46764.918550018177</v>
      </c>
      <c r="Z46" s="31">
        <f>Option3!Z$82*conv_2026*Z$7</f>
        <v>-46764.918550018177</v>
      </c>
      <c r="AA46" s="31">
        <f>Option3!AA$82*conv_2026*AA$7</f>
        <v>-46764.918550018177</v>
      </c>
      <c r="AB46" s="31">
        <f>Option3!AB$82*conv_2026*AB$7</f>
        <v>-46764.918550018177</v>
      </c>
      <c r="AC46" s="31">
        <f>Option3!AC$82*conv_2026*AC$7</f>
        <v>-46764.918550018177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2578586.324327725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39211.550194352239</v>
      </c>
      <c r="L48" s="31">
        <f>Option3!L$84*conv_2026*L$7</f>
        <v>76825.213211647788</v>
      </c>
      <c r="M48" s="31">
        <f>Option3!M$84*conv_2026*M$7</f>
        <v>138964.31997003284</v>
      </c>
      <c r="N48" s="31">
        <f>Option3!N$84*conv_2026*N$7</f>
        <v>249421.09788239328</v>
      </c>
      <c r="O48" s="31">
        <f>Option3!O$84*conv_2026*O$7</f>
        <v>430672.29034522665</v>
      </c>
      <c r="P48" s="31">
        <f>Option3!P$84*conv_2026*P$7</f>
        <v>612411.1044761677</v>
      </c>
      <c r="Q48" s="31">
        <f>Option3!Q$84*conv_2026*Q$7</f>
        <v>610359.50380356575</v>
      </c>
      <c r="R48" s="31">
        <f>Option3!R$84*conv_2026*R$7</f>
        <v>603948.41721558804</v>
      </c>
      <c r="S48" s="31">
        <f>Option3!S$84*conv_2026*S$7</f>
        <v>589044.51332365361</v>
      </c>
      <c r="T48" s="31">
        <f>Option3!T$84*conv_2026*T$7</f>
        <v>552325.50550112489</v>
      </c>
      <c r="U48" s="31">
        <f>Option3!U$84*conv_2026*U$7</f>
        <v>478554.02128681779</v>
      </c>
      <c r="V48" s="31">
        <f>Option3!V$84*conv_2026*V$7</f>
        <v>401073.15339610423</v>
      </c>
      <c r="W48" s="31">
        <f>Option3!W$84*conv_2026*W$7</f>
        <v>322598.51849723572</v>
      </c>
      <c r="X48" s="31">
        <f>Option3!X$84*conv_2026*X$7</f>
        <v>199525.72598223752</v>
      </c>
      <c r="Y48" s="31">
        <f>Option3!Y$84*conv_2026*Y$7</f>
        <v>70910.443196137014</v>
      </c>
      <c r="Z48" s="31">
        <f>Option3!Z$84*conv_2026*Z$7</f>
        <v>-193326.72706794212</v>
      </c>
      <c r="AA48" s="31">
        <f>Option3!AA$84*conv_2026*AA$7</f>
        <v>-514700.65629810083</v>
      </c>
      <c r="AB48" s="31">
        <f>Option3!AB$84*conv_2026*AB$7</f>
        <v>-724069.836404845</v>
      </c>
      <c r="AC48" s="31">
        <f>Option3!AC$84*conv_2026*AC$7</f>
        <v>-1032527.2023631402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-7553.368355665938</v>
      </c>
      <c r="L50" s="52">
        <f t="shared" si="13"/>
        <v>30060.29466162961</v>
      </c>
      <c r="M50" s="52">
        <f t="shared" si="13"/>
        <v>92199.401420014663</v>
      </c>
      <c r="N50" s="52">
        <f t="shared" si="13"/>
        <v>202656.17933237512</v>
      </c>
      <c r="O50" s="52">
        <f t="shared" si="13"/>
        <v>383907.37179520848</v>
      </c>
      <c r="P50" s="52">
        <f t="shared" si="13"/>
        <v>565646.18592614948</v>
      </c>
      <c r="Q50" s="52">
        <f t="shared" si="13"/>
        <v>563594.58525354753</v>
      </c>
      <c r="R50" s="52">
        <f t="shared" si="13"/>
        <v>557183.49866556982</v>
      </c>
      <c r="S50" s="52">
        <f t="shared" si="13"/>
        <v>542279.59477363538</v>
      </c>
      <c r="T50" s="52">
        <f t="shared" si="13"/>
        <v>505560.58695110673</v>
      </c>
      <c r="U50" s="52">
        <f t="shared" si="13"/>
        <v>431789.10273679963</v>
      </c>
      <c r="V50" s="52">
        <f t="shared" si="13"/>
        <v>354308.23484608607</v>
      </c>
      <c r="W50" s="52">
        <f t="shared" si="13"/>
        <v>275833.59994721756</v>
      </c>
      <c r="X50" s="52">
        <f t="shared" si="13"/>
        <v>152760.80743221933</v>
      </c>
      <c r="Y50" s="52">
        <f t="shared" si="13"/>
        <v>24145.524646118836</v>
      </c>
      <c r="Z50" s="52">
        <f t="shared" si="13"/>
        <v>-240091.64561796031</v>
      </c>
      <c r="AA50" s="52">
        <f t="shared" si="13"/>
        <v>-561465.57484811905</v>
      </c>
      <c r="AB50" s="52">
        <f t="shared" si="13"/>
        <v>-770834.75495486322</v>
      </c>
      <c r="AC50" s="52">
        <f>SUM(AC46:AC49)</f>
        <v>-1079292.1209131584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1969691.9491169862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188</v>
      </c>
      <c r="D52" s="38" t="str">
        <f t="shared" si="11"/>
        <v>Option 3PV of costs</v>
      </c>
      <c r="E52" s="1"/>
      <c r="F52" s="108">
        <f>SUM(F46:F47)</f>
        <v>-608894.37521073688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189</v>
      </c>
      <c r="D53" s="38" t="str">
        <f t="shared" si="11"/>
        <v>Option 3PV of benefits</v>
      </c>
      <c r="E53" s="1"/>
      <c r="F53" s="108">
        <f>SUM(F48:F49)</f>
        <v>2578586.324327725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188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189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188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189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201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2.0678413730786018E-2</v>
      </c>
      <c r="J91" s="297" cm="1">
        <f t="array" ref="J91">MAX($D91*INDEX(J$15:X$81, MATCH($A91&amp;$C91, $D$15:$D$81,0),))/mill_conv</f>
        <v>2.0678413730786018E-2</v>
      </c>
      <c r="K91" s="297" cm="1">
        <f t="array" ref="K91">MAX($D91*INDEX(K$15:Y$81, MATCH($A91&amp;$C91, $D$15:$D$81,0),))/mill_conv</f>
        <v>2.0678413730786018E-2</v>
      </c>
      <c r="L91" s="297" cm="1">
        <f t="array" ref="L91">MAX($D91*INDEX(L$15:Z$81, MATCH($A91&amp;$C91, $D$15:$D$81,0),))/mill_conv</f>
        <v>2.0678413730786018E-2</v>
      </c>
      <c r="M91" s="297" cm="1">
        <f t="array" ref="M91">MAX($D91*INDEX(M$15:AA$81, MATCH($A91&amp;$C91, $D$15:$D$81,0),))/mill_conv</f>
        <v>2.0678413730786018E-2</v>
      </c>
      <c r="N91" s="297" cm="1">
        <f t="array" ref="N91">MAX($D91*INDEX(N$15:AB$81, MATCH($A91&amp;$C91, $D$15:$D$81,0),))/mill_conv</f>
        <v>2.0678413730786018E-2</v>
      </c>
      <c r="O91" s="297" cm="1">
        <f t="array" ref="O91">MAX($D91*INDEX(O$15:AC$81, MATCH($A91&amp;$C91, $D$15:$D$81,0),))/mill_conv</f>
        <v>2.0678413730786018E-2</v>
      </c>
      <c r="P91" s="297" cm="1">
        <f t="array" ref="P91">MAX($D91*INDEX(P$15:AD$81, MATCH($A91&amp;$C91, $D$15:$D$81,0),))/mill_conv</f>
        <v>2.0678413730786018E-2</v>
      </c>
      <c r="Q91" s="297" cm="1">
        <f t="array" ref="Q91">MAX($D91*INDEX(Q$15:AE$81, MATCH($A91&amp;$C91, $D$15:$D$81,0),))/mill_conv</f>
        <v>2.0678413730786018E-2</v>
      </c>
      <c r="R91" s="297" cm="1">
        <f t="array" ref="R91">MAX($D91*INDEX(R$15:AF$81, MATCH($A91&amp;$C91, $D$15:$D$81,0),))/mill_conv</f>
        <v>2.0678413730786018E-2</v>
      </c>
      <c r="S91" s="297" cm="1">
        <f t="array" ref="S91">MAX($D91*INDEX(S$15:AG$81, MATCH($A91&amp;$C91, $D$15:$D$81,0),))/mill_conv</f>
        <v>2.0678413730786018E-2</v>
      </c>
      <c r="T91" s="297" cm="1">
        <f t="array" ref="T91">MAX($D91*INDEX(T$15:AH$81, MATCH($A91&amp;$C91, $D$15:$D$81,0),))/mill_conv</f>
        <v>2.0678413730786018E-2</v>
      </c>
      <c r="U91" s="297" cm="1">
        <f t="array" ref="U91">MAX($D91*INDEX(U$15:AI$81, MATCH($A91&amp;$C91, $D$15:$D$81,0),))/mill_conv</f>
        <v>2.0678413730786018E-2</v>
      </c>
      <c r="V91" s="297" cm="1">
        <f t="array" ref="V91">MAX($D91*INDEX(V$15:AJ$81, MATCH($A91&amp;$C91, $D$15:$D$81,0),))/mill_conv</f>
        <v>2.0678413730786018E-2</v>
      </c>
      <c r="W91" s="297" cm="1">
        <f t="array" ref="W91">MAX($D91*INDEX(W$15:AK$81, MATCH($A91&amp;$C91, $D$15:$D$81,0),))/mill_conv</f>
        <v>2.0678413730786018E-2</v>
      </c>
      <c r="X91" s="297" cm="1">
        <f t="array" ref="X91">MAX($D91*INDEX(X$15:AL$81, MATCH($A91&amp;$C91, $D$15:$D$81,0),))/mill_conv</f>
        <v>2.0678413730786018E-2</v>
      </c>
      <c r="Y91" s="297" cm="1">
        <f t="array" ref="Y91">MAX($D91*INDEX(Y$15:AM$81, MATCH($A91&amp;$C91, $D$15:$D$81,0),))/mill_conv</f>
        <v>2.0678413730786018E-2</v>
      </c>
      <c r="Z91" s="297" cm="1">
        <f t="array" ref="Z91">MAX($D91*INDEX(Z$15:AN$81, MATCH($A91&amp;$C91, $D$15:$D$81,0),))/mill_conv</f>
        <v>2.0678413730786018E-2</v>
      </c>
      <c r="AA91" s="297" cm="1">
        <f t="array" ref="AA91">MAX($D91*INDEX(AA$15:AO$81, MATCH($A91&amp;$C91, $D$15:$D$81,0),))/mill_conv</f>
        <v>2.0678413730786018E-2</v>
      </c>
      <c r="AB91" s="297" cm="1">
        <f t="array" ref="AB91">MAX($D91*INDEX(AB$15:AP$81, MATCH($A91&amp;$C91, $D$15:$D$81,0),))/mill_conv</f>
        <v>2.0678413730786018E-2</v>
      </c>
      <c r="AC91" s="297" cm="1">
        <f t="array" ref="AC91">MAX($D91*INDEX(AC$15:AQ$81, MATCH($A91&amp;$C91, $D$15:$D$81,0),))/mill_conv</f>
        <v>2.0678413730786018E-2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171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2.6757873106946135E-3</v>
      </c>
      <c r="J92" s="297">
        <f t="shared" si="23"/>
        <v>1.382708621112674E-2</v>
      </c>
      <c r="K92" s="297">
        <f t="shared" si="23"/>
        <v>3.921155019435224E-2</v>
      </c>
      <c r="L92" s="297">
        <f t="shared" si="23"/>
        <v>7.6825213211647786E-2</v>
      </c>
      <c r="M92" s="297">
        <f t="shared" si="23"/>
        <v>0.13896431997003283</v>
      </c>
      <c r="N92" s="297">
        <f t="shared" si="23"/>
        <v>0.24942109788239328</v>
      </c>
      <c r="O92" s="297">
        <f t="shared" si="23"/>
        <v>0.43069325100704847</v>
      </c>
      <c r="P92" s="297">
        <f t="shared" si="23"/>
        <v>0.61376705074612914</v>
      </c>
      <c r="Q92" s="297">
        <f t="shared" si="23"/>
        <v>0.61376705074612914</v>
      </c>
      <c r="R92" s="297">
        <f t="shared" si="23"/>
        <v>0.61376705074612914</v>
      </c>
      <c r="S92" s="297">
        <f t="shared" ref="S92:AG92" si="24">$D92*INDEX(S$15:S$81, MATCH($A92&amp;$C92, $D$15:$D$81,0))/mill_conv</f>
        <v>0.61376705074612914</v>
      </c>
      <c r="T92" s="297">
        <f t="shared" si="24"/>
        <v>0.61376705074612914</v>
      </c>
      <c r="U92" s="297">
        <f t="shared" si="24"/>
        <v>0.61376705074612914</v>
      </c>
      <c r="V92" s="297">
        <f t="shared" si="24"/>
        <v>0.61376705074612914</v>
      </c>
      <c r="W92" s="297">
        <f t="shared" si="24"/>
        <v>0.61376705074612914</v>
      </c>
      <c r="X92" s="297">
        <f t="shared" si="24"/>
        <v>0.61376705074612914</v>
      </c>
      <c r="Y92" s="297">
        <f t="shared" si="24"/>
        <v>0.61376705074612914</v>
      </c>
      <c r="Z92" s="297">
        <f t="shared" si="24"/>
        <v>0.61376705074612914</v>
      </c>
      <c r="AA92" s="297">
        <f t="shared" si="24"/>
        <v>0.61376705074612914</v>
      </c>
      <c r="AB92" s="297">
        <f t="shared" si="24"/>
        <v>0.61376705074612914</v>
      </c>
      <c r="AC92" s="297">
        <f t="shared" si="24"/>
        <v>0.61376705074612914</v>
      </c>
      <c r="AD92" s="297">
        <f t="shared" si="24"/>
        <v>0.61376705074612914</v>
      </c>
      <c r="AE92" s="297">
        <f t="shared" si="24"/>
        <v>0.61376705074612914</v>
      </c>
      <c r="AF92" s="297">
        <f t="shared" si="24"/>
        <v>0.61376705074612914</v>
      </c>
      <c r="AG92" s="297">
        <f t="shared" si="24"/>
        <v>0.61376705074612914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233</v>
      </c>
      <c r="B98" s="139"/>
      <c r="C98" s="196" t="s">
        <v>123</v>
      </c>
      <c r="D98" s="190">
        <f>MAX(H98:AG98)</f>
        <v>16.193646324794578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7.059804415549277E-2</v>
      </c>
      <c r="J98" s="119">
        <f>INDEX('Option1 (base case)'!J$14:J$87, MATCH($C98, 'Option1 (base case)'!$C$14:$C$87,0))</f>
        <v>0.36481421336194536</v>
      </c>
      <c r="K98" s="119">
        <f>INDEX('Option1 (base case)'!K$14:K$87, MATCH($C98, 'Option1 (base case)'!$C$14:$C$87,0))</f>
        <v>1.0345585917692321</v>
      </c>
      <c r="L98" s="119">
        <f>INDEX('Option1 (base case)'!L$14:L$87, MATCH($C98, 'Option1 (base case)'!$C$14:$C$87,0))</f>
        <v>2.0269584854123193</v>
      </c>
      <c r="M98" s="119">
        <f>INDEX('Option1 (base case)'!M$14:M$87, MATCH($C98, 'Option1 (base case)'!$C$14:$C$87,0))</f>
        <v>3.6664383443599058</v>
      </c>
      <c r="N98" s="119">
        <f>INDEX('Option1 (base case)'!N$14:N$87, MATCH($C98, 'Option1 (base case)'!$C$14:$C$87,0))</f>
        <v>6.5807329346522758</v>
      </c>
      <c r="O98" s="119">
        <f>INDEX('Option1 (base case)'!O$14:O$87, MATCH($C98, 'Option1 (base case)'!$C$14:$C$87,0))</f>
        <v>11.363422283430722</v>
      </c>
      <c r="P98" s="119">
        <f>INDEX('Option1 (base case)'!P$14:P$87, MATCH($C98, 'Option1 (base case)'!$C$14:$C$87,0))</f>
        <v>16.193646324794578</v>
      </c>
      <c r="Q98" s="119">
        <f>INDEX('Option1 (base case)'!Q$14:Q$87, MATCH($C98, 'Option1 (base case)'!$C$14:$C$87,0))</f>
        <v>16.193646324794578</v>
      </c>
      <c r="R98" s="119">
        <f>INDEX('Option1 (base case)'!R$14:R$87, MATCH($C98, 'Option1 (base case)'!$C$14:$C$87,0))</f>
        <v>16.193646324794578</v>
      </c>
      <c r="S98" s="119">
        <f>INDEX('Option1 (base case)'!S$14:S$87, MATCH($C98, 'Option1 (base case)'!$C$14:$C$87,0))</f>
        <v>16.193646324794578</v>
      </c>
      <c r="T98" s="119">
        <f>INDEX('Option1 (base case)'!T$14:T$87, MATCH($C98, 'Option1 (base case)'!$C$14:$C$87,0))</f>
        <v>16.193646324794578</v>
      </c>
      <c r="U98" s="119">
        <f>INDEX('Option1 (base case)'!U$14:U$87, MATCH($C98, 'Option1 (base case)'!$C$14:$C$87,0))</f>
        <v>16.193646324794578</v>
      </c>
      <c r="V98" s="119">
        <f>INDEX('Option1 (base case)'!V$14:V$87, MATCH($C98, 'Option1 (base case)'!$C$14:$C$87,0))</f>
        <v>16.193646324794578</v>
      </c>
      <c r="W98" s="119">
        <f>INDEX('Option1 (base case)'!W$14:W$87, MATCH($C98, 'Option1 (base case)'!$C$14:$C$87,0))</f>
        <v>16.193646324794578</v>
      </c>
      <c r="X98" s="119">
        <f>INDEX('Option1 (base case)'!X$14:X$87, MATCH($C98, 'Option1 (base case)'!$C$14:$C$87,0))</f>
        <v>16.193646324794578</v>
      </c>
      <c r="Y98" s="119">
        <f>INDEX('Option1 (base case)'!Y$14:Y$87, MATCH($C98, 'Option1 (base case)'!$C$14:$C$87,0))</f>
        <v>16.193646324794578</v>
      </c>
      <c r="Z98" s="119">
        <f>INDEX('Option1 (base case)'!Z$14:Z$87, MATCH($C98, 'Option1 (base case)'!$C$14:$C$87,0))</f>
        <v>16.193646324794578</v>
      </c>
      <c r="AA98" s="119">
        <f>INDEX('Option1 (base case)'!AA$14:AA$87, MATCH($C98, 'Option1 (base case)'!$C$14:$C$87,0))</f>
        <v>16.193646324794578</v>
      </c>
      <c r="AB98" s="119">
        <f>INDEX('Option1 (base case)'!AB$14:AB$87, MATCH($C98, 'Option1 (base case)'!$C$14:$C$87,0))</f>
        <v>16.193646324794578</v>
      </c>
      <c r="AC98" s="119">
        <f>INDEX('Option1 (base case)'!AC$14:AC$87, MATCH($C98, 'Option1 (base case)'!$C$14:$C$87,0))</f>
        <v>16.193646324794578</v>
      </c>
      <c r="AD98" s="119">
        <f>INDEX('Option1 (base case)'!AD$14:AD$87, MATCH($C98, 'Option1 (base case)'!$C$14:$C$87,0))</f>
        <v>16.193646324794578</v>
      </c>
      <c r="AE98" s="119">
        <f>INDEX('Option1 (base case)'!AE$14:AE$87, MATCH($C98, 'Option1 (base case)'!$C$14:$C$87,0))</f>
        <v>16.193646324794578</v>
      </c>
      <c r="AF98" s="119">
        <f>INDEX('Option1 (base case)'!AF$14:AF$87, MATCH($C98, 'Option1 (base case)'!$C$14:$C$87,0))</f>
        <v>16.193646324794578</v>
      </c>
      <c r="AG98" s="119">
        <f>INDEX('Option1 (base case)'!AG$14:AG$87, MATCH($C98, 'Option1 (base case)'!$C$14:$C$87,0))</f>
        <v>16.193646324794578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0.55149615984898925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2.4043102747643551E-3</v>
      </c>
      <c r="J99" s="119">
        <f>INDEX('Option1 (base case)'!J$14:J$87, MATCH($C99, 'Option1 (base case)'!$C$14:$C$87,0))/10^6</f>
        <v>1.2424233164793101E-2</v>
      </c>
      <c r="K99" s="119">
        <f>INDEX('Option1 (base case)'!K$14:K$87, MATCH($C99, 'Option1 (base case)'!$C$14:$C$87,0))/10^6</f>
        <v>3.5233268595345056E-2</v>
      </c>
      <c r="L99" s="119">
        <f>INDEX('Option1 (base case)'!L$14:L$87, MATCH($C99, 'Option1 (base case)'!$C$14:$C$87,0))/10^6</f>
        <v>6.9030766663504869E-2</v>
      </c>
      <c r="M99" s="119">
        <f>INDEX('Option1 (base case)'!M$14:M$87, MATCH($C99, 'Option1 (base case)'!$C$14:$C$87,0))/10^6</f>
        <v>0.12486543343493851</v>
      </c>
      <c r="N99" s="119">
        <f>INDEX('Option1 (base case)'!N$14:N$87, MATCH($C99, 'Option1 (base case)'!$C$14:$C$87,0))/10^6</f>
        <v>0.22411561112679407</v>
      </c>
      <c r="O99" s="119">
        <f>INDEX('Option1 (base case)'!O$14:O$87, MATCH($C99, 'Option1 (base case)'!$C$14:$C$87,0))/10^6</f>
        <v>0.38699645690415396</v>
      </c>
      <c r="P99" s="119">
        <f>INDEX('Option1 (base case)'!P$14:P$87, MATCH($C99, 'Option1 (base case)'!$C$14:$C$87,0))/10^6</f>
        <v>0.55149615984898925</v>
      </c>
      <c r="Q99" s="119">
        <f>INDEX('Option1 (base case)'!Q$14:Q$87, MATCH($C99, 'Option1 (base case)'!$C$14:$C$87,0))/10^6</f>
        <v>0.55149615984898925</v>
      </c>
      <c r="R99" s="119">
        <f>INDEX('Option1 (base case)'!R$14:R$87, MATCH($C99, 'Option1 (base case)'!$C$14:$C$87,0))/10^6</f>
        <v>0.55149615984898925</v>
      </c>
      <c r="S99" s="119">
        <f>INDEX('Option1 (base case)'!S$14:S$87, MATCH($C99, 'Option1 (base case)'!$C$14:$C$87,0))/10^6</f>
        <v>0.55149615984898925</v>
      </c>
      <c r="T99" s="119">
        <f>INDEX('Option1 (base case)'!T$14:T$87, MATCH($C99, 'Option1 (base case)'!$C$14:$C$87,0))/10^6</f>
        <v>0.55149615984898925</v>
      </c>
      <c r="U99" s="119">
        <f>INDEX('Option1 (base case)'!U$14:U$87, MATCH($C99, 'Option1 (base case)'!$C$14:$C$87,0))/10^6</f>
        <v>0.55149615984898925</v>
      </c>
      <c r="V99" s="119">
        <f>INDEX('Option1 (base case)'!V$14:V$87, MATCH($C99, 'Option1 (base case)'!$C$14:$C$87,0))/10^6</f>
        <v>0.55149615984898925</v>
      </c>
      <c r="W99" s="119">
        <f>INDEX('Option1 (base case)'!W$14:W$87, MATCH($C99, 'Option1 (base case)'!$C$14:$C$87,0))/10^6</f>
        <v>0.55149615984898925</v>
      </c>
      <c r="X99" s="119">
        <f>INDEX('Option1 (base case)'!X$14:X$87, MATCH($C99, 'Option1 (base case)'!$C$14:$C$87,0))/10^6</f>
        <v>0.55149615984898925</v>
      </c>
      <c r="Y99" s="119">
        <f>INDEX('Option1 (base case)'!Y$14:Y$87, MATCH($C99, 'Option1 (base case)'!$C$14:$C$87,0))/10^6</f>
        <v>0.55149615984898925</v>
      </c>
      <c r="Z99" s="119">
        <f>INDEX('Option1 (base case)'!Z$14:Z$87, MATCH($C99, 'Option1 (base case)'!$C$14:$C$87,0))/10^6</f>
        <v>0.55149615984898925</v>
      </c>
      <c r="AA99" s="119">
        <f>INDEX('Option1 (base case)'!AA$14:AA$87, MATCH($C99, 'Option1 (base case)'!$C$14:$C$87,0))/10^6</f>
        <v>0.55149615984898925</v>
      </c>
      <c r="AB99" s="119">
        <f>INDEX('Option1 (base case)'!AB$14:AB$87, MATCH($C99, 'Option1 (base case)'!$C$14:$C$87,0))/10^6</f>
        <v>0.55149615984898925</v>
      </c>
      <c r="AC99" s="119">
        <f>INDEX('Option1 (base case)'!AC$14:AC$87, MATCH($C99, 'Option1 (base case)'!$C$14:$C$87,0))/10^6</f>
        <v>0.55149615984898925</v>
      </c>
      <c r="AD99" s="119">
        <f>INDEX('Option1 (base case)'!AD$14:AD$87, MATCH($C99, 'Option1 (base case)'!$C$14:$C$87,0))/10^6</f>
        <v>0.55149615984898925</v>
      </c>
      <c r="AE99" s="119">
        <f>INDEX('Option1 (base case)'!AE$14:AE$87, MATCH($C99, 'Option1 (base case)'!$C$14:$C$87,0))/10^6</f>
        <v>0.55149615984898925</v>
      </c>
      <c r="AF99" s="119">
        <f>INDEX('Option1 (base case)'!AF$14:AF$87, MATCH($C99, 'Option1 (base case)'!$C$14:$C$87,0))/10^6</f>
        <v>0.55149615984898925</v>
      </c>
      <c r="AG99" s="119">
        <f>INDEX('Option1 (base case)'!AG$14:AG$87, MATCH($C99, 'Option1 (base case)'!$C$14:$C$87,0))/10^6</f>
        <v>0.55149615984898925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LWN23 feeder extension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221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193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194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-535379.0700288869</v>
      </c>
      <c r="AA12" s="31">
        <f>Consol!AB36</f>
        <v>-744748.25013563107</v>
      </c>
      <c r="AB12" s="31">
        <f>Consol!AC36</f>
        <v>-1053205.6160939261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187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187</v>
      </c>
      <c r="D28" s="253" t="str">
        <f>A28&amp;B28</f>
        <v>Option 2NPV</v>
      </c>
      <c r="E28" s="254"/>
      <c r="F28" s="31">
        <f>SUMPRODUCT($H28:$AG28, $H$5:$AG$5)</f>
        <v>2309346.6848854097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18533.136463566218</v>
      </c>
      <c r="L28" s="31">
        <f>(INDEX(Option2!L$106:L$117, MATCH($D28, Option2!$G$106:$G$117,0)))*conv_2026*L$7</f>
        <v>56146.799480861773</v>
      </c>
      <c r="M28" s="31">
        <f>(INDEX(Option2!M$106:M$117, MATCH($D28, Option2!$G$106:$G$117,0)))*conv_2026*M$7</f>
        <v>118285.90623924682</v>
      </c>
      <c r="N28" s="31">
        <f>(INDEX(Option2!N$106:N$117, MATCH($D28, Option2!$G$106:$G$117,0)))*conv_2026*N$7</f>
        <v>228742.68415160727</v>
      </c>
      <c r="O28" s="31">
        <f>(INDEX(Option2!O$106:O$117, MATCH($D28, Option2!$G$106:$G$117,0)))*conv_2026*O$7</f>
        <v>409993.87661444064</v>
      </c>
      <c r="P28" s="31">
        <f>(INDEX(Option2!P$106:P$117, MATCH($D28, Option2!$G$106:$G$117,0)))*conv_2026*P$7</f>
        <v>591732.69074538175</v>
      </c>
      <c r="Q28" s="31">
        <f>(INDEX(Option2!Q$106:Q$117, MATCH($D28, Option2!$G$106:$G$117,0)))*conv_2026*Q$7</f>
        <v>589681.0900727798</v>
      </c>
      <c r="R28" s="31">
        <f>(INDEX(Option2!R$106:R$117, MATCH($D28, Option2!$G$106:$G$117,0)))*conv_2026*R$7</f>
        <v>583270.00348480197</v>
      </c>
      <c r="S28" s="31">
        <f>(INDEX(Option2!S$106:S$117, MATCH($D28, Option2!$G$106:$G$117,0)))*conv_2026*S$7</f>
        <v>568366.09959286754</v>
      </c>
      <c r="T28" s="31">
        <f>(INDEX(Option2!T$106:T$117, MATCH($D28, Option2!$G$106:$G$117,0)))*conv_2026*T$7</f>
        <v>531647.09177033883</v>
      </c>
      <c r="U28" s="31">
        <f>(INDEX(Option2!U$106:U$117, MATCH($D28, Option2!$G$106:$G$117,0)))*conv_2026*U$7</f>
        <v>457875.60755603173</v>
      </c>
      <c r="V28" s="31">
        <f>(INDEX(Option2!V$106:V$117, MATCH($D28, Option2!$G$106:$G$117,0)))*conv_2026*V$7</f>
        <v>380394.73966531816</v>
      </c>
      <c r="W28" s="31">
        <f>(INDEX(Option2!W$106:W$117, MATCH($D28, Option2!$G$106:$G$117,0)))*conv_2026*W$7</f>
        <v>301920.10476644966</v>
      </c>
      <c r="X28" s="31">
        <f>(INDEX(Option2!X$106:X$117, MATCH($D28, Option2!$G$106:$G$117,0)))*conv_2026*X$7</f>
        <v>178847.31225145151</v>
      </c>
      <c r="Y28" s="31">
        <f>(INDEX(Option2!Y$106:Y$117, MATCH($D28, Option2!$G$106:$G$117,0)))*conv_2026*Y$7</f>
        <v>50232.029465350999</v>
      </c>
      <c r="Z28" s="31">
        <f>(INDEX(Option2!Z$106:Z$117, MATCH($D28, Option2!$G$106:$G$117,0)))*conv_2026*Z$7</f>
        <v>-214005.14079872816</v>
      </c>
      <c r="AA28" s="31">
        <f>(INDEX(Option2!AA$106:AA$117, MATCH($D28, Option2!$G$106:$G$117,0)))*conv_2026*AA$7</f>
        <v>-535379.0700288869</v>
      </c>
      <c r="AB28" s="31">
        <f>(INDEX(Option2!AB$106:AB$117, MATCH($D28, Option2!$G$106:$G$117,0)))*conv_2026*AB$7</f>
        <v>-744748.25013563107</v>
      </c>
      <c r="AC28" s="31">
        <f>(INDEX(Option2!AC$106:AC$117, MATCH($D28, Option2!$G$106:$G$117,0)))*conv_2026*AC$7</f>
        <v>-1053205.6160939261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2282422.7209411776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16465.295090487616</v>
      </c>
      <c r="L30" s="31">
        <f>IF($B30=0,0, (INDEX(Option2!L$106:L$117, MATCH($D30, Option2!$G$106:$G$117,0)))*conv_2026*L$7)</f>
        <v>54078.958107783175</v>
      </c>
      <c r="M30" s="31">
        <f>IF($B30=0,0, (INDEX(Option2!M$106:M$117, MATCH($D30, Option2!$G$106:$G$117,0)))*conv_2026*M$7)</f>
        <v>116218.06486616821</v>
      </c>
      <c r="N30" s="31">
        <f>IF($B30=0,0, (INDEX(Option2!N$106:N$117, MATCH($D30, Option2!$G$106:$G$117,0)))*conv_2026*N$7)</f>
        <v>226674.84277852866</v>
      </c>
      <c r="O30" s="31">
        <f>IF($B30=0,0, (INDEX(Option2!O$106:O$117, MATCH($D30, Option2!$G$106:$G$117,0)))*conv_2026*O$7)</f>
        <v>407926.035241362</v>
      </c>
      <c r="P30" s="31">
        <f>IF($B30=0,0, (INDEX(Option2!P$106:P$117, MATCH($D30, Option2!$G$106:$G$117,0)))*conv_2026*P$7)</f>
        <v>589664.84937230311</v>
      </c>
      <c r="Q30" s="31">
        <f>IF($B30=0,0, (INDEX(Option2!Q$106:Q$117, MATCH($D30, Option2!$G$106:$G$117,0)))*conv_2026*Q$7)</f>
        <v>587613.24869970116</v>
      </c>
      <c r="R30" s="31">
        <f>IF($B30=0,0, (INDEX(Option2!R$106:R$117, MATCH($D30, Option2!$G$106:$G$117,0)))*conv_2026*R$7)</f>
        <v>581202.16211172345</v>
      </c>
      <c r="S30" s="31">
        <f>IF($B30=0,0, (INDEX(Option2!S$106:S$117, MATCH($D30, Option2!$G$106:$G$117,0)))*conv_2026*S$7)</f>
        <v>566298.2582197889</v>
      </c>
      <c r="T30" s="31">
        <f>IF($B30=0,0, (INDEX(Option2!T$106:T$117, MATCH($D30, Option2!$G$106:$G$117,0)))*conv_2026*T$7)</f>
        <v>529579.25039726018</v>
      </c>
      <c r="U30" s="31">
        <f>IF($B30=0,0, (INDEX(Option2!U$106:U$117, MATCH($D30, Option2!$G$106:$G$117,0)))*conv_2026*U$7)</f>
        <v>455807.76618295314</v>
      </c>
      <c r="V30" s="31">
        <f>IF($B30=0,0, (INDEX(Option2!V$106:V$117, MATCH($D30, Option2!$G$106:$G$117,0)))*conv_2026*V$7)</f>
        <v>378326.89829223958</v>
      </c>
      <c r="W30" s="31">
        <f>IF($B30=0,0, (INDEX(Option2!W$106:W$117, MATCH($D30, Option2!$G$106:$G$117,0)))*conv_2026*W$7)</f>
        <v>299852.26339337107</v>
      </c>
      <c r="X30" s="31">
        <f>IF($B30=0,0, (INDEX(Option2!X$106:X$117, MATCH($D30, Option2!$G$106:$G$117,0)))*conv_2026*X$7)</f>
        <v>176779.4708783729</v>
      </c>
      <c r="Y30" s="31">
        <f>IF($B30=0,0, (INDEX(Option2!Y$106:Y$117, MATCH($D30, Option2!$G$106:$G$117,0)))*conv_2026*Y$7)</f>
        <v>48164.188092272401</v>
      </c>
      <c r="Z30" s="31">
        <f>IF($B30=0,0, (INDEX(Option2!Z$106:Z$117, MATCH($D30, Option2!$G$106:$G$117,0)))*conv_2026*Z$7)</f>
        <v>-216072.98217180674</v>
      </c>
      <c r="AA30" s="31">
        <f>IF($B30=0,0, (INDEX(Option2!AA$106:AA$117, MATCH($D30, Option2!$G$106:$G$117,0)))*conv_2026*AA$7)</f>
        <v>-537446.91140196554</v>
      </c>
      <c r="AB30" s="31">
        <f>IF($B30=0,0, (INDEX(Option2!AB$106:AB$117, MATCH($D30, Option2!$G$106:$G$117,0)))*conv_2026*AB$7)</f>
        <v>-746816.09150870959</v>
      </c>
      <c r="AC30" s="31">
        <f>IF($B30=0,0, (INDEX(Option2!AC$106:AC$117, MATCH($D30, Option2!$G$106:$G$117,0)))*conv_2026*AC$7)</f>
        <v>-1055273.4574670049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2336270.6488296418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20600.977836644823</v>
      </c>
      <c r="L31" s="31">
        <f>IF($B31=0,0, (INDEX(Option2!L$106:L$117, MATCH($D31, Option2!$G$106:$G$117,0)))*conv_2026*L$7)</f>
        <v>58214.640853940378</v>
      </c>
      <c r="M31" s="31">
        <f>IF($B31=0,0, (INDEX(Option2!M$106:M$117, MATCH($D31, Option2!$G$106:$G$117,0)))*conv_2026*M$7)</f>
        <v>120353.74761232543</v>
      </c>
      <c r="N31" s="31">
        <f>IF($B31=0,0, (INDEX(Option2!N$106:N$117, MATCH($D31, Option2!$G$106:$G$117,0)))*conv_2026*N$7)</f>
        <v>230810.52552468586</v>
      </c>
      <c r="O31" s="31">
        <f>IF($B31=0,0, (INDEX(Option2!O$106:O$117, MATCH($D31, Option2!$G$106:$G$117,0)))*conv_2026*O$7)</f>
        <v>412061.71798751922</v>
      </c>
      <c r="P31" s="31">
        <f>IF($B31=0,0, (INDEX(Option2!P$106:P$117, MATCH($D31, Option2!$G$106:$G$117,0)))*conv_2026*P$7)</f>
        <v>593800.5321184604</v>
      </c>
      <c r="Q31" s="31">
        <f>IF($B31=0,0, (INDEX(Option2!Q$106:Q$117, MATCH($D31, Option2!$G$106:$G$117,0)))*conv_2026*Q$7)</f>
        <v>591748.93144585832</v>
      </c>
      <c r="R31" s="31">
        <f>IF($B31=0,0, (INDEX(Option2!R$106:R$117, MATCH($D31, Option2!$G$106:$G$117,0)))*conv_2026*R$7)</f>
        <v>585337.84485788061</v>
      </c>
      <c r="S31" s="31">
        <f>IF($B31=0,0, (INDEX(Option2!S$106:S$117, MATCH($D31, Option2!$G$106:$G$117,0)))*conv_2026*S$7)</f>
        <v>570433.94096594618</v>
      </c>
      <c r="T31" s="31">
        <f>IF($B31=0,0, (INDEX(Option2!T$106:T$117, MATCH($D31, Option2!$G$106:$G$117,0)))*conv_2026*T$7)</f>
        <v>533714.93314341747</v>
      </c>
      <c r="U31" s="31">
        <f>IF($B31=0,0, (INDEX(Option2!U$106:U$117, MATCH($D31, Option2!$G$106:$G$117,0)))*conv_2026*U$7)</f>
        <v>459943.44892911037</v>
      </c>
      <c r="V31" s="31">
        <f>IF($B31=0,0, (INDEX(Option2!V$106:V$117, MATCH($D31, Option2!$G$106:$G$117,0)))*conv_2026*V$7)</f>
        <v>382462.58103839681</v>
      </c>
      <c r="W31" s="31">
        <f>IF($B31=0,0, (INDEX(Option2!W$106:W$117, MATCH($D31, Option2!$G$106:$G$117,0)))*conv_2026*W$7)</f>
        <v>303987.9461395283</v>
      </c>
      <c r="X31" s="31">
        <f>IF($B31=0,0, (INDEX(Option2!X$106:X$117, MATCH($D31, Option2!$G$106:$G$117,0)))*conv_2026*X$7)</f>
        <v>180915.1536245301</v>
      </c>
      <c r="Y31" s="31">
        <f>IF($B31=0,0, (INDEX(Option2!Y$106:Y$117, MATCH($D31, Option2!$G$106:$G$117,0)))*conv_2026*Y$7)</f>
        <v>52299.870838429604</v>
      </c>
      <c r="Z31" s="31">
        <f>IF($B31=0,0, (INDEX(Option2!Z$106:Z$117, MATCH($D31, Option2!$G$106:$G$117,0)))*conv_2026*Z$7)</f>
        <v>-211937.29942564954</v>
      </c>
      <c r="AA31" s="31">
        <f>IF($B31=0,0, (INDEX(Option2!AA$106:AA$117, MATCH($D31, Option2!$G$106:$G$117,0)))*conv_2026*AA$7)</f>
        <v>-533311.22865580826</v>
      </c>
      <c r="AB31" s="31">
        <f>IF($B31=0,0, (INDEX(Option2!AB$106:AB$117, MATCH($D31, Option2!$G$106:$G$117,0)))*conv_2026*AB$7)</f>
        <v>-742680.40876255243</v>
      </c>
      <c r="AC31" s="31">
        <f>IF($B31=0,0, (INDEX(Option2!AC$106:AC$117, MATCH($D31, Option2!$G$106:$G$117,0)))*conv_2026*AC$7)</f>
        <v>-1051137.7747208476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2567205.317318182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22454.291483001445</v>
      </c>
      <c r="L32" s="31">
        <f>IF($B32=0,0, (INDEX(Option2!L$106:L$117, MATCH($D32, Option2!$G$106:$G$117,0)))*conv_2026*L$7)</f>
        <v>63829.320802026559</v>
      </c>
      <c r="M32" s="31">
        <f>IF($B32=0,0, (INDEX(Option2!M$106:M$117, MATCH($D32, Option2!$G$106:$G$117,0)))*conv_2026*M$7)</f>
        <v>132182.33823625013</v>
      </c>
      <c r="N32" s="31">
        <f>IF($B32=0,0, (INDEX(Option2!N$106:N$117, MATCH($D32, Option2!$G$106:$G$117,0)))*conv_2026*N$7)</f>
        <v>253684.7939398466</v>
      </c>
      <c r="O32" s="31">
        <f>IF($B32=0,0, (INDEX(Option2!O$106:O$117, MATCH($D32, Option2!$G$106:$G$117,0)))*conv_2026*O$7)</f>
        <v>453061.1056489633</v>
      </c>
      <c r="P32" s="31">
        <f>IF($B32=0,0, (INDEX(Option2!P$106:P$117, MATCH($D32, Option2!$G$106:$G$117,0)))*conv_2026*P$7)</f>
        <v>652973.80119299854</v>
      </c>
      <c r="Q32" s="31">
        <f>IF($B32=0,0, (INDEX(Option2!Q$106:Q$117, MATCH($D32, Option2!$G$106:$G$117,0)))*conv_2026*Q$7)</f>
        <v>650717.04045313632</v>
      </c>
      <c r="R32" s="31">
        <f>IF($B32=0,0, (INDEX(Option2!R$106:R$117, MATCH($D32, Option2!$G$106:$G$117,0)))*conv_2026*R$7)</f>
        <v>643664.8452063608</v>
      </c>
      <c r="S32" s="31">
        <f>IF($B32=0,0, (INDEX(Option2!S$106:S$117, MATCH($D32, Option2!$G$106:$G$117,0)))*conv_2026*S$7)</f>
        <v>627270.55092523282</v>
      </c>
      <c r="T32" s="31">
        <f>IF($B32=0,0, (INDEX(Option2!T$106:T$117, MATCH($D32, Option2!$G$106:$G$117,0)))*conv_2026*T$7)</f>
        <v>586879.64232045121</v>
      </c>
      <c r="U32" s="31">
        <f>IF($B32=0,0, (INDEX(Option2!U$106:U$117, MATCH($D32, Option2!$G$106:$G$117,0)))*conv_2026*U$7)</f>
        <v>505731.0096847135</v>
      </c>
      <c r="V32" s="31">
        <f>IF($B32=0,0, (INDEX(Option2!V$106:V$117, MATCH($D32, Option2!$G$106:$G$117,0)))*conv_2026*V$7)</f>
        <v>420502.05500492861</v>
      </c>
      <c r="W32" s="31">
        <f>IF($B32=0,0, (INDEX(Option2!W$106:W$117, MATCH($D32, Option2!$G$106:$G$117,0)))*conv_2026*W$7)</f>
        <v>334179.95661617327</v>
      </c>
      <c r="X32" s="31">
        <f>IF($B32=0,0, (INDEX(Option2!X$106:X$117, MATCH($D32, Option2!$G$106:$G$117,0)))*conv_2026*X$7)</f>
        <v>198799.88484967526</v>
      </c>
      <c r="Y32" s="31">
        <f>IF($B32=0,0, (INDEX(Option2!Y$106:Y$117, MATCH($D32, Option2!$G$106:$G$117,0)))*conv_2026*Y$7)</f>
        <v>57323.073784964698</v>
      </c>
      <c r="Z32" s="31">
        <f>IF($B32=0,0, (INDEX(Option2!Z$106:Z$117, MATCH($D32, Option2!$G$106:$G$117,0)))*conv_2026*Z$7)</f>
        <v>-233337.81350552235</v>
      </c>
      <c r="AA32" s="31">
        <f>IF($B32=0,0, (INDEX(Option2!AA$106:AA$117, MATCH($D32, Option2!$G$106:$G$117,0)))*conv_2026*AA$7)</f>
        <v>-586849.13565869699</v>
      </c>
      <c r="AB32" s="31">
        <f>IF($B32=0,0, (INDEX(Option2!AB$106:AB$117, MATCH($D32, Option2!$G$106:$G$117,0)))*conv_2026*AB$7)</f>
        <v>-817155.23377611558</v>
      </c>
      <c r="AC32" s="31">
        <f>IF($B32=0,0, (INDEX(Option2!AC$106:AC$117, MATCH($D32, Option2!$G$106:$G$117,0)))*conv_2026*AC$7)</f>
        <v>-1156458.3363302401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2051488.0524526378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14611.981444130995</v>
      </c>
      <c r="L33" s="31">
        <f>IF($B33=0,0, (INDEX(Option2!L$106:L$117, MATCH($D33, Option2!$G$106:$G$117,0)))*conv_2026*L$7)</f>
        <v>48464.278159696994</v>
      </c>
      <c r="M33" s="31">
        <f>IF($B33=0,0, (INDEX(Option2!M$106:M$117, MATCH($D33, Option2!$G$106:$G$117,0)))*conv_2026*M$7)</f>
        <v>104389.47424224352</v>
      </c>
      <c r="N33" s="31">
        <f>IF($B33=0,0, (INDEX(Option2!N$106:N$117, MATCH($D33, Option2!$G$106:$G$117,0)))*conv_2026*N$7)</f>
        <v>203800.57436336795</v>
      </c>
      <c r="O33" s="31">
        <f>IF($B33=0,0, (INDEX(Option2!O$106:O$117, MATCH($D33, Option2!$G$106:$G$117,0)))*conv_2026*O$7)</f>
        <v>366926.64757991792</v>
      </c>
      <c r="P33" s="31">
        <f>IF($B33=0,0, (INDEX(Option2!P$106:P$117, MATCH($D33, Option2!$G$106:$G$117,0)))*conv_2026*P$7)</f>
        <v>530491.58029776497</v>
      </c>
      <c r="Q33" s="31">
        <f>IF($B33=0,0, (INDEX(Option2!Q$106:Q$117, MATCH($D33, Option2!$G$106:$G$117,0)))*conv_2026*Q$7)</f>
        <v>528645.13969242317</v>
      </c>
      <c r="R33" s="31">
        <f>IF($B33=0,0, (INDEX(Option2!R$106:R$117, MATCH($D33, Option2!$G$106:$G$117,0)))*conv_2026*R$7)</f>
        <v>522875.1617632432</v>
      </c>
      <c r="S33" s="31">
        <f>IF($B33=0,0, (INDEX(Option2!S$106:S$117, MATCH($D33, Option2!$G$106:$G$117,0)))*conv_2026*S$7)</f>
        <v>509461.64826050214</v>
      </c>
      <c r="T33" s="31">
        <f>IF($B33=0,0, (INDEX(Option2!T$106:T$117, MATCH($D33, Option2!$G$106:$G$117,0)))*conv_2026*T$7)</f>
        <v>476414.54122022633</v>
      </c>
      <c r="U33" s="31">
        <f>IF($B33=0,0, (INDEX(Option2!U$106:U$117, MATCH($D33, Option2!$G$106:$G$117,0)))*conv_2026*U$7)</f>
        <v>410020.20542735001</v>
      </c>
      <c r="V33" s="31">
        <f>IF($B33=0,0, (INDEX(Option2!V$106:V$117, MATCH($D33, Option2!$G$106:$G$117,0)))*conv_2026*V$7)</f>
        <v>340287.42432570772</v>
      </c>
      <c r="W33" s="31">
        <f>IF($B33=0,0, (INDEX(Option2!W$106:W$117, MATCH($D33, Option2!$G$106:$G$117,0)))*conv_2026*W$7)</f>
        <v>269660.25291672611</v>
      </c>
      <c r="X33" s="31">
        <f>IF($B33=0,0, (INDEX(Option2!X$106:X$117, MATCH($D33, Option2!$G$106:$G$117,0)))*conv_2026*X$7)</f>
        <v>158894.73965322773</v>
      </c>
      <c r="Y33" s="31">
        <f>IF($B33=0,0, (INDEX(Option2!Y$106:Y$117, MATCH($D33, Option2!$G$106:$G$117,0)))*conv_2026*Y$7)</f>
        <v>43140.985145737301</v>
      </c>
      <c r="Z33" s="31">
        <f>IF($B33=0,0, (INDEX(Option2!Z$106:Z$117, MATCH($D33, Option2!$G$106:$G$117,0)))*conv_2026*Z$7)</f>
        <v>-194672.46809193393</v>
      </c>
      <c r="AA33" s="31">
        <f>IF($B33=0,0, (INDEX(Option2!AA$106:AA$117, MATCH($D33, Option2!$G$106:$G$117,0)))*conv_2026*AA$7)</f>
        <v>-483909.0043990768</v>
      </c>
      <c r="AB33" s="31">
        <f>IF($B33=0,0, (INDEX(Option2!AB$106:AB$117, MATCH($D33, Option2!$G$106:$G$117,0)))*conv_2026*AB$7)</f>
        <v>-672341.26649514644</v>
      </c>
      <c r="AC33" s="31">
        <f>IF($B33=0,0, (INDEX(Option2!AC$106:AC$117, MATCH($D33, Option2!$G$106:$G$117,0)))*conv_2026*AC$7)</f>
        <v>-949952.89585761214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2024564.0885084062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12544.140071052394</v>
      </c>
      <c r="L34" s="31">
        <f>IF($B34=0,0, (INDEX(Option2!L$106:L$117, MATCH($D34, Option2!$G$106:$G$117,0)))*conv_2026*L$7)</f>
        <v>46396.436786618389</v>
      </c>
      <c r="M34" s="31">
        <f>IF($B34=0,0, (INDEX(Option2!M$106:M$117, MATCH($D34, Option2!$G$106:$G$117,0)))*conv_2026*M$7)</f>
        <v>102321.63286916494</v>
      </c>
      <c r="N34" s="31">
        <f>IF($B34=0,0, (INDEX(Option2!N$106:N$117, MATCH($D34, Option2!$G$106:$G$117,0)))*conv_2026*N$7)</f>
        <v>201732.73299028934</v>
      </c>
      <c r="O34" s="31">
        <f>IF($B34=0,0, (INDEX(Option2!O$106:O$117, MATCH($D34, Option2!$G$106:$G$117,0)))*conv_2026*O$7)</f>
        <v>364858.80620683939</v>
      </c>
      <c r="P34" s="31">
        <f>IF($B34=0,0, (INDEX(Option2!P$106:P$117, MATCH($D34, Option2!$G$106:$G$117,0)))*conv_2026*P$7)</f>
        <v>528423.73892468633</v>
      </c>
      <c r="Q34" s="31">
        <f>IF($B34=0,0, (INDEX(Option2!Q$106:Q$117, MATCH($D34, Option2!$G$106:$G$117,0)))*conv_2026*Q$7)</f>
        <v>526577.29831934453</v>
      </c>
      <c r="R34" s="31">
        <f>IF($B34=0,0, (INDEX(Option2!R$106:R$117, MATCH($D34, Option2!$G$106:$G$117,0)))*conv_2026*R$7)</f>
        <v>520807.32039016462</v>
      </c>
      <c r="S34" s="31">
        <f>IF($B34=0,0, (INDEX(Option2!S$106:S$117, MATCH($D34, Option2!$G$106:$G$117,0)))*conv_2026*S$7)</f>
        <v>507393.80688742362</v>
      </c>
      <c r="T34" s="31">
        <f>IF($B34=0,0, (INDEX(Option2!T$106:T$117, MATCH($D34, Option2!$G$106:$G$117,0)))*conv_2026*T$7)</f>
        <v>474346.69984714774</v>
      </c>
      <c r="U34" s="31">
        <f>IF($B34=0,0, (INDEX(Option2!U$106:U$117, MATCH($D34, Option2!$G$106:$G$117,0)))*conv_2026*U$7)</f>
        <v>407952.36405427137</v>
      </c>
      <c r="V34" s="31">
        <f>IF($B34=0,0, (INDEX(Option2!V$106:V$117, MATCH($D34, Option2!$G$106:$G$117,0)))*conv_2026*V$7)</f>
        <v>338219.58295262919</v>
      </c>
      <c r="W34" s="31">
        <f>IF($B34=0,0, (INDEX(Option2!W$106:W$117, MATCH($D34, Option2!$G$106:$G$117,0)))*conv_2026*W$7)</f>
        <v>267592.41154364753</v>
      </c>
      <c r="X34" s="31">
        <f>IF($B34=0,0, (INDEX(Option2!X$106:X$117, MATCH($D34, Option2!$G$106:$G$117,0)))*conv_2026*X$7)</f>
        <v>156826.89828014915</v>
      </c>
      <c r="Y34" s="31">
        <f>IF($B34=0,0, (INDEX(Option2!Y$106:Y$117, MATCH($D34, Option2!$G$106:$G$117,0)))*conv_2026*Y$7)</f>
        <v>41073.143772658703</v>
      </c>
      <c r="Z34" s="31">
        <f>IF($B34=0,0, (INDEX(Option2!Z$106:Z$117, MATCH($D34, Option2!$G$106:$G$117,0)))*conv_2026*Z$7)</f>
        <v>-196740.30946501251</v>
      </c>
      <c r="AA34" s="31">
        <f>IF($B34=0,0, (INDEX(Option2!AA$106:AA$117, MATCH($D34, Option2!$G$106:$G$117,0)))*conv_2026*AA$7)</f>
        <v>-485976.84577215539</v>
      </c>
      <c r="AB34" s="31">
        <f>IF($B34=0,0, (INDEX(Option2!AB$106:AB$117, MATCH($D34, Option2!$G$106:$G$117,0)))*conv_2026*AB$7)</f>
        <v>-674409.10786822508</v>
      </c>
      <c r="AC34" s="31">
        <f>IF($B34=0,0, (INDEX(Option2!AC$106:AC$117, MATCH($D34, Option2!$G$106:$G$117,0)))*conv_2026*AC$7)</f>
        <v>-952020.73723069078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2309346.6848854097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18533.136463566218</v>
      </c>
      <c r="L35" s="31">
        <f>IF($B35=0,0, (INDEX(Option2!L$106:L$117, MATCH($D35, Option2!$G$106:$G$117,0)))*conv_2026*L$7)</f>
        <v>56146.799480861773</v>
      </c>
      <c r="M35" s="31">
        <f>IF($B35=0,0, (INDEX(Option2!M$106:M$117, MATCH($D35, Option2!$G$106:$G$117,0)))*conv_2026*M$7)</f>
        <v>118285.90623924682</v>
      </c>
      <c r="N35" s="31">
        <f>IF($B35=0,0, (INDEX(Option2!N$106:N$117, MATCH($D35, Option2!$G$106:$G$117,0)))*conv_2026*N$7)</f>
        <v>228742.68415160727</v>
      </c>
      <c r="O35" s="31">
        <f>IF($B35=0,0, (INDEX(Option2!O$106:O$117, MATCH($D35, Option2!$G$106:$G$117,0)))*conv_2026*O$7)</f>
        <v>409993.87661444064</v>
      </c>
      <c r="P35" s="31">
        <f>IF($B35=0,0, (INDEX(Option2!P$106:P$117, MATCH($D35, Option2!$G$106:$G$117,0)))*conv_2026*P$7)</f>
        <v>591732.69074538175</v>
      </c>
      <c r="Q35" s="31">
        <f>IF($B35=0,0, (INDEX(Option2!Q$106:Q$117, MATCH($D35, Option2!$G$106:$G$117,0)))*conv_2026*Q$7)</f>
        <v>589681.0900727798</v>
      </c>
      <c r="R35" s="31">
        <f>IF($B35=0,0, (INDEX(Option2!R$106:R$117, MATCH($D35, Option2!$G$106:$G$117,0)))*conv_2026*R$7)</f>
        <v>583270.00348480197</v>
      </c>
      <c r="S35" s="31">
        <f>IF($B35=0,0, (INDEX(Option2!S$106:S$117, MATCH($D35, Option2!$G$106:$G$117,0)))*conv_2026*S$7)</f>
        <v>568366.09959286754</v>
      </c>
      <c r="T35" s="31">
        <f>IF($B35=0,0, (INDEX(Option2!T$106:T$117, MATCH($D35, Option2!$G$106:$G$117,0)))*conv_2026*T$7)</f>
        <v>531647.09177033883</v>
      </c>
      <c r="U35" s="31">
        <f>IF($B35=0,0, (INDEX(Option2!U$106:U$117, MATCH($D35, Option2!$G$106:$G$117,0)))*conv_2026*U$7)</f>
        <v>457875.60755603173</v>
      </c>
      <c r="V35" s="31">
        <f>IF($B35=0,0, (INDEX(Option2!V$106:V$117, MATCH($D35, Option2!$G$106:$G$117,0)))*conv_2026*V$7)</f>
        <v>380394.73966531816</v>
      </c>
      <c r="W35" s="31">
        <f>IF($B35=0,0, (INDEX(Option2!W$106:W$117, MATCH($D35, Option2!$G$106:$G$117,0)))*conv_2026*W$7)</f>
        <v>301920.10476644966</v>
      </c>
      <c r="X35" s="31">
        <f>IF($B35=0,0, (INDEX(Option2!X$106:X$117, MATCH($D35, Option2!$G$106:$G$117,0)))*conv_2026*X$7)</f>
        <v>178847.31225145151</v>
      </c>
      <c r="Y35" s="31">
        <f>IF($B35=0,0, (INDEX(Option2!Y$106:Y$117, MATCH($D35, Option2!$G$106:$G$117,0)))*conv_2026*Y$7)</f>
        <v>50232.029465350999</v>
      </c>
      <c r="Z35" s="31">
        <f>IF($B35=0,0, (INDEX(Option2!Z$106:Z$117, MATCH($D35, Option2!$G$106:$G$117,0)))*conv_2026*Z$7)</f>
        <v>-214005.14079872816</v>
      </c>
      <c r="AA35" s="31">
        <f>IF($B35=0,0, (INDEX(Option2!AA$106:AA$117, MATCH($D35, Option2!$G$106:$G$117,0)))*conv_2026*AA$7)</f>
        <v>-535379.0700288869</v>
      </c>
      <c r="AB35" s="31">
        <f>IF($B35=0,0, (INDEX(Option2!AB$106:AB$117, MATCH($D35, Option2!$G$106:$G$117,0)))*conv_2026*AB$7)</f>
        <v>-744748.25013563107</v>
      </c>
      <c r="AC35" s="31">
        <f>IF($B35=0,0, (INDEX(Option2!AC$106:AC$117, MATCH($D35, Option2!$G$106:$G$117,0)))*conv_2026*AC$7)</f>
        <v>-1053205.6160939261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2309346.6848854097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18533.136463566218</v>
      </c>
      <c r="L36" s="31">
        <f>IF($B36=0,0, (INDEX(Option2!L$106:L$117, MATCH($D36, Option2!$G$106:$G$117,0)))*conv_2026*L$7)</f>
        <v>56146.799480861773</v>
      </c>
      <c r="M36" s="31">
        <f>IF($B36=0,0, (INDEX(Option2!M$106:M$117, MATCH($D36, Option2!$G$106:$G$117,0)))*conv_2026*M$7)</f>
        <v>118285.90623924682</v>
      </c>
      <c r="N36" s="31">
        <f>IF($B36=0,0, (INDEX(Option2!N$106:N$117, MATCH($D36, Option2!$G$106:$G$117,0)))*conv_2026*N$7)</f>
        <v>228742.68415160727</v>
      </c>
      <c r="O36" s="31">
        <f>IF($B36=0,0, (INDEX(Option2!O$106:O$117, MATCH($D36, Option2!$G$106:$G$117,0)))*conv_2026*O$7)</f>
        <v>409993.87661444064</v>
      </c>
      <c r="P36" s="31">
        <f>IF($B36=0,0, (INDEX(Option2!P$106:P$117, MATCH($D36, Option2!$G$106:$G$117,0)))*conv_2026*P$7)</f>
        <v>591732.69074538175</v>
      </c>
      <c r="Q36" s="31">
        <f>IF($B36=0,0, (INDEX(Option2!Q$106:Q$117, MATCH($D36, Option2!$G$106:$G$117,0)))*conv_2026*Q$7)</f>
        <v>589681.0900727798</v>
      </c>
      <c r="R36" s="31">
        <f>IF($B36=0,0, (INDEX(Option2!R$106:R$117, MATCH($D36, Option2!$G$106:$G$117,0)))*conv_2026*R$7)</f>
        <v>583270.00348480197</v>
      </c>
      <c r="S36" s="31">
        <f>IF($B36=0,0, (INDEX(Option2!S$106:S$117, MATCH($D36, Option2!$G$106:$G$117,0)))*conv_2026*S$7)</f>
        <v>568366.09959286754</v>
      </c>
      <c r="T36" s="31">
        <f>IF($B36=0,0, (INDEX(Option2!T$106:T$117, MATCH($D36, Option2!$G$106:$G$117,0)))*conv_2026*T$7)</f>
        <v>531647.09177033883</v>
      </c>
      <c r="U36" s="31">
        <f>IF($B36=0,0, (INDEX(Option2!U$106:U$117, MATCH($D36, Option2!$G$106:$G$117,0)))*conv_2026*U$7)</f>
        <v>457875.60755603173</v>
      </c>
      <c r="V36" s="31">
        <f>IF($B36=0,0, (INDEX(Option2!V$106:V$117, MATCH($D36, Option2!$G$106:$G$117,0)))*conv_2026*V$7)</f>
        <v>380394.73966531816</v>
      </c>
      <c r="W36" s="31">
        <f>IF($B36=0,0, (INDEX(Option2!W$106:W$117, MATCH($D36, Option2!$G$106:$G$117,0)))*conv_2026*W$7)</f>
        <v>301920.10476644966</v>
      </c>
      <c r="X36" s="31">
        <f>IF($B36=0,0, (INDEX(Option2!X$106:X$117, MATCH($D36, Option2!$G$106:$G$117,0)))*conv_2026*X$7)</f>
        <v>178847.31225145151</v>
      </c>
      <c r="Y36" s="31">
        <f>IF($B36=0,0, (INDEX(Option2!Y$106:Y$117, MATCH($D36, Option2!$G$106:$G$117,0)))*conv_2026*Y$7)</f>
        <v>50232.029465350999</v>
      </c>
      <c r="Z36" s="31">
        <f>IF($B36=0,0, (INDEX(Option2!Z$106:Z$117, MATCH($D36, Option2!$G$106:$G$117,0)))*conv_2026*Z$7)</f>
        <v>-214005.14079872816</v>
      </c>
      <c r="AA36" s="31">
        <f>IF($B36=0,0, (INDEX(Option2!AA$106:AA$117, MATCH($D36, Option2!$G$106:$G$117,0)))*conv_2026*AA$7)</f>
        <v>-535379.0700288869</v>
      </c>
      <c r="AB36" s="31">
        <f>IF($B36=0,0, (INDEX(Option2!AB$106:AB$117, MATCH($D36, Option2!$G$106:$G$117,0)))*conv_2026*AB$7)</f>
        <v>-744748.25013563107</v>
      </c>
      <c r="AC36" s="31">
        <f>IF($B36=0,0, (INDEX(Option2!AC$106:AC$117, MATCH($D36, Option2!$G$106:$G$117,0)))*conv_2026*AC$7)</f>
        <v>-1053205.6160939261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2309346.6848854097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18533.136463566218</v>
      </c>
      <c r="L37" s="31">
        <f>IF($B37=0,0, (INDEX(Option2!L$106:L$117, MATCH($D37, Option2!$G$106:$G$117,0)))*conv_2026*L$7)</f>
        <v>56146.799480861773</v>
      </c>
      <c r="M37" s="31">
        <f>IF($B37=0,0, (INDEX(Option2!M$106:M$117, MATCH($D37, Option2!$G$106:$G$117,0)))*conv_2026*M$7)</f>
        <v>118285.90623924682</v>
      </c>
      <c r="N37" s="31">
        <f>IF($B37=0,0, (INDEX(Option2!N$106:N$117, MATCH($D37, Option2!$G$106:$G$117,0)))*conv_2026*N$7)</f>
        <v>228742.68415160727</v>
      </c>
      <c r="O37" s="31">
        <f>IF($B37=0,0, (INDEX(Option2!O$106:O$117, MATCH($D37, Option2!$G$106:$G$117,0)))*conv_2026*O$7)</f>
        <v>409993.87661444064</v>
      </c>
      <c r="P37" s="31">
        <f>IF($B37=0,0, (INDEX(Option2!P$106:P$117, MATCH($D37, Option2!$G$106:$G$117,0)))*conv_2026*P$7)</f>
        <v>591732.69074538175</v>
      </c>
      <c r="Q37" s="31">
        <f>IF($B37=0,0, (INDEX(Option2!Q$106:Q$117, MATCH($D37, Option2!$G$106:$G$117,0)))*conv_2026*Q$7)</f>
        <v>589681.0900727798</v>
      </c>
      <c r="R37" s="31">
        <f>IF($B37=0,0, (INDEX(Option2!R$106:R$117, MATCH($D37, Option2!$G$106:$G$117,0)))*conv_2026*R$7)</f>
        <v>583270.00348480197</v>
      </c>
      <c r="S37" s="31">
        <f>IF($B37=0,0, (INDEX(Option2!S$106:S$117, MATCH($D37, Option2!$G$106:$G$117,0)))*conv_2026*S$7)</f>
        <v>568366.09959286754</v>
      </c>
      <c r="T37" s="31">
        <f>IF($B37=0,0, (INDEX(Option2!T$106:T$117, MATCH($D37, Option2!$G$106:$G$117,0)))*conv_2026*T$7)</f>
        <v>531647.09177033883</v>
      </c>
      <c r="U37" s="31">
        <f>IF($B37=0,0, (INDEX(Option2!U$106:U$117, MATCH($D37, Option2!$G$106:$G$117,0)))*conv_2026*U$7)</f>
        <v>457875.60755603173</v>
      </c>
      <c r="V37" s="31">
        <f>IF($B37=0,0, (INDEX(Option2!V$106:V$117, MATCH($D37, Option2!$G$106:$G$117,0)))*conv_2026*V$7)</f>
        <v>380394.73966531816</v>
      </c>
      <c r="W37" s="31">
        <f>IF($B37=0,0, (INDEX(Option2!W$106:W$117, MATCH($D37, Option2!$G$106:$G$117,0)))*conv_2026*W$7)</f>
        <v>301920.10476644966</v>
      </c>
      <c r="X37" s="31">
        <f>IF($B37=0,0, (INDEX(Option2!X$106:X$117, MATCH($D37, Option2!$G$106:$G$117,0)))*conv_2026*X$7)</f>
        <v>178847.31225145151</v>
      </c>
      <c r="Y37" s="31">
        <f>IF($B37=0,0, (INDEX(Option2!Y$106:Y$117, MATCH($D37, Option2!$G$106:$G$117,0)))*conv_2026*Y$7)</f>
        <v>50232.029465350999</v>
      </c>
      <c r="Z37" s="31">
        <f>IF($B37=0,0, (INDEX(Option2!Z$106:Z$117, MATCH($D37, Option2!$G$106:$G$117,0)))*conv_2026*Z$7)</f>
        <v>-214005.14079872816</v>
      </c>
      <c r="AA37" s="31">
        <f>IF($B37=0,0, (INDEX(Option2!AA$106:AA$117, MATCH($D37, Option2!$G$106:$G$117,0)))*conv_2026*AA$7)</f>
        <v>-535379.0700288869</v>
      </c>
      <c r="AB37" s="31">
        <f>IF($B37=0,0, (INDEX(Option2!AB$106:AB$117, MATCH($D37, Option2!$G$106:$G$117,0)))*conv_2026*AB$7)</f>
        <v>-744748.25013563107</v>
      </c>
      <c r="AC37" s="31">
        <f>IF($B37=0,0, (INDEX(Option2!AC$106:AC$117, MATCH($D37, Option2!$G$106:$G$117,0)))*conv_2026*AC$7)</f>
        <v>-1053205.6160939261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-7553.368355665938</v>
      </c>
      <c r="L40" s="31">
        <f>Consol!L50</f>
        <v>30060.29466162961</v>
      </c>
      <c r="M40" s="31">
        <f>Consol!M50</f>
        <v>92199.401420014663</v>
      </c>
      <c r="N40" s="31">
        <f>Consol!N50</f>
        <v>202656.17933237512</v>
      </c>
      <c r="O40" s="31">
        <f>Consol!O50</f>
        <v>383907.37179520848</v>
      </c>
      <c r="P40" s="31">
        <f>Consol!P50</f>
        <v>565646.18592614948</v>
      </c>
      <c r="Q40" s="31">
        <f>Consol!Q50</f>
        <v>563594.58525354753</v>
      </c>
      <c r="R40" s="31">
        <f>Consol!R50</f>
        <v>557183.49866556982</v>
      </c>
      <c r="S40" s="31">
        <f>Consol!S50</f>
        <v>542279.59477363538</v>
      </c>
      <c r="T40" s="31">
        <f>Consol!T50</f>
        <v>505560.58695110673</v>
      </c>
      <c r="U40" s="31">
        <f>Consol!U50</f>
        <v>431789.10273679963</v>
      </c>
      <c r="V40" s="31">
        <f>Consol!V50</f>
        <v>354308.23484608607</v>
      </c>
      <c r="W40" s="31">
        <f>Consol!W50</f>
        <v>275833.59994721756</v>
      </c>
      <c r="X40" s="31">
        <f>Consol!X50</f>
        <v>152760.80743221933</v>
      </c>
      <c r="Y40" s="31">
        <f>Consol!Y50</f>
        <v>24145.524646118836</v>
      </c>
      <c r="Z40" s="31">
        <f>Consol!Z50</f>
        <v>-240091.64561796031</v>
      </c>
      <c r="AA40" s="31">
        <f>Consol!AA50</f>
        <v>-561465.57484811905</v>
      </c>
      <c r="AB40" s="31">
        <f>Consol!AB50</f>
        <v>-770834.75495486322</v>
      </c>
      <c r="AC40" s="31">
        <f>Consol!AC50</f>
        <v>-1079292.1209131584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187</v>
      </c>
      <c r="D42" s="253" t="str">
        <f>A42&amp;B42</f>
        <v>Option 3NPV</v>
      </c>
      <c r="E42" s="254"/>
      <c r="F42" s="31">
        <f t="shared" ref="F42:F51" si="4">SUMPRODUCT($H42:$AG42, $H$5:$AG$5)</f>
        <v>1969691.9491169862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-7553.3683556659389</v>
      </c>
      <c r="L42" s="31">
        <f>(INDEX(Option3!L$106:L$117, MATCH($D42, Option3!$G$106:$G$117,0)))*conv_2026*L$7</f>
        <v>30060.294661629614</v>
      </c>
      <c r="M42" s="31">
        <f>(INDEX(Option3!M$106:M$117, MATCH($D42, Option3!$G$106:$G$117,0)))*conv_2026*M$7</f>
        <v>92199.401420014663</v>
      </c>
      <c r="N42" s="31">
        <f>(INDEX(Option3!N$106:N$117, MATCH($D42, Option3!$G$106:$G$117,0)))*conv_2026*N$7</f>
        <v>202656.17933237509</v>
      </c>
      <c r="O42" s="31">
        <f>(INDEX(Option3!O$106:O$117, MATCH($D42, Option3!$G$106:$G$117,0)))*conv_2026*O$7</f>
        <v>383907.37179520848</v>
      </c>
      <c r="P42" s="31">
        <f>(INDEX(Option3!P$106:P$117, MATCH($D42, Option3!$G$106:$G$117,0)))*conv_2026*P$7</f>
        <v>565646.1859261496</v>
      </c>
      <c r="Q42" s="31">
        <f>(INDEX(Option3!Q$106:Q$117, MATCH($D42, Option3!$G$106:$G$117,0)))*conv_2026*Q$7</f>
        <v>563594.58525354753</v>
      </c>
      <c r="R42" s="31">
        <f>(INDEX(Option3!R$106:R$117, MATCH($D42, Option3!$G$106:$G$117,0)))*conv_2026*R$7</f>
        <v>557183.49866556993</v>
      </c>
      <c r="S42" s="31">
        <f>(INDEX(Option3!S$106:S$117, MATCH($D42, Option3!$G$106:$G$117,0)))*conv_2026*S$7</f>
        <v>542279.59477363538</v>
      </c>
      <c r="T42" s="31">
        <f>(INDEX(Option3!T$106:T$117, MATCH($D42, Option3!$G$106:$G$117,0)))*conv_2026*T$7</f>
        <v>505560.58695110667</v>
      </c>
      <c r="U42" s="31">
        <f>(INDEX(Option3!U$106:U$117, MATCH($D42, Option3!$G$106:$G$117,0)))*conv_2026*U$7</f>
        <v>431789.10273679963</v>
      </c>
      <c r="V42" s="31">
        <f>(INDEX(Option3!V$106:V$117, MATCH($D42, Option3!$G$106:$G$117,0)))*conv_2026*V$7</f>
        <v>354308.23484608601</v>
      </c>
      <c r="W42" s="31">
        <f>(INDEX(Option3!W$106:W$117, MATCH($D42, Option3!$G$106:$G$117,0)))*conv_2026*W$7</f>
        <v>275833.59994721756</v>
      </c>
      <c r="X42" s="31">
        <f>(INDEX(Option3!X$106:X$117, MATCH($D42, Option3!$G$106:$G$117,0)))*conv_2026*X$7</f>
        <v>152760.80743221933</v>
      </c>
      <c r="Y42" s="31">
        <f>(INDEX(Option3!Y$106:Y$117, MATCH($D42, Option3!$G$106:$G$117,0)))*conv_2026*Y$7</f>
        <v>24145.52464611884</v>
      </c>
      <c r="Z42" s="31">
        <f>(INDEX(Option3!Z$106:Z$117, MATCH($D42, Option3!$G$106:$G$117,0)))*conv_2026*Z$7</f>
        <v>-240091.64561796031</v>
      </c>
      <c r="AA42" s="31">
        <f>(INDEX(Option3!AA$106:AA$117, MATCH($D42, Option3!$G$106:$G$117,0)))*conv_2026*AA$7</f>
        <v>-561465.57484811905</v>
      </c>
      <c r="AB42" s="31">
        <f>(INDEX(Option3!AB$106:AB$117, MATCH($D42, Option3!$G$106:$G$117,0)))*conv_2026*AB$7</f>
        <v>-770834.75495486322</v>
      </c>
      <c r="AC42" s="31">
        <f>(INDEX(Option3!AC$106:AC$117, MATCH($D42, Option3!$G$106:$G$117,0)))*conv_2026*AC$7</f>
        <v>-1079292.1209131584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1908802.5115959141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-12229.860210667757</v>
      </c>
      <c r="L44" s="31">
        <f>(INDEX(Option3!L$106:L$117, MATCH($D44, Option3!$G$106:$G$117,0)))*conv_2026*L$7</f>
        <v>25383.802806627795</v>
      </c>
      <c r="M44" s="31">
        <f>(INDEX(Option3!M$106:M$117, MATCH($D44, Option3!$G$106:$G$117,0)))*conv_2026*M$7</f>
        <v>87522.909565012844</v>
      </c>
      <c r="N44" s="31">
        <f>(INDEX(Option3!N$106:N$117, MATCH($D44, Option3!$G$106:$G$117,0)))*conv_2026*N$7</f>
        <v>197979.68747737329</v>
      </c>
      <c r="O44" s="31">
        <f>(INDEX(Option3!O$106:O$117, MATCH($D44, Option3!$G$106:$G$117,0)))*conv_2026*O$7</f>
        <v>379230.87994020665</v>
      </c>
      <c r="P44" s="31">
        <f>(INDEX(Option3!P$106:P$117, MATCH($D44, Option3!$G$106:$G$117,0)))*conv_2026*P$7</f>
        <v>560969.69407114771</v>
      </c>
      <c r="Q44" s="31">
        <f>(INDEX(Option3!Q$106:Q$117, MATCH($D44, Option3!$G$106:$G$117,0)))*conv_2026*Q$7</f>
        <v>558918.09339854575</v>
      </c>
      <c r="R44" s="31">
        <f>(INDEX(Option3!R$106:R$117, MATCH($D44, Option3!$G$106:$G$117,0)))*conv_2026*R$7</f>
        <v>552507.00681056804</v>
      </c>
      <c r="S44" s="31">
        <f>(INDEX(Option3!S$106:S$117, MATCH($D44, Option3!$G$106:$G$117,0)))*conv_2026*S$7</f>
        <v>537603.10291863361</v>
      </c>
      <c r="T44" s="31">
        <f>(INDEX(Option3!T$106:T$117, MATCH($D44, Option3!$G$106:$G$117,0)))*conv_2026*T$7</f>
        <v>500884.09509610489</v>
      </c>
      <c r="U44" s="31">
        <f>(INDEX(Option3!U$106:U$117, MATCH($D44, Option3!$G$106:$G$117,0)))*conv_2026*U$7</f>
        <v>427112.61088179779</v>
      </c>
      <c r="V44" s="31">
        <f>(INDEX(Option3!V$106:V$117, MATCH($D44, Option3!$G$106:$G$117,0)))*conv_2026*V$7</f>
        <v>349631.74299108423</v>
      </c>
      <c r="W44" s="31">
        <f>(INDEX(Option3!W$106:W$117, MATCH($D44, Option3!$G$106:$G$117,0)))*conv_2026*W$7</f>
        <v>271157.10809221573</v>
      </c>
      <c r="X44" s="31">
        <f>(INDEX(Option3!X$106:X$117, MATCH($D44, Option3!$G$106:$G$117,0)))*conv_2026*X$7</f>
        <v>148084.31557721752</v>
      </c>
      <c r="Y44" s="31">
        <f>(INDEX(Option3!Y$106:Y$117, MATCH($D44, Option3!$G$106:$G$117,0)))*conv_2026*Y$7</f>
        <v>19469.032791117021</v>
      </c>
      <c r="Z44" s="31">
        <f>(INDEX(Option3!Z$106:Z$117, MATCH($D44, Option3!$G$106:$G$117,0)))*conv_2026*Z$7</f>
        <v>-244768.13747296212</v>
      </c>
      <c r="AA44" s="31">
        <f>(INDEX(Option3!AA$106:AA$117, MATCH($D44, Option3!$G$106:$G$117,0)))*conv_2026*AA$7</f>
        <v>-566142.06670312083</v>
      </c>
      <c r="AB44" s="31">
        <f>(INDEX(Option3!AB$106:AB$117, MATCH($D44, Option3!$G$106:$G$117,0)))*conv_2026*AB$7</f>
        <v>-775511.246809865</v>
      </c>
      <c r="AC44" s="31">
        <f>(INDEX(Option3!AC$106:AC$117, MATCH($D44, Option3!$G$106:$G$117,0)))*conv_2026*AC$7</f>
        <v>-1083968.6127681602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2030581.3866380602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-2876.8765006641215</v>
      </c>
      <c r="L45" s="31">
        <f>(INDEX(Option3!L$106:L$117, MATCH($D45, Option3!$G$106:$G$117,0)))*conv_2026*L$7</f>
        <v>34736.78651663143</v>
      </c>
      <c r="M45" s="31">
        <f>(INDEX(Option3!M$106:M$117, MATCH($D45, Option3!$G$106:$G$117,0)))*conv_2026*M$7</f>
        <v>96875.893275016482</v>
      </c>
      <c r="N45" s="31">
        <f>(INDEX(Option3!N$106:N$117, MATCH($D45, Option3!$G$106:$G$117,0)))*conv_2026*N$7</f>
        <v>207332.67118737689</v>
      </c>
      <c r="O45" s="31">
        <f>(INDEX(Option3!O$106:O$117, MATCH($D45, Option3!$G$106:$G$117,0)))*conv_2026*O$7</f>
        <v>388583.86365021026</v>
      </c>
      <c r="P45" s="31">
        <f>(INDEX(Option3!P$106:P$117, MATCH($D45, Option3!$G$106:$G$117,0)))*conv_2026*P$7</f>
        <v>570322.67778115137</v>
      </c>
      <c r="Q45" s="31">
        <f>(INDEX(Option3!Q$106:Q$117, MATCH($D45, Option3!$G$106:$G$117,0)))*conv_2026*Q$7</f>
        <v>568271.0771085493</v>
      </c>
      <c r="R45" s="31">
        <f>(INDEX(Option3!R$106:R$117, MATCH($D45, Option3!$G$106:$G$117,0)))*conv_2026*R$7</f>
        <v>561859.99052057171</v>
      </c>
      <c r="S45" s="31">
        <f>(INDEX(Option3!S$106:S$117, MATCH($D45, Option3!$G$106:$G$117,0)))*conv_2026*S$7</f>
        <v>546956.08662863716</v>
      </c>
      <c r="T45" s="31">
        <f>(INDEX(Option3!T$106:T$117, MATCH($D45, Option3!$G$106:$G$117,0)))*conv_2026*T$7</f>
        <v>510237.0788061085</v>
      </c>
      <c r="U45" s="31">
        <f>(INDEX(Option3!U$106:U$117, MATCH($D45, Option3!$G$106:$G$117,0)))*conv_2026*U$7</f>
        <v>436465.5945918014</v>
      </c>
      <c r="V45" s="31">
        <f>(INDEX(Option3!V$106:V$117, MATCH($D45, Option3!$G$106:$G$117,0)))*conv_2026*V$7</f>
        <v>358984.72670108784</v>
      </c>
      <c r="W45" s="31">
        <f>(INDEX(Option3!W$106:W$117, MATCH($D45, Option3!$G$106:$G$117,0)))*conv_2026*W$7</f>
        <v>280510.09180221934</v>
      </c>
      <c r="X45" s="31">
        <f>(INDEX(Option3!X$106:X$117, MATCH($D45, Option3!$G$106:$G$117,0)))*conv_2026*X$7</f>
        <v>157437.29928722113</v>
      </c>
      <c r="Y45" s="31">
        <f>(INDEX(Option3!Y$106:Y$117, MATCH($D45, Option3!$G$106:$G$117,0)))*conv_2026*Y$7</f>
        <v>28822.016501120659</v>
      </c>
      <c r="Z45" s="31">
        <f>(INDEX(Option3!Z$106:Z$117, MATCH($D45, Option3!$G$106:$G$117,0)))*conv_2026*Z$7</f>
        <v>-235415.15376295851</v>
      </c>
      <c r="AA45" s="31">
        <f>(INDEX(Option3!AA$106:AA$117, MATCH($D45, Option3!$G$106:$G$117,0)))*conv_2026*AA$7</f>
        <v>-556789.08299311728</v>
      </c>
      <c r="AB45" s="31">
        <f>(INDEX(Option3!AB$106:AB$117, MATCH($D45, Option3!$G$106:$G$117,0)))*conv_2026*AB$7</f>
        <v>-766158.26309986145</v>
      </c>
      <c r="AC45" s="31">
        <f>(INDEX(Option3!AC$106:AC$117, MATCH($D45, Option3!$G$106:$G$117,0)))*conv_2026*AC$7</f>
        <v>-1074615.6290581566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2227550.58154976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-3632.2133362307154</v>
      </c>
      <c r="L46" s="31">
        <f>(INDEX(Option3!L$106:L$117, MATCH($D46, Option3!$G$106:$G$117,0)))*conv_2026*L$7</f>
        <v>37742.815982794396</v>
      </c>
      <c r="M46" s="31">
        <f>(INDEX(Option3!M$106:M$117, MATCH($D46, Option3!$G$106:$G$117,0)))*conv_2026*M$7</f>
        <v>106095.83341701793</v>
      </c>
      <c r="N46" s="31">
        <f>(INDEX(Option3!N$106:N$117, MATCH($D46, Option3!$G$106:$G$117,0)))*conv_2026*N$7</f>
        <v>227598.28912061444</v>
      </c>
      <c r="O46" s="31">
        <f>(INDEX(Option3!O$106:O$117, MATCH($D46, Option3!$G$106:$G$117,0)))*conv_2026*O$7</f>
        <v>426974.60082973115</v>
      </c>
      <c r="P46" s="31">
        <f>(INDEX(Option3!P$106:P$117, MATCH($D46, Option3!$G$106:$G$117,0)))*conv_2026*P$7</f>
        <v>626887.29637376638</v>
      </c>
      <c r="Q46" s="31">
        <f>(INDEX(Option3!Q$106:Q$117, MATCH($D46, Option3!$G$106:$G$117,0)))*conv_2026*Q$7</f>
        <v>624630.53563390416</v>
      </c>
      <c r="R46" s="31">
        <f>(INDEX(Option3!R$106:R$117, MATCH($D46, Option3!$G$106:$G$117,0)))*conv_2026*R$7</f>
        <v>617578.34038712864</v>
      </c>
      <c r="S46" s="31">
        <f>(INDEX(Option3!S$106:S$117, MATCH($D46, Option3!$G$106:$G$117,0)))*conv_2026*S$7</f>
        <v>601184.04610600078</v>
      </c>
      <c r="T46" s="31">
        <f>(INDEX(Option3!T$106:T$117, MATCH($D46, Option3!$G$106:$G$117,0)))*conv_2026*T$7</f>
        <v>560793.13750121917</v>
      </c>
      <c r="U46" s="31">
        <f>(INDEX(Option3!U$106:U$117, MATCH($D46, Option3!$G$106:$G$117,0)))*conv_2026*U$7</f>
        <v>479644.5048654814</v>
      </c>
      <c r="V46" s="31">
        <f>(INDEX(Option3!V$106:V$117, MATCH($D46, Option3!$G$106:$G$117,0)))*conv_2026*V$7</f>
        <v>394415.5501856964</v>
      </c>
      <c r="W46" s="31">
        <f>(INDEX(Option3!W$106:W$117, MATCH($D46, Option3!$G$106:$G$117,0)))*conv_2026*W$7</f>
        <v>308093.45179694111</v>
      </c>
      <c r="X46" s="31">
        <f>(INDEX(Option3!X$106:X$117, MATCH($D46, Option3!$G$106:$G$117,0)))*conv_2026*X$7</f>
        <v>172713.38003044308</v>
      </c>
      <c r="Y46" s="31">
        <f>(INDEX(Option3!Y$106:Y$117, MATCH($D46, Option3!$G$106:$G$117,0)))*conv_2026*Y$7</f>
        <v>31236.568965732538</v>
      </c>
      <c r="Z46" s="31">
        <f>(INDEX(Option3!Z$106:Z$117, MATCH($D46, Option3!$G$106:$G$117,0)))*conv_2026*Z$7</f>
        <v>-259424.31832475454</v>
      </c>
      <c r="AA46" s="31">
        <f>(INDEX(Option3!AA$106:AA$117, MATCH($D46, Option3!$G$106:$G$117,0)))*conv_2026*AA$7</f>
        <v>-612935.64047792915</v>
      </c>
      <c r="AB46" s="31">
        <f>(INDEX(Option3!AB$106:AB$117, MATCH($D46, Option3!$G$106:$G$117,0)))*conv_2026*AB$7</f>
        <v>-843241.73859534774</v>
      </c>
      <c r="AC46" s="31">
        <f>(INDEX(Option3!AC$106:AC$117, MATCH($D46, Option3!$G$106:$G$117,0)))*conv_2026*AC$7</f>
        <v>-1182544.8411494724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1711833.3166842146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-11474.523375101162</v>
      </c>
      <c r="L47" s="31">
        <f>(INDEX(Option3!L$106:L$117, MATCH($D47, Option3!$G$106:$G$117,0)))*conv_2026*L$7</f>
        <v>22377.773340464835</v>
      </c>
      <c r="M47" s="31">
        <f>(INDEX(Option3!M$106:M$117, MATCH($D47, Option3!$G$106:$G$117,0)))*conv_2026*M$7</f>
        <v>78302.969423011382</v>
      </c>
      <c r="N47" s="31">
        <f>(INDEX(Option3!N$106:N$117, MATCH($D47, Option3!$G$106:$G$117,0)))*conv_2026*N$7</f>
        <v>177714.06954413574</v>
      </c>
      <c r="O47" s="31">
        <f>(INDEX(Option3!O$106:O$117, MATCH($D47, Option3!$G$106:$G$117,0)))*conv_2026*O$7</f>
        <v>340840.14276068576</v>
      </c>
      <c r="P47" s="31">
        <f>(INDEX(Option3!P$106:P$117, MATCH($D47, Option3!$G$106:$G$117,0)))*conv_2026*P$7</f>
        <v>504405.07547853276</v>
      </c>
      <c r="Q47" s="31">
        <f>(INDEX(Option3!Q$106:Q$117, MATCH($D47, Option3!$G$106:$G$117,0)))*conv_2026*Q$7</f>
        <v>502558.63487319095</v>
      </c>
      <c r="R47" s="31">
        <f>(INDEX(Option3!R$106:R$117, MATCH($D47, Option3!$G$106:$G$117,0)))*conv_2026*R$7</f>
        <v>496788.65694401105</v>
      </c>
      <c r="S47" s="31">
        <f>(INDEX(Option3!S$106:S$117, MATCH($D47, Option3!$G$106:$G$117,0)))*conv_2026*S$7</f>
        <v>483375.14344126999</v>
      </c>
      <c r="T47" s="31">
        <f>(INDEX(Option3!T$106:T$117, MATCH($D47, Option3!$G$106:$G$117,0)))*conv_2026*T$7</f>
        <v>450328.03640099417</v>
      </c>
      <c r="U47" s="31">
        <f>(INDEX(Option3!U$106:U$117, MATCH($D47, Option3!$G$106:$G$117,0)))*conv_2026*U$7</f>
        <v>383933.7006081178</v>
      </c>
      <c r="V47" s="31">
        <f>(INDEX(Option3!V$106:V$117, MATCH($D47, Option3!$G$106:$G$117,0)))*conv_2026*V$7</f>
        <v>314200.91950647562</v>
      </c>
      <c r="W47" s="31">
        <f>(INDEX(Option3!W$106:W$117, MATCH($D47, Option3!$G$106:$G$117,0)))*conv_2026*W$7</f>
        <v>243573.74809749398</v>
      </c>
      <c r="X47" s="31">
        <f>(INDEX(Option3!X$106:X$117, MATCH($D47, Option3!$G$106:$G$117,0)))*conv_2026*X$7</f>
        <v>132808.23483399558</v>
      </c>
      <c r="Y47" s="31">
        <f>(INDEX(Option3!Y$106:Y$117, MATCH($D47, Option3!$G$106:$G$117,0)))*conv_2026*Y$7</f>
        <v>17054.480326505138</v>
      </c>
      <c r="Z47" s="31">
        <f>(INDEX(Option3!Z$106:Z$117, MATCH($D47, Option3!$G$106:$G$117,0)))*conv_2026*Z$7</f>
        <v>-220758.97291116611</v>
      </c>
      <c r="AA47" s="31">
        <f>(INDEX(Option3!AA$106:AA$117, MATCH($D47, Option3!$G$106:$G$117,0)))*conv_2026*AA$7</f>
        <v>-509995.50921830896</v>
      </c>
      <c r="AB47" s="31">
        <f>(INDEX(Option3!AB$106:AB$117, MATCH($D47, Option3!$G$106:$G$117,0)))*conv_2026*AB$7</f>
        <v>-698427.77131437871</v>
      </c>
      <c r="AC47" s="31">
        <f>(INDEX(Option3!AC$106:AC$117, MATCH($D47, Option3!$G$106:$G$117,0)))*conv_2026*AC$7</f>
        <v>-976039.40067684441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1650943.8791631411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-16151.015230102981</v>
      </c>
      <c r="L48" s="31">
        <f>(INDEX(Option3!L$106:L$117, MATCH($D48, Option3!$G$106:$G$117,0)))*conv_2026*L$7</f>
        <v>17701.281485463016</v>
      </c>
      <c r="M48" s="31">
        <f>(INDEX(Option3!M$106:M$117, MATCH($D48, Option3!$G$106:$G$117,0)))*conv_2026*M$7</f>
        <v>73626.477568009563</v>
      </c>
      <c r="N48" s="31">
        <f>(INDEX(Option3!N$106:N$117, MATCH($D48, Option3!$G$106:$G$117,0)))*conv_2026*N$7</f>
        <v>173037.57768913393</v>
      </c>
      <c r="O48" s="31">
        <f>(INDEX(Option3!O$106:O$117, MATCH($D48, Option3!$G$106:$G$117,0)))*conv_2026*O$7</f>
        <v>336163.65090568399</v>
      </c>
      <c r="P48" s="31">
        <f>(INDEX(Option3!P$106:P$117, MATCH($D48, Option3!$G$106:$G$117,0)))*conv_2026*P$7</f>
        <v>499728.58362353098</v>
      </c>
      <c r="Q48" s="31">
        <f>(INDEX(Option3!Q$106:Q$117, MATCH($D48, Option3!$G$106:$G$117,0)))*conv_2026*Q$7</f>
        <v>497882.14301818918</v>
      </c>
      <c r="R48" s="31">
        <f>(INDEX(Option3!R$106:R$117, MATCH($D48, Option3!$G$106:$G$117,0)))*conv_2026*R$7</f>
        <v>492112.16508900927</v>
      </c>
      <c r="S48" s="31">
        <f>(INDEX(Option3!S$106:S$117, MATCH($D48, Option3!$G$106:$G$117,0)))*conv_2026*S$7</f>
        <v>478698.65158626821</v>
      </c>
      <c r="T48" s="31">
        <f>(INDEX(Option3!T$106:T$117, MATCH($D48, Option3!$G$106:$G$117,0)))*conv_2026*T$7</f>
        <v>445651.54454599239</v>
      </c>
      <c r="U48" s="31">
        <f>(INDEX(Option3!U$106:U$117, MATCH($D48, Option3!$G$106:$G$117,0)))*conv_2026*U$7</f>
        <v>379257.20875311596</v>
      </c>
      <c r="V48" s="31">
        <f>(INDEX(Option3!V$106:V$117, MATCH($D48, Option3!$G$106:$G$117,0)))*conv_2026*V$7</f>
        <v>309524.42765147379</v>
      </c>
      <c r="W48" s="31">
        <f>(INDEX(Option3!W$106:W$117, MATCH($D48, Option3!$G$106:$G$117,0)))*conv_2026*W$7</f>
        <v>238897.25624249212</v>
      </c>
      <c r="X48" s="31">
        <f>(INDEX(Option3!X$106:X$117, MATCH($D48, Option3!$G$106:$G$117,0)))*conv_2026*X$7</f>
        <v>128131.74297899376</v>
      </c>
      <c r="Y48" s="31">
        <f>(INDEX(Option3!Y$106:Y$117, MATCH($D48, Option3!$G$106:$G$117,0)))*conv_2026*Y$7</f>
        <v>12377.98847150332</v>
      </c>
      <c r="Z48" s="31">
        <f>(INDEX(Option3!Z$106:Z$117, MATCH($D48, Option3!$G$106:$G$117,0)))*conv_2026*Z$7</f>
        <v>-225435.46476616792</v>
      </c>
      <c r="AA48" s="31">
        <f>(INDEX(Option3!AA$106:AA$117, MATCH($D48, Option3!$G$106:$G$117,0)))*conv_2026*AA$7</f>
        <v>-514672.00107331079</v>
      </c>
      <c r="AB48" s="31">
        <f>(INDEX(Option3!AB$106:AB$117, MATCH($D48, Option3!$G$106:$G$117,0)))*conv_2026*AB$7</f>
        <v>-703104.26316938049</v>
      </c>
      <c r="AC48" s="31">
        <f>(INDEX(Option3!AC$106:AC$117, MATCH($D48, Option3!$G$106:$G$117,0)))*conv_2026*AC$7</f>
        <v>-980715.89253184618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1969691.9491169862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-7553.3683556659389</v>
      </c>
      <c r="L49" s="31">
        <f>(INDEX(Option3!L$106:L$117, MATCH($D49, Option3!$G$106:$G$117,0)))*conv_2026*L$7</f>
        <v>30060.294661629614</v>
      </c>
      <c r="M49" s="31">
        <f>(INDEX(Option3!M$106:M$117, MATCH($D49, Option3!$G$106:$G$117,0)))*conv_2026*M$7</f>
        <v>92199.401420014663</v>
      </c>
      <c r="N49" s="31">
        <f>(INDEX(Option3!N$106:N$117, MATCH($D49, Option3!$G$106:$G$117,0)))*conv_2026*N$7</f>
        <v>202656.17933237509</v>
      </c>
      <c r="O49" s="31">
        <f>(INDEX(Option3!O$106:O$117, MATCH($D49, Option3!$G$106:$G$117,0)))*conv_2026*O$7</f>
        <v>383907.37179520848</v>
      </c>
      <c r="P49" s="31">
        <f>(INDEX(Option3!P$106:P$117, MATCH($D49, Option3!$G$106:$G$117,0)))*conv_2026*P$7</f>
        <v>565646.1859261496</v>
      </c>
      <c r="Q49" s="31">
        <f>(INDEX(Option3!Q$106:Q$117, MATCH($D49, Option3!$G$106:$G$117,0)))*conv_2026*Q$7</f>
        <v>563594.58525354753</v>
      </c>
      <c r="R49" s="31">
        <f>(INDEX(Option3!R$106:R$117, MATCH($D49, Option3!$G$106:$G$117,0)))*conv_2026*R$7</f>
        <v>557183.49866556993</v>
      </c>
      <c r="S49" s="31">
        <f>(INDEX(Option3!S$106:S$117, MATCH($D49, Option3!$G$106:$G$117,0)))*conv_2026*S$7</f>
        <v>542279.59477363538</v>
      </c>
      <c r="T49" s="31">
        <f>(INDEX(Option3!T$106:T$117, MATCH($D49, Option3!$G$106:$G$117,0)))*conv_2026*T$7</f>
        <v>505560.58695110667</v>
      </c>
      <c r="U49" s="31">
        <f>(INDEX(Option3!U$106:U$117, MATCH($D49, Option3!$G$106:$G$117,0)))*conv_2026*U$7</f>
        <v>431789.10273679963</v>
      </c>
      <c r="V49" s="31">
        <f>(INDEX(Option3!V$106:V$117, MATCH($D49, Option3!$G$106:$G$117,0)))*conv_2026*V$7</f>
        <v>354308.23484608601</v>
      </c>
      <c r="W49" s="31">
        <f>(INDEX(Option3!W$106:W$117, MATCH($D49, Option3!$G$106:$G$117,0)))*conv_2026*W$7</f>
        <v>275833.59994721756</v>
      </c>
      <c r="X49" s="31">
        <f>(INDEX(Option3!X$106:X$117, MATCH($D49, Option3!$G$106:$G$117,0)))*conv_2026*X$7</f>
        <v>152760.80743221933</v>
      </c>
      <c r="Y49" s="31">
        <f>(INDEX(Option3!Y$106:Y$117, MATCH($D49, Option3!$G$106:$G$117,0)))*conv_2026*Y$7</f>
        <v>24145.52464611884</v>
      </c>
      <c r="Z49" s="31">
        <f>(INDEX(Option3!Z$106:Z$117, MATCH($D49, Option3!$G$106:$G$117,0)))*conv_2026*Z$7</f>
        <v>-240091.64561796031</v>
      </c>
      <c r="AA49" s="31">
        <f>(INDEX(Option3!AA$106:AA$117, MATCH($D49, Option3!$G$106:$G$117,0)))*conv_2026*AA$7</f>
        <v>-561465.57484811905</v>
      </c>
      <c r="AB49" s="31">
        <f>(INDEX(Option3!AB$106:AB$117, MATCH($D49, Option3!$G$106:$G$117,0)))*conv_2026*AB$7</f>
        <v>-770834.75495486322</v>
      </c>
      <c r="AC49" s="31">
        <f>(INDEX(Option3!AC$106:AC$117, MATCH($D49, Option3!$G$106:$G$117,0)))*conv_2026*AC$7</f>
        <v>-1079292.1209131584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1969691.9491169862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-7553.3683556659389</v>
      </c>
      <c r="L50" s="31">
        <f>(INDEX(Option3!L$106:L$117, MATCH($D50, Option3!$G$106:$G$117,0)))*conv_2026*L$7</f>
        <v>30060.294661629614</v>
      </c>
      <c r="M50" s="31">
        <f>(INDEX(Option3!M$106:M$117, MATCH($D50, Option3!$G$106:$G$117,0)))*conv_2026*M$7</f>
        <v>92199.401420014663</v>
      </c>
      <c r="N50" s="31">
        <f>(INDEX(Option3!N$106:N$117, MATCH($D50, Option3!$G$106:$G$117,0)))*conv_2026*N$7</f>
        <v>202656.17933237509</v>
      </c>
      <c r="O50" s="31">
        <f>(INDEX(Option3!O$106:O$117, MATCH($D50, Option3!$G$106:$G$117,0)))*conv_2026*O$7</f>
        <v>383907.37179520848</v>
      </c>
      <c r="P50" s="31">
        <f>(INDEX(Option3!P$106:P$117, MATCH($D50, Option3!$G$106:$G$117,0)))*conv_2026*P$7</f>
        <v>565646.1859261496</v>
      </c>
      <c r="Q50" s="31">
        <f>(INDEX(Option3!Q$106:Q$117, MATCH($D50, Option3!$G$106:$G$117,0)))*conv_2026*Q$7</f>
        <v>563594.58525354753</v>
      </c>
      <c r="R50" s="31">
        <f>(INDEX(Option3!R$106:R$117, MATCH($D50, Option3!$G$106:$G$117,0)))*conv_2026*R$7</f>
        <v>557183.49866556993</v>
      </c>
      <c r="S50" s="31">
        <f>(INDEX(Option3!S$106:S$117, MATCH($D50, Option3!$G$106:$G$117,0)))*conv_2026*S$7</f>
        <v>542279.59477363538</v>
      </c>
      <c r="T50" s="31">
        <f>(INDEX(Option3!T$106:T$117, MATCH($D50, Option3!$G$106:$G$117,0)))*conv_2026*T$7</f>
        <v>505560.58695110667</v>
      </c>
      <c r="U50" s="31">
        <f>(INDEX(Option3!U$106:U$117, MATCH($D50, Option3!$G$106:$G$117,0)))*conv_2026*U$7</f>
        <v>431789.10273679963</v>
      </c>
      <c r="V50" s="31">
        <f>(INDEX(Option3!V$106:V$117, MATCH($D50, Option3!$G$106:$G$117,0)))*conv_2026*V$7</f>
        <v>354308.23484608601</v>
      </c>
      <c r="W50" s="31">
        <f>(INDEX(Option3!W$106:W$117, MATCH($D50, Option3!$G$106:$G$117,0)))*conv_2026*W$7</f>
        <v>275833.59994721756</v>
      </c>
      <c r="X50" s="31">
        <f>(INDEX(Option3!X$106:X$117, MATCH($D50, Option3!$G$106:$G$117,0)))*conv_2026*X$7</f>
        <v>152760.80743221933</v>
      </c>
      <c r="Y50" s="31">
        <f>(INDEX(Option3!Y$106:Y$117, MATCH($D50, Option3!$G$106:$G$117,0)))*conv_2026*Y$7</f>
        <v>24145.52464611884</v>
      </c>
      <c r="Z50" s="31">
        <f>(INDEX(Option3!Z$106:Z$117, MATCH($D50, Option3!$G$106:$G$117,0)))*conv_2026*Z$7</f>
        <v>-240091.64561796031</v>
      </c>
      <c r="AA50" s="31">
        <f>(INDEX(Option3!AA$106:AA$117, MATCH($D50, Option3!$G$106:$G$117,0)))*conv_2026*AA$7</f>
        <v>-561465.57484811905</v>
      </c>
      <c r="AB50" s="31">
        <f>(INDEX(Option3!AB$106:AB$117, MATCH($D50, Option3!$G$106:$G$117,0)))*conv_2026*AB$7</f>
        <v>-770834.75495486322</v>
      </c>
      <c r="AC50" s="31">
        <f>(INDEX(Option3!AC$106:AC$117, MATCH($D50, Option3!$G$106:$G$117,0)))*conv_2026*AC$7</f>
        <v>-1079292.1209131584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1969691.9491169862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-7553.3683556659389</v>
      </c>
      <c r="L51" s="31">
        <f>(INDEX(Option3!L$106:L$117, MATCH($D51, Option3!$G$106:$G$117,0)))*conv_2026*L$7</f>
        <v>30060.294661629614</v>
      </c>
      <c r="M51" s="31">
        <f>(INDEX(Option3!M$106:M$117, MATCH($D51, Option3!$G$106:$G$117,0)))*conv_2026*M$7</f>
        <v>92199.401420014663</v>
      </c>
      <c r="N51" s="31">
        <f>(INDEX(Option3!N$106:N$117, MATCH($D51, Option3!$G$106:$G$117,0)))*conv_2026*N$7</f>
        <v>202656.17933237509</v>
      </c>
      <c r="O51" s="31">
        <f>(INDEX(Option3!O$106:O$117, MATCH($D51, Option3!$G$106:$G$117,0)))*conv_2026*O$7</f>
        <v>383907.37179520848</v>
      </c>
      <c r="P51" s="31">
        <f>(INDEX(Option3!P$106:P$117, MATCH($D51, Option3!$G$106:$G$117,0)))*conv_2026*P$7</f>
        <v>565646.1859261496</v>
      </c>
      <c r="Q51" s="31">
        <f>(INDEX(Option3!Q$106:Q$117, MATCH($D51, Option3!$G$106:$G$117,0)))*conv_2026*Q$7</f>
        <v>563594.58525354753</v>
      </c>
      <c r="R51" s="31">
        <f>(INDEX(Option3!R$106:R$117, MATCH($D51, Option3!$G$106:$G$117,0)))*conv_2026*R$7</f>
        <v>557183.49866556993</v>
      </c>
      <c r="S51" s="31">
        <f>(INDEX(Option3!S$106:S$117, MATCH($D51, Option3!$G$106:$G$117,0)))*conv_2026*S$7</f>
        <v>542279.59477363538</v>
      </c>
      <c r="T51" s="31">
        <f>(INDEX(Option3!T$106:T$117, MATCH($D51, Option3!$G$106:$G$117,0)))*conv_2026*T$7</f>
        <v>505560.58695110667</v>
      </c>
      <c r="U51" s="31">
        <f>(INDEX(Option3!U$106:U$117, MATCH($D51, Option3!$G$106:$G$117,0)))*conv_2026*U$7</f>
        <v>431789.10273679963</v>
      </c>
      <c r="V51" s="31">
        <f>(INDEX(Option3!V$106:V$117, MATCH($D51, Option3!$G$106:$G$117,0)))*conv_2026*V$7</f>
        <v>354308.23484608601</v>
      </c>
      <c r="W51" s="31">
        <f>(INDEX(Option3!W$106:W$117, MATCH($D51, Option3!$G$106:$G$117,0)))*conv_2026*W$7</f>
        <v>275833.59994721756</v>
      </c>
      <c r="X51" s="31">
        <f>(INDEX(Option3!X$106:X$117, MATCH($D51, Option3!$G$106:$G$117,0)))*conv_2026*X$7</f>
        <v>152760.80743221933</v>
      </c>
      <c r="Y51" s="31">
        <f>(INDEX(Option3!Y$106:Y$117, MATCH($D51, Option3!$G$106:$G$117,0)))*conv_2026*Y$7</f>
        <v>24145.52464611884</v>
      </c>
      <c r="Z51" s="31">
        <f>(INDEX(Option3!Z$106:Z$117, MATCH($D51, Option3!$G$106:$G$117,0)))*conv_2026*Z$7</f>
        <v>-240091.64561796031</v>
      </c>
      <c r="AA51" s="31">
        <f>(INDEX(Option3!AA$106:AA$117, MATCH($D51, Option3!$G$106:$G$117,0)))*conv_2026*AA$7</f>
        <v>-561465.57484811905</v>
      </c>
      <c r="AB51" s="31">
        <f>(INDEX(Option3!AB$106:AB$117, MATCH($D51, Option3!$G$106:$G$117,0)))*conv_2026*AB$7</f>
        <v>-770834.75495486322</v>
      </c>
      <c r="AC51" s="31">
        <f>(INDEX(Option3!AC$106:AC$117, MATCH($D51, Option3!$G$106:$G$117,0)))*conv_2026*AC$7</f>
        <v>-1079292.1209131584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187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187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158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227</v>
      </c>
      <c r="K89" s="283" t="s">
        <v>228</v>
      </c>
    </row>
    <row r="90" spans="1:34" s="8" customFormat="1" x14ac:dyDescent="0.2">
      <c r="A90" s="261" t="s">
        <v>119</v>
      </c>
      <c r="B90" s="261" t="s">
        <v>218</v>
      </c>
      <c r="C90" s="105">
        <f t="shared" ref="C90:G98" si="10">IF(OR($B90=0,C$88),"", INDEX($F$14:$F$81, MATCH(C$89&amp;$A90,$D$14:$D$81,0))/10^6)</f>
        <v>0</v>
      </c>
      <c r="D90" s="105">
        <f t="shared" si="10"/>
        <v>2.3093466848854098</v>
      </c>
      <c r="E90" s="105">
        <f t="shared" si="10"/>
        <v>1.9696919491169862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2.3093466848854098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2.2824227209411774</v>
      </c>
      <c r="E91" s="105">
        <f t="shared" si="10"/>
        <v>1.9088025115959142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2.2824227209411774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2.3362706488296419</v>
      </c>
      <c r="E92" s="105">
        <f t="shared" si="10"/>
        <v>2.0305813866380604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2.3362706488296419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2.5672053173181819</v>
      </c>
      <c r="E93" s="105">
        <f t="shared" si="10"/>
        <v>2.2275505815497598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2.5672053173181819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2.0514880524526378</v>
      </c>
      <c r="E94" s="105">
        <f t="shared" si="10"/>
        <v>1.7118333166842146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2.0514880524526378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2.0245640885084062</v>
      </c>
      <c r="E95" s="105">
        <f t="shared" si="10"/>
        <v>1.6509438791631412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2.0245640885084062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B41" sqref="B41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United Energy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LWN23 feeder extension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200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185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186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211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212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213</v>
      </c>
      <c r="D23" s="41">
        <f>D22/D21</f>
        <v>1</v>
      </c>
    </row>
    <row r="25" spans="1:34" x14ac:dyDescent="0.2">
      <c r="B25" s="81" t="s">
        <v>237</v>
      </c>
      <c r="C25" s="8" t="str">
        <f>start</f>
        <v>2026-27</v>
      </c>
    </row>
    <row r="28" spans="1:34" s="1" customFormat="1" ht="15" x14ac:dyDescent="0.2">
      <c r="A28" s="18" t="s">
        <v>209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192</v>
      </c>
      <c r="D31" s="194" t="s">
        <v>199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2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192</v>
      </c>
      <c r="C38" s="195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243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163</v>
      </c>
      <c r="B70" s="239" t="s">
        <v>210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LWN23 feeder extension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198</v>
      </c>
      <c r="F8" s="8" t="s">
        <v>226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222</v>
      </c>
      <c r="D16" s="23" t="s">
        <v>224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220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187</v>
      </c>
      <c r="C35" s="23">
        <v>1</v>
      </c>
      <c r="T35"/>
      <c r="U35"/>
      <c r="V35"/>
      <c r="W35"/>
    </row>
    <row r="36" spans="1:23" x14ac:dyDescent="0.2">
      <c r="B36" s="23" t="s">
        <v>171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159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160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161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163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163</v>
      </c>
      <c r="C75" s="153" t="s">
        <v>162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190</v>
      </c>
      <c r="C78" s="8" t="s">
        <v>191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177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178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159</v>
      </c>
      <c r="R106" s="8" t="s">
        <v>27</v>
      </c>
      <c r="T106" s="8" t="s">
        <v>223</v>
      </c>
      <c r="U106"/>
      <c r="V106" s="8" t="s">
        <v>234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229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225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230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224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231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235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2025-01-29T13:34:53Z</dcterms:modified>
</cp:coreProperties>
</file>