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09D52932-6C1A-4EB4-83BB-AF367E844D51}" xr6:coauthVersionLast="47" xr6:coauthVersionMax="47" xr10:uidLastSave="{00000000-0000-0000-0000-000000000000}"/>
  <bookViews>
    <workbookView xWindow="-17220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E92" i="85" s="1"/>
  <c r="H69" i="33" s="1"/>
  <c r="F50" i="85"/>
  <c r="F48" i="85"/>
  <c r="E95" i="85" s="1"/>
  <c r="H72" i="33" s="1"/>
  <c r="E90" i="85"/>
  <c r="H67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<sst xmlns="http://schemas.openxmlformats.org/spreadsheetml/2006/main" count="751" uniqueCount="254">
  <si>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</si>
  <si>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</si>
  <si>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</si>
  <si>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</si>
  <si>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</si>
  <si>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</si>
  <si>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</si>
  <si>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</si>
  <si>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</si>
  <si>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</si>
  <si>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</si>
  <si>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</si>
  <si>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</si>
  <si>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</si>
  <si>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</si>
  <si>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</si>
  <si>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</si>
  <si>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</si>
  <si>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</si>
  <si>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</si>
  <si>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</si>
  <si>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</si>
  <si>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</si>
  <si>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</si>
  <si>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</si>
  <si>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</si>
  <si>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</si>
  <si>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</si>
  <si>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</si>
  <si>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</si>
  <si>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</si>
  <si>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</si>
  <si>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</si>
  <si>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</si>
  <si>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</si>
  <si>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</si>
  <si>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</si>
  <si>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</si>
  <si>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</si>
  <si>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</si>
  <si>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</si>
  <si>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</si>
  <si>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</si>
  <si>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</si>
  <si>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</si>
  <si>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</si>
  <si>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</si>
  <si>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</si>
  <si>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</si>
  <si>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</si>
  <si>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</si>
  <si>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</si>
  <si>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</si>
  <si>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</si>
  <si>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</si>
  <si>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</si>
  <si>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</si>
  <si>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</si>
  <si>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</si>
  <si>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</si>
  <si>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</si>
  <si>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</si>
  <si>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</si>
  <si>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</si>
  <si>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</si>
  <si>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</si>
  <si>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</si>
  <si>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</si>
  <si>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</si>
  <si>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</si>
  <si>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</si>
  <si>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</si>
  <si>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</si>
  <si>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</si>
  <si>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</si>
  <si>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</si>
  <si>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</si>
  <si>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</si>
  <si>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</si>
  <si>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</si>
  <si>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</si>
  <si>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</si>
  <si>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</si>
  <si>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</si>
  <si>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</si>
  <si>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</si>
  <si>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</si>
  <si>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</si>
  <si>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</si>
  <si>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</si>
  <si>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</si>
  <si>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</si>
  <si>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</si>
  <si>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</si>
  <si>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</si>
  <si>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</si>
  <si>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</si>
  <si>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</si>
  <si>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</si>
  <si>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</si>
  <si>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</si>
  <si>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</si>
  <si>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</si>
  <si>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</si>
  <si>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</si>
  <si>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</si>
  <si>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</si>
  <si>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</si>
  <si>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</si>
  <si>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</si>
  <si>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</si>
  <si>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</si>
  <si>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</si>
  <si>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</si>
  <si>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</si>
  <si>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</si>
  <si>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</si>
  <si>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</si>
  <si>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</si>
  <si>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</si>
  <si>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</si>
  <si>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</si>
  <si>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</si>
  <si>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</si>
  <si>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</si>
  <si>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</si>
  <si>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</si>
  <si>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</si>
  <si>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</si>
  <si>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</si>
  <si>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</si>
  <si>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</si>
  <si>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</si>
  <si>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</si>
  <si>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</si>
  <si>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</si>
  <si>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</si>
  <si>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</si>
  <si>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</si>
  <si>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</si>
  <si>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</si>
  <si>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</si>
  <si>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</si>
  <si>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</si>
  <si>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</si>
  <si>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</si>
  <si>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</si>
  <si>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</si>
  <si>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</si>
  <si>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</si>
  <si>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</si>
  <si>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</si>
  <si>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</si>
  <si>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</si>
  <si>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</si>
  <si>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</si>
  <si>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</si>
  <si>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</si>
  <si>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</si>
  <si>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</si>
  <si>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</si>
  <si>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</si>
  <si>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</si>
  <si>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</si>
  <si>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</si>
  <si>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</si>
  <si>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</si>
  <si>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</si>
  <si>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</si>
  <si>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</si>
  <si>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</si>
  <si>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</si>
  <si>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</si>
  <si>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</si>
  <si>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</si>
  <si>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</si>
  <si>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</si>
  <si>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</si>
  <si>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</si>
  <si>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</si>
  <si>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</si>
  <si>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</si>
  <si>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</si>
  <si>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</si>
  <si>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</si>
  <si>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</si>
  <si>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</si>
  <si>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</si>
  <si>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</si>
  <si>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</si>
  <si>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</si>
  <si>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</si>
  <si>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</si>
  <si>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</si>
  <si>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</si>
  <si>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</si>
  <si>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</si>
  <si>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</si>
  <si>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</si>
  <si>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</si>
  <si>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</si>
  <si>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</si>
  <si>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</si>
  <si>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</si>
  <si>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</si>
  <si>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</si>
  <si>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</si>
  <si>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</si>
  <si>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</si>
  <si>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</si>
  <si>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</si>
  <si>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</si>
  <si>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</si>
  <si>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</si>
  <si>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</si>
  <si>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Dandenong Valley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</si>
  <si>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</si>
  <si>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</si>
  <si>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</si>
  <si>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</si>
  <si>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</si>
  <si>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</si>
  <si>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</si>
  <si>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</si>
  <si>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</si>
  <si>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</si>
  <si>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</si>
  <si>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</si>
  <si>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</si>
  <si>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</si>
  <si>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</si>
  <si>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</si>
  <si>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</si>
  <si>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</si>
  <si>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</si>
  <si>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</si>
  <si>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</si>
  <si>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</si>
  <si>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</si>
  <si>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</si>
  <si>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</si>
  <si>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</si>
  <si>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</si>
  <si>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</si>
  <si>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</si>
  <si>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</si>
  <si>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</si>
  <si>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New DVY 22kV feeder</t>
  </si>
  <si>
    <t>DVY</t>
  </si>
  <si>
    <t>New feeder at DVY</t>
  </si>
  <si>
    <t>Augment DVY024 feeder</t>
  </si>
  <si>
    <t>Dandenong Valley new 22kV feeder</t>
  </si>
  <si>
    <t>Augment DVY24 feeder</t>
  </si>
  <si>
    <t>New feeder at DVY and offload DVY24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</si>
</sst>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9A258F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5.4950349128405289E-2</c:v>
                </c:pt>
                <c:pt idx="1">
                  <c:v>5.4950349128405289E-2</c:v>
                </c:pt>
                <c:pt idx="2">
                  <c:v>5.4950349128405289E-2</c:v>
                </c:pt>
                <c:pt idx="3">
                  <c:v>5.4950349128405289E-2</c:v>
                </c:pt>
                <c:pt idx="4">
                  <c:v>5.4950349128405289E-2</c:v>
                </c:pt>
                <c:pt idx="5">
                  <c:v>5.4950349128405289E-2</c:v>
                </c:pt>
                <c:pt idx="6">
                  <c:v>5.4950349128405289E-2</c:v>
                </c:pt>
                <c:pt idx="7">
                  <c:v>5.4950349128405289E-2</c:v>
                </c:pt>
                <c:pt idx="8">
                  <c:v>5.4950349128405289E-2</c:v>
                </c:pt>
                <c:pt idx="9">
                  <c:v>5.4950349128405289E-2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D6B7D7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0.2549862622671617</c:v>
                </c:pt>
                <c:pt idx="1">
                  <c:v>0.27319956671481616</c:v>
                </c:pt>
                <c:pt idx="2">
                  <c:v>0.29141287116247055</c:v>
                </c:pt>
                <c:pt idx="3">
                  <c:v>0.30962617561012495</c:v>
                </c:pt>
                <c:pt idx="4">
                  <c:v>0.32783948005777935</c:v>
                </c:pt>
                <c:pt idx="5">
                  <c:v>0.34605278450543381</c:v>
                </c:pt>
                <c:pt idx="6">
                  <c:v>0.40069269784839695</c:v>
                </c:pt>
                <c:pt idx="7">
                  <c:v>0.4553326111913602</c:v>
                </c:pt>
                <c:pt idx="8">
                  <c:v>0.4553326111913602</c:v>
                </c:pt>
                <c:pt idx="9">
                  <c:v>0.4553326111913602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393750000000007E-2"/>
          <c:y val="7.7056224899598402E-2"/>
          <c:w val="0.90000538194444446"/>
          <c:h val="0.8209340696117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9A258F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0.22911615128840279</c:v>
                </c:pt>
                <c:pt idx="1">
                  <c:v>0.24548159066614583</c:v>
                </c:pt>
                <c:pt idx="2">
                  <c:v>0.26184703004388887</c:v>
                </c:pt>
                <c:pt idx="3">
                  <c:v>0.27821246942163197</c:v>
                </c:pt>
                <c:pt idx="4">
                  <c:v>0.29457790879937501</c:v>
                </c:pt>
                <c:pt idx="5">
                  <c:v>0.31094334817711811</c:v>
                </c:pt>
                <c:pt idx="6">
                  <c:v>0.36003966631034723</c:v>
                </c:pt>
                <c:pt idx="7">
                  <c:v>0.40913598444357641</c:v>
                </c:pt>
                <c:pt idx="8">
                  <c:v>0.40913598444357641</c:v>
                </c:pt>
                <c:pt idx="9">
                  <c:v>0.40913598444357641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D-46F7-A297-AFFFE8FC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9525</xdr:rowOff>
    </xdr:from>
    <xdr:to>
      <xdr:col>10</xdr:col>
      <xdr:colOff>334496</xdr:colOff>
      <xdr:row>2</xdr:row>
      <xdr:rowOff>152827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1E39C-E1BB-449A-A5B6-083B6538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251</v>
      </c>
    </row>
    <row r="6" spans="1:19" x14ac:dyDescent="0.25">
      <c r="A6" s="310"/>
      <c r="C6" s="315" t="s">
        <v>243</v>
      </c>
      <c r="D6" s="329">
        <v>3.02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25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New DVY 22kV feeder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New feeder at DVY and offload DVY24</v>
      </c>
      <c r="E10" s="334"/>
      <c r="F10" s="334"/>
      <c r="G10" s="103">
        <f>IF(Data!$C10, "", INDEX(Consol!$F$15:$F$82, MATCH($C10&amp;G$7, Consol!$D$15:$D$82,0))/mill_conv)</f>
        <v>-0.74051282716591127</v>
      </c>
      <c r="H10" s="103">
        <f>IF(Data!$C10, "", INDEX(Consol!$F$15:$F$82, MATCH($C10&amp;H$7, Consol!$D$15:$D$82,0))/mill_conv)</f>
        <v>5.4401749402285624</v>
      </c>
      <c r="I10" s="103">
        <f>IF(Data!$C10, "", INDEX(Consol!$F$15:$F$82, MATCH($C10&amp;I$7, Consol!$D$15:$D$82,0))/mill_conv)</f>
        <v>4.6996621130626508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Augment DVY24 feeder</v>
      </c>
      <c r="E11" s="334"/>
      <c r="F11" s="334"/>
      <c r="G11" s="103">
        <f>IF(Data!$C11, "", INDEX(Consol!$F$15:$F$82, MATCH($C11&amp;G$7, Consol!$D$15:$D$82,0))/mill_conv)</f>
        <v>-0.41181790311630889</v>
      </c>
      <c r="H11" s="103">
        <f>IF(Data!$C11, "", INDEX(Consol!$F$15:$F$82, MATCH($C11&amp;H$7, Consol!$D$15:$D$82,0))/mill_conv)</f>
        <v>4.8978502964566735</v>
      </c>
      <c r="I11" s="103">
        <f>IF(Data!$C11, "", INDEX(Consol!$F$15:$F$82, MATCH($C11&amp;I$7, Consol!$D$15:$D$82,0))/mill_conv)</f>
        <v>4.4860323933403645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New feeder at DVY and offload DVY24</v>
      </c>
      <c r="E18" s="330"/>
      <c r="F18" s="330"/>
      <c r="G18" s="104">
        <f>_xlfn.MAXIFS(I9:I13, IF(compliance, Data!$F$9:$F$13, Data!$C$9:$C$13),FALSE)</f>
        <v>4.6996621130626508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1.2888943910131012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1.2888943910131012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4.6996621130626508</v>
      </c>
      <c r="H67" s="286">
        <f>Sensitivity_calcs!E90</f>
        <v>4.4860323933403627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4.6256108303460604</v>
      </c>
      <c r="H68" s="273">
        <f>Sensitivity_calcs!E91</f>
        <v>4.4448506030287325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4.773713395779243</v>
      </c>
      <c r="H69" s="274">
        <f>Sensitivity_calcs!E92</f>
        <v>4.5272141836519939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5.2436796070855083</v>
      </c>
      <c r="H70" s="274">
        <f>Sensitivity_calcs!E93</f>
        <v>4.9758174229860304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4.1556446190397951</v>
      </c>
      <c r="H71" s="274">
        <f>Sensitivity_calcs!E94</f>
        <v>3.9962473636946947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4.0815933363232038</v>
      </c>
      <c r="H72" s="274">
        <f>Sensitivity_calcs!E95</f>
        <v>3.9550655733830653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5" sqref="E15:K15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New DVY 22kV feeder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247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253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252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245</v>
      </c>
      <c r="D41" s="240" t="s">
        <v>246</v>
      </c>
      <c r="E41" s="325" t="s">
        <v>248</v>
      </c>
      <c r="F41" s="326"/>
      <c r="G41" s="327" t="s">
        <v>215</v>
      </c>
      <c r="H41" s="131">
        <v>54551.464592476856</v>
      </c>
      <c r="I41" s="328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38560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862.60284529259377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0.34750851315331577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0.34750851315331577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New DVY 22kV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4.2</v>
      </c>
      <c r="J27" s="168">
        <v>4.5</v>
      </c>
      <c r="K27" s="168">
        <v>4.8</v>
      </c>
      <c r="L27" s="168">
        <v>5.0999999999999996</v>
      </c>
      <c r="M27" s="168">
        <v>5.3999999999999995</v>
      </c>
      <c r="N27" s="168">
        <v>5.7</v>
      </c>
      <c r="O27" s="168">
        <v>6.6</v>
      </c>
      <c r="P27" s="168">
        <v>7.5</v>
      </c>
      <c r="Q27" s="168">
        <v>7.5</v>
      </c>
      <c r="R27" s="168">
        <v>7.5</v>
      </c>
      <c r="S27" s="168">
        <v>7.5</v>
      </c>
      <c r="T27" s="168">
        <v>7.5</v>
      </c>
      <c r="U27" s="168">
        <v>7.5</v>
      </c>
      <c r="V27" s="168">
        <v>7.5</v>
      </c>
      <c r="W27" s="168">
        <v>7.5</v>
      </c>
      <c r="X27" s="168">
        <v>7.5</v>
      </c>
      <c r="Y27" s="168">
        <v>7.5</v>
      </c>
      <c r="Z27" s="168">
        <v>7.5</v>
      </c>
      <c r="AA27" s="168">
        <v>7.5</v>
      </c>
      <c r="AB27" s="168">
        <v>7.5</v>
      </c>
      <c r="AC27" s="168">
        <v>7.5</v>
      </c>
      <c r="AD27" s="168">
        <v>7.5</v>
      </c>
      <c r="AE27" s="168">
        <v>7.5</v>
      </c>
      <c r="AF27" s="168">
        <v>7.5</v>
      </c>
      <c r="AG27" s="168">
        <v>7.5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54551.464592476856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229116.15128840279</v>
      </c>
      <c r="J28" s="119">
        <f t="shared" ref="J28:AG28" si="3">J27*$E$28</f>
        <v>245481.59066614584</v>
      </c>
      <c r="K28" s="119">
        <f t="shared" si="3"/>
        <v>261847.0300438889</v>
      </c>
      <c r="L28" s="119">
        <f t="shared" si="3"/>
        <v>278212.46942163195</v>
      </c>
      <c r="M28" s="119">
        <f t="shared" si="3"/>
        <v>294577.908799375</v>
      </c>
      <c r="N28" s="119">
        <f t="shared" si="3"/>
        <v>310943.34817711811</v>
      </c>
      <c r="O28" s="119">
        <f t="shared" si="3"/>
        <v>360039.66631034721</v>
      </c>
      <c r="P28" s="119">
        <f t="shared" si="3"/>
        <v>409135.98444357642</v>
      </c>
      <c r="Q28" s="119">
        <f t="shared" si="3"/>
        <v>409135.98444357642</v>
      </c>
      <c r="R28" s="119">
        <f t="shared" si="3"/>
        <v>409135.98444357642</v>
      </c>
      <c r="S28" s="119">
        <f t="shared" si="3"/>
        <v>409135.98444357642</v>
      </c>
      <c r="T28" s="119">
        <f t="shared" si="3"/>
        <v>409135.98444357642</v>
      </c>
      <c r="U28" s="119">
        <f t="shared" si="3"/>
        <v>409135.98444357642</v>
      </c>
      <c r="V28" s="119">
        <f t="shared" si="3"/>
        <v>409135.98444357642</v>
      </c>
      <c r="W28" s="119">
        <f t="shared" si="3"/>
        <v>409135.98444357642</v>
      </c>
      <c r="X28" s="119">
        <f t="shared" si="3"/>
        <v>409135.98444357642</v>
      </c>
      <c r="Y28" s="119">
        <f t="shared" si="3"/>
        <v>409135.98444357642</v>
      </c>
      <c r="Z28" s="119">
        <f t="shared" si="3"/>
        <v>409135.98444357642</v>
      </c>
      <c r="AA28" s="119">
        <f t="shared" si="3"/>
        <v>409135.98444357642</v>
      </c>
      <c r="AB28" s="119">
        <f t="shared" si="3"/>
        <v>409135.98444357642</v>
      </c>
      <c r="AC28" s="119">
        <f t="shared" si="3"/>
        <v>409135.98444357642</v>
      </c>
      <c r="AD28" s="119">
        <f t="shared" si="3"/>
        <v>409135.98444357642</v>
      </c>
      <c r="AE28" s="119">
        <f t="shared" si="3"/>
        <v>409135.98444357642</v>
      </c>
      <c r="AF28" s="119">
        <f t="shared" si="3"/>
        <v>409135.98444357642</v>
      </c>
      <c r="AG28" s="119">
        <f t="shared" si="3"/>
        <v>409135.98444357642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229116.15128840279</v>
      </c>
      <c r="J36" s="106">
        <f t="shared" ref="J36:AB36" si="4">SUM(J28:J34)</f>
        <v>245481.59066614584</v>
      </c>
      <c r="K36" s="106">
        <f t="shared" si="4"/>
        <v>261847.0300438889</v>
      </c>
      <c r="L36" s="106">
        <f t="shared" si="4"/>
        <v>278212.46942163195</v>
      </c>
      <c r="M36" s="106">
        <f t="shared" si="4"/>
        <v>294577.908799375</v>
      </c>
      <c r="N36" s="106">
        <f t="shared" si="4"/>
        <v>310943.34817711811</v>
      </c>
      <c r="O36" s="106">
        <f t="shared" si="4"/>
        <v>360039.66631034721</v>
      </c>
      <c r="P36" s="106">
        <f t="shared" si="4"/>
        <v>409135.98444357642</v>
      </c>
      <c r="Q36" s="106">
        <f t="shared" si="4"/>
        <v>409135.98444357642</v>
      </c>
      <c r="R36" s="106">
        <f t="shared" si="4"/>
        <v>409135.98444357642</v>
      </c>
      <c r="S36" s="106">
        <f t="shared" si="4"/>
        <v>409135.98444357642</v>
      </c>
      <c r="T36" s="106">
        <f t="shared" si="4"/>
        <v>409135.98444357642</v>
      </c>
      <c r="U36" s="106">
        <f t="shared" si="4"/>
        <v>409135.98444357642</v>
      </c>
      <c r="V36" s="106">
        <f t="shared" si="4"/>
        <v>409135.98444357642</v>
      </c>
      <c r="W36" s="106">
        <f t="shared" si="4"/>
        <v>409135.98444357642</v>
      </c>
      <c r="X36" s="106">
        <f t="shared" si="4"/>
        <v>409135.98444357642</v>
      </c>
      <c r="Y36" s="106">
        <f t="shared" si="4"/>
        <v>409135.98444357642</v>
      </c>
      <c r="Z36" s="106">
        <f t="shared" si="4"/>
        <v>409135.98444357642</v>
      </c>
      <c r="AA36" s="106">
        <f t="shared" si="4"/>
        <v>409135.98444357642</v>
      </c>
      <c r="AB36" s="106">
        <f t="shared" si="4"/>
        <v>409135.98444357642</v>
      </c>
      <c r="AC36" s="106">
        <f>SUM(AC28:AC34)</f>
        <v>409135.98444357642</v>
      </c>
      <c r="AD36" s="106">
        <f>SUM(AD28:AD34)</f>
        <v>409135.98444357642</v>
      </c>
      <c r="AE36" s="106">
        <f>SUM(AE28:AE34)</f>
        <v>409135.98444357642</v>
      </c>
      <c r="AF36" s="106">
        <f>SUM(AF28:AF34)</f>
        <v>409135.98444357642</v>
      </c>
      <c r="AG36" s="106">
        <f>SUM(AG28:AG34)</f>
        <v>409135.98444357642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New DVY 22kV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New feeder at DVY and offload DVY24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1158127.1856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1158127.1856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4.2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54551.464592476856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229116.15128840279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229116.15128840279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862.60284529259377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0.34750851315331577</v>
      </c>
      <c r="G49" s="207" t="s">
        <v>206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0.34750851315331577</v>
      </c>
      <c r="G50" s="207" t="s">
        <v>206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245481.59066614584</v>
      </c>
      <c r="K64" s="132">
        <f>(1-INDEX(Data!$C$9:$C$13, MATCH($A$3, options,0)))*('Option1 (base case)'!K36-K36)</f>
        <v>261847.0300438889</v>
      </c>
      <c r="L64" s="132">
        <f>(1-INDEX(Data!$C$9:$C$13, MATCH($A$3, options,0)))*('Option1 (base case)'!L36-L36)</f>
        <v>278212.46942163195</v>
      </c>
      <c r="M64" s="132">
        <f>(1-INDEX(Data!$C$9:$C$13, MATCH($A$3, options,0)))*('Option1 (base case)'!M36-M36)</f>
        <v>294577.908799375</v>
      </c>
      <c r="N64" s="132">
        <f>(1-INDEX(Data!$C$9:$C$13, MATCH($A$3, options,0)))*('Option1 (base case)'!N36-N36)</f>
        <v>310943.34817711811</v>
      </c>
      <c r="O64" s="132">
        <f>(1-INDEX(Data!$C$9:$C$13, MATCH($A$3, options,0)))*('Option1 (base case)'!O36-O36)</f>
        <v>360039.66631034721</v>
      </c>
      <c r="P64" s="132">
        <f>(1-INDEX(Data!$C$9:$C$13, MATCH($A$3, options,0)))*('Option1 (base case)'!P36-P36)</f>
        <v>409135.98444357642</v>
      </c>
      <c r="Q64" s="132">
        <f>(1-INDEX(Data!$C$9:$C$13, MATCH($A$3, options,0)))*('Option1 (base case)'!Q36-Q36)</f>
        <v>409135.98444357642</v>
      </c>
      <c r="R64" s="132">
        <f>(1-INDEX(Data!$C$9:$C$13, MATCH($A$3, options,0)))*('Option1 (base case)'!R36-R36)</f>
        <v>409135.98444357642</v>
      </c>
      <c r="S64" s="132">
        <f>(1-INDEX(Data!$C$9:$C$13, MATCH($A$3, options,0)))*('Option1 (base case)'!S36-S36)</f>
        <v>409135.98444357642</v>
      </c>
      <c r="T64" s="132">
        <f>(1-INDEX(Data!$C$9:$C$13, MATCH($A$3, options,0)))*('Option1 (base case)'!T36-T36)</f>
        <v>409135.98444357642</v>
      </c>
      <c r="U64" s="132">
        <f>(1-INDEX(Data!$C$9:$C$13, MATCH($A$3, options,0)))*('Option1 (base case)'!U36-U36)</f>
        <v>409135.98444357642</v>
      </c>
      <c r="V64" s="132">
        <f>(1-INDEX(Data!$C$9:$C$13, MATCH($A$3, options,0)))*('Option1 (base case)'!V36-V36)</f>
        <v>409135.98444357642</v>
      </c>
      <c r="W64" s="132">
        <f>(1-INDEX(Data!$C$9:$C$13, MATCH($A$3, options,0)))*('Option1 (base case)'!W36-W36)</f>
        <v>409135.98444357642</v>
      </c>
      <c r="X64" s="132">
        <f>(1-INDEX(Data!$C$9:$C$13, MATCH($A$3, options,0)))*('Option1 (base case)'!X36-X36)</f>
        <v>409135.98444357642</v>
      </c>
      <c r="Y64" s="132">
        <f>(1-INDEX(Data!$C$9:$C$13, MATCH($A$3, options,0)))*('Option1 (base case)'!Y36-Y36)</f>
        <v>409135.98444357642</v>
      </c>
      <c r="Z64" s="132">
        <f>(1-INDEX(Data!$C$9:$C$13, MATCH($A$3, options,0)))*('Option1 (base case)'!Z36-Z36)</f>
        <v>409135.98444357642</v>
      </c>
      <c r="AA64" s="132">
        <f>(1-INDEX(Data!$C$9:$C$13, MATCH($A$3, options,0)))*('Option1 (base case)'!AA36-AA36)</f>
        <v>409135.98444357642</v>
      </c>
      <c r="AB64" s="132">
        <f>(1-INDEX(Data!$C$9:$C$13, MATCH($A$3, options,0)))*('Option1 (base case)'!AB36-AB36)</f>
        <v>409135.98444357642</v>
      </c>
      <c r="AC64" s="132">
        <f>(1-INDEX(Data!$C$9:$C$13, MATCH($A$3, options,0)))*('Option1 (base case)'!AC36-AC36)</f>
        <v>409135.98444357642</v>
      </c>
      <c r="AD64" s="132">
        <f>(1-INDEX(Data!$C$9:$C$13, MATCH($A$3, options,0)))*('Option1 (base case)'!AD36-AD36)</f>
        <v>409135.98444357642</v>
      </c>
      <c r="AE64" s="132">
        <f>(1-INDEX(Data!$C$9:$C$13, MATCH($A$3, options,0)))*('Option1 (base case)'!AE36-AE36)</f>
        <v>409135.98444357642</v>
      </c>
      <c r="AF64" s="132">
        <f>(1-INDEX(Data!$C$9:$C$13, MATCH($A$3, options,0)))*('Option1 (base case)'!AF36-AF36)</f>
        <v>409135.98444357642</v>
      </c>
      <c r="AG64" s="132">
        <f>(1-INDEX(Data!$C$9:$C$13, MATCH($A$3, options,0)))*('Option1 (base case)'!AG36-AG36)</f>
        <v>409135.98444357642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feeder at DVY</v>
      </c>
      <c r="D67" s="38"/>
      <c r="F67" s="97"/>
      <c r="G67" s="210">
        <f>input_dollars</f>
        <v>45291</v>
      </c>
      <c r="H67" s="31"/>
      <c r="I67" s="119">
        <f t="shared" ref="I67:AG67" si="5">-I14</f>
        <v>-1158127.1856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feeder at DVY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-1158127.1856</v>
      </c>
      <c r="J72" s="119" cm="1">
        <f t="array" ref="J72">SUMPRODUCT(($I67:J67))-SUMPRODUCT(($I67:J67)*($I$6:J$6&lt;=(J$6-$E14)))</f>
        <v>-1158127.1856</v>
      </c>
      <c r="K72" s="119" cm="1">
        <f t="array" ref="K72">SUMPRODUCT(($I67:K67))-SUMPRODUCT(($I67:K67)*($I$6:K$6&lt;=(K$6-$E14)))</f>
        <v>-1158127.1856</v>
      </c>
      <c r="L72" s="119" cm="1">
        <f t="array" ref="L72">SUMPRODUCT(($I67:L67))-SUMPRODUCT(($I67:L67)*($I$6:L$6&lt;=(L$6-$E14)))</f>
        <v>-1158127.1856</v>
      </c>
      <c r="M72" s="119" cm="1">
        <f t="array" ref="M72">SUMPRODUCT(($I67:M67))-SUMPRODUCT(($I67:M67)*($I$6:M$6&lt;=(M$6-$E14)))</f>
        <v>-1158127.1856</v>
      </c>
      <c r="N72" s="119" cm="1">
        <f t="array" ref="N72">SUMPRODUCT(($I67:N67))-SUMPRODUCT(($I67:N67)*($I$6:N$6&lt;=(N$6-$E14)))</f>
        <v>-1158127.1856</v>
      </c>
      <c r="O72" s="119" cm="1">
        <f t="array" ref="O72">SUMPRODUCT(($I67:O67))-SUMPRODUCT(($I67:O67)*($I$6:O$6&lt;=(O$6-$E14)))</f>
        <v>-1158127.1856</v>
      </c>
      <c r="P72" s="119" cm="1">
        <f t="array" ref="P72">SUMPRODUCT(($I67:P67))-SUMPRODUCT(($I67:P67)*($I$6:P$6&lt;=(P$6-$E14)))</f>
        <v>-1158127.1856</v>
      </c>
      <c r="Q72" s="119" cm="1">
        <f t="array" ref="Q72">SUMPRODUCT(($I67:Q67))-SUMPRODUCT(($I67:Q67)*($I$6:Q$6&lt;=(Q$6-$E14)))</f>
        <v>-1158127.1856</v>
      </c>
      <c r="R72" s="119" cm="1">
        <f t="array" ref="R72">SUMPRODUCT(($I67:R67))-SUMPRODUCT(($I67:R67)*($I$6:R$6&lt;=(R$6-$E14)))</f>
        <v>-1158127.1856</v>
      </c>
      <c r="S72" s="119" cm="1">
        <f t="array" ref="S72">SUMPRODUCT(($I67:S67))-SUMPRODUCT(($I67:S67)*($I$6:S$6&lt;=(S$6-$E14)))</f>
        <v>-1158127.1856</v>
      </c>
      <c r="T72" s="119" cm="1">
        <f t="array" ref="T72">SUMPRODUCT(($I67:T67))-SUMPRODUCT(($I67:T67)*($I$6:T$6&lt;=(T$6-$E14)))</f>
        <v>-1158127.1856</v>
      </c>
      <c r="U72" s="119" cm="1">
        <f t="array" ref="U72">SUMPRODUCT(($I67:U67))-SUMPRODUCT(($I67:U67)*($I$6:U$6&lt;=(U$6-$E14)))</f>
        <v>-1158127.1856</v>
      </c>
      <c r="V72" s="119" cm="1">
        <f t="array" ref="V72">SUMPRODUCT(($I67:V67))-SUMPRODUCT(($I67:V67)*($I$6:V$6&lt;=(V$6-$E14)))</f>
        <v>-1158127.1856</v>
      </c>
      <c r="W72" s="119" cm="1">
        <f t="array" ref="W72">SUMPRODUCT(($I67:W67))-SUMPRODUCT(($I67:W67)*($I$6:W$6&lt;=(W$6-$E14)))</f>
        <v>-1158127.1856</v>
      </c>
      <c r="X72" s="119" cm="1">
        <f t="array" ref="X72">SUMPRODUCT(($I67:X67))-SUMPRODUCT(($I67:X67)*($I$6:X$6&lt;=(X$6-$E14)))</f>
        <v>-1158127.1856</v>
      </c>
      <c r="Y72" s="119" cm="1">
        <f t="array" ref="Y72">SUMPRODUCT(($I67:Y67))-SUMPRODUCT(($I67:Y67)*($I$6:Y$6&lt;=(Y$6-$E14)))</f>
        <v>-1158127.1856</v>
      </c>
      <c r="Z72" s="119" cm="1">
        <f t="array" ref="Z72">SUMPRODUCT(($I67:Z67))-SUMPRODUCT(($I67:Z67)*($I$6:Z$6&lt;=(Z$6-$E14)))</f>
        <v>-1158127.1856</v>
      </c>
      <c r="AA72" s="119" cm="1">
        <f t="array" ref="AA72">SUMPRODUCT(($I67:AA67))-SUMPRODUCT(($I67:AA67)*($I$6:AA$6&lt;=(AA$6-$E14)))</f>
        <v>-1158127.1856</v>
      </c>
      <c r="AB72" s="119" cm="1">
        <f t="array" ref="AB72">SUMPRODUCT(($I67:AB67))-SUMPRODUCT(($I67:AB67)*($I$6:AB$6&lt;=(AB$6-$E14)))</f>
        <v>-1158127.1856</v>
      </c>
      <c r="AC72" s="119" cm="1">
        <f t="array" ref="AC72">SUMPRODUCT(($I67:AC67))-SUMPRODUCT(($I67:AC67)*($I$6:AC$6&lt;=(AC$6-$E14)))</f>
        <v>-1158127.1856</v>
      </c>
      <c r="AD72" s="119" cm="1">
        <f t="array" ref="AD72">SUMPRODUCT(($I67:AD67))-SUMPRODUCT(($I67:AD67)*($I$6:AD$6&lt;=(AD$6-$E14)))</f>
        <v>-1158127.1856</v>
      </c>
      <c r="AE72" s="119" cm="1">
        <f t="array" ref="AE72">SUMPRODUCT(($I67:AE67))-SUMPRODUCT(($I67:AE67)*($I$6:AE$6&lt;=(AE$6-$E14)))</f>
        <v>-1158127.1856</v>
      </c>
      <c r="AF72" s="119" cm="1">
        <f t="array" ref="AF72">SUMPRODUCT(($I67:AF67))-SUMPRODUCT(($I67:AF67)*($I$6:AF$6&lt;=(AF$6-$E14)))</f>
        <v>-1158127.1856</v>
      </c>
      <c r="AG72" s="119" cm="1">
        <f t="array" ref="AG72">SUMPRODUCT(($I67:AG67))-SUMPRODUCT(($I67:AG67)*($I$6:AG$6&lt;=(AG$6-$E14)))</f>
        <v>-1158127.1856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feeder at DVY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-49375.258071994009</v>
      </c>
      <c r="K77" s="119">
        <f t="shared" si="8"/>
        <v>-49375.258071994009</v>
      </c>
      <c r="L77" s="119">
        <f t="shared" si="8"/>
        <v>-49375.258071994009</v>
      </c>
      <c r="M77" s="119">
        <f t="shared" si="8"/>
        <v>-49375.258071994009</v>
      </c>
      <c r="N77" s="119">
        <f t="shared" si="8"/>
        <v>-49375.258071994009</v>
      </c>
      <c r="O77" s="119">
        <f t="shared" si="8"/>
        <v>-49375.258071994009</v>
      </c>
      <c r="P77" s="119">
        <f t="shared" si="8"/>
        <v>-49375.258071994009</v>
      </c>
      <c r="Q77" s="119">
        <f t="shared" si="8"/>
        <v>-49375.258071994009</v>
      </c>
      <c r="R77" s="119">
        <f t="shared" si="8"/>
        <v>-49375.258071994009</v>
      </c>
      <c r="S77" s="119">
        <f t="shared" si="8"/>
        <v>-49375.258071994009</v>
      </c>
      <c r="T77" s="119">
        <f t="shared" si="8"/>
        <v>-49375.258071994009</v>
      </c>
      <c r="U77" s="119">
        <f t="shared" si="8"/>
        <v>-49375.258071994009</v>
      </c>
      <c r="V77" s="119">
        <f t="shared" si="8"/>
        <v>-49375.258071994009</v>
      </c>
      <c r="W77" s="119">
        <f t="shared" si="8"/>
        <v>-49375.258071994009</v>
      </c>
      <c r="X77" s="119">
        <f t="shared" si="8"/>
        <v>-49375.258071994009</v>
      </c>
      <c r="Y77" s="119">
        <f t="shared" si="8"/>
        <v>-49375.258071994009</v>
      </c>
      <c r="Z77" s="119">
        <f t="shared" si="8"/>
        <v>-49375.258071994009</v>
      </c>
      <c r="AA77" s="119">
        <f t="shared" si="8"/>
        <v>-49375.258071994009</v>
      </c>
      <c r="AB77" s="119">
        <f t="shared" si="8"/>
        <v>-49375.258071994009</v>
      </c>
      <c r="AC77" s="119">
        <f t="shared" si="8"/>
        <v>-49375.258071994009</v>
      </c>
      <c r="AD77" s="119">
        <f t="shared" si="8"/>
        <v>-49375.258071994009</v>
      </c>
      <c r="AE77" s="119">
        <f t="shared" si="8"/>
        <v>-49375.258071994009</v>
      </c>
      <c r="AF77" s="119">
        <f t="shared" si="8"/>
        <v>-49375.258071994009</v>
      </c>
      <c r="AG77" s="119">
        <f t="shared" si="8"/>
        <v>-49375.258071994009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-49375.258071994009</v>
      </c>
      <c r="K80" s="176">
        <f t="shared" si="11"/>
        <v>-49375.258071994009</v>
      </c>
      <c r="L80" s="176">
        <f t="shared" si="11"/>
        <v>-49375.258071994009</v>
      </c>
      <c r="M80" s="176">
        <f t="shared" si="11"/>
        <v>-49375.258071994009</v>
      </c>
      <c r="N80" s="176">
        <f t="shared" si="11"/>
        <v>-49375.258071994009</v>
      </c>
      <c r="O80" s="176">
        <f t="shared" si="11"/>
        <v>-49375.258071994009</v>
      </c>
      <c r="P80" s="176">
        <f t="shared" si="11"/>
        <v>-49375.258071994009</v>
      </c>
      <c r="Q80" s="176">
        <f t="shared" si="11"/>
        <v>-49375.258071994009</v>
      </c>
      <c r="R80" s="176">
        <f t="shared" si="11"/>
        <v>-49375.258071994009</v>
      </c>
      <c r="S80" s="176">
        <f t="shared" si="11"/>
        <v>-49375.258071994009</v>
      </c>
      <c r="T80" s="176">
        <f t="shared" si="11"/>
        <v>-49375.258071994009</v>
      </c>
      <c r="U80" s="176">
        <f t="shared" si="11"/>
        <v>-49375.258071994009</v>
      </c>
      <c r="V80" s="176">
        <f t="shared" si="11"/>
        <v>-49375.258071994009</v>
      </c>
      <c r="W80" s="176">
        <f t="shared" si="11"/>
        <v>-49375.258071994009</v>
      </c>
      <c r="X80" s="176">
        <f t="shared" si="11"/>
        <v>-49375.258071994009</v>
      </c>
      <c r="Y80" s="176">
        <f t="shared" si="11"/>
        <v>-49375.258071994009</v>
      </c>
      <c r="Z80" s="176">
        <f t="shared" si="11"/>
        <v>-49375.258071994009</v>
      </c>
      <c r="AA80" s="176">
        <f t="shared" si="11"/>
        <v>-49375.258071994009</v>
      </c>
      <c r="AB80" s="176">
        <f t="shared" si="11"/>
        <v>-49375.258071994009</v>
      </c>
      <c r="AC80" s="176">
        <f>SUM(AC77:AC79)</f>
        <v>-49375.258071994009</v>
      </c>
      <c r="AD80" s="176">
        <f>SUM(AD77:AD79)</f>
        <v>-49375.258071994009</v>
      </c>
      <c r="AE80" s="176">
        <f>SUM(AE77:AE79)</f>
        <v>-49375.258071994009</v>
      </c>
      <c r="AF80" s="176">
        <f>SUM(AF77:AF79)</f>
        <v>-49375.258071994009</v>
      </c>
      <c r="AG80" s="176">
        <f>SUM(AG77:AG79)</f>
        <v>-49375.258071994009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-49375.258071994009</v>
      </c>
      <c r="K82" s="119">
        <f t="shared" si="13"/>
        <v>-49375.258071994009</v>
      </c>
      <c r="L82" s="119">
        <f t="shared" si="13"/>
        <v>-49375.258071994009</v>
      </c>
      <c r="M82" s="119">
        <f t="shared" si="13"/>
        <v>-49375.258071994009</v>
      </c>
      <c r="N82" s="119">
        <f t="shared" si="13"/>
        <v>-49375.258071994009</v>
      </c>
      <c r="O82" s="119">
        <f t="shared" si="13"/>
        <v>-49375.258071994009</v>
      </c>
      <c r="P82" s="119">
        <f t="shared" si="13"/>
        <v>-49375.258071994009</v>
      </c>
      <c r="Q82" s="119">
        <f t="shared" si="13"/>
        <v>-49375.258071994009</v>
      </c>
      <c r="R82" s="119">
        <f t="shared" si="13"/>
        <v>-49375.258071994009</v>
      </c>
      <c r="S82" s="119">
        <f t="shared" si="13"/>
        <v>-49375.258071994009</v>
      </c>
      <c r="T82" s="119">
        <f t="shared" si="13"/>
        <v>-49375.258071994009</v>
      </c>
      <c r="U82" s="119">
        <f t="shared" si="13"/>
        <v>-49375.258071994009</v>
      </c>
      <c r="V82" s="119">
        <f t="shared" si="13"/>
        <v>-49375.258071994009</v>
      </c>
      <c r="W82" s="119">
        <f t="shared" si="13"/>
        <v>-49375.258071994009</v>
      </c>
      <c r="X82" s="119">
        <f t="shared" si="13"/>
        <v>-49375.258071994009</v>
      </c>
      <c r="Y82" s="119">
        <f t="shared" si="13"/>
        <v>-49375.258071994009</v>
      </c>
      <c r="Z82" s="119">
        <f t="shared" si="13"/>
        <v>-49375.258071994009</v>
      </c>
      <c r="AA82" s="119">
        <f t="shared" si="13"/>
        <v>-49375.258071994009</v>
      </c>
      <c r="AB82" s="119">
        <f t="shared" si="13"/>
        <v>-49375.258071994009</v>
      </c>
      <c r="AC82" s="119">
        <f>AC80</f>
        <v>-49375.258071994009</v>
      </c>
      <c r="AD82" s="119">
        <f>AD80</f>
        <v>-49375.258071994009</v>
      </c>
      <c r="AE82" s="119">
        <f>AE80</f>
        <v>-49375.258071994009</v>
      </c>
      <c r="AF82" s="119">
        <f>AF80</f>
        <v>-49375.258071994009</v>
      </c>
      <c r="AG82" s="119">
        <f>AG80</f>
        <v>-49375.258071994009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245481.59066614584</v>
      </c>
      <c r="K84" s="31">
        <f t="shared" si="15"/>
        <v>261847.0300438889</v>
      </c>
      <c r="L84" s="31">
        <f t="shared" si="15"/>
        <v>278212.46942163195</v>
      </c>
      <c r="M84" s="31">
        <f t="shared" si="15"/>
        <v>294577.908799375</v>
      </c>
      <c r="N84" s="31">
        <f t="shared" si="15"/>
        <v>310943.34817711811</v>
      </c>
      <c r="O84" s="31">
        <f t="shared" si="15"/>
        <v>360039.66631034721</v>
      </c>
      <c r="P84" s="31">
        <f t="shared" si="15"/>
        <v>409135.98444357642</v>
      </c>
      <c r="Q84" s="31">
        <f t="shared" si="15"/>
        <v>409135.98444357642</v>
      </c>
      <c r="R84" s="31">
        <f t="shared" si="15"/>
        <v>409135.98444357642</v>
      </c>
      <c r="S84" s="31">
        <f t="shared" si="15"/>
        <v>409135.98444357642</v>
      </c>
      <c r="T84" s="31">
        <f t="shared" si="15"/>
        <v>409135.98444357642</v>
      </c>
      <c r="U84" s="31">
        <f t="shared" si="15"/>
        <v>409135.98444357642</v>
      </c>
      <c r="V84" s="31">
        <f t="shared" si="15"/>
        <v>409135.98444357642</v>
      </c>
      <c r="W84" s="31">
        <f t="shared" si="15"/>
        <v>409135.98444357642</v>
      </c>
      <c r="X84" s="31">
        <f t="shared" si="15"/>
        <v>409135.98444357642</v>
      </c>
      <c r="Y84" s="31">
        <f t="shared" si="15"/>
        <v>409135.98444357642</v>
      </c>
      <c r="Z84" s="31">
        <f t="shared" si="15"/>
        <v>409135.98444357642</v>
      </c>
      <c r="AA84" s="31">
        <f t="shared" si="15"/>
        <v>409135.98444357642</v>
      </c>
      <c r="AB84" s="31">
        <f t="shared" si="15"/>
        <v>409135.98444357642</v>
      </c>
      <c r="AC84" s="31">
        <f>AC64</f>
        <v>409135.98444357642</v>
      </c>
      <c r="AD84" s="31">
        <f>AD64</f>
        <v>409135.98444357642</v>
      </c>
      <c r="AE84" s="31">
        <f>AE64</f>
        <v>409135.98444357642</v>
      </c>
      <c r="AF84" s="31">
        <f>AF64</f>
        <v>409135.98444357642</v>
      </c>
      <c r="AG84" s="31">
        <f>AG64</f>
        <v>409135.98444357642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196106.33259415184</v>
      </c>
      <c r="K87" s="179">
        <f t="shared" si="17"/>
        <v>212471.77197189489</v>
      </c>
      <c r="L87" s="179">
        <f t="shared" si="17"/>
        <v>228837.21134963795</v>
      </c>
      <c r="M87" s="179">
        <f t="shared" si="17"/>
        <v>245202.650727381</v>
      </c>
      <c r="N87" s="179">
        <f t="shared" si="17"/>
        <v>261568.09010512411</v>
      </c>
      <c r="O87" s="179">
        <f t="shared" si="17"/>
        <v>310664.40823835321</v>
      </c>
      <c r="P87" s="179">
        <f t="shared" si="17"/>
        <v>359760.72637158242</v>
      </c>
      <c r="Q87" s="179">
        <f t="shared" si="17"/>
        <v>359760.72637158242</v>
      </c>
      <c r="R87" s="179">
        <f t="shared" si="17"/>
        <v>359760.72637158242</v>
      </c>
      <c r="S87" s="179">
        <f t="shared" si="17"/>
        <v>359760.72637158242</v>
      </c>
      <c r="T87" s="179">
        <f t="shared" si="17"/>
        <v>359760.72637158242</v>
      </c>
      <c r="U87" s="179">
        <f t="shared" si="17"/>
        <v>359760.72637158242</v>
      </c>
      <c r="V87" s="179">
        <f t="shared" si="17"/>
        <v>359760.72637158242</v>
      </c>
      <c r="W87" s="179">
        <f t="shared" si="17"/>
        <v>359760.72637158242</v>
      </c>
      <c r="X87" s="179">
        <f t="shared" si="17"/>
        <v>359760.72637158242</v>
      </c>
      <c r="Y87" s="179">
        <f t="shared" si="17"/>
        <v>359760.72637158242</v>
      </c>
      <c r="Z87" s="179">
        <f t="shared" si="17"/>
        <v>359760.72637158242</v>
      </c>
      <c r="AA87" s="179">
        <f t="shared" si="17"/>
        <v>359760.72637158242</v>
      </c>
      <c r="AB87" s="179">
        <f t="shared" si="17"/>
        <v>359760.72637158242</v>
      </c>
      <c r="AC87" s="179">
        <f>SUM(AC82:AC86)</f>
        <v>359760.72637158242</v>
      </c>
      <c r="AD87" s="179">
        <f>SUM(AD82:AD86)</f>
        <v>359760.72637158242</v>
      </c>
      <c r="AE87" s="179">
        <f>SUM(AE82:AE86)</f>
        <v>359760.72637158242</v>
      </c>
      <c r="AF87" s="179">
        <f>SUM(AF82:AF86)</f>
        <v>359760.72637158242</v>
      </c>
      <c r="AG87" s="179">
        <f>SUM(AG82:AG86)</f>
        <v>359760.72637158242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196106.33259415184</v>
      </c>
      <c r="K106" s="31">
        <f t="shared" si="18"/>
        <v>212471.77197189489</v>
      </c>
      <c r="L106" s="31">
        <f t="shared" si="18"/>
        <v>228837.21134963795</v>
      </c>
      <c r="M106" s="31">
        <f t="shared" si="18"/>
        <v>245202.650727381</v>
      </c>
      <c r="N106" s="31">
        <f t="shared" si="18"/>
        <v>261568.09010512411</v>
      </c>
      <c r="O106" s="31">
        <f t="shared" si="18"/>
        <v>310664.40823835321</v>
      </c>
      <c r="P106" s="31">
        <f t="shared" si="18"/>
        <v>359760.72637158242</v>
      </c>
      <c r="Q106" s="31">
        <f t="shared" si="18"/>
        <v>359760.72637158242</v>
      </c>
      <c r="R106" s="31">
        <f t="shared" si="18"/>
        <v>359760.72637158242</v>
      </c>
      <c r="S106" s="31">
        <f t="shared" si="18"/>
        <v>359760.72637158242</v>
      </c>
      <c r="T106" s="31">
        <f t="shared" si="18"/>
        <v>359760.72637158242</v>
      </c>
      <c r="U106" s="31">
        <f t="shared" si="18"/>
        <v>359760.72637158242</v>
      </c>
      <c r="V106" s="31">
        <f t="shared" si="18"/>
        <v>359760.72637158242</v>
      </c>
      <c r="W106" s="31">
        <f t="shared" si="18"/>
        <v>359760.72637158242</v>
      </c>
      <c r="X106" s="31">
        <f t="shared" si="18"/>
        <v>359760.72637158242</v>
      </c>
      <c r="Y106" s="31">
        <f t="shared" si="18"/>
        <v>359760.72637158242</v>
      </c>
      <c r="Z106" s="31">
        <f t="shared" si="18"/>
        <v>359760.72637158242</v>
      </c>
      <c r="AA106" s="31">
        <f t="shared" si="18"/>
        <v>359760.72637158242</v>
      </c>
      <c r="AB106" s="31">
        <f t="shared" si="18"/>
        <v>359760.72637158242</v>
      </c>
      <c r="AC106" s="31">
        <f t="shared" si="18"/>
        <v>359760.72637158242</v>
      </c>
      <c r="AD106" s="31">
        <f t="shared" si="18"/>
        <v>359760.72637158242</v>
      </c>
      <c r="AE106" s="31">
        <f t="shared" si="18"/>
        <v>359760.72637158242</v>
      </c>
      <c r="AF106" s="31">
        <f t="shared" si="18"/>
        <v>359760.72637158242</v>
      </c>
      <c r="AG106" s="31">
        <f t="shared" si="18"/>
        <v>359760.72637158242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-49375.258071994009</v>
      </c>
      <c r="K107" s="31">
        <f t="shared" si="19"/>
        <v>-49375.258071994009</v>
      </c>
      <c r="L107" s="31">
        <f t="shared" si="19"/>
        <v>-49375.258071994009</v>
      </c>
      <c r="M107" s="31">
        <f t="shared" si="19"/>
        <v>-49375.258071994009</v>
      </c>
      <c r="N107" s="31">
        <f t="shared" si="19"/>
        <v>-49375.258071994009</v>
      </c>
      <c r="O107" s="31">
        <f t="shared" si="19"/>
        <v>-49375.258071994009</v>
      </c>
      <c r="P107" s="31">
        <f t="shared" si="19"/>
        <v>-49375.258071994009</v>
      </c>
      <c r="Q107" s="31">
        <f t="shared" si="19"/>
        <v>-49375.258071994009</v>
      </c>
      <c r="R107" s="31">
        <f t="shared" si="19"/>
        <v>-49375.258071994009</v>
      </c>
      <c r="S107" s="31">
        <f t="shared" si="19"/>
        <v>-49375.258071994009</v>
      </c>
      <c r="T107" s="31">
        <f t="shared" si="19"/>
        <v>-49375.258071994009</v>
      </c>
      <c r="U107" s="31">
        <f t="shared" si="19"/>
        <v>-49375.258071994009</v>
      </c>
      <c r="V107" s="31">
        <f t="shared" si="19"/>
        <v>-49375.258071994009</v>
      </c>
      <c r="W107" s="31">
        <f t="shared" si="19"/>
        <v>-49375.258071994009</v>
      </c>
      <c r="X107" s="31">
        <f t="shared" si="19"/>
        <v>-49375.258071994009</v>
      </c>
      <c r="Y107" s="31">
        <f t="shared" si="19"/>
        <v>-49375.258071994009</v>
      </c>
      <c r="Z107" s="31">
        <f t="shared" si="19"/>
        <v>-49375.258071994009</v>
      </c>
      <c r="AA107" s="31">
        <f t="shared" si="19"/>
        <v>-49375.258071994009</v>
      </c>
      <c r="AB107" s="31">
        <f t="shared" si="19"/>
        <v>-49375.258071994009</v>
      </c>
      <c r="AC107" s="31">
        <f t="shared" si="19"/>
        <v>-49375.258071994009</v>
      </c>
      <c r="AD107" s="31">
        <f t="shared" si="19"/>
        <v>-49375.258071994009</v>
      </c>
      <c r="AE107" s="31">
        <f t="shared" si="19"/>
        <v>-49375.258071994009</v>
      </c>
      <c r="AF107" s="31">
        <f t="shared" si="19"/>
        <v>-49375.258071994009</v>
      </c>
      <c r="AG107" s="31">
        <f t="shared" si="19"/>
        <v>-49375.258071994009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245481.59066614584</v>
      </c>
      <c r="K108" s="31">
        <f t="shared" si="20"/>
        <v>261847.0300438889</v>
      </c>
      <c r="L108" s="31">
        <f t="shared" si="20"/>
        <v>278212.46942163195</v>
      </c>
      <c r="M108" s="31">
        <f t="shared" si="20"/>
        <v>294577.908799375</v>
      </c>
      <c r="N108" s="31">
        <f t="shared" si="20"/>
        <v>310943.34817711811</v>
      </c>
      <c r="O108" s="31">
        <f t="shared" si="20"/>
        <v>360039.66631034721</v>
      </c>
      <c r="P108" s="31">
        <f t="shared" si="20"/>
        <v>409135.98444357642</v>
      </c>
      <c r="Q108" s="31">
        <f t="shared" si="20"/>
        <v>409135.98444357642</v>
      </c>
      <c r="R108" s="31">
        <f t="shared" si="20"/>
        <v>409135.98444357642</v>
      </c>
      <c r="S108" s="31">
        <f t="shared" si="20"/>
        <v>409135.98444357642</v>
      </c>
      <c r="T108" s="31">
        <f t="shared" si="20"/>
        <v>409135.98444357642</v>
      </c>
      <c r="U108" s="31">
        <f t="shared" si="20"/>
        <v>409135.98444357642</v>
      </c>
      <c r="V108" s="31">
        <f t="shared" si="20"/>
        <v>409135.98444357642</v>
      </c>
      <c r="W108" s="31">
        <f t="shared" si="20"/>
        <v>409135.98444357642</v>
      </c>
      <c r="X108" s="31">
        <f t="shared" si="20"/>
        <v>409135.98444357642</v>
      </c>
      <c r="Y108" s="31">
        <f t="shared" si="20"/>
        <v>409135.98444357642</v>
      </c>
      <c r="Z108" s="31">
        <f t="shared" si="20"/>
        <v>409135.98444357642</v>
      </c>
      <c r="AA108" s="31">
        <f t="shared" si="20"/>
        <v>409135.98444357642</v>
      </c>
      <c r="AB108" s="31">
        <f t="shared" si="20"/>
        <v>409135.98444357642</v>
      </c>
      <c r="AC108" s="31">
        <f t="shared" si="20"/>
        <v>409135.98444357642</v>
      </c>
      <c r="AD108" s="31">
        <f t="shared" si="20"/>
        <v>409135.98444357642</v>
      </c>
      <c r="AE108" s="31">
        <f t="shared" si="20"/>
        <v>409135.98444357642</v>
      </c>
      <c r="AF108" s="31">
        <f t="shared" si="20"/>
        <v>409135.98444357642</v>
      </c>
      <c r="AG108" s="31">
        <f t="shared" si="20"/>
        <v>409135.98444357642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191168.80678695245</v>
      </c>
      <c r="K110" s="31" cm="1">
        <f t="array" ref="K110">K$106+IF($C110&lt;&gt;0,SUMPRODUCT((K$107:K$108)*TRANSPOSE(($D110:$E110))),0)</f>
        <v>207534.24616469551</v>
      </c>
      <c r="L110" s="31" cm="1">
        <f t="array" ref="L110">L$106+IF($C110&lt;&gt;0,SUMPRODUCT((L$107:L$108)*TRANSPOSE(($D110:$E110))),0)</f>
        <v>223899.68554243856</v>
      </c>
      <c r="M110" s="31" cm="1">
        <f t="array" ref="M110">M$106+IF($C110&lt;&gt;0,SUMPRODUCT((M$107:M$108)*TRANSPOSE(($D110:$E110))),0)</f>
        <v>240265.12492018161</v>
      </c>
      <c r="N110" s="31" cm="1">
        <f t="array" ref="N110">N$106+IF($C110&lt;&gt;0,SUMPRODUCT((N$107:N$108)*TRANSPOSE(($D110:$E110))),0)</f>
        <v>256630.56429792472</v>
      </c>
      <c r="O110" s="31" cm="1">
        <f t="array" ref="O110">O$106+IF($C110&lt;&gt;0,SUMPRODUCT((O$107:O$108)*TRANSPOSE(($D110:$E110))),0)</f>
        <v>305726.88243115379</v>
      </c>
      <c r="P110" s="31" cm="1">
        <f t="array" ref="P110">P$106+IF($C110&lt;&gt;0,SUMPRODUCT((P$107:P$108)*TRANSPOSE(($D110:$E110))),0)</f>
        <v>354823.20056438301</v>
      </c>
      <c r="Q110" s="31" cm="1">
        <f t="array" ref="Q110">Q$106+IF($C110&lt;&gt;0,SUMPRODUCT((Q$107:Q$108)*TRANSPOSE(($D110:$E110))),0)</f>
        <v>354823.20056438301</v>
      </c>
      <c r="R110" s="31" cm="1">
        <f t="array" ref="R110">R$106+IF($C110&lt;&gt;0,SUMPRODUCT((R$107:R$108)*TRANSPOSE(($D110:$E110))),0)</f>
        <v>354823.20056438301</v>
      </c>
      <c r="S110" s="31" cm="1">
        <f t="array" ref="S110">S$106+IF($C110&lt;&gt;0,SUMPRODUCT((S$107:S$108)*TRANSPOSE(($D110:$E110))),0)</f>
        <v>354823.20056438301</v>
      </c>
      <c r="T110" s="31" cm="1">
        <f t="array" ref="T110">T$106+IF($C110&lt;&gt;0,SUMPRODUCT((T$107:T$108)*TRANSPOSE(($D110:$E110))),0)</f>
        <v>354823.20056438301</v>
      </c>
      <c r="U110" s="31" cm="1">
        <f t="array" ref="U110">U$106+IF($C110&lt;&gt;0,SUMPRODUCT((U$107:U$108)*TRANSPOSE(($D110:$E110))),0)</f>
        <v>354823.20056438301</v>
      </c>
      <c r="V110" s="31" cm="1">
        <f t="array" ref="V110">V$106+IF($C110&lt;&gt;0,SUMPRODUCT((V$107:V$108)*TRANSPOSE(($D110:$E110))),0)</f>
        <v>354823.20056438301</v>
      </c>
      <c r="W110" s="31" cm="1">
        <f t="array" ref="W110">W$106+IF($C110&lt;&gt;0,SUMPRODUCT((W$107:W$108)*TRANSPOSE(($D110:$E110))),0)</f>
        <v>354823.20056438301</v>
      </c>
      <c r="X110" s="31" cm="1">
        <f t="array" ref="X110">X$106+IF($C110&lt;&gt;0,SUMPRODUCT((X$107:X$108)*TRANSPOSE(($D110:$E110))),0)</f>
        <v>354823.20056438301</v>
      </c>
      <c r="Y110" s="31" cm="1">
        <f t="array" ref="Y110">Y$106+IF($C110&lt;&gt;0,SUMPRODUCT((Y$107:Y$108)*TRANSPOSE(($D110:$E110))),0)</f>
        <v>354823.20056438301</v>
      </c>
      <c r="Z110" s="31" cm="1">
        <f t="array" ref="Z110">Z$106+IF($C110&lt;&gt;0,SUMPRODUCT((Z$107:Z$108)*TRANSPOSE(($D110:$E110))),0)</f>
        <v>354823.20056438301</v>
      </c>
      <c r="AA110" s="31" cm="1">
        <f t="array" ref="AA110">AA$106+IF($C110&lt;&gt;0,SUMPRODUCT((AA$107:AA$108)*TRANSPOSE(($D110:$E110))),0)</f>
        <v>354823.20056438301</v>
      </c>
      <c r="AB110" s="31" cm="1">
        <f t="array" ref="AB110">AB$106+IF($C110&lt;&gt;0,SUMPRODUCT((AB$107:AB$108)*TRANSPOSE(($D110:$E110))),0)</f>
        <v>354823.20056438301</v>
      </c>
      <c r="AC110" s="31" cm="1">
        <f t="array" ref="AC110">AC$106+IF($C110&lt;&gt;0,SUMPRODUCT((AC$107:AC$108)*TRANSPOSE(($D110:$E110))),0)</f>
        <v>354823.20056438301</v>
      </c>
      <c r="AD110" s="31" cm="1">
        <f t="array" ref="AD110">AD$106+IF($C110&lt;&gt;0,SUMPRODUCT((AD$107:AD$108)*TRANSPOSE(($D110:$E110))),0)</f>
        <v>354823.20056438301</v>
      </c>
      <c r="AE110" s="31" cm="1">
        <f t="array" ref="AE110">AE$106+IF($C110&lt;&gt;0,SUMPRODUCT((AE$107:AE$108)*TRANSPOSE(($D110:$E110))),0)</f>
        <v>354823.20056438301</v>
      </c>
      <c r="AF110" s="31" cm="1">
        <f t="array" ref="AF110">AF$106+IF($C110&lt;&gt;0,SUMPRODUCT((AF$107:AF$108)*TRANSPOSE(($D110:$E110))),0)</f>
        <v>354823.20056438301</v>
      </c>
      <c r="AG110" s="31" cm="1">
        <f t="array" ref="AG110">AG$106+IF($C110&lt;&gt;0,SUMPRODUCT((AG$107:AG$108)*TRANSPOSE(($D110:$E110))),0)</f>
        <v>354823.20056438301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201043.85840135123</v>
      </c>
      <c r="K111" s="31" cm="1">
        <f t="array" ref="K111">K$106+IF($C111&lt;&gt;0,SUMPRODUCT((K$107:K$108)*TRANSPOSE(($D111:$E111))),0)</f>
        <v>217409.29777909428</v>
      </c>
      <c r="L111" s="31" cm="1">
        <f t="array" ref="L111">L$106+IF($C111&lt;&gt;0,SUMPRODUCT((L$107:L$108)*TRANSPOSE(($D111:$E111))),0)</f>
        <v>233774.73715683733</v>
      </c>
      <c r="M111" s="31" cm="1">
        <f t="array" ref="M111">M$106+IF($C111&lt;&gt;0,SUMPRODUCT((M$107:M$108)*TRANSPOSE(($D111:$E111))),0)</f>
        <v>250140.17653458039</v>
      </c>
      <c r="N111" s="31" cm="1">
        <f t="array" ref="N111">N$106+IF($C111&lt;&gt;0,SUMPRODUCT((N$107:N$108)*TRANSPOSE(($D111:$E111))),0)</f>
        <v>266505.61591232353</v>
      </c>
      <c r="O111" s="31" cm="1">
        <f t="array" ref="O111">O$106+IF($C111&lt;&gt;0,SUMPRODUCT((O$107:O$108)*TRANSPOSE(($D111:$E111))),0)</f>
        <v>315601.93404555263</v>
      </c>
      <c r="P111" s="31" cm="1">
        <f t="array" ref="P111">P$106+IF($C111&lt;&gt;0,SUMPRODUCT((P$107:P$108)*TRANSPOSE(($D111:$E111))),0)</f>
        <v>364698.25217878184</v>
      </c>
      <c r="Q111" s="31" cm="1">
        <f t="array" ref="Q111">Q$106+IF($C111&lt;&gt;0,SUMPRODUCT((Q$107:Q$108)*TRANSPOSE(($D111:$E111))),0)</f>
        <v>364698.25217878184</v>
      </c>
      <c r="R111" s="31" cm="1">
        <f t="array" ref="R111">R$106+IF($C111&lt;&gt;0,SUMPRODUCT((R$107:R$108)*TRANSPOSE(($D111:$E111))),0)</f>
        <v>364698.25217878184</v>
      </c>
      <c r="S111" s="31" cm="1">
        <f t="array" ref="S111">S$106+IF($C111&lt;&gt;0,SUMPRODUCT((S$107:S$108)*TRANSPOSE(($D111:$E111))),0)</f>
        <v>364698.25217878184</v>
      </c>
      <c r="T111" s="31" cm="1">
        <f t="array" ref="T111">T$106+IF($C111&lt;&gt;0,SUMPRODUCT((T$107:T$108)*TRANSPOSE(($D111:$E111))),0)</f>
        <v>364698.25217878184</v>
      </c>
      <c r="U111" s="31" cm="1">
        <f t="array" ref="U111">U$106+IF($C111&lt;&gt;0,SUMPRODUCT((U$107:U$108)*TRANSPOSE(($D111:$E111))),0)</f>
        <v>364698.25217878184</v>
      </c>
      <c r="V111" s="31" cm="1">
        <f t="array" ref="V111">V$106+IF($C111&lt;&gt;0,SUMPRODUCT((V$107:V$108)*TRANSPOSE(($D111:$E111))),0)</f>
        <v>364698.25217878184</v>
      </c>
      <c r="W111" s="31" cm="1">
        <f t="array" ref="W111">W$106+IF($C111&lt;&gt;0,SUMPRODUCT((W$107:W$108)*TRANSPOSE(($D111:$E111))),0)</f>
        <v>364698.25217878184</v>
      </c>
      <c r="X111" s="31" cm="1">
        <f t="array" ref="X111">X$106+IF($C111&lt;&gt;0,SUMPRODUCT((X$107:X$108)*TRANSPOSE(($D111:$E111))),0)</f>
        <v>364698.25217878184</v>
      </c>
      <c r="Y111" s="31" cm="1">
        <f t="array" ref="Y111">Y$106+IF($C111&lt;&gt;0,SUMPRODUCT((Y$107:Y$108)*TRANSPOSE(($D111:$E111))),0)</f>
        <v>364698.25217878184</v>
      </c>
      <c r="Z111" s="31" cm="1">
        <f t="array" ref="Z111">Z$106+IF($C111&lt;&gt;0,SUMPRODUCT((Z$107:Z$108)*TRANSPOSE(($D111:$E111))),0)</f>
        <v>364698.25217878184</v>
      </c>
      <c r="AA111" s="31" cm="1">
        <f t="array" ref="AA111">AA$106+IF($C111&lt;&gt;0,SUMPRODUCT((AA$107:AA$108)*TRANSPOSE(($D111:$E111))),0)</f>
        <v>364698.25217878184</v>
      </c>
      <c r="AB111" s="31" cm="1">
        <f t="array" ref="AB111">AB$106+IF($C111&lt;&gt;0,SUMPRODUCT((AB$107:AB$108)*TRANSPOSE(($D111:$E111))),0)</f>
        <v>364698.25217878184</v>
      </c>
      <c r="AC111" s="31" cm="1">
        <f t="array" ref="AC111">AC$106+IF($C111&lt;&gt;0,SUMPRODUCT((AC$107:AC$108)*TRANSPOSE(($D111:$E111))),0)</f>
        <v>364698.25217878184</v>
      </c>
      <c r="AD111" s="31" cm="1">
        <f t="array" ref="AD111">AD$106+IF($C111&lt;&gt;0,SUMPRODUCT((AD$107:AD$108)*TRANSPOSE(($D111:$E111))),0)</f>
        <v>364698.25217878184</v>
      </c>
      <c r="AE111" s="31" cm="1">
        <f t="array" ref="AE111">AE$106+IF($C111&lt;&gt;0,SUMPRODUCT((AE$107:AE$108)*TRANSPOSE(($D111:$E111))),0)</f>
        <v>364698.25217878184</v>
      </c>
      <c r="AF111" s="31" cm="1">
        <f t="array" ref="AF111">AF$106+IF($C111&lt;&gt;0,SUMPRODUCT((AF$107:AF$108)*TRANSPOSE(($D111:$E111))),0)</f>
        <v>364698.25217878184</v>
      </c>
      <c r="AG111" s="31" cm="1">
        <f t="array" ref="AG111">AG$106+IF($C111&lt;&gt;0,SUMPRODUCT((AG$107:AG$108)*TRANSPOSE(($D111:$E111))),0)</f>
        <v>364698.25217878184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220654.49166076642</v>
      </c>
      <c r="K112" s="31" cm="1">
        <f t="array" ref="K112">K$106+IF($C112&lt;&gt;0,SUMPRODUCT((K$107:K$108)*TRANSPOSE(($D112:$E112))),0)</f>
        <v>238656.47497628379</v>
      </c>
      <c r="L112" s="31" cm="1">
        <f t="array" ref="L112">L$106+IF($C112&lt;&gt;0,SUMPRODUCT((L$107:L$108)*TRANSPOSE(($D112:$E112))),0)</f>
        <v>256658.45829180116</v>
      </c>
      <c r="M112" s="31" cm="1">
        <f t="array" ref="M112">M$106+IF($C112&lt;&gt;0,SUMPRODUCT((M$107:M$108)*TRANSPOSE(($D112:$E112))),0)</f>
        <v>274660.44160731847</v>
      </c>
      <c r="N112" s="31" cm="1">
        <f t="array" ref="N112">N$106+IF($C112&lt;&gt;0,SUMPRODUCT((N$107:N$108)*TRANSPOSE(($D112:$E112))),0)</f>
        <v>292662.4249228359</v>
      </c>
      <c r="O112" s="31" cm="1">
        <f t="array" ref="O112">O$106+IF($C112&lt;&gt;0,SUMPRODUCT((O$107:O$108)*TRANSPOSE(($D112:$E112))),0)</f>
        <v>346668.37486938795</v>
      </c>
      <c r="P112" s="31" cm="1">
        <f t="array" ref="P112">P$106+IF($C112&lt;&gt;0,SUMPRODUCT((P$107:P$108)*TRANSPOSE(($D112:$E112))),0)</f>
        <v>400674.32481594005</v>
      </c>
      <c r="Q112" s="31" cm="1">
        <f t="array" ref="Q112">Q$106+IF($C112&lt;&gt;0,SUMPRODUCT((Q$107:Q$108)*TRANSPOSE(($D112:$E112))),0)</f>
        <v>400674.32481594005</v>
      </c>
      <c r="R112" s="31" cm="1">
        <f t="array" ref="R112">R$106+IF($C112&lt;&gt;0,SUMPRODUCT((R$107:R$108)*TRANSPOSE(($D112:$E112))),0)</f>
        <v>400674.32481594005</v>
      </c>
      <c r="S112" s="31" cm="1">
        <f t="array" ref="S112">S$106+IF($C112&lt;&gt;0,SUMPRODUCT((S$107:S$108)*TRANSPOSE(($D112:$E112))),0)</f>
        <v>400674.32481594005</v>
      </c>
      <c r="T112" s="31" cm="1">
        <f t="array" ref="T112">T$106+IF($C112&lt;&gt;0,SUMPRODUCT((T$107:T$108)*TRANSPOSE(($D112:$E112))),0)</f>
        <v>400674.32481594005</v>
      </c>
      <c r="U112" s="31" cm="1">
        <f t="array" ref="U112">U$106+IF($C112&lt;&gt;0,SUMPRODUCT((U$107:U$108)*TRANSPOSE(($D112:$E112))),0)</f>
        <v>400674.32481594005</v>
      </c>
      <c r="V112" s="31" cm="1">
        <f t="array" ref="V112">V$106+IF($C112&lt;&gt;0,SUMPRODUCT((V$107:V$108)*TRANSPOSE(($D112:$E112))),0)</f>
        <v>400674.32481594005</v>
      </c>
      <c r="W112" s="31" cm="1">
        <f t="array" ref="W112">W$106+IF($C112&lt;&gt;0,SUMPRODUCT((W$107:W$108)*TRANSPOSE(($D112:$E112))),0)</f>
        <v>400674.32481594005</v>
      </c>
      <c r="X112" s="31" cm="1">
        <f t="array" ref="X112">X$106+IF($C112&lt;&gt;0,SUMPRODUCT((X$107:X$108)*TRANSPOSE(($D112:$E112))),0)</f>
        <v>400674.32481594005</v>
      </c>
      <c r="Y112" s="31" cm="1">
        <f t="array" ref="Y112">Y$106+IF($C112&lt;&gt;0,SUMPRODUCT((Y$107:Y$108)*TRANSPOSE(($D112:$E112))),0)</f>
        <v>400674.32481594005</v>
      </c>
      <c r="Z112" s="31" cm="1">
        <f t="array" ref="Z112">Z$106+IF($C112&lt;&gt;0,SUMPRODUCT((Z$107:Z$108)*TRANSPOSE(($D112:$E112))),0)</f>
        <v>400674.32481594005</v>
      </c>
      <c r="AA112" s="31" cm="1">
        <f t="array" ref="AA112">AA$106+IF($C112&lt;&gt;0,SUMPRODUCT((AA$107:AA$108)*TRANSPOSE(($D112:$E112))),0)</f>
        <v>400674.32481594005</v>
      </c>
      <c r="AB112" s="31" cm="1">
        <f t="array" ref="AB112">AB$106+IF($C112&lt;&gt;0,SUMPRODUCT((AB$107:AB$108)*TRANSPOSE(($D112:$E112))),0)</f>
        <v>400674.32481594005</v>
      </c>
      <c r="AC112" s="31" cm="1">
        <f t="array" ref="AC112">AC$106+IF($C112&lt;&gt;0,SUMPRODUCT((AC$107:AC$108)*TRANSPOSE(($D112:$E112))),0)</f>
        <v>400674.32481594005</v>
      </c>
      <c r="AD112" s="31" cm="1">
        <f t="array" ref="AD112">AD$106+IF($C112&lt;&gt;0,SUMPRODUCT((AD$107:AD$108)*TRANSPOSE(($D112:$E112))),0)</f>
        <v>400674.32481594005</v>
      </c>
      <c r="AE112" s="31" cm="1">
        <f t="array" ref="AE112">AE$106+IF($C112&lt;&gt;0,SUMPRODUCT((AE$107:AE$108)*TRANSPOSE(($D112:$E112))),0)</f>
        <v>400674.32481594005</v>
      </c>
      <c r="AF112" s="31" cm="1">
        <f t="array" ref="AF112">AF$106+IF($C112&lt;&gt;0,SUMPRODUCT((AF$107:AF$108)*TRANSPOSE(($D112:$E112))),0)</f>
        <v>400674.32481594005</v>
      </c>
      <c r="AG112" s="31" cm="1">
        <f t="array" ref="AG112">AG$106+IF($C112&lt;&gt;0,SUMPRODUCT((AG$107:AG$108)*TRANSPOSE(($D112:$E112))),0)</f>
        <v>400674.32481594005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171558.17352753726</v>
      </c>
      <c r="K113" s="31" cm="1">
        <f t="array" ref="K113">K$106+IF($C113&lt;&gt;0,SUMPRODUCT((K$107:K$108)*TRANSPOSE(($D113:$E113))),0)</f>
        <v>186287.068967506</v>
      </c>
      <c r="L113" s="31" cm="1">
        <f t="array" ref="L113">L$106+IF($C113&lt;&gt;0,SUMPRODUCT((L$107:L$108)*TRANSPOSE(($D113:$E113))),0)</f>
        <v>201015.96440747473</v>
      </c>
      <c r="M113" s="31" cm="1">
        <f t="array" ref="M113">M$106+IF($C113&lt;&gt;0,SUMPRODUCT((M$107:M$108)*TRANSPOSE(($D113:$E113))),0)</f>
        <v>215744.8598474435</v>
      </c>
      <c r="N113" s="31" cm="1">
        <f t="array" ref="N113">N$106+IF($C113&lt;&gt;0,SUMPRODUCT((N$107:N$108)*TRANSPOSE(($D113:$E113))),0)</f>
        <v>230473.75528741229</v>
      </c>
      <c r="O113" s="31" cm="1">
        <f t="array" ref="O113">O$106+IF($C113&lt;&gt;0,SUMPRODUCT((O$107:O$108)*TRANSPOSE(($D113:$E113))),0)</f>
        <v>274660.44160731847</v>
      </c>
      <c r="P113" s="31" cm="1">
        <f t="array" ref="P113">P$106+IF($C113&lt;&gt;0,SUMPRODUCT((P$107:P$108)*TRANSPOSE(($D113:$E113))),0)</f>
        <v>318847.12792722479</v>
      </c>
      <c r="Q113" s="31" cm="1">
        <f t="array" ref="Q113">Q$106+IF($C113&lt;&gt;0,SUMPRODUCT((Q$107:Q$108)*TRANSPOSE(($D113:$E113))),0)</f>
        <v>318847.12792722479</v>
      </c>
      <c r="R113" s="31" cm="1">
        <f t="array" ref="R113">R$106+IF($C113&lt;&gt;0,SUMPRODUCT((R$107:R$108)*TRANSPOSE(($D113:$E113))),0)</f>
        <v>318847.12792722479</v>
      </c>
      <c r="S113" s="31" cm="1">
        <f t="array" ref="S113">S$106+IF($C113&lt;&gt;0,SUMPRODUCT((S$107:S$108)*TRANSPOSE(($D113:$E113))),0)</f>
        <v>318847.12792722479</v>
      </c>
      <c r="T113" s="31" cm="1">
        <f t="array" ref="T113">T$106+IF($C113&lt;&gt;0,SUMPRODUCT((T$107:T$108)*TRANSPOSE(($D113:$E113))),0)</f>
        <v>318847.12792722479</v>
      </c>
      <c r="U113" s="31" cm="1">
        <f t="array" ref="U113">U$106+IF($C113&lt;&gt;0,SUMPRODUCT((U$107:U$108)*TRANSPOSE(($D113:$E113))),0)</f>
        <v>318847.12792722479</v>
      </c>
      <c r="V113" s="31" cm="1">
        <f t="array" ref="V113">V$106+IF($C113&lt;&gt;0,SUMPRODUCT((V$107:V$108)*TRANSPOSE(($D113:$E113))),0)</f>
        <v>318847.12792722479</v>
      </c>
      <c r="W113" s="31" cm="1">
        <f t="array" ref="W113">W$106+IF($C113&lt;&gt;0,SUMPRODUCT((W$107:W$108)*TRANSPOSE(($D113:$E113))),0)</f>
        <v>318847.12792722479</v>
      </c>
      <c r="X113" s="31" cm="1">
        <f t="array" ref="X113">X$106+IF($C113&lt;&gt;0,SUMPRODUCT((X$107:X$108)*TRANSPOSE(($D113:$E113))),0)</f>
        <v>318847.12792722479</v>
      </c>
      <c r="Y113" s="31" cm="1">
        <f t="array" ref="Y113">Y$106+IF($C113&lt;&gt;0,SUMPRODUCT((Y$107:Y$108)*TRANSPOSE(($D113:$E113))),0)</f>
        <v>318847.12792722479</v>
      </c>
      <c r="Z113" s="31" cm="1">
        <f t="array" ref="Z113">Z$106+IF($C113&lt;&gt;0,SUMPRODUCT((Z$107:Z$108)*TRANSPOSE(($D113:$E113))),0)</f>
        <v>318847.12792722479</v>
      </c>
      <c r="AA113" s="31" cm="1">
        <f t="array" ref="AA113">AA$106+IF($C113&lt;&gt;0,SUMPRODUCT((AA$107:AA$108)*TRANSPOSE(($D113:$E113))),0)</f>
        <v>318847.12792722479</v>
      </c>
      <c r="AB113" s="31" cm="1">
        <f t="array" ref="AB113">AB$106+IF($C113&lt;&gt;0,SUMPRODUCT((AB$107:AB$108)*TRANSPOSE(($D113:$E113))),0)</f>
        <v>318847.12792722479</v>
      </c>
      <c r="AC113" s="31" cm="1">
        <f t="array" ref="AC113">AC$106+IF($C113&lt;&gt;0,SUMPRODUCT((AC$107:AC$108)*TRANSPOSE(($D113:$E113))),0)</f>
        <v>318847.12792722479</v>
      </c>
      <c r="AD113" s="31" cm="1">
        <f t="array" ref="AD113">AD$106+IF($C113&lt;&gt;0,SUMPRODUCT((AD$107:AD$108)*TRANSPOSE(($D113:$E113))),0)</f>
        <v>318847.12792722479</v>
      </c>
      <c r="AE113" s="31" cm="1">
        <f t="array" ref="AE113">AE$106+IF($C113&lt;&gt;0,SUMPRODUCT((AE$107:AE$108)*TRANSPOSE(($D113:$E113))),0)</f>
        <v>318847.12792722479</v>
      </c>
      <c r="AF113" s="31" cm="1">
        <f t="array" ref="AF113">AF$106+IF($C113&lt;&gt;0,SUMPRODUCT((AF$107:AF$108)*TRANSPOSE(($D113:$E113))),0)</f>
        <v>318847.12792722479</v>
      </c>
      <c r="AG113" s="31" cm="1">
        <f t="array" ref="AG113">AG$106+IF($C113&lt;&gt;0,SUMPRODUCT((AG$107:AG$108)*TRANSPOSE(($D113:$E113))),0)</f>
        <v>318847.12792722479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166620.64772033785</v>
      </c>
      <c r="K114" s="31" cm="1">
        <f t="array" ref="K114">K$106+IF($C114&lt;&gt;0,SUMPRODUCT((K$107:K$108)*TRANSPOSE(($D114:$E114))),0)</f>
        <v>181349.54316030661</v>
      </c>
      <c r="L114" s="31" cm="1">
        <f t="array" ref="L114">L$106+IF($C114&lt;&gt;0,SUMPRODUCT((L$107:L$108)*TRANSPOSE(($D114:$E114))),0)</f>
        <v>196078.43860027535</v>
      </c>
      <c r="M114" s="31" cm="1">
        <f t="array" ref="M114">M$106+IF($C114&lt;&gt;0,SUMPRODUCT((M$107:M$108)*TRANSPOSE(($D114:$E114))),0)</f>
        <v>210807.33404024411</v>
      </c>
      <c r="N114" s="31" cm="1">
        <f t="array" ref="N114">N$106+IF($C114&lt;&gt;0,SUMPRODUCT((N$107:N$108)*TRANSPOSE(($D114:$E114))),0)</f>
        <v>225536.2294802129</v>
      </c>
      <c r="O114" s="31" cm="1">
        <f t="array" ref="O114">O$106+IF($C114&lt;&gt;0,SUMPRODUCT((O$107:O$108)*TRANSPOSE(($D114:$E114))),0)</f>
        <v>269722.91580011905</v>
      </c>
      <c r="P114" s="31" cm="1">
        <f t="array" ref="P114">P$106+IF($C114&lt;&gt;0,SUMPRODUCT((P$107:P$108)*TRANSPOSE(($D114:$E114))),0)</f>
        <v>313909.60212002537</v>
      </c>
      <c r="Q114" s="31" cm="1">
        <f t="array" ref="Q114">Q$106+IF($C114&lt;&gt;0,SUMPRODUCT((Q$107:Q$108)*TRANSPOSE(($D114:$E114))),0)</f>
        <v>313909.60212002537</v>
      </c>
      <c r="R114" s="31" cm="1">
        <f t="array" ref="R114">R$106+IF($C114&lt;&gt;0,SUMPRODUCT((R$107:R$108)*TRANSPOSE(($D114:$E114))),0)</f>
        <v>313909.60212002537</v>
      </c>
      <c r="S114" s="31" cm="1">
        <f t="array" ref="S114">S$106+IF($C114&lt;&gt;0,SUMPRODUCT((S$107:S$108)*TRANSPOSE(($D114:$E114))),0)</f>
        <v>313909.60212002537</v>
      </c>
      <c r="T114" s="31" cm="1">
        <f t="array" ref="T114">T$106+IF($C114&lt;&gt;0,SUMPRODUCT((T$107:T$108)*TRANSPOSE(($D114:$E114))),0)</f>
        <v>313909.60212002537</v>
      </c>
      <c r="U114" s="31" cm="1">
        <f t="array" ref="U114">U$106+IF($C114&lt;&gt;0,SUMPRODUCT((U$107:U$108)*TRANSPOSE(($D114:$E114))),0)</f>
        <v>313909.60212002537</v>
      </c>
      <c r="V114" s="31" cm="1">
        <f t="array" ref="V114">V$106+IF($C114&lt;&gt;0,SUMPRODUCT((V$107:V$108)*TRANSPOSE(($D114:$E114))),0)</f>
        <v>313909.60212002537</v>
      </c>
      <c r="W114" s="31" cm="1">
        <f t="array" ref="W114">W$106+IF($C114&lt;&gt;0,SUMPRODUCT((W$107:W$108)*TRANSPOSE(($D114:$E114))),0)</f>
        <v>313909.60212002537</v>
      </c>
      <c r="X114" s="31" cm="1">
        <f t="array" ref="X114">X$106+IF($C114&lt;&gt;0,SUMPRODUCT((X$107:X$108)*TRANSPOSE(($D114:$E114))),0)</f>
        <v>313909.60212002537</v>
      </c>
      <c r="Y114" s="31" cm="1">
        <f t="array" ref="Y114">Y$106+IF($C114&lt;&gt;0,SUMPRODUCT((Y$107:Y$108)*TRANSPOSE(($D114:$E114))),0)</f>
        <v>313909.60212002537</v>
      </c>
      <c r="Z114" s="31" cm="1">
        <f t="array" ref="Z114">Z$106+IF($C114&lt;&gt;0,SUMPRODUCT((Z$107:Z$108)*TRANSPOSE(($D114:$E114))),0)</f>
        <v>313909.60212002537</v>
      </c>
      <c r="AA114" s="31" cm="1">
        <f t="array" ref="AA114">AA$106+IF($C114&lt;&gt;0,SUMPRODUCT((AA$107:AA$108)*TRANSPOSE(($D114:$E114))),0)</f>
        <v>313909.60212002537</v>
      </c>
      <c r="AB114" s="31" cm="1">
        <f t="array" ref="AB114">AB$106+IF($C114&lt;&gt;0,SUMPRODUCT((AB$107:AB$108)*TRANSPOSE(($D114:$E114))),0)</f>
        <v>313909.60212002537</v>
      </c>
      <c r="AC114" s="31" cm="1">
        <f t="array" ref="AC114">AC$106+IF($C114&lt;&gt;0,SUMPRODUCT((AC$107:AC$108)*TRANSPOSE(($D114:$E114))),0)</f>
        <v>313909.60212002537</v>
      </c>
      <c r="AD114" s="31" cm="1">
        <f t="array" ref="AD114">AD$106+IF($C114&lt;&gt;0,SUMPRODUCT((AD$107:AD$108)*TRANSPOSE(($D114:$E114))),0)</f>
        <v>313909.60212002537</v>
      </c>
      <c r="AE114" s="31" cm="1">
        <f t="array" ref="AE114">AE$106+IF($C114&lt;&gt;0,SUMPRODUCT((AE$107:AE$108)*TRANSPOSE(($D114:$E114))),0)</f>
        <v>313909.60212002537</v>
      </c>
      <c r="AF114" s="31" cm="1">
        <f t="array" ref="AF114">AF$106+IF($C114&lt;&gt;0,SUMPRODUCT((AF$107:AF$108)*TRANSPOSE(($D114:$E114))),0)</f>
        <v>313909.60212002537</v>
      </c>
      <c r="AG114" s="31" cm="1">
        <f t="array" ref="AG114">AG$106+IF($C114&lt;&gt;0,SUMPRODUCT((AG$107:AG$108)*TRANSPOSE(($D114:$E114))),0)</f>
        <v>313909.60212002537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196106.33259415184</v>
      </c>
      <c r="K115" s="31" cm="1">
        <f t="array" ref="K115">K$106+IF($C115&lt;&gt;0,SUMPRODUCT((K$107:K$108)*TRANSPOSE(($D115:$E115))),0)</f>
        <v>212471.77197189489</v>
      </c>
      <c r="L115" s="31" cm="1">
        <f t="array" ref="L115">L$106+IF($C115&lt;&gt;0,SUMPRODUCT((L$107:L$108)*TRANSPOSE(($D115:$E115))),0)</f>
        <v>228837.21134963795</v>
      </c>
      <c r="M115" s="31" cm="1">
        <f t="array" ref="M115">M$106+IF($C115&lt;&gt;0,SUMPRODUCT((M$107:M$108)*TRANSPOSE(($D115:$E115))),0)</f>
        <v>245202.650727381</v>
      </c>
      <c r="N115" s="31" cm="1">
        <f t="array" ref="N115">N$106+IF($C115&lt;&gt;0,SUMPRODUCT((N$107:N$108)*TRANSPOSE(($D115:$E115))),0)</f>
        <v>261568.09010512411</v>
      </c>
      <c r="O115" s="31" cm="1">
        <f t="array" ref="O115">O$106+IF($C115&lt;&gt;0,SUMPRODUCT((O$107:O$108)*TRANSPOSE(($D115:$E115))),0)</f>
        <v>310664.40823835321</v>
      </c>
      <c r="P115" s="31" cm="1">
        <f t="array" ref="P115">P$106+IF($C115&lt;&gt;0,SUMPRODUCT((P$107:P$108)*TRANSPOSE(($D115:$E115))),0)</f>
        <v>359760.72637158242</v>
      </c>
      <c r="Q115" s="31" cm="1">
        <f t="array" ref="Q115">Q$106+IF($C115&lt;&gt;0,SUMPRODUCT((Q$107:Q$108)*TRANSPOSE(($D115:$E115))),0)</f>
        <v>359760.72637158242</v>
      </c>
      <c r="R115" s="31" cm="1">
        <f t="array" ref="R115">R$106+IF($C115&lt;&gt;0,SUMPRODUCT((R$107:R$108)*TRANSPOSE(($D115:$E115))),0)</f>
        <v>359760.72637158242</v>
      </c>
      <c r="S115" s="31" cm="1">
        <f t="array" ref="S115">S$106+IF($C115&lt;&gt;0,SUMPRODUCT((S$107:S$108)*TRANSPOSE(($D115:$E115))),0)</f>
        <v>359760.72637158242</v>
      </c>
      <c r="T115" s="31" cm="1">
        <f t="array" ref="T115">T$106+IF($C115&lt;&gt;0,SUMPRODUCT((T$107:T$108)*TRANSPOSE(($D115:$E115))),0)</f>
        <v>359760.72637158242</v>
      </c>
      <c r="U115" s="31" cm="1">
        <f t="array" ref="U115">U$106+IF($C115&lt;&gt;0,SUMPRODUCT((U$107:U$108)*TRANSPOSE(($D115:$E115))),0)</f>
        <v>359760.72637158242</v>
      </c>
      <c r="V115" s="31" cm="1">
        <f t="array" ref="V115">V$106+IF($C115&lt;&gt;0,SUMPRODUCT((V$107:V$108)*TRANSPOSE(($D115:$E115))),0)</f>
        <v>359760.72637158242</v>
      </c>
      <c r="W115" s="31" cm="1">
        <f t="array" ref="W115">W$106+IF($C115&lt;&gt;0,SUMPRODUCT((W$107:W$108)*TRANSPOSE(($D115:$E115))),0)</f>
        <v>359760.72637158242</v>
      </c>
      <c r="X115" s="31" cm="1">
        <f t="array" ref="X115">X$106+IF($C115&lt;&gt;0,SUMPRODUCT((X$107:X$108)*TRANSPOSE(($D115:$E115))),0)</f>
        <v>359760.72637158242</v>
      </c>
      <c r="Y115" s="31" cm="1">
        <f t="array" ref="Y115">Y$106+IF($C115&lt;&gt;0,SUMPRODUCT((Y$107:Y$108)*TRANSPOSE(($D115:$E115))),0)</f>
        <v>359760.72637158242</v>
      </c>
      <c r="Z115" s="31" cm="1">
        <f t="array" ref="Z115">Z$106+IF($C115&lt;&gt;0,SUMPRODUCT((Z$107:Z$108)*TRANSPOSE(($D115:$E115))),0)</f>
        <v>359760.72637158242</v>
      </c>
      <c r="AA115" s="31" cm="1">
        <f t="array" ref="AA115">AA$106+IF($C115&lt;&gt;0,SUMPRODUCT((AA$107:AA$108)*TRANSPOSE(($D115:$E115))),0)</f>
        <v>359760.72637158242</v>
      </c>
      <c r="AB115" s="31" cm="1">
        <f t="array" ref="AB115">AB$106+IF($C115&lt;&gt;0,SUMPRODUCT((AB$107:AB$108)*TRANSPOSE(($D115:$E115))),0)</f>
        <v>359760.72637158242</v>
      </c>
      <c r="AC115" s="31" cm="1">
        <f t="array" ref="AC115">AC$106+IF($C115&lt;&gt;0,SUMPRODUCT((AC$107:AC$108)*TRANSPOSE(($D115:$E115))),0)</f>
        <v>359760.72637158242</v>
      </c>
      <c r="AD115" s="31" cm="1">
        <f t="array" ref="AD115">AD$106+IF($C115&lt;&gt;0,SUMPRODUCT((AD$107:AD$108)*TRANSPOSE(($D115:$E115))),0)</f>
        <v>359760.72637158242</v>
      </c>
      <c r="AE115" s="31" cm="1">
        <f t="array" ref="AE115">AE$106+IF($C115&lt;&gt;0,SUMPRODUCT((AE$107:AE$108)*TRANSPOSE(($D115:$E115))),0)</f>
        <v>359760.72637158242</v>
      </c>
      <c r="AF115" s="31" cm="1">
        <f t="array" ref="AF115">AF$106+IF($C115&lt;&gt;0,SUMPRODUCT((AF$107:AF$108)*TRANSPOSE(($D115:$E115))),0)</f>
        <v>359760.72637158242</v>
      </c>
      <c r="AG115" s="31" cm="1">
        <f t="array" ref="AG115">AG$106+IF($C115&lt;&gt;0,SUMPRODUCT((AG$107:AG$108)*TRANSPOSE(($D115:$E115))),0)</f>
        <v>359760.72637158242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196106.33259415184</v>
      </c>
      <c r="K116" s="31" cm="1">
        <f t="array" ref="K116">K$106+IF($C116&lt;&gt;0,SUMPRODUCT((K$107:K$108)*TRANSPOSE(($D116:$E116))),0)</f>
        <v>212471.77197189489</v>
      </c>
      <c r="L116" s="31" cm="1">
        <f t="array" ref="L116">L$106+IF($C116&lt;&gt;0,SUMPRODUCT((L$107:L$108)*TRANSPOSE(($D116:$E116))),0)</f>
        <v>228837.21134963795</v>
      </c>
      <c r="M116" s="31" cm="1">
        <f t="array" ref="M116">M$106+IF($C116&lt;&gt;0,SUMPRODUCT((M$107:M$108)*TRANSPOSE(($D116:$E116))),0)</f>
        <v>245202.650727381</v>
      </c>
      <c r="N116" s="31" cm="1">
        <f t="array" ref="N116">N$106+IF($C116&lt;&gt;0,SUMPRODUCT((N$107:N$108)*TRANSPOSE(($D116:$E116))),0)</f>
        <v>261568.09010512411</v>
      </c>
      <c r="O116" s="31" cm="1">
        <f t="array" ref="O116">O$106+IF($C116&lt;&gt;0,SUMPRODUCT((O$107:O$108)*TRANSPOSE(($D116:$E116))),0)</f>
        <v>310664.40823835321</v>
      </c>
      <c r="P116" s="31" cm="1">
        <f t="array" ref="P116">P$106+IF($C116&lt;&gt;0,SUMPRODUCT((P$107:P$108)*TRANSPOSE(($D116:$E116))),0)</f>
        <v>359760.72637158242</v>
      </c>
      <c r="Q116" s="31" cm="1">
        <f t="array" ref="Q116">Q$106+IF($C116&lt;&gt;0,SUMPRODUCT((Q$107:Q$108)*TRANSPOSE(($D116:$E116))),0)</f>
        <v>359760.72637158242</v>
      </c>
      <c r="R116" s="31" cm="1">
        <f t="array" ref="R116">R$106+IF($C116&lt;&gt;0,SUMPRODUCT((R$107:R$108)*TRANSPOSE(($D116:$E116))),0)</f>
        <v>359760.72637158242</v>
      </c>
      <c r="S116" s="31" cm="1">
        <f t="array" ref="S116">S$106+IF($C116&lt;&gt;0,SUMPRODUCT((S$107:S$108)*TRANSPOSE(($D116:$E116))),0)</f>
        <v>359760.72637158242</v>
      </c>
      <c r="T116" s="31" cm="1">
        <f t="array" ref="T116">T$106+IF($C116&lt;&gt;0,SUMPRODUCT((T$107:T$108)*TRANSPOSE(($D116:$E116))),0)</f>
        <v>359760.72637158242</v>
      </c>
      <c r="U116" s="31" cm="1">
        <f t="array" ref="U116">U$106+IF($C116&lt;&gt;0,SUMPRODUCT((U$107:U$108)*TRANSPOSE(($D116:$E116))),0)</f>
        <v>359760.72637158242</v>
      </c>
      <c r="V116" s="31" cm="1">
        <f t="array" ref="V116">V$106+IF($C116&lt;&gt;0,SUMPRODUCT((V$107:V$108)*TRANSPOSE(($D116:$E116))),0)</f>
        <v>359760.72637158242</v>
      </c>
      <c r="W116" s="31" cm="1">
        <f t="array" ref="W116">W$106+IF($C116&lt;&gt;0,SUMPRODUCT((W$107:W$108)*TRANSPOSE(($D116:$E116))),0)</f>
        <v>359760.72637158242</v>
      </c>
      <c r="X116" s="31" cm="1">
        <f t="array" ref="X116">X$106+IF($C116&lt;&gt;0,SUMPRODUCT((X$107:X$108)*TRANSPOSE(($D116:$E116))),0)</f>
        <v>359760.72637158242</v>
      </c>
      <c r="Y116" s="31" cm="1">
        <f t="array" ref="Y116">Y$106+IF($C116&lt;&gt;0,SUMPRODUCT((Y$107:Y$108)*TRANSPOSE(($D116:$E116))),0)</f>
        <v>359760.72637158242</v>
      </c>
      <c r="Z116" s="31" cm="1">
        <f t="array" ref="Z116">Z$106+IF($C116&lt;&gt;0,SUMPRODUCT((Z$107:Z$108)*TRANSPOSE(($D116:$E116))),0)</f>
        <v>359760.72637158242</v>
      </c>
      <c r="AA116" s="31" cm="1">
        <f t="array" ref="AA116">AA$106+IF($C116&lt;&gt;0,SUMPRODUCT((AA$107:AA$108)*TRANSPOSE(($D116:$E116))),0)</f>
        <v>359760.72637158242</v>
      </c>
      <c r="AB116" s="31" cm="1">
        <f t="array" ref="AB116">AB$106+IF($C116&lt;&gt;0,SUMPRODUCT((AB$107:AB$108)*TRANSPOSE(($D116:$E116))),0)</f>
        <v>359760.72637158242</v>
      </c>
      <c r="AC116" s="31" cm="1">
        <f t="array" ref="AC116">AC$106+IF($C116&lt;&gt;0,SUMPRODUCT((AC$107:AC$108)*TRANSPOSE(($D116:$E116))),0)</f>
        <v>359760.72637158242</v>
      </c>
      <c r="AD116" s="31" cm="1">
        <f t="array" ref="AD116">AD$106+IF($C116&lt;&gt;0,SUMPRODUCT((AD$107:AD$108)*TRANSPOSE(($D116:$E116))),0)</f>
        <v>359760.72637158242</v>
      </c>
      <c r="AE116" s="31" cm="1">
        <f t="array" ref="AE116">AE$106+IF($C116&lt;&gt;0,SUMPRODUCT((AE$107:AE$108)*TRANSPOSE(($D116:$E116))),0)</f>
        <v>359760.72637158242</v>
      </c>
      <c r="AF116" s="31" cm="1">
        <f t="array" ref="AF116">AF$106+IF($C116&lt;&gt;0,SUMPRODUCT((AF$107:AF$108)*TRANSPOSE(($D116:$E116))),0)</f>
        <v>359760.72637158242</v>
      </c>
      <c r="AG116" s="31" cm="1">
        <f t="array" ref="AG116">AG$106+IF($C116&lt;&gt;0,SUMPRODUCT((AG$107:AG$108)*TRANSPOSE(($D116:$E116))),0)</f>
        <v>359760.72637158242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196106.33259415184</v>
      </c>
      <c r="K117" s="31" cm="1">
        <f t="array" ref="K117">K$106+IF($C117&lt;&gt;0,SUMPRODUCT((K$107:K$108)*TRANSPOSE(($D117:$E117))),0)</f>
        <v>212471.77197189489</v>
      </c>
      <c r="L117" s="31" cm="1">
        <f t="array" ref="L117">L$106+IF($C117&lt;&gt;0,SUMPRODUCT((L$107:L$108)*TRANSPOSE(($D117:$E117))),0)</f>
        <v>228837.21134963795</v>
      </c>
      <c r="M117" s="31" cm="1">
        <f t="array" ref="M117">M$106+IF($C117&lt;&gt;0,SUMPRODUCT((M$107:M$108)*TRANSPOSE(($D117:$E117))),0)</f>
        <v>245202.650727381</v>
      </c>
      <c r="N117" s="31" cm="1">
        <f t="array" ref="N117">N$106+IF($C117&lt;&gt;0,SUMPRODUCT((N$107:N$108)*TRANSPOSE(($D117:$E117))),0)</f>
        <v>261568.09010512411</v>
      </c>
      <c r="O117" s="31" cm="1">
        <f t="array" ref="O117">O$106+IF($C117&lt;&gt;0,SUMPRODUCT((O$107:O$108)*TRANSPOSE(($D117:$E117))),0)</f>
        <v>310664.40823835321</v>
      </c>
      <c r="P117" s="31" cm="1">
        <f t="array" ref="P117">P$106+IF($C117&lt;&gt;0,SUMPRODUCT((P$107:P$108)*TRANSPOSE(($D117:$E117))),0)</f>
        <v>359760.72637158242</v>
      </c>
      <c r="Q117" s="31" cm="1">
        <f t="array" ref="Q117">Q$106+IF($C117&lt;&gt;0,SUMPRODUCT((Q$107:Q$108)*TRANSPOSE(($D117:$E117))),0)</f>
        <v>359760.72637158242</v>
      </c>
      <c r="R117" s="31" cm="1">
        <f t="array" ref="R117">R$106+IF($C117&lt;&gt;0,SUMPRODUCT((R$107:R$108)*TRANSPOSE(($D117:$E117))),0)</f>
        <v>359760.72637158242</v>
      </c>
      <c r="S117" s="31" cm="1">
        <f t="array" ref="S117">S$106+IF($C117&lt;&gt;0,SUMPRODUCT((S$107:S$108)*TRANSPOSE(($D117:$E117))),0)</f>
        <v>359760.72637158242</v>
      </c>
      <c r="T117" s="31" cm="1">
        <f t="array" ref="T117">T$106+IF($C117&lt;&gt;0,SUMPRODUCT((T$107:T$108)*TRANSPOSE(($D117:$E117))),0)</f>
        <v>359760.72637158242</v>
      </c>
      <c r="U117" s="31" cm="1">
        <f t="array" ref="U117">U$106+IF($C117&lt;&gt;0,SUMPRODUCT((U$107:U$108)*TRANSPOSE(($D117:$E117))),0)</f>
        <v>359760.72637158242</v>
      </c>
      <c r="V117" s="31" cm="1">
        <f t="array" ref="V117">V$106+IF($C117&lt;&gt;0,SUMPRODUCT((V$107:V$108)*TRANSPOSE(($D117:$E117))),0)</f>
        <v>359760.72637158242</v>
      </c>
      <c r="W117" s="31" cm="1">
        <f t="array" ref="W117">W$106+IF($C117&lt;&gt;0,SUMPRODUCT((W$107:W$108)*TRANSPOSE(($D117:$E117))),0)</f>
        <v>359760.72637158242</v>
      </c>
      <c r="X117" s="31" cm="1">
        <f t="array" ref="X117">X$106+IF($C117&lt;&gt;0,SUMPRODUCT((X$107:X$108)*TRANSPOSE(($D117:$E117))),0)</f>
        <v>359760.72637158242</v>
      </c>
      <c r="Y117" s="31" cm="1">
        <f t="array" ref="Y117">Y$106+IF($C117&lt;&gt;0,SUMPRODUCT((Y$107:Y$108)*TRANSPOSE(($D117:$E117))),0)</f>
        <v>359760.72637158242</v>
      </c>
      <c r="Z117" s="31" cm="1">
        <f t="array" ref="Z117">Z$106+IF($C117&lt;&gt;0,SUMPRODUCT((Z$107:Z$108)*TRANSPOSE(($D117:$E117))),0)</f>
        <v>359760.72637158242</v>
      </c>
      <c r="AA117" s="31" cm="1">
        <f t="array" ref="AA117">AA$106+IF($C117&lt;&gt;0,SUMPRODUCT((AA$107:AA$108)*TRANSPOSE(($D117:$E117))),0)</f>
        <v>359760.72637158242</v>
      </c>
      <c r="AB117" s="31" cm="1">
        <f t="array" ref="AB117">AB$106+IF($C117&lt;&gt;0,SUMPRODUCT((AB$107:AB$108)*TRANSPOSE(($D117:$E117))),0)</f>
        <v>359760.72637158242</v>
      </c>
      <c r="AC117" s="31" cm="1">
        <f t="array" ref="AC117">AC$106+IF($C117&lt;&gt;0,SUMPRODUCT((AC$107:AC$108)*TRANSPOSE(($D117:$E117))),0)</f>
        <v>359760.72637158242</v>
      </c>
      <c r="AD117" s="31" cm="1">
        <f t="array" ref="AD117">AD$106+IF($C117&lt;&gt;0,SUMPRODUCT((AD$107:AD$108)*TRANSPOSE(($D117:$E117))),0)</f>
        <v>359760.72637158242</v>
      </c>
      <c r="AE117" s="31" cm="1">
        <f t="array" ref="AE117">AE$106+IF($C117&lt;&gt;0,SUMPRODUCT((AE$107:AE$108)*TRANSPOSE(($D117:$E117))),0)</f>
        <v>359760.72637158242</v>
      </c>
      <c r="AF117" s="31" cm="1">
        <f t="array" ref="AF117">AF$106+IF($C117&lt;&gt;0,SUMPRODUCT((AF$107:AF$108)*TRANSPOSE(($D117:$E117))),0)</f>
        <v>359760.72637158242</v>
      </c>
      <c r="AG117" s="31" cm="1">
        <f t="array" ref="AG117">AG$106+IF($C117&lt;&gt;0,SUMPRODUCT((AG$107:AG$108)*TRANSPOSE(($D117:$E117))),0)</f>
        <v>359760.72637158242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AD11" activePane="bottomRight" state="frozen"/>
      <selection activeCell="S27" sqref="S27"/>
      <selection pane="topRight" activeCell="S27" sqref="S27"/>
      <selection pane="bottomLeft" activeCell="S27" sqref="S27"/>
      <selection pane="bottomRight" activeCell="AG27" sqref="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New DVY 22kV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Augment DVY24 feeder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250</v>
      </c>
      <c r="D14"/>
      <c r="E14" s="148">
        <v>50</v>
      </c>
      <c r="G14" s="207">
        <f>input_dollars</f>
        <v>45291</v>
      </c>
      <c r="H14" s="149"/>
      <c r="I14" s="32">
        <v>644063.80500000005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644063.80500000005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4.2</v>
      </c>
      <c r="J27" s="168">
        <v>0.1188025170784302</v>
      </c>
      <c r="K27" s="168">
        <v>0.14077591453329263</v>
      </c>
      <c r="L27" s="168">
        <v>0.1561635822395975</v>
      </c>
      <c r="M27" s="168">
        <v>0.16640132409849859</v>
      </c>
      <c r="N27" s="168">
        <v>0.19991485202292739</v>
      </c>
      <c r="O27" s="168">
        <v>0.25110561553107125</v>
      </c>
      <c r="P27" s="168">
        <v>0.3016993003367931</v>
      </c>
      <c r="Q27" s="168">
        <v>0.35629615734968895</v>
      </c>
      <c r="R27" s="168">
        <v>0.41956483983334031</v>
      </c>
      <c r="S27" s="168">
        <v>0.53399270868361837</v>
      </c>
      <c r="T27" s="168">
        <v>0.63997214657002177</v>
      </c>
      <c r="U27" s="168">
        <v>0.77504170171353359</v>
      </c>
      <c r="V27" s="168">
        <v>0.93055187043848719</v>
      </c>
      <c r="W27" s="168">
        <v>1.0875377460944231</v>
      </c>
      <c r="X27" s="168">
        <v>1.2617851506499635</v>
      </c>
      <c r="Y27" s="168">
        <v>1.4809002395681372</v>
      </c>
      <c r="Z27" s="168">
        <v>1.6902933838550609</v>
      </c>
      <c r="AA27" s="168">
        <v>2.0251310142343182</v>
      </c>
      <c r="AB27" s="168">
        <v>2.1756940804067195</v>
      </c>
      <c r="AC27" s="168">
        <v>2.2927132646180279</v>
      </c>
      <c r="AD27" s="168">
        <v>2.4146407989429139</v>
      </c>
      <c r="AE27" s="168">
        <v>2.6723652966173295</v>
      </c>
      <c r="AF27" s="168">
        <v>3.1011709395556379</v>
      </c>
      <c r="AG27" s="168">
        <v>3.1011709395556379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54551.464592476856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229116.15128840279</v>
      </c>
      <c r="J28" s="119">
        <f t="shared" ref="J28:AG28" si="2">J27*$E$28</f>
        <v>6480.8513039011123</v>
      </c>
      <c r="K28" s="119">
        <f t="shared" si="2"/>
        <v>7679.5323171364607</v>
      </c>
      <c r="L28" s="119">
        <f t="shared" si="2"/>
        <v>8518.9521271777503</v>
      </c>
      <c r="M28" s="119">
        <f t="shared" si="2"/>
        <v>9077.4359397005119</v>
      </c>
      <c r="N28" s="119">
        <f t="shared" si="2"/>
        <v>10905.647971638973</v>
      </c>
      <c r="O28" s="119">
        <f t="shared" si="2"/>
        <v>13698.17909461534</v>
      </c>
      <c r="P28" s="119">
        <f t="shared" si="2"/>
        <v>16458.138699897609</v>
      </c>
      <c r="Q28" s="119">
        <f t="shared" si="2"/>
        <v>19436.477212097117</v>
      </c>
      <c r="R28" s="119">
        <f t="shared" si="2"/>
        <v>22887.876504416687</v>
      </c>
      <c r="S28" s="119">
        <f t="shared" si="2"/>
        <v>29130.084340395217</v>
      </c>
      <c r="T28" s="119">
        <f t="shared" si="2"/>
        <v>34911.417893785954</v>
      </c>
      <c r="U28" s="119">
        <f t="shared" si="2"/>
        <v>42279.659948718836</v>
      </c>
      <c r="V28" s="119">
        <f t="shared" si="2"/>
        <v>50762.967411688245</v>
      </c>
      <c r="W28" s="119">
        <f t="shared" si="2"/>
        <v>59326.77684905201</v>
      </c>
      <c r="X28" s="119">
        <f t="shared" si="2"/>
        <v>68832.227968994557</v>
      </c>
      <c r="Y28" s="119">
        <f t="shared" si="2"/>
        <v>80785.276983791729</v>
      </c>
      <c r="Z28" s="119">
        <f t="shared" si="2"/>
        <v>92207.97968026725</v>
      </c>
      <c r="AA28" s="119">
        <f t="shared" si="2"/>
        <v>110473.86281813015</v>
      </c>
      <c r="AB28" s="119">
        <f t="shared" si="2"/>
        <v>118687.29859136866</v>
      </c>
      <c r="AC28" s="119">
        <f t="shared" si="2"/>
        <v>125070.86647551238</v>
      </c>
      <c r="AD28" s="119">
        <f t="shared" si="2"/>
        <v>131722.19204708439</v>
      </c>
      <c r="AE28" s="119">
        <f t="shared" si="2"/>
        <v>145781.44085658414</v>
      </c>
      <c r="AF28" s="119">
        <f t="shared" si="2"/>
        <v>169173.41670438758</v>
      </c>
      <c r="AG28" s="119">
        <f t="shared" si="2"/>
        <v>169173.41670438758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229116.15128840279</v>
      </c>
      <c r="J36" s="170">
        <f t="shared" ref="J36:AB36" si="3">SUM(J28:J34)</f>
        <v>6480.8513039011123</v>
      </c>
      <c r="K36" s="170">
        <f t="shared" si="3"/>
        <v>7679.5323171364607</v>
      </c>
      <c r="L36" s="170">
        <f t="shared" si="3"/>
        <v>8518.9521271777503</v>
      </c>
      <c r="M36" s="170">
        <f t="shared" si="3"/>
        <v>9077.4359397005119</v>
      </c>
      <c r="N36" s="170">
        <f t="shared" si="3"/>
        <v>10905.647971638973</v>
      </c>
      <c r="O36" s="170">
        <f t="shared" si="3"/>
        <v>13698.17909461534</v>
      </c>
      <c r="P36" s="170">
        <f t="shared" si="3"/>
        <v>16458.138699897609</v>
      </c>
      <c r="Q36" s="170">
        <f t="shared" si="3"/>
        <v>19436.477212097117</v>
      </c>
      <c r="R36" s="170">
        <f t="shared" si="3"/>
        <v>22887.876504416687</v>
      </c>
      <c r="S36" s="170">
        <f t="shared" si="3"/>
        <v>29130.084340395217</v>
      </c>
      <c r="T36" s="170">
        <f t="shared" si="3"/>
        <v>34911.417893785954</v>
      </c>
      <c r="U36" s="170">
        <f t="shared" si="3"/>
        <v>42279.659948718836</v>
      </c>
      <c r="V36" s="170">
        <f t="shared" si="3"/>
        <v>50762.967411688245</v>
      </c>
      <c r="W36" s="170">
        <f t="shared" si="3"/>
        <v>59326.77684905201</v>
      </c>
      <c r="X36" s="170">
        <f t="shared" si="3"/>
        <v>68832.227968994557</v>
      </c>
      <c r="Y36" s="170">
        <f t="shared" si="3"/>
        <v>80785.276983791729</v>
      </c>
      <c r="Z36" s="170">
        <f t="shared" si="3"/>
        <v>92207.97968026725</v>
      </c>
      <c r="AA36" s="170">
        <f t="shared" si="3"/>
        <v>110473.86281813015</v>
      </c>
      <c r="AB36" s="170">
        <f t="shared" si="3"/>
        <v>118687.29859136866</v>
      </c>
      <c r="AC36" s="170">
        <f>SUM(AC28:AC34)</f>
        <v>125070.86647551238</v>
      </c>
      <c r="AD36" s="170">
        <f>SUM(AD28:AD34)</f>
        <v>131722.19204708439</v>
      </c>
      <c r="AE36" s="170">
        <f>SUM(AE28:AE34)</f>
        <v>145781.44085658414</v>
      </c>
      <c r="AF36" s="170">
        <f>SUM(AF28:AF34)</f>
        <v>169173.41670438758</v>
      </c>
      <c r="AG36" s="170">
        <f>SUM(AG28:AG34)</f>
        <v>169173.41670438758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239000.73936224473</v>
      </c>
      <c r="K64" s="132">
        <f>(1-INDEX(Data!$C$9:$C$13, MATCH($A$3, options,0)))*('Option1 (base case)'!K36-K36)</f>
        <v>254167.49772675242</v>
      </c>
      <c r="L64" s="132">
        <f>(1-INDEX(Data!$C$9:$C$13, MATCH($A$3, options,0)))*('Option1 (base case)'!L36-L36)</f>
        <v>269693.51729445421</v>
      </c>
      <c r="M64" s="132">
        <f>(1-INDEX(Data!$C$9:$C$13, MATCH($A$3, options,0)))*('Option1 (base case)'!M36-M36)</f>
        <v>285500.47285967448</v>
      </c>
      <c r="N64" s="132">
        <f>(1-INDEX(Data!$C$9:$C$13, MATCH($A$3, options,0)))*('Option1 (base case)'!N36-N36)</f>
        <v>300037.70020547917</v>
      </c>
      <c r="O64" s="132">
        <f>(1-INDEX(Data!$C$9:$C$13, MATCH($A$3, options,0)))*('Option1 (base case)'!O36-O36)</f>
        <v>346341.48721573188</v>
      </c>
      <c r="P64" s="132">
        <f>(1-INDEX(Data!$C$9:$C$13, MATCH($A$3, options,0)))*('Option1 (base case)'!P36-P36)</f>
        <v>392677.8457436788</v>
      </c>
      <c r="Q64" s="132">
        <f>(1-INDEX(Data!$C$9:$C$13, MATCH($A$3, options,0)))*('Option1 (base case)'!Q36-Q36)</f>
        <v>389699.50723147928</v>
      </c>
      <c r="R64" s="132">
        <f>(1-INDEX(Data!$C$9:$C$13, MATCH($A$3, options,0)))*('Option1 (base case)'!R36-R36)</f>
        <v>386248.10793915973</v>
      </c>
      <c r="S64" s="132">
        <f>(1-INDEX(Data!$C$9:$C$13, MATCH($A$3, options,0)))*('Option1 (base case)'!S36-S36)</f>
        <v>380005.90010318119</v>
      </c>
      <c r="T64" s="132">
        <f>(1-INDEX(Data!$C$9:$C$13, MATCH($A$3, options,0)))*('Option1 (base case)'!T36-T36)</f>
        <v>374224.56654979044</v>
      </c>
      <c r="U64" s="132">
        <f>(1-INDEX(Data!$C$9:$C$13, MATCH($A$3, options,0)))*('Option1 (base case)'!U36-U36)</f>
        <v>366856.32449485757</v>
      </c>
      <c r="V64" s="132">
        <f>(1-INDEX(Data!$C$9:$C$13, MATCH($A$3, options,0)))*('Option1 (base case)'!V36-V36)</f>
        <v>358373.01703188819</v>
      </c>
      <c r="W64" s="132">
        <f>(1-INDEX(Data!$C$9:$C$13, MATCH($A$3, options,0)))*('Option1 (base case)'!W36-W36)</f>
        <v>349809.20759452443</v>
      </c>
      <c r="X64" s="132">
        <f>(1-INDEX(Data!$C$9:$C$13, MATCH($A$3, options,0)))*('Option1 (base case)'!X36-X36)</f>
        <v>340303.7564745819</v>
      </c>
      <c r="Y64" s="132">
        <f>(1-INDEX(Data!$C$9:$C$13, MATCH($A$3, options,0)))*('Option1 (base case)'!Y36-Y36)</f>
        <v>328350.70745978469</v>
      </c>
      <c r="Z64" s="132">
        <f>(1-INDEX(Data!$C$9:$C$13, MATCH($A$3, options,0)))*('Option1 (base case)'!Z36-Z36)</f>
        <v>316928.00476330915</v>
      </c>
      <c r="AA64" s="132">
        <f>(1-INDEX(Data!$C$9:$C$13, MATCH($A$3, options,0)))*('Option1 (base case)'!AA36-AA36)</f>
        <v>298662.12162544625</v>
      </c>
      <c r="AB64" s="132">
        <f>(1-INDEX(Data!$C$9:$C$13, MATCH($A$3, options,0)))*('Option1 (base case)'!AB36-AB36)</f>
        <v>290448.68585220777</v>
      </c>
      <c r="AC64" s="132">
        <f>(1-INDEX(Data!$C$9:$C$13, MATCH($A$3, options,0)))*('Option1 (base case)'!AC36-AC36)</f>
        <v>284065.11796806403</v>
      </c>
      <c r="AD64" s="132">
        <f>(1-INDEX(Data!$C$9:$C$13, MATCH($A$3, options,0)))*('Option1 (base case)'!AD36-AD36)</f>
        <v>277413.79239649203</v>
      </c>
      <c r="AE64" s="132">
        <f>(1-INDEX(Data!$C$9:$C$13, MATCH($A$3, options,0)))*('Option1 (base case)'!AE36-AE36)</f>
        <v>263354.54358699231</v>
      </c>
      <c r="AF64" s="132">
        <f>(1-INDEX(Data!$C$9:$C$13, MATCH($A$3, options,0)))*('Option1 (base case)'!AF36-AF36)</f>
        <v>239962.56773918885</v>
      </c>
      <c r="AG64" s="132">
        <f>(1-INDEX(Data!$C$9:$C$13, MATCH($A$3, options,0)))*('Option1 (base case)'!AG36-AG36)</f>
        <v>239962.56773918885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Augment DVY024 feeder</v>
      </c>
      <c r="D67" s="38"/>
      <c r="F67" s="97"/>
      <c r="G67" s="210">
        <f>input_dollars</f>
        <v>45291</v>
      </c>
      <c r="H67" s="31"/>
      <c r="I67" s="119">
        <f t="shared" ref="I67:AG67" si="5">-I14</f>
        <v>-644063.80500000005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Augment DVY024 feeder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-644063.80500000005</v>
      </c>
      <c r="J72" s="119" cm="1">
        <f t="array" ref="J72">SUMPRODUCT(($I67:J67))-SUMPRODUCT(($I67:J67)*($I$6:J$6&lt;=(J$6-$E14)))</f>
        <v>-644063.80500000005</v>
      </c>
      <c r="K72" s="119" cm="1">
        <f t="array" ref="K72">SUMPRODUCT(($I67:K67))-SUMPRODUCT(($I67:K67)*($I$6:K$6&lt;=(K$6-$E14)))</f>
        <v>-644063.80500000005</v>
      </c>
      <c r="L72" s="119" cm="1">
        <f t="array" ref="L72">SUMPRODUCT(($I67:L67))-SUMPRODUCT(($I67:L67)*($I$6:L$6&lt;=(L$6-$E14)))</f>
        <v>-644063.80500000005</v>
      </c>
      <c r="M72" s="119" cm="1">
        <f t="array" ref="M72">SUMPRODUCT(($I67:M67))-SUMPRODUCT(($I67:M67)*($I$6:M$6&lt;=(M$6-$E14)))</f>
        <v>-644063.80500000005</v>
      </c>
      <c r="N72" s="119" cm="1">
        <f t="array" ref="N72">SUMPRODUCT(($I67:N67))-SUMPRODUCT(($I67:N67)*($I$6:N$6&lt;=(N$6-$E14)))</f>
        <v>-644063.80500000005</v>
      </c>
      <c r="O72" s="119" cm="1">
        <f t="array" ref="O72">SUMPRODUCT(($I67:O67))-SUMPRODUCT(($I67:O67)*($I$6:O$6&lt;=(O$6-$E14)))</f>
        <v>-644063.80500000005</v>
      </c>
      <c r="P72" s="119" cm="1">
        <f t="array" ref="P72">SUMPRODUCT(($I67:P67))-SUMPRODUCT(($I67:P67)*($I$6:P$6&lt;=(P$6-$E14)))</f>
        <v>-644063.80500000005</v>
      </c>
      <c r="Q72" s="119" cm="1">
        <f t="array" ref="Q72">SUMPRODUCT(($I67:Q67))-SUMPRODUCT(($I67:Q67)*($I$6:Q$6&lt;=(Q$6-$E14)))</f>
        <v>-644063.80500000005</v>
      </c>
      <c r="R72" s="119" cm="1">
        <f t="array" ref="R72">SUMPRODUCT(($I67:R67))-SUMPRODUCT(($I67:R67)*($I$6:R$6&lt;=(R$6-$E14)))</f>
        <v>-644063.80500000005</v>
      </c>
      <c r="S72" s="119" cm="1">
        <f t="array" ref="S72">SUMPRODUCT(($I67:S67))-SUMPRODUCT(($I67:S67)*($I$6:S$6&lt;=(S$6-$E14)))</f>
        <v>-644063.80500000005</v>
      </c>
      <c r="T72" s="119" cm="1">
        <f t="array" ref="T72">SUMPRODUCT(($I67:T67))-SUMPRODUCT(($I67:T67)*($I$6:T$6&lt;=(T$6-$E14)))</f>
        <v>-644063.80500000005</v>
      </c>
      <c r="U72" s="119" cm="1">
        <f t="array" ref="U72">SUMPRODUCT(($I67:U67))-SUMPRODUCT(($I67:U67)*($I$6:U$6&lt;=(U$6-$E14)))</f>
        <v>-644063.80500000005</v>
      </c>
      <c r="V72" s="119" cm="1">
        <f t="array" ref="V72">SUMPRODUCT(($I67:V67))-SUMPRODUCT(($I67:V67)*($I$6:V$6&lt;=(V$6-$E14)))</f>
        <v>-644063.80500000005</v>
      </c>
      <c r="W72" s="119" cm="1">
        <f t="array" ref="W72">SUMPRODUCT(($I67:W67))-SUMPRODUCT(($I67:W67)*($I$6:W$6&lt;=(W$6-$E14)))</f>
        <v>-644063.80500000005</v>
      </c>
      <c r="X72" s="119" cm="1">
        <f t="array" ref="X72">SUMPRODUCT(($I67:X67))-SUMPRODUCT(($I67:X67)*($I$6:X$6&lt;=(X$6-$E14)))</f>
        <v>-644063.80500000005</v>
      </c>
      <c r="Y72" s="119" cm="1">
        <f t="array" ref="Y72">SUMPRODUCT(($I67:Y67))-SUMPRODUCT(($I67:Y67)*($I$6:Y$6&lt;=(Y$6-$E14)))</f>
        <v>-644063.80500000005</v>
      </c>
      <c r="Z72" s="119" cm="1">
        <f t="array" ref="Z72">SUMPRODUCT(($I67:Z67))-SUMPRODUCT(($I67:Z67)*($I$6:Z$6&lt;=(Z$6-$E14)))</f>
        <v>-644063.80500000005</v>
      </c>
      <c r="AA72" s="119" cm="1">
        <f t="array" ref="AA72">SUMPRODUCT(($I67:AA67))-SUMPRODUCT(($I67:AA67)*($I$6:AA$6&lt;=(AA$6-$E14)))</f>
        <v>-644063.80500000005</v>
      </c>
      <c r="AB72" s="119" cm="1">
        <f t="array" ref="AB72">SUMPRODUCT(($I67:AB67))-SUMPRODUCT(($I67:AB67)*($I$6:AB$6&lt;=(AB$6-$E14)))</f>
        <v>-644063.80500000005</v>
      </c>
      <c r="AC72" s="119" cm="1">
        <f t="array" ref="AC72">SUMPRODUCT(($I67:AC67))-SUMPRODUCT(($I67:AC67)*($I$6:AC$6&lt;=(AC$6-$E14)))</f>
        <v>-644063.80500000005</v>
      </c>
      <c r="AD72" s="119" cm="1">
        <f t="array" ref="AD72">SUMPRODUCT(($I67:AD67))-SUMPRODUCT(($I67:AD67)*($I$6:AD$6&lt;=(AD$6-$E14)))</f>
        <v>-644063.80500000005</v>
      </c>
      <c r="AE72" s="119" cm="1">
        <f t="array" ref="AE72">SUMPRODUCT(($I67:AE67))-SUMPRODUCT(($I67:AE67)*($I$6:AE$6&lt;=(AE$6-$E14)))</f>
        <v>-644063.80500000005</v>
      </c>
      <c r="AF72" s="119" cm="1">
        <f t="array" ref="AF72">SUMPRODUCT(($I67:AF67))-SUMPRODUCT(($I67:AF67)*($I$6:AF$6&lt;=(AF$6-$E14)))</f>
        <v>-644063.80500000005</v>
      </c>
      <c r="AG72" s="119" cm="1">
        <f t="array" ref="AG72">SUMPRODUCT(($I67:AG67))-SUMPRODUCT(($I67:AG67)*($I$6:AG$6&lt;=(AG$6-$E14)))</f>
        <v>-644063.80500000005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Augment DVY024 feeder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-27458.829204695798</v>
      </c>
      <c r="K77" s="119">
        <f t="shared" si="8"/>
        <v>-27458.829204695798</v>
      </c>
      <c r="L77" s="119">
        <f t="shared" si="8"/>
        <v>-27458.829204695798</v>
      </c>
      <c r="M77" s="119">
        <f t="shared" si="8"/>
        <v>-27458.829204695798</v>
      </c>
      <c r="N77" s="119">
        <f t="shared" si="8"/>
        <v>-27458.829204695798</v>
      </c>
      <c r="O77" s="119">
        <f t="shared" si="8"/>
        <v>-27458.829204695798</v>
      </c>
      <c r="P77" s="119">
        <f t="shared" si="8"/>
        <v>-27458.829204695798</v>
      </c>
      <c r="Q77" s="119">
        <f t="shared" si="8"/>
        <v>-27458.829204695798</v>
      </c>
      <c r="R77" s="119">
        <f t="shared" si="8"/>
        <v>-27458.829204695798</v>
      </c>
      <c r="S77" s="119">
        <f t="shared" si="8"/>
        <v>-27458.829204695798</v>
      </c>
      <c r="T77" s="119">
        <f t="shared" si="8"/>
        <v>-27458.829204695798</v>
      </c>
      <c r="U77" s="119">
        <f t="shared" si="8"/>
        <v>-27458.829204695798</v>
      </c>
      <c r="V77" s="119">
        <f t="shared" si="8"/>
        <v>-27458.829204695798</v>
      </c>
      <c r="W77" s="119">
        <f t="shared" si="8"/>
        <v>-27458.829204695798</v>
      </c>
      <c r="X77" s="119">
        <f t="shared" si="8"/>
        <v>-27458.829204695798</v>
      </c>
      <c r="Y77" s="119">
        <f t="shared" si="8"/>
        <v>-27458.829204695798</v>
      </c>
      <c r="Z77" s="119">
        <f t="shared" si="8"/>
        <v>-27458.829204695798</v>
      </c>
      <c r="AA77" s="119">
        <f t="shared" si="8"/>
        <v>-27458.829204695798</v>
      </c>
      <c r="AB77" s="119">
        <f t="shared" si="8"/>
        <v>-27458.829204695798</v>
      </c>
      <c r="AC77" s="119">
        <f t="shared" si="8"/>
        <v>-27458.829204695798</v>
      </c>
      <c r="AD77" s="119">
        <f t="shared" si="8"/>
        <v>-27458.829204695798</v>
      </c>
      <c r="AE77" s="119">
        <f t="shared" si="8"/>
        <v>-27458.829204695798</v>
      </c>
      <c r="AF77" s="119">
        <f t="shared" si="8"/>
        <v>-27458.829204695798</v>
      </c>
      <c r="AG77" s="119">
        <f t="shared" si="8"/>
        <v>-27458.829204695798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-27458.829204695798</v>
      </c>
      <c r="K80" s="176">
        <f t="shared" si="11"/>
        <v>-27458.829204695798</v>
      </c>
      <c r="L80" s="176">
        <f t="shared" si="11"/>
        <v>-27458.829204695798</v>
      </c>
      <c r="M80" s="176">
        <f t="shared" si="11"/>
        <v>-27458.829204695798</v>
      </c>
      <c r="N80" s="176">
        <f t="shared" si="11"/>
        <v>-27458.829204695798</v>
      </c>
      <c r="O80" s="176">
        <f t="shared" si="11"/>
        <v>-27458.829204695798</v>
      </c>
      <c r="P80" s="176">
        <f t="shared" si="11"/>
        <v>-27458.829204695798</v>
      </c>
      <c r="Q80" s="176">
        <f t="shared" si="11"/>
        <v>-27458.829204695798</v>
      </c>
      <c r="R80" s="176">
        <f t="shared" si="11"/>
        <v>-27458.829204695798</v>
      </c>
      <c r="S80" s="176">
        <f t="shared" si="11"/>
        <v>-27458.829204695798</v>
      </c>
      <c r="T80" s="176">
        <f t="shared" si="11"/>
        <v>-27458.829204695798</v>
      </c>
      <c r="U80" s="176">
        <f t="shared" si="11"/>
        <v>-27458.829204695798</v>
      </c>
      <c r="V80" s="176">
        <f t="shared" si="11"/>
        <v>-27458.829204695798</v>
      </c>
      <c r="W80" s="176">
        <f t="shared" si="11"/>
        <v>-27458.829204695798</v>
      </c>
      <c r="X80" s="176">
        <f t="shared" si="11"/>
        <v>-27458.829204695798</v>
      </c>
      <c r="Y80" s="176">
        <f t="shared" si="11"/>
        <v>-27458.829204695798</v>
      </c>
      <c r="Z80" s="176">
        <f t="shared" si="11"/>
        <v>-27458.829204695798</v>
      </c>
      <c r="AA80" s="176">
        <f t="shared" si="11"/>
        <v>-27458.829204695798</v>
      </c>
      <c r="AB80" s="176">
        <f t="shared" si="11"/>
        <v>-27458.829204695798</v>
      </c>
      <c r="AC80" s="176">
        <f>SUM(AC77:AC79)</f>
        <v>-27458.829204695798</v>
      </c>
      <c r="AD80" s="176">
        <f>SUM(AD77:AD79)</f>
        <v>-27458.829204695798</v>
      </c>
      <c r="AE80" s="176">
        <f>SUM(AE77:AE79)</f>
        <v>-27458.829204695798</v>
      </c>
      <c r="AF80" s="176">
        <f>SUM(AF77:AF79)</f>
        <v>-27458.829204695798</v>
      </c>
      <c r="AG80" s="176">
        <f>SUM(AG77:AG79)</f>
        <v>-27458.829204695798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-27458.829204695798</v>
      </c>
      <c r="K82" s="119">
        <f t="shared" si="13"/>
        <v>-27458.829204695798</v>
      </c>
      <c r="L82" s="119">
        <f t="shared" si="13"/>
        <v>-27458.829204695798</v>
      </c>
      <c r="M82" s="119">
        <f t="shared" si="13"/>
        <v>-27458.829204695798</v>
      </c>
      <c r="N82" s="119">
        <f t="shared" si="13"/>
        <v>-27458.829204695798</v>
      </c>
      <c r="O82" s="119">
        <f t="shared" si="13"/>
        <v>-27458.829204695798</v>
      </c>
      <c r="P82" s="119">
        <f t="shared" si="13"/>
        <v>-27458.829204695798</v>
      </c>
      <c r="Q82" s="119">
        <f t="shared" si="13"/>
        <v>-27458.829204695798</v>
      </c>
      <c r="R82" s="119">
        <f t="shared" si="13"/>
        <v>-27458.829204695798</v>
      </c>
      <c r="S82" s="119">
        <f t="shared" si="13"/>
        <v>-27458.829204695798</v>
      </c>
      <c r="T82" s="119">
        <f t="shared" si="13"/>
        <v>-27458.829204695798</v>
      </c>
      <c r="U82" s="119">
        <f t="shared" si="13"/>
        <v>-27458.829204695798</v>
      </c>
      <c r="V82" s="119">
        <f t="shared" si="13"/>
        <v>-27458.829204695798</v>
      </c>
      <c r="W82" s="119">
        <f t="shared" si="13"/>
        <v>-27458.829204695798</v>
      </c>
      <c r="X82" s="119">
        <f t="shared" si="13"/>
        <v>-27458.829204695798</v>
      </c>
      <c r="Y82" s="119">
        <f t="shared" si="13"/>
        <v>-27458.829204695798</v>
      </c>
      <c r="Z82" s="119">
        <f t="shared" si="13"/>
        <v>-27458.829204695798</v>
      </c>
      <c r="AA82" s="119">
        <f t="shared" si="13"/>
        <v>-27458.829204695798</v>
      </c>
      <c r="AB82" s="119">
        <f t="shared" si="13"/>
        <v>-27458.829204695798</v>
      </c>
      <c r="AC82" s="119">
        <f>AC80</f>
        <v>-27458.829204695798</v>
      </c>
      <c r="AD82" s="119">
        <f>AD80</f>
        <v>-27458.829204695798</v>
      </c>
      <c r="AE82" s="119">
        <f>AE80</f>
        <v>-27458.829204695798</v>
      </c>
      <c r="AF82" s="119">
        <f>AF80</f>
        <v>-27458.829204695798</v>
      </c>
      <c r="AG82" s="119">
        <f>AG80</f>
        <v>-27458.829204695798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239000.73936224473</v>
      </c>
      <c r="K84" s="31">
        <f t="shared" si="15"/>
        <v>254167.49772675242</v>
      </c>
      <c r="L84" s="31">
        <f t="shared" si="15"/>
        <v>269693.51729445421</v>
      </c>
      <c r="M84" s="31">
        <f t="shared" si="15"/>
        <v>285500.47285967448</v>
      </c>
      <c r="N84" s="31">
        <f t="shared" si="15"/>
        <v>300037.70020547917</v>
      </c>
      <c r="O84" s="31">
        <f t="shared" si="15"/>
        <v>346341.48721573188</v>
      </c>
      <c r="P84" s="31">
        <f t="shared" si="15"/>
        <v>392677.8457436788</v>
      </c>
      <c r="Q84" s="31">
        <f t="shared" si="15"/>
        <v>389699.50723147928</v>
      </c>
      <c r="R84" s="31">
        <f t="shared" si="15"/>
        <v>386248.10793915973</v>
      </c>
      <c r="S84" s="31">
        <f t="shared" si="15"/>
        <v>380005.90010318119</v>
      </c>
      <c r="T84" s="31">
        <f t="shared" si="15"/>
        <v>374224.56654979044</v>
      </c>
      <c r="U84" s="31">
        <f t="shared" si="15"/>
        <v>366856.32449485757</v>
      </c>
      <c r="V84" s="31">
        <f t="shared" si="15"/>
        <v>358373.01703188819</v>
      </c>
      <c r="W84" s="31">
        <f t="shared" si="15"/>
        <v>349809.20759452443</v>
      </c>
      <c r="X84" s="31">
        <f t="shared" si="15"/>
        <v>340303.7564745819</v>
      </c>
      <c r="Y84" s="31">
        <f t="shared" si="15"/>
        <v>328350.70745978469</v>
      </c>
      <c r="Z84" s="31">
        <f t="shared" si="15"/>
        <v>316928.00476330915</v>
      </c>
      <c r="AA84" s="31">
        <f t="shared" si="15"/>
        <v>298662.12162544625</v>
      </c>
      <c r="AB84" s="31">
        <f t="shared" si="15"/>
        <v>290448.68585220777</v>
      </c>
      <c r="AC84" s="31">
        <f t="shared" si="15"/>
        <v>284065.11796806403</v>
      </c>
      <c r="AD84" s="31">
        <f t="shared" si="15"/>
        <v>277413.79239649203</v>
      </c>
      <c r="AE84" s="31">
        <f t="shared" si="15"/>
        <v>263354.54358699231</v>
      </c>
      <c r="AF84" s="31">
        <f t="shared" si="15"/>
        <v>239962.56773918885</v>
      </c>
      <c r="AG84" s="31">
        <f t="shared" si="15"/>
        <v>239962.56773918885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211541.91015754893</v>
      </c>
      <c r="K87" s="179">
        <f t="shared" si="17"/>
        <v>226708.66852205663</v>
      </c>
      <c r="L87" s="179">
        <f t="shared" si="17"/>
        <v>242234.68808975842</v>
      </c>
      <c r="M87" s="179">
        <f t="shared" si="17"/>
        <v>258041.64365497869</v>
      </c>
      <c r="N87" s="179">
        <f t="shared" si="17"/>
        <v>272578.87100078334</v>
      </c>
      <c r="O87" s="179">
        <f t="shared" si="17"/>
        <v>318882.65801103605</v>
      </c>
      <c r="P87" s="179">
        <f t="shared" si="17"/>
        <v>365219.01653898298</v>
      </c>
      <c r="Q87" s="179">
        <f t="shared" si="17"/>
        <v>362240.67802678345</v>
      </c>
      <c r="R87" s="179">
        <f t="shared" si="17"/>
        <v>358789.27873446391</v>
      </c>
      <c r="S87" s="179">
        <f t="shared" si="17"/>
        <v>352547.07089848537</v>
      </c>
      <c r="T87" s="179">
        <f t="shared" si="17"/>
        <v>346765.73734509462</v>
      </c>
      <c r="U87" s="179">
        <f t="shared" si="17"/>
        <v>339397.49529016175</v>
      </c>
      <c r="V87" s="179">
        <f t="shared" si="17"/>
        <v>330914.18782719236</v>
      </c>
      <c r="W87" s="179">
        <f t="shared" si="17"/>
        <v>322350.37838982861</v>
      </c>
      <c r="X87" s="179">
        <f t="shared" si="17"/>
        <v>312844.92726988607</v>
      </c>
      <c r="Y87" s="179">
        <f t="shared" si="17"/>
        <v>300891.87825508887</v>
      </c>
      <c r="Z87" s="179">
        <f t="shared" si="17"/>
        <v>289469.17555861332</v>
      </c>
      <c r="AA87" s="179">
        <f t="shared" si="17"/>
        <v>271203.29242075043</v>
      </c>
      <c r="AB87" s="179">
        <f t="shared" si="17"/>
        <v>262989.85664751194</v>
      </c>
      <c r="AC87" s="179">
        <f>SUM(AC82:AC86)</f>
        <v>256606.28876336824</v>
      </c>
      <c r="AD87" s="179">
        <f>SUM(AD82:AD86)</f>
        <v>249954.96319179624</v>
      </c>
      <c r="AE87" s="179">
        <f>SUM(AE82:AE86)</f>
        <v>235895.71438229652</v>
      </c>
      <c r="AF87" s="179">
        <f>SUM(AF82:AF86)</f>
        <v>212503.73853449305</v>
      </c>
      <c r="AG87" s="179">
        <f>SUM(AG82:AG86)</f>
        <v>212503.73853449305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211541.91015754893</v>
      </c>
      <c r="K106" s="31">
        <f t="shared" si="18"/>
        <v>226708.66852205663</v>
      </c>
      <c r="L106" s="31">
        <f t="shared" si="18"/>
        <v>242234.68808975842</v>
      </c>
      <c r="M106" s="31">
        <f t="shared" si="18"/>
        <v>258041.64365497869</v>
      </c>
      <c r="N106" s="31">
        <f t="shared" si="18"/>
        <v>272578.87100078334</v>
      </c>
      <c r="O106" s="31">
        <f t="shared" si="18"/>
        <v>318882.65801103605</v>
      </c>
      <c r="P106" s="31">
        <f t="shared" si="18"/>
        <v>365219.01653898298</v>
      </c>
      <c r="Q106" s="31">
        <f t="shared" si="18"/>
        <v>362240.67802678345</v>
      </c>
      <c r="R106" s="31">
        <f t="shared" si="18"/>
        <v>358789.27873446391</v>
      </c>
      <c r="S106" s="31">
        <f t="shared" si="18"/>
        <v>352547.07089848537</v>
      </c>
      <c r="T106" s="31">
        <f t="shared" si="18"/>
        <v>346765.73734509462</v>
      </c>
      <c r="U106" s="31">
        <f t="shared" si="18"/>
        <v>339397.49529016175</v>
      </c>
      <c r="V106" s="31">
        <f t="shared" si="18"/>
        <v>330914.18782719236</v>
      </c>
      <c r="W106" s="31">
        <f t="shared" si="18"/>
        <v>322350.37838982861</v>
      </c>
      <c r="X106" s="31">
        <f t="shared" si="18"/>
        <v>312844.92726988607</v>
      </c>
      <c r="Y106" s="31">
        <f t="shared" si="18"/>
        <v>300891.87825508887</v>
      </c>
      <c r="Z106" s="31">
        <f t="shared" si="18"/>
        <v>289469.17555861332</v>
      </c>
      <c r="AA106" s="31">
        <f t="shared" si="18"/>
        <v>271203.29242075043</v>
      </c>
      <c r="AB106" s="31">
        <f t="shared" si="18"/>
        <v>262989.85664751194</v>
      </c>
      <c r="AC106" s="31">
        <f t="shared" si="18"/>
        <v>256606.28876336824</v>
      </c>
      <c r="AD106" s="31">
        <f t="shared" si="18"/>
        <v>249954.96319179624</v>
      </c>
      <c r="AE106" s="31">
        <f t="shared" si="18"/>
        <v>235895.71438229652</v>
      </c>
      <c r="AF106" s="31">
        <f t="shared" si="18"/>
        <v>212503.73853449305</v>
      </c>
      <c r="AG106" s="31">
        <f t="shared" si="18"/>
        <v>212503.73853449305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-27458.829204695798</v>
      </c>
      <c r="K107" s="31">
        <f t="shared" si="19"/>
        <v>-27458.829204695798</v>
      </c>
      <c r="L107" s="31">
        <f t="shared" si="19"/>
        <v>-27458.829204695798</v>
      </c>
      <c r="M107" s="31">
        <f t="shared" si="19"/>
        <v>-27458.829204695798</v>
      </c>
      <c r="N107" s="31">
        <f t="shared" si="19"/>
        <v>-27458.829204695798</v>
      </c>
      <c r="O107" s="31">
        <f t="shared" si="19"/>
        <v>-27458.829204695798</v>
      </c>
      <c r="P107" s="31">
        <f t="shared" si="19"/>
        <v>-27458.829204695798</v>
      </c>
      <c r="Q107" s="31">
        <f t="shared" si="19"/>
        <v>-27458.829204695798</v>
      </c>
      <c r="R107" s="31">
        <f t="shared" si="19"/>
        <v>-27458.829204695798</v>
      </c>
      <c r="S107" s="31">
        <f t="shared" si="19"/>
        <v>-27458.829204695798</v>
      </c>
      <c r="T107" s="31">
        <f t="shared" si="19"/>
        <v>-27458.829204695798</v>
      </c>
      <c r="U107" s="31">
        <f t="shared" si="19"/>
        <v>-27458.829204695798</v>
      </c>
      <c r="V107" s="31">
        <f t="shared" si="19"/>
        <v>-27458.829204695798</v>
      </c>
      <c r="W107" s="31">
        <f t="shared" si="19"/>
        <v>-27458.829204695798</v>
      </c>
      <c r="X107" s="31">
        <f t="shared" si="19"/>
        <v>-27458.829204695798</v>
      </c>
      <c r="Y107" s="31">
        <f t="shared" si="19"/>
        <v>-27458.829204695798</v>
      </c>
      <c r="Z107" s="31">
        <f t="shared" si="19"/>
        <v>-27458.829204695798</v>
      </c>
      <c r="AA107" s="31">
        <f t="shared" si="19"/>
        <v>-27458.829204695798</v>
      </c>
      <c r="AB107" s="31">
        <f t="shared" si="19"/>
        <v>-27458.829204695798</v>
      </c>
      <c r="AC107" s="31">
        <f t="shared" si="19"/>
        <v>-27458.829204695798</v>
      </c>
      <c r="AD107" s="31">
        <f t="shared" si="19"/>
        <v>-27458.829204695798</v>
      </c>
      <c r="AE107" s="31">
        <f t="shared" si="19"/>
        <v>-27458.829204695798</v>
      </c>
      <c r="AF107" s="31">
        <f t="shared" si="19"/>
        <v>-27458.829204695798</v>
      </c>
      <c r="AG107" s="31">
        <f t="shared" si="19"/>
        <v>-27458.829204695798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239000.73936224473</v>
      </c>
      <c r="K108" s="31">
        <f t="shared" si="20"/>
        <v>254167.49772675242</v>
      </c>
      <c r="L108" s="31">
        <f t="shared" si="20"/>
        <v>269693.51729445421</v>
      </c>
      <c r="M108" s="31">
        <f t="shared" si="20"/>
        <v>285500.47285967448</v>
      </c>
      <c r="N108" s="31">
        <f t="shared" si="20"/>
        <v>300037.70020547917</v>
      </c>
      <c r="O108" s="31">
        <f t="shared" si="20"/>
        <v>346341.48721573188</v>
      </c>
      <c r="P108" s="31">
        <f t="shared" si="20"/>
        <v>392677.8457436788</v>
      </c>
      <c r="Q108" s="31">
        <f t="shared" si="20"/>
        <v>389699.50723147928</v>
      </c>
      <c r="R108" s="31">
        <f t="shared" si="20"/>
        <v>386248.10793915973</v>
      </c>
      <c r="S108" s="31">
        <f t="shared" si="20"/>
        <v>380005.90010318119</v>
      </c>
      <c r="T108" s="31">
        <f t="shared" si="20"/>
        <v>374224.56654979044</v>
      </c>
      <c r="U108" s="31">
        <f t="shared" si="20"/>
        <v>366856.32449485757</v>
      </c>
      <c r="V108" s="31">
        <f t="shared" si="20"/>
        <v>358373.01703188819</v>
      </c>
      <c r="W108" s="31">
        <f t="shared" si="20"/>
        <v>349809.20759452443</v>
      </c>
      <c r="X108" s="31">
        <f t="shared" si="20"/>
        <v>340303.7564745819</v>
      </c>
      <c r="Y108" s="31">
        <f t="shared" si="20"/>
        <v>328350.70745978469</v>
      </c>
      <c r="Z108" s="31">
        <f t="shared" si="20"/>
        <v>316928.00476330915</v>
      </c>
      <c r="AA108" s="31">
        <f t="shared" si="20"/>
        <v>298662.12162544625</v>
      </c>
      <c r="AB108" s="31">
        <f t="shared" si="20"/>
        <v>290448.68585220777</v>
      </c>
      <c r="AC108" s="31">
        <f t="shared" si="20"/>
        <v>284065.11796806403</v>
      </c>
      <c r="AD108" s="31">
        <f t="shared" si="20"/>
        <v>277413.79239649203</v>
      </c>
      <c r="AE108" s="31">
        <f t="shared" si="20"/>
        <v>263354.54358699231</v>
      </c>
      <c r="AF108" s="31">
        <f t="shared" si="20"/>
        <v>239962.56773918885</v>
      </c>
      <c r="AG108" s="31">
        <f t="shared" si="20"/>
        <v>239962.56773918885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208796.02723707934</v>
      </c>
      <c r="K110" s="31" cm="1">
        <f t="array" ref="K110">K$106+IF($C110&lt;&gt;0,SUMPRODUCT((K$107:K$108)*TRANSPOSE(($D110:$E110))),0)</f>
        <v>223962.78560158703</v>
      </c>
      <c r="L110" s="31" cm="1">
        <f t="array" ref="L110">L$106+IF($C110&lt;&gt;0,SUMPRODUCT((L$107:L$108)*TRANSPOSE(($D110:$E110))),0)</f>
        <v>239488.80516928883</v>
      </c>
      <c r="M110" s="31" cm="1">
        <f t="array" ref="M110">M$106+IF($C110&lt;&gt;0,SUMPRODUCT((M$107:M$108)*TRANSPOSE(($D110:$E110))),0)</f>
        <v>255295.76073450909</v>
      </c>
      <c r="N110" s="31" cm="1">
        <f t="array" ref="N110">N$106+IF($C110&lt;&gt;0,SUMPRODUCT((N$107:N$108)*TRANSPOSE(($D110:$E110))),0)</f>
        <v>269832.98808031378</v>
      </c>
      <c r="O110" s="31" cm="1">
        <f t="array" ref="O110">O$106+IF($C110&lt;&gt;0,SUMPRODUCT((O$107:O$108)*TRANSPOSE(($D110:$E110))),0)</f>
        <v>316136.77509056649</v>
      </c>
      <c r="P110" s="31" cm="1">
        <f t="array" ref="P110">P$106+IF($C110&lt;&gt;0,SUMPRODUCT((P$107:P$108)*TRANSPOSE(($D110:$E110))),0)</f>
        <v>362473.13361851341</v>
      </c>
      <c r="Q110" s="31" cm="1">
        <f t="array" ref="Q110">Q$106+IF($C110&lt;&gt;0,SUMPRODUCT((Q$107:Q$108)*TRANSPOSE(($D110:$E110))),0)</f>
        <v>359494.79510631389</v>
      </c>
      <c r="R110" s="31" cm="1">
        <f t="array" ref="R110">R$106+IF($C110&lt;&gt;0,SUMPRODUCT((R$107:R$108)*TRANSPOSE(($D110:$E110))),0)</f>
        <v>356043.39581399434</v>
      </c>
      <c r="S110" s="31" cm="1">
        <f t="array" ref="S110">S$106+IF($C110&lt;&gt;0,SUMPRODUCT((S$107:S$108)*TRANSPOSE(($D110:$E110))),0)</f>
        <v>349801.18797801581</v>
      </c>
      <c r="T110" s="31" cm="1">
        <f t="array" ref="T110">T$106+IF($C110&lt;&gt;0,SUMPRODUCT((T$107:T$108)*TRANSPOSE(($D110:$E110))),0)</f>
        <v>344019.85442462505</v>
      </c>
      <c r="U110" s="31" cm="1">
        <f t="array" ref="U110">U$106+IF($C110&lt;&gt;0,SUMPRODUCT((U$107:U$108)*TRANSPOSE(($D110:$E110))),0)</f>
        <v>336651.61236969219</v>
      </c>
      <c r="V110" s="31" cm="1">
        <f t="array" ref="V110">V$106+IF($C110&lt;&gt;0,SUMPRODUCT((V$107:V$108)*TRANSPOSE(($D110:$E110))),0)</f>
        <v>328168.3049067228</v>
      </c>
      <c r="W110" s="31" cm="1">
        <f t="array" ref="W110">W$106+IF($C110&lt;&gt;0,SUMPRODUCT((W$107:W$108)*TRANSPOSE(($D110:$E110))),0)</f>
        <v>319604.49546935904</v>
      </c>
      <c r="X110" s="31" cm="1">
        <f t="array" ref="X110">X$106+IF($C110&lt;&gt;0,SUMPRODUCT((X$107:X$108)*TRANSPOSE(($D110:$E110))),0)</f>
        <v>310099.04434941651</v>
      </c>
      <c r="Y110" s="31" cm="1">
        <f t="array" ref="Y110">Y$106+IF($C110&lt;&gt;0,SUMPRODUCT((Y$107:Y$108)*TRANSPOSE(($D110:$E110))),0)</f>
        <v>298145.99533461931</v>
      </c>
      <c r="Z110" s="31" cm="1">
        <f t="array" ref="Z110">Z$106+IF($C110&lt;&gt;0,SUMPRODUCT((Z$107:Z$108)*TRANSPOSE(($D110:$E110))),0)</f>
        <v>286723.29263814376</v>
      </c>
      <c r="AA110" s="31" cm="1">
        <f t="array" ref="AA110">AA$106+IF($C110&lt;&gt;0,SUMPRODUCT((AA$107:AA$108)*TRANSPOSE(($D110:$E110))),0)</f>
        <v>268457.40950028086</v>
      </c>
      <c r="AB110" s="31" cm="1">
        <f t="array" ref="AB110">AB$106+IF($C110&lt;&gt;0,SUMPRODUCT((AB$107:AB$108)*TRANSPOSE(($D110:$E110))),0)</f>
        <v>260243.97372704235</v>
      </c>
      <c r="AC110" s="31" cm="1">
        <f t="array" ref="AC110">AC$106+IF($C110&lt;&gt;0,SUMPRODUCT((AC$107:AC$108)*TRANSPOSE(($D110:$E110))),0)</f>
        <v>253860.40584289865</v>
      </c>
      <c r="AD110" s="31" cm="1">
        <f t="array" ref="AD110">AD$106+IF($C110&lt;&gt;0,SUMPRODUCT((AD$107:AD$108)*TRANSPOSE(($D110:$E110))),0)</f>
        <v>247209.08027132665</v>
      </c>
      <c r="AE110" s="31" cm="1">
        <f t="array" ref="AE110">AE$106+IF($C110&lt;&gt;0,SUMPRODUCT((AE$107:AE$108)*TRANSPOSE(($D110:$E110))),0)</f>
        <v>233149.83146182692</v>
      </c>
      <c r="AF110" s="31" cm="1">
        <f t="array" ref="AF110">AF$106+IF($C110&lt;&gt;0,SUMPRODUCT((AF$107:AF$108)*TRANSPOSE(($D110:$E110))),0)</f>
        <v>209757.85561402346</v>
      </c>
      <c r="AG110" s="31" cm="1">
        <f t="array" ref="AG110">AG$106+IF($C110&lt;&gt;0,SUMPRODUCT((AG$107:AG$108)*TRANSPOSE(($D110:$E110))),0)</f>
        <v>209757.85561402346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214287.79307801853</v>
      </c>
      <c r="K111" s="31" cm="1">
        <f t="array" ref="K111">K$106+IF($C111&lt;&gt;0,SUMPRODUCT((K$107:K$108)*TRANSPOSE(($D111:$E111))),0)</f>
        <v>229454.55144252622</v>
      </c>
      <c r="L111" s="31" cm="1">
        <f t="array" ref="L111">L$106+IF($C111&lt;&gt;0,SUMPRODUCT((L$107:L$108)*TRANSPOSE(($D111:$E111))),0)</f>
        <v>244980.57101022801</v>
      </c>
      <c r="M111" s="31" cm="1">
        <f t="array" ref="M111">M$106+IF($C111&lt;&gt;0,SUMPRODUCT((M$107:M$108)*TRANSPOSE(($D111:$E111))),0)</f>
        <v>260787.52657544828</v>
      </c>
      <c r="N111" s="31" cm="1">
        <f t="array" ref="N111">N$106+IF($C111&lt;&gt;0,SUMPRODUCT((N$107:N$108)*TRANSPOSE(($D111:$E111))),0)</f>
        <v>275324.75392125291</v>
      </c>
      <c r="O111" s="31" cm="1">
        <f t="array" ref="O111">O$106+IF($C111&lt;&gt;0,SUMPRODUCT((O$107:O$108)*TRANSPOSE(($D111:$E111))),0)</f>
        <v>321628.54093150562</v>
      </c>
      <c r="P111" s="31" cm="1">
        <f t="array" ref="P111">P$106+IF($C111&lt;&gt;0,SUMPRODUCT((P$107:P$108)*TRANSPOSE(($D111:$E111))),0)</f>
        <v>367964.89945945254</v>
      </c>
      <c r="Q111" s="31" cm="1">
        <f t="array" ref="Q111">Q$106+IF($C111&lt;&gt;0,SUMPRODUCT((Q$107:Q$108)*TRANSPOSE(($D111:$E111))),0)</f>
        <v>364986.56094725302</v>
      </c>
      <c r="R111" s="31" cm="1">
        <f t="array" ref="R111">R$106+IF($C111&lt;&gt;0,SUMPRODUCT((R$107:R$108)*TRANSPOSE(($D111:$E111))),0)</f>
        <v>361535.16165493347</v>
      </c>
      <c r="S111" s="31" cm="1">
        <f t="array" ref="S111">S$106+IF($C111&lt;&gt;0,SUMPRODUCT((S$107:S$108)*TRANSPOSE(($D111:$E111))),0)</f>
        <v>355292.95381895493</v>
      </c>
      <c r="T111" s="31" cm="1">
        <f t="array" ref="T111">T$106+IF($C111&lt;&gt;0,SUMPRODUCT((T$107:T$108)*TRANSPOSE(($D111:$E111))),0)</f>
        <v>349511.62026556418</v>
      </c>
      <c r="U111" s="31" cm="1">
        <f t="array" ref="U111">U$106+IF($C111&lt;&gt;0,SUMPRODUCT((U$107:U$108)*TRANSPOSE(($D111:$E111))),0)</f>
        <v>342143.37821063132</v>
      </c>
      <c r="V111" s="31" cm="1">
        <f t="array" ref="V111">V$106+IF($C111&lt;&gt;0,SUMPRODUCT((V$107:V$108)*TRANSPOSE(($D111:$E111))),0)</f>
        <v>333660.07074766193</v>
      </c>
      <c r="W111" s="31" cm="1">
        <f t="array" ref="W111">W$106+IF($C111&lt;&gt;0,SUMPRODUCT((W$107:W$108)*TRANSPOSE(($D111:$E111))),0)</f>
        <v>325096.26131029817</v>
      </c>
      <c r="X111" s="31" cm="1">
        <f t="array" ref="X111">X$106+IF($C111&lt;&gt;0,SUMPRODUCT((X$107:X$108)*TRANSPOSE(($D111:$E111))),0)</f>
        <v>315590.81019035564</v>
      </c>
      <c r="Y111" s="31" cm="1">
        <f t="array" ref="Y111">Y$106+IF($C111&lt;&gt;0,SUMPRODUCT((Y$107:Y$108)*TRANSPOSE(($D111:$E111))),0)</f>
        <v>303637.76117555844</v>
      </c>
      <c r="Z111" s="31" cm="1">
        <f t="array" ref="Z111">Z$106+IF($C111&lt;&gt;0,SUMPRODUCT((Z$107:Z$108)*TRANSPOSE(($D111:$E111))),0)</f>
        <v>292215.05847908289</v>
      </c>
      <c r="AA111" s="31" cm="1">
        <f t="array" ref="AA111">AA$106+IF($C111&lt;&gt;0,SUMPRODUCT((AA$107:AA$108)*TRANSPOSE(($D111:$E111))),0)</f>
        <v>273949.17534121999</v>
      </c>
      <c r="AB111" s="31" cm="1">
        <f t="array" ref="AB111">AB$106+IF($C111&lt;&gt;0,SUMPRODUCT((AB$107:AB$108)*TRANSPOSE(($D111:$E111))),0)</f>
        <v>265735.73956798151</v>
      </c>
      <c r="AC111" s="31" cm="1">
        <f t="array" ref="AC111">AC$106+IF($C111&lt;&gt;0,SUMPRODUCT((AC$107:AC$108)*TRANSPOSE(($D111:$E111))),0)</f>
        <v>259352.17168383783</v>
      </c>
      <c r="AD111" s="31" cm="1">
        <f t="array" ref="AD111">AD$106+IF($C111&lt;&gt;0,SUMPRODUCT((AD$107:AD$108)*TRANSPOSE(($D111:$E111))),0)</f>
        <v>252700.84611226583</v>
      </c>
      <c r="AE111" s="31" cm="1">
        <f t="array" ref="AE111">AE$106+IF($C111&lt;&gt;0,SUMPRODUCT((AE$107:AE$108)*TRANSPOSE(($D111:$E111))),0)</f>
        <v>238641.59730276611</v>
      </c>
      <c r="AF111" s="31" cm="1">
        <f t="array" ref="AF111">AF$106+IF($C111&lt;&gt;0,SUMPRODUCT((AF$107:AF$108)*TRANSPOSE(($D111:$E111))),0)</f>
        <v>215249.62145496265</v>
      </c>
      <c r="AG111" s="31" cm="1">
        <f t="array" ref="AG111">AG$106+IF($C111&lt;&gt;0,SUMPRODUCT((AG$107:AG$108)*TRANSPOSE(($D111:$E111))),0)</f>
        <v>215249.62145496265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235441.98409377341</v>
      </c>
      <c r="K112" s="31" cm="1">
        <f t="array" ref="K112">K$106+IF($C112&lt;&gt;0,SUMPRODUCT((K$107:K$108)*TRANSPOSE(($D112:$E112))),0)</f>
        <v>252125.41829473188</v>
      </c>
      <c r="L112" s="31" cm="1">
        <f t="array" ref="L112">L$106+IF($C112&lt;&gt;0,SUMPRODUCT((L$107:L$108)*TRANSPOSE(($D112:$E112))),0)</f>
        <v>269204.03981920384</v>
      </c>
      <c r="M112" s="31" cm="1">
        <f t="array" ref="M112">M$106+IF($C112&lt;&gt;0,SUMPRODUCT((M$107:M$108)*TRANSPOSE(($D112:$E112))),0)</f>
        <v>286591.69094094611</v>
      </c>
      <c r="N112" s="31" cm="1">
        <f t="array" ref="N112">N$106+IF($C112&lt;&gt;0,SUMPRODUCT((N$107:N$108)*TRANSPOSE(($D112:$E112))),0)</f>
        <v>302582.64102133125</v>
      </c>
      <c r="O112" s="31" cm="1">
        <f t="array" ref="O112">O$106+IF($C112&lt;&gt;0,SUMPRODUCT((O$107:O$108)*TRANSPOSE(($D112:$E112))),0)</f>
        <v>353516.80673260923</v>
      </c>
      <c r="P112" s="31" cm="1">
        <f t="array" ref="P112">P$106+IF($C112&lt;&gt;0,SUMPRODUCT((P$107:P$108)*TRANSPOSE(($D112:$E112))),0)</f>
        <v>404486.80111335084</v>
      </c>
      <c r="Q112" s="31" cm="1">
        <f t="array" ref="Q112">Q$106+IF($C112&lt;&gt;0,SUMPRODUCT((Q$107:Q$108)*TRANSPOSE(($D112:$E112))),0)</f>
        <v>401210.62874993141</v>
      </c>
      <c r="R112" s="31" cm="1">
        <f t="array" ref="R112">R$106+IF($C112&lt;&gt;0,SUMPRODUCT((R$107:R$108)*TRANSPOSE(($D112:$E112))),0)</f>
        <v>397414.0895283799</v>
      </c>
      <c r="S112" s="31" cm="1">
        <f t="array" ref="S112">S$106+IF($C112&lt;&gt;0,SUMPRODUCT((S$107:S$108)*TRANSPOSE(($D112:$E112))),0)</f>
        <v>390547.66090880346</v>
      </c>
      <c r="T112" s="31" cm="1">
        <f t="array" ref="T112">T$106+IF($C112&lt;&gt;0,SUMPRODUCT((T$107:T$108)*TRANSPOSE(($D112:$E112))),0)</f>
        <v>384188.19400007365</v>
      </c>
      <c r="U112" s="31" cm="1">
        <f t="array" ref="U112">U$106+IF($C112&lt;&gt;0,SUMPRODUCT((U$107:U$108)*TRANSPOSE(($D112:$E112))),0)</f>
        <v>376083.12773964752</v>
      </c>
      <c r="V112" s="31" cm="1">
        <f t="array" ref="V112">V$106+IF($C112&lt;&gt;0,SUMPRODUCT((V$107:V$108)*TRANSPOSE(($D112:$E112))),0)</f>
        <v>366751.48953038116</v>
      </c>
      <c r="W112" s="31" cm="1">
        <f t="array" ref="W112">W$106+IF($C112&lt;&gt;0,SUMPRODUCT((W$107:W$108)*TRANSPOSE(($D112:$E112))),0)</f>
        <v>357331.29914928105</v>
      </c>
      <c r="X112" s="31" cm="1">
        <f t="array" ref="X112">X$106+IF($C112&lt;&gt;0,SUMPRODUCT((X$107:X$108)*TRANSPOSE(($D112:$E112))),0)</f>
        <v>346875.30291734426</v>
      </c>
      <c r="Y112" s="31" cm="1">
        <f t="array" ref="Y112">Y$106+IF($C112&lt;&gt;0,SUMPRODUCT((Y$107:Y$108)*TRANSPOSE(($D112:$E112))),0)</f>
        <v>333726.94900106732</v>
      </c>
      <c r="Z112" s="31" cm="1">
        <f t="array" ref="Z112">Z$106+IF($C112&lt;&gt;0,SUMPRODUCT((Z$107:Z$108)*TRANSPOSE(($D112:$E112))),0)</f>
        <v>321161.97603494424</v>
      </c>
      <c r="AA112" s="31" cm="1">
        <f t="array" ref="AA112">AA$106+IF($C112&lt;&gt;0,SUMPRODUCT((AA$107:AA$108)*TRANSPOSE(($D112:$E112))),0)</f>
        <v>301069.50458329503</v>
      </c>
      <c r="AB112" s="31" cm="1">
        <f t="array" ref="AB112">AB$106+IF($C112&lt;&gt;0,SUMPRODUCT((AB$107:AB$108)*TRANSPOSE(($D112:$E112))),0)</f>
        <v>292034.72523273272</v>
      </c>
      <c r="AC112" s="31" cm="1">
        <f t="array" ref="AC112">AC$106+IF($C112&lt;&gt;0,SUMPRODUCT((AC$107:AC$108)*TRANSPOSE(($D112:$E112))),0)</f>
        <v>285012.80056017463</v>
      </c>
      <c r="AD112" s="31" cm="1">
        <f t="array" ref="AD112">AD$106+IF($C112&lt;&gt;0,SUMPRODUCT((AD$107:AD$108)*TRANSPOSE(($D112:$E112))),0)</f>
        <v>277696.34243144543</v>
      </c>
      <c r="AE112" s="31" cm="1">
        <f t="array" ref="AE112">AE$106+IF($C112&lt;&gt;0,SUMPRODUCT((AE$107:AE$108)*TRANSPOSE(($D112:$E112))),0)</f>
        <v>262231.16874099575</v>
      </c>
      <c r="AF112" s="31" cm="1">
        <f t="array" ref="AF112">AF$106+IF($C112&lt;&gt;0,SUMPRODUCT((AF$107:AF$108)*TRANSPOSE(($D112:$E112))),0)</f>
        <v>236499.99530841195</v>
      </c>
      <c r="AG112" s="31" cm="1">
        <f t="array" ref="AG112">AG$106+IF($C112&lt;&gt;0,SUMPRODUCT((AG$107:AG$108)*TRANSPOSE(($D112:$E112))),0)</f>
        <v>236499.99530841195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187641.83622132445</v>
      </c>
      <c r="K113" s="31" cm="1">
        <f t="array" ref="K113">K$106+IF($C113&lt;&gt;0,SUMPRODUCT((K$107:K$108)*TRANSPOSE(($D113:$E113))),0)</f>
        <v>201291.91874938138</v>
      </c>
      <c r="L113" s="31" cm="1">
        <f t="array" ref="L113">L$106+IF($C113&lt;&gt;0,SUMPRODUCT((L$107:L$108)*TRANSPOSE(($D113:$E113))),0)</f>
        <v>215265.336360313</v>
      </c>
      <c r="M113" s="31" cm="1">
        <f t="array" ref="M113">M$106+IF($C113&lt;&gt;0,SUMPRODUCT((M$107:M$108)*TRANSPOSE(($D113:$E113))),0)</f>
        <v>229491.59636901124</v>
      </c>
      <c r="N113" s="31" cm="1">
        <f t="array" ref="N113">N$106+IF($C113&lt;&gt;0,SUMPRODUCT((N$107:N$108)*TRANSPOSE(($D113:$E113))),0)</f>
        <v>242575.10098023544</v>
      </c>
      <c r="O113" s="31" cm="1">
        <f t="array" ref="O113">O$106+IF($C113&lt;&gt;0,SUMPRODUCT((O$107:O$108)*TRANSPOSE(($D113:$E113))),0)</f>
        <v>284248.50928946288</v>
      </c>
      <c r="P113" s="31" cm="1">
        <f t="array" ref="P113">P$106+IF($C113&lt;&gt;0,SUMPRODUCT((P$107:P$108)*TRANSPOSE(($D113:$E113))),0)</f>
        <v>325951.23196461512</v>
      </c>
      <c r="Q113" s="31" cm="1">
        <f t="array" ref="Q113">Q$106+IF($C113&lt;&gt;0,SUMPRODUCT((Q$107:Q$108)*TRANSPOSE(($D113:$E113))),0)</f>
        <v>323270.7273036355</v>
      </c>
      <c r="R113" s="31" cm="1">
        <f t="array" ref="R113">R$106+IF($C113&lt;&gt;0,SUMPRODUCT((R$107:R$108)*TRANSPOSE(($D113:$E113))),0)</f>
        <v>320164.46794054791</v>
      </c>
      <c r="S113" s="31" cm="1">
        <f t="array" ref="S113">S$106+IF($C113&lt;&gt;0,SUMPRODUCT((S$107:S$108)*TRANSPOSE(($D113:$E113))),0)</f>
        <v>314546.48088816728</v>
      </c>
      <c r="T113" s="31" cm="1">
        <f t="array" ref="T113">T$106+IF($C113&lt;&gt;0,SUMPRODUCT((T$107:T$108)*TRANSPOSE(($D113:$E113))),0)</f>
        <v>309343.28069011559</v>
      </c>
      <c r="U113" s="31" cm="1">
        <f t="array" ref="U113">U$106+IF($C113&lt;&gt;0,SUMPRODUCT((U$107:U$108)*TRANSPOSE(($D113:$E113))),0)</f>
        <v>302711.86284067598</v>
      </c>
      <c r="V113" s="31" cm="1">
        <f t="array" ref="V113">V$106+IF($C113&lt;&gt;0,SUMPRODUCT((V$107:V$108)*TRANSPOSE(($D113:$E113))),0)</f>
        <v>295076.88612400356</v>
      </c>
      <c r="W113" s="31" cm="1">
        <f t="array" ref="W113">W$106+IF($C113&lt;&gt;0,SUMPRODUCT((W$107:W$108)*TRANSPOSE(($D113:$E113))),0)</f>
        <v>287369.45763037616</v>
      </c>
      <c r="X113" s="31" cm="1">
        <f t="array" ref="X113">X$106+IF($C113&lt;&gt;0,SUMPRODUCT((X$107:X$108)*TRANSPOSE(($D113:$E113))),0)</f>
        <v>278814.55162242788</v>
      </c>
      <c r="Y113" s="31" cm="1">
        <f t="array" ref="Y113">Y$106+IF($C113&lt;&gt;0,SUMPRODUCT((Y$107:Y$108)*TRANSPOSE(($D113:$E113))),0)</f>
        <v>268056.80750911043</v>
      </c>
      <c r="Z113" s="31" cm="1">
        <f t="array" ref="Z113">Z$106+IF($C113&lt;&gt;0,SUMPRODUCT((Z$107:Z$108)*TRANSPOSE(($D113:$E113))),0)</f>
        <v>257776.37508228241</v>
      </c>
      <c r="AA113" s="31" cm="1">
        <f t="array" ref="AA113">AA$106+IF($C113&lt;&gt;0,SUMPRODUCT((AA$107:AA$108)*TRANSPOSE(($D113:$E113))),0)</f>
        <v>241337.08025820579</v>
      </c>
      <c r="AB113" s="31" cm="1">
        <f t="array" ref="AB113">AB$106+IF($C113&lt;&gt;0,SUMPRODUCT((AB$107:AB$108)*TRANSPOSE(($D113:$E113))),0)</f>
        <v>233944.98806229117</v>
      </c>
      <c r="AC113" s="31" cm="1">
        <f t="array" ref="AC113">AC$106+IF($C113&lt;&gt;0,SUMPRODUCT((AC$107:AC$108)*TRANSPOSE(($D113:$E113))),0)</f>
        <v>228199.77696656183</v>
      </c>
      <c r="AD113" s="31" cm="1">
        <f t="array" ref="AD113">AD$106+IF($C113&lt;&gt;0,SUMPRODUCT((AD$107:AD$108)*TRANSPOSE(($D113:$E113))),0)</f>
        <v>222213.58395214705</v>
      </c>
      <c r="AE113" s="31" cm="1">
        <f t="array" ref="AE113">AE$106+IF($C113&lt;&gt;0,SUMPRODUCT((AE$107:AE$108)*TRANSPOSE(($D113:$E113))),0)</f>
        <v>209560.26002359728</v>
      </c>
      <c r="AF113" s="31" cm="1">
        <f t="array" ref="AF113">AF$106+IF($C113&lt;&gt;0,SUMPRODUCT((AF$107:AF$108)*TRANSPOSE(($D113:$E113))),0)</f>
        <v>188507.48176057416</v>
      </c>
      <c r="AG113" s="31" cm="1">
        <f t="array" ref="AG113">AG$106+IF($C113&lt;&gt;0,SUMPRODUCT((AG$107:AG$108)*TRANSPOSE(($D113:$E113))),0)</f>
        <v>188507.48176057416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184895.95330085489</v>
      </c>
      <c r="K114" s="31" cm="1">
        <f t="array" ref="K114">K$106+IF($C114&lt;&gt;0,SUMPRODUCT((K$107:K$108)*TRANSPOSE(($D114:$E114))),0)</f>
        <v>198546.03582891182</v>
      </c>
      <c r="L114" s="31" cm="1">
        <f t="array" ref="L114">L$106+IF($C114&lt;&gt;0,SUMPRODUCT((L$107:L$108)*TRANSPOSE(($D114:$E114))),0)</f>
        <v>212519.45343984343</v>
      </c>
      <c r="M114" s="31" cm="1">
        <f t="array" ref="M114">M$106+IF($C114&lt;&gt;0,SUMPRODUCT((M$107:M$108)*TRANSPOSE(($D114:$E114))),0)</f>
        <v>226745.71344854165</v>
      </c>
      <c r="N114" s="31" cm="1">
        <f t="array" ref="N114">N$106+IF($C114&lt;&gt;0,SUMPRODUCT((N$107:N$108)*TRANSPOSE(($D114:$E114))),0)</f>
        <v>239829.21805976584</v>
      </c>
      <c r="O114" s="31" cm="1">
        <f t="array" ref="O114">O$106+IF($C114&lt;&gt;0,SUMPRODUCT((O$107:O$108)*TRANSPOSE(($D114:$E114))),0)</f>
        <v>281502.62636899331</v>
      </c>
      <c r="P114" s="31" cm="1">
        <f t="array" ref="P114">P$106+IF($C114&lt;&gt;0,SUMPRODUCT((P$107:P$108)*TRANSPOSE(($D114:$E114))),0)</f>
        <v>323205.34904414549</v>
      </c>
      <c r="Q114" s="31" cm="1">
        <f t="array" ref="Q114">Q$106+IF($C114&lt;&gt;0,SUMPRODUCT((Q$107:Q$108)*TRANSPOSE(($D114:$E114))),0)</f>
        <v>320524.84438316594</v>
      </c>
      <c r="R114" s="31" cm="1">
        <f t="array" ref="R114">R$106+IF($C114&lt;&gt;0,SUMPRODUCT((R$107:R$108)*TRANSPOSE(($D114:$E114))),0)</f>
        <v>317418.58502007835</v>
      </c>
      <c r="S114" s="31" cm="1">
        <f t="array" ref="S114">S$106+IF($C114&lt;&gt;0,SUMPRODUCT((S$107:S$108)*TRANSPOSE(($D114:$E114))),0)</f>
        <v>311800.59796769766</v>
      </c>
      <c r="T114" s="31" cm="1">
        <f t="array" ref="T114">T$106+IF($C114&lt;&gt;0,SUMPRODUCT((T$107:T$108)*TRANSPOSE(($D114:$E114))),0)</f>
        <v>306597.39776964602</v>
      </c>
      <c r="U114" s="31" cm="1">
        <f t="array" ref="U114">U$106+IF($C114&lt;&gt;0,SUMPRODUCT((U$107:U$108)*TRANSPOSE(($D114:$E114))),0)</f>
        <v>299965.97992020642</v>
      </c>
      <c r="V114" s="31" cm="1">
        <f t="array" ref="V114">V$106+IF($C114&lt;&gt;0,SUMPRODUCT((V$107:V$108)*TRANSPOSE(($D114:$E114))),0)</f>
        <v>292331.00320353394</v>
      </c>
      <c r="W114" s="31" cm="1">
        <f t="array" ref="W114">W$106+IF($C114&lt;&gt;0,SUMPRODUCT((W$107:W$108)*TRANSPOSE(($D114:$E114))),0)</f>
        <v>284623.57470990659</v>
      </c>
      <c r="X114" s="31" cm="1">
        <f t="array" ref="X114">X$106+IF($C114&lt;&gt;0,SUMPRODUCT((X$107:X$108)*TRANSPOSE(($D114:$E114))),0)</f>
        <v>276068.66870195832</v>
      </c>
      <c r="Y114" s="31" cm="1">
        <f t="array" ref="Y114">Y$106+IF($C114&lt;&gt;0,SUMPRODUCT((Y$107:Y$108)*TRANSPOSE(($D114:$E114))),0)</f>
        <v>265310.9245886408</v>
      </c>
      <c r="Z114" s="31" cm="1">
        <f t="array" ref="Z114">Z$106+IF($C114&lt;&gt;0,SUMPRODUCT((Z$107:Z$108)*TRANSPOSE(($D114:$E114))),0)</f>
        <v>255030.49216181284</v>
      </c>
      <c r="AA114" s="31" cm="1">
        <f t="array" ref="AA114">AA$106+IF($C114&lt;&gt;0,SUMPRODUCT((AA$107:AA$108)*TRANSPOSE(($D114:$E114))),0)</f>
        <v>238591.19733773623</v>
      </c>
      <c r="AB114" s="31" cm="1">
        <f t="array" ref="AB114">AB$106+IF($C114&lt;&gt;0,SUMPRODUCT((AB$107:AB$108)*TRANSPOSE(($D114:$E114))),0)</f>
        <v>231199.10514182158</v>
      </c>
      <c r="AC114" s="31" cm="1">
        <f t="array" ref="AC114">AC$106+IF($C114&lt;&gt;0,SUMPRODUCT((AC$107:AC$108)*TRANSPOSE(($D114:$E114))),0)</f>
        <v>225453.89404609226</v>
      </c>
      <c r="AD114" s="31" cm="1">
        <f t="array" ref="AD114">AD$106+IF($C114&lt;&gt;0,SUMPRODUCT((AD$107:AD$108)*TRANSPOSE(($D114:$E114))),0)</f>
        <v>219467.70103167745</v>
      </c>
      <c r="AE114" s="31" cm="1">
        <f t="array" ref="AE114">AE$106+IF($C114&lt;&gt;0,SUMPRODUCT((AE$107:AE$108)*TRANSPOSE(($D114:$E114))),0)</f>
        <v>206814.37710312771</v>
      </c>
      <c r="AF114" s="31" cm="1">
        <f t="array" ref="AF114">AF$106+IF($C114&lt;&gt;0,SUMPRODUCT((AF$107:AF$108)*TRANSPOSE(($D114:$E114))),0)</f>
        <v>185761.59884010459</v>
      </c>
      <c r="AG114" s="31" cm="1">
        <f t="array" ref="AG114">AG$106+IF($C114&lt;&gt;0,SUMPRODUCT((AG$107:AG$108)*TRANSPOSE(($D114:$E114))),0)</f>
        <v>185761.59884010459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211541.91015754893</v>
      </c>
      <c r="K115" s="31" cm="1">
        <f t="array" ref="K115">K$106+IF($C115&lt;&gt;0,SUMPRODUCT((K$107:K$108)*TRANSPOSE(($D115:$E115))),0)</f>
        <v>226708.66852205663</v>
      </c>
      <c r="L115" s="31" cm="1">
        <f t="array" ref="L115">L$106+IF($C115&lt;&gt;0,SUMPRODUCT((L$107:L$108)*TRANSPOSE(($D115:$E115))),0)</f>
        <v>242234.68808975842</v>
      </c>
      <c r="M115" s="31" cm="1">
        <f t="array" ref="M115">M$106+IF($C115&lt;&gt;0,SUMPRODUCT((M$107:M$108)*TRANSPOSE(($D115:$E115))),0)</f>
        <v>258041.64365497869</v>
      </c>
      <c r="N115" s="31" cm="1">
        <f t="array" ref="N115">N$106+IF($C115&lt;&gt;0,SUMPRODUCT((N$107:N$108)*TRANSPOSE(($D115:$E115))),0)</f>
        <v>272578.87100078334</v>
      </c>
      <c r="O115" s="31" cm="1">
        <f t="array" ref="O115">O$106+IF($C115&lt;&gt;0,SUMPRODUCT((O$107:O$108)*TRANSPOSE(($D115:$E115))),0)</f>
        <v>318882.65801103605</v>
      </c>
      <c r="P115" s="31" cm="1">
        <f t="array" ref="P115">P$106+IF($C115&lt;&gt;0,SUMPRODUCT((P$107:P$108)*TRANSPOSE(($D115:$E115))),0)</f>
        <v>365219.01653898298</v>
      </c>
      <c r="Q115" s="31" cm="1">
        <f t="array" ref="Q115">Q$106+IF($C115&lt;&gt;0,SUMPRODUCT((Q$107:Q$108)*TRANSPOSE(($D115:$E115))),0)</f>
        <v>362240.67802678345</v>
      </c>
      <c r="R115" s="31" cm="1">
        <f t="array" ref="R115">R$106+IF($C115&lt;&gt;0,SUMPRODUCT((R$107:R$108)*TRANSPOSE(($D115:$E115))),0)</f>
        <v>358789.27873446391</v>
      </c>
      <c r="S115" s="31" cm="1">
        <f t="array" ref="S115">S$106+IF($C115&lt;&gt;0,SUMPRODUCT((S$107:S$108)*TRANSPOSE(($D115:$E115))),0)</f>
        <v>352547.07089848537</v>
      </c>
      <c r="T115" s="31" cm="1">
        <f t="array" ref="T115">T$106+IF($C115&lt;&gt;0,SUMPRODUCT((T$107:T$108)*TRANSPOSE(($D115:$E115))),0)</f>
        <v>346765.73734509462</v>
      </c>
      <c r="U115" s="31" cm="1">
        <f t="array" ref="U115">U$106+IF($C115&lt;&gt;0,SUMPRODUCT((U$107:U$108)*TRANSPOSE(($D115:$E115))),0)</f>
        <v>339397.49529016175</v>
      </c>
      <c r="V115" s="31" cm="1">
        <f t="array" ref="V115">V$106+IF($C115&lt;&gt;0,SUMPRODUCT((V$107:V$108)*TRANSPOSE(($D115:$E115))),0)</f>
        <v>330914.18782719236</v>
      </c>
      <c r="W115" s="31" cm="1">
        <f t="array" ref="W115">W$106+IF($C115&lt;&gt;0,SUMPRODUCT((W$107:W$108)*TRANSPOSE(($D115:$E115))),0)</f>
        <v>322350.37838982861</v>
      </c>
      <c r="X115" s="31" cm="1">
        <f t="array" ref="X115">X$106+IF($C115&lt;&gt;0,SUMPRODUCT((X$107:X$108)*TRANSPOSE(($D115:$E115))),0)</f>
        <v>312844.92726988607</v>
      </c>
      <c r="Y115" s="31" cm="1">
        <f t="array" ref="Y115">Y$106+IF($C115&lt;&gt;0,SUMPRODUCT((Y$107:Y$108)*TRANSPOSE(($D115:$E115))),0)</f>
        <v>300891.87825508887</v>
      </c>
      <c r="Z115" s="31" cm="1">
        <f t="array" ref="Z115">Z$106+IF($C115&lt;&gt;0,SUMPRODUCT((Z$107:Z$108)*TRANSPOSE(($D115:$E115))),0)</f>
        <v>289469.17555861332</v>
      </c>
      <c r="AA115" s="31" cm="1">
        <f t="array" ref="AA115">AA$106+IF($C115&lt;&gt;0,SUMPRODUCT((AA$107:AA$108)*TRANSPOSE(($D115:$E115))),0)</f>
        <v>271203.29242075043</v>
      </c>
      <c r="AB115" s="31" cm="1">
        <f t="array" ref="AB115">AB$106+IF($C115&lt;&gt;0,SUMPRODUCT((AB$107:AB$108)*TRANSPOSE(($D115:$E115))),0)</f>
        <v>262989.85664751194</v>
      </c>
      <c r="AC115" s="31" cm="1">
        <f t="array" ref="AC115">AC$106+IF($C115&lt;&gt;0,SUMPRODUCT((AC$107:AC$108)*TRANSPOSE(($D115:$E115))),0)</f>
        <v>256606.28876336824</v>
      </c>
      <c r="AD115" s="31" cm="1">
        <f t="array" ref="AD115">AD$106+IF($C115&lt;&gt;0,SUMPRODUCT((AD$107:AD$108)*TRANSPOSE(($D115:$E115))),0)</f>
        <v>249954.96319179624</v>
      </c>
      <c r="AE115" s="31" cm="1">
        <f t="array" ref="AE115">AE$106+IF($C115&lt;&gt;0,SUMPRODUCT((AE$107:AE$108)*TRANSPOSE(($D115:$E115))),0)</f>
        <v>235895.71438229652</v>
      </c>
      <c r="AF115" s="31" cm="1">
        <f t="array" ref="AF115">AF$106+IF($C115&lt;&gt;0,SUMPRODUCT((AF$107:AF$108)*TRANSPOSE(($D115:$E115))),0)</f>
        <v>212503.73853449305</v>
      </c>
      <c r="AG115" s="31" cm="1">
        <f t="array" ref="AG115">AG$106+IF($C115&lt;&gt;0,SUMPRODUCT((AG$107:AG$108)*TRANSPOSE(($D115:$E115))),0)</f>
        <v>212503.73853449305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211541.91015754893</v>
      </c>
      <c r="K116" s="31" cm="1">
        <f t="array" ref="K116">K$106+IF($C116&lt;&gt;0,SUMPRODUCT((K$107:K$108)*TRANSPOSE(($D116:$E116))),0)</f>
        <v>226708.66852205663</v>
      </c>
      <c r="L116" s="31" cm="1">
        <f t="array" ref="L116">L$106+IF($C116&lt;&gt;0,SUMPRODUCT((L$107:L$108)*TRANSPOSE(($D116:$E116))),0)</f>
        <v>242234.68808975842</v>
      </c>
      <c r="M116" s="31" cm="1">
        <f t="array" ref="M116">M$106+IF($C116&lt;&gt;0,SUMPRODUCT((M$107:M$108)*TRANSPOSE(($D116:$E116))),0)</f>
        <v>258041.64365497869</v>
      </c>
      <c r="N116" s="31" cm="1">
        <f t="array" ref="N116">N$106+IF($C116&lt;&gt;0,SUMPRODUCT((N$107:N$108)*TRANSPOSE(($D116:$E116))),0)</f>
        <v>272578.87100078334</v>
      </c>
      <c r="O116" s="31" cm="1">
        <f t="array" ref="O116">O$106+IF($C116&lt;&gt;0,SUMPRODUCT((O$107:O$108)*TRANSPOSE(($D116:$E116))),0)</f>
        <v>318882.65801103605</v>
      </c>
      <c r="P116" s="31" cm="1">
        <f t="array" ref="P116">P$106+IF($C116&lt;&gt;0,SUMPRODUCT((P$107:P$108)*TRANSPOSE(($D116:$E116))),0)</f>
        <v>365219.01653898298</v>
      </c>
      <c r="Q116" s="31" cm="1">
        <f t="array" ref="Q116">Q$106+IF($C116&lt;&gt;0,SUMPRODUCT((Q$107:Q$108)*TRANSPOSE(($D116:$E116))),0)</f>
        <v>362240.67802678345</v>
      </c>
      <c r="R116" s="31" cm="1">
        <f t="array" ref="R116">R$106+IF($C116&lt;&gt;0,SUMPRODUCT((R$107:R$108)*TRANSPOSE(($D116:$E116))),0)</f>
        <v>358789.27873446391</v>
      </c>
      <c r="S116" s="31" cm="1">
        <f t="array" ref="S116">S$106+IF($C116&lt;&gt;0,SUMPRODUCT((S$107:S$108)*TRANSPOSE(($D116:$E116))),0)</f>
        <v>352547.07089848537</v>
      </c>
      <c r="T116" s="31" cm="1">
        <f t="array" ref="T116">T$106+IF($C116&lt;&gt;0,SUMPRODUCT((T$107:T$108)*TRANSPOSE(($D116:$E116))),0)</f>
        <v>346765.73734509462</v>
      </c>
      <c r="U116" s="31" cm="1">
        <f t="array" ref="U116">U$106+IF($C116&lt;&gt;0,SUMPRODUCT((U$107:U$108)*TRANSPOSE(($D116:$E116))),0)</f>
        <v>339397.49529016175</v>
      </c>
      <c r="V116" s="31" cm="1">
        <f t="array" ref="V116">V$106+IF($C116&lt;&gt;0,SUMPRODUCT((V$107:V$108)*TRANSPOSE(($D116:$E116))),0)</f>
        <v>330914.18782719236</v>
      </c>
      <c r="W116" s="31" cm="1">
        <f t="array" ref="W116">W$106+IF($C116&lt;&gt;0,SUMPRODUCT((W$107:W$108)*TRANSPOSE(($D116:$E116))),0)</f>
        <v>322350.37838982861</v>
      </c>
      <c r="X116" s="31" cm="1">
        <f t="array" ref="X116">X$106+IF($C116&lt;&gt;0,SUMPRODUCT((X$107:X$108)*TRANSPOSE(($D116:$E116))),0)</f>
        <v>312844.92726988607</v>
      </c>
      <c r="Y116" s="31" cm="1">
        <f t="array" ref="Y116">Y$106+IF($C116&lt;&gt;0,SUMPRODUCT((Y$107:Y$108)*TRANSPOSE(($D116:$E116))),0)</f>
        <v>300891.87825508887</v>
      </c>
      <c r="Z116" s="31" cm="1">
        <f t="array" ref="Z116">Z$106+IF($C116&lt;&gt;0,SUMPRODUCT((Z$107:Z$108)*TRANSPOSE(($D116:$E116))),0)</f>
        <v>289469.17555861332</v>
      </c>
      <c r="AA116" s="31" cm="1">
        <f t="array" ref="AA116">AA$106+IF($C116&lt;&gt;0,SUMPRODUCT((AA$107:AA$108)*TRANSPOSE(($D116:$E116))),0)</f>
        <v>271203.29242075043</v>
      </c>
      <c r="AB116" s="31" cm="1">
        <f t="array" ref="AB116">AB$106+IF($C116&lt;&gt;0,SUMPRODUCT((AB$107:AB$108)*TRANSPOSE(($D116:$E116))),0)</f>
        <v>262989.85664751194</v>
      </c>
      <c r="AC116" s="31" cm="1">
        <f t="array" ref="AC116">AC$106+IF($C116&lt;&gt;0,SUMPRODUCT((AC$107:AC$108)*TRANSPOSE(($D116:$E116))),0)</f>
        <v>256606.28876336824</v>
      </c>
      <c r="AD116" s="31" cm="1">
        <f t="array" ref="AD116">AD$106+IF($C116&lt;&gt;0,SUMPRODUCT((AD$107:AD$108)*TRANSPOSE(($D116:$E116))),0)</f>
        <v>249954.96319179624</v>
      </c>
      <c r="AE116" s="31" cm="1">
        <f t="array" ref="AE116">AE$106+IF($C116&lt;&gt;0,SUMPRODUCT((AE$107:AE$108)*TRANSPOSE(($D116:$E116))),0)</f>
        <v>235895.71438229652</v>
      </c>
      <c r="AF116" s="31" cm="1">
        <f t="array" ref="AF116">AF$106+IF($C116&lt;&gt;0,SUMPRODUCT((AF$107:AF$108)*TRANSPOSE(($D116:$E116))),0)</f>
        <v>212503.73853449305</v>
      </c>
      <c r="AG116" s="31" cm="1">
        <f t="array" ref="AG116">AG$106+IF($C116&lt;&gt;0,SUMPRODUCT((AG$107:AG$108)*TRANSPOSE(($D116:$E116))),0)</f>
        <v>212503.73853449305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211541.91015754893</v>
      </c>
      <c r="K117" s="31" cm="1">
        <f t="array" ref="K117">K$106+IF($C117&lt;&gt;0,SUMPRODUCT((K$107:K$108)*TRANSPOSE(($D117:$E117))),0)</f>
        <v>226708.66852205663</v>
      </c>
      <c r="L117" s="31" cm="1">
        <f t="array" ref="L117">L$106+IF($C117&lt;&gt;0,SUMPRODUCT((L$107:L$108)*TRANSPOSE(($D117:$E117))),0)</f>
        <v>242234.68808975842</v>
      </c>
      <c r="M117" s="31" cm="1">
        <f t="array" ref="M117">M$106+IF($C117&lt;&gt;0,SUMPRODUCT((M$107:M$108)*TRANSPOSE(($D117:$E117))),0)</f>
        <v>258041.64365497869</v>
      </c>
      <c r="N117" s="31" cm="1">
        <f t="array" ref="N117">N$106+IF($C117&lt;&gt;0,SUMPRODUCT((N$107:N$108)*TRANSPOSE(($D117:$E117))),0)</f>
        <v>272578.87100078334</v>
      </c>
      <c r="O117" s="31" cm="1">
        <f t="array" ref="O117">O$106+IF($C117&lt;&gt;0,SUMPRODUCT((O$107:O$108)*TRANSPOSE(($D117:$E117))),0)</f>
        <v>318882.65801103605</v>
      </c>
      <c r="P117" s="31" cm="1">
        <f t="array" ref="P117">P$106+IF($C117&lt;&gt;0,SUMPRODUCT((P$107:P$108)*TRANSPOSE(($D117:$E117))),0)</f>
        <v>365219.01653898298</v>
      </c>
      <c r="Q117" s="31" cm="1">
        <f t="array" ref="Q117">Q$106+IF($C117&lt;&gt;0,SUMPRODUCT((Q$107:Q$108)*TRANSPOSE(($D117:$E117))),0)</f>
        <v>362240.67802678345</v>
      </c>
      <c r="R117" s="31" cm="1">
        <f t="array" ref="R117">R$106+IF($C117&lt;&gt;0,SUMPRODUCT((R$107:R$108)*TRANSPOSE(($D117:$E117))),0)</f>
        <v>358789.27873446391</v>
      </c>
      <c r="S117" s="31" cm="1">
        <f t="array" ref="S117">S$106+IF($C117&lt;&gt;0,SUMPRODUCT((S$107:S$108)*TRANSPOSE(($D117:$E117))),0)</f>
        <v>352547.07089848537</v>
      </c>
      <c r="T117" s="31" cm="1">
        <f t="array" ref="T117">T$106+IF($C117&lt;&gt;0,SUMPRODUCT((T$107:T$108)*TRANSPOSE(($D117:$E117))),0)</f>
        <v>346765.73734509462</v>
      </c>
      <c r="U117" s="31" cm="1">
        <f t="array" ref="U117">U$106+IF($C117&lt;&gt;0,SUMPRODUCT((U$107:U$108)*TRANSPOSE(($D117:$E117))),0)</f>
        <v>339397.49529016175</v>
      </c>
      <c r="V117" s="31" cm="1">
        <f t="array" ref="V117">V$106+IF($C117&lt;&gt;0,SUMPRODUCT((V$107:V$108)*TRANSPOSE(($D117:$E117))),0)</f>
        <v>330914.18782719236</v>
      </c>
      <c r="W117" s="31" cm="1">
        <f t="array" ref="W117">W$106+IF($C117&lt;&gt;0,SUMPRODUCT((W$107:W$108)*TRANSPOSE(($D117:$E117))),0)</f>
        <v>322350.37838982861</v>
      </c>
      <c r="X117" s="31" cm="1">
        <f t="array" ref="X117">X$106+IF($C117&lt;&gt;0,SUMPRODUCT((X$107:X$108)*TRANSPOSE(($D117:$E117))),0)</f>
        <v>312844.92726988607</v>
      </c>
      <c r="Y117" s="31" cm="1">
        <f t="array" ref="Y117">Y$106+IF($C117&lt;&gt;0,SUMPRODUCT((Y$107:Y$108)*TRANSPOSE(($D117:$E117))),0)</f>
        <v>300891.87825508887</v>
      </c>
      <c r="Z117" s="31" cm="1">
        <f t="array" ref="Z117">Z$106+IF($C117&lt;&gt;0,SUMPRODUCT((Z$107:Z$108)*TRANSPOSE(($D117:$E117))),0)</f>
        <v>289469.17555861332</v>
      </c>
      <c r="AA117" s="31" cm="1">
        <f t="array" ref="AA117">AA$106+IF($C117&lt;&gt;0,SUMPRODUCT((AA$107:AA$108)*TRANSPOSE(($D117:$E117))),0)</f>
        <v>271203.29242075043</v>
      </c>
      <c r="AB117" s="31" cm="1">
        <f t="array" ref="AB117">AB$106+IF($C117&lt;&gt;0,SUMPRODUCT((AB$107:AB$108)*TRANSPOSE(($D117:$E117))),0)</f>
        <v>262989.85664751194</v>
      </c>
      <c r="AC117" s="31" cm="1">
        <f t="array" ref="AC117">AC$106+IF($C117&lt;&gt;0,SUMPRODUCT((AC$107:AC$108)*TRANSPOSE(($D117:$E117))),0)</f>
        <v>256606.28876336824</v>
      </c>
      <c r="AD117" s="31" cm="1">
        <f t="array" ref="AD117">AD$106+IF($C117&lt;&gt;0,SUMPRODUCT((AD$107:AD$108)*TRANSPOSE(($D117:$E117))),0)</f>
        <v>249954.96319179624</v>
      </c>
      <c r="AE117" s="31" cm="1">
        <f t="array" ref="AE117">AE$106+IF($C117&lt;&gt;0,SUMPRODUCT((AE$107:AE$108)*TRANSPOSE(($D117:$E117))),0)</f>
        <v>235895.71438229652</v>
      </c>
      <c r="AF117" s="31" cm="1">
        <f t="array" ref="AF117">AF$106+IF($C117&lt;&gt;0,SUMPRODUCT((AF$107:AF$108)*TRANSPOSE(($D117:$E117))),0)</f>
        <v>212503.73853449305</v>
      </c>
      <c r="AG117" s="31" cm="1">
        <f t="array" ref="AG117">AG$106+IF($C117&lt;&gt;0,SUMPRODUCT((AG$107:AG$108)*TRANSPOSE(($D117:$E117))),0)</f>
        <v>212503.73853449305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New DVY 22kV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54551.464592476856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New DVY 22kV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54551.464592476856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New DVY 22kV feeder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6741938.638333858</v>
      </c>
      <c r="G14" s="271">
        <f>output_dollars</f>
        <v>46203</v>
      </c>
      <c r="H14" s="272"/>
      <c r="I14" s="31">
        <f>'Option1 (base case)'!I$28*conv_2026</f>
        <v>254986.26226716171</v>
      </c>
      <c r="J14" s="31">
        <f>'Option1 (base case)'!J$28*conv_2026</f>
        <v>273199.56671481614</v>
      </c>
      <c r="K14" s="31">
        <f>'Option1 (base case)'!K$28*conv_2026</f>
        <v>291412.87116247055</v>
      </c>
      <c r="L14" s="31">
        <f>'Option1 (base case)'!L$28*conv_2026</f>
        <v>309626.17561012495</v>
      </c>
      <c r="M14" s="31">
        <f>'Option1 (base case)'!M$28*conv_2026</f>
        <v>327839.48005777935</v>
      </c>
      <c r="N14" s="31">
        <f>'Option1 (base case)'!N$28*conv_2026</f>
        <v>346052.78450543381</v>
      </c>
      <c r="O14" s="31">
        <f>'Option1 (base case)'!O$28*conv_2026</f>
        <v>400692.69784839696</v>
      </c>
      <c r="P14" s="31">
        <f>'Option1 (base case)'!P$28*conv_2026</f>
        <v>455332.61119136022</v>
      </c>
      <c r="Q14" s="31">
        <f>'Option1 (base case)'!Q$28*conv_2026</f>
        <v>455332.61119136022</v>
      </c>
      <c r="R14" s="31">
        <f>'Option1 (base case)'!R$28*conv_2026</f>
        <v>455332.61119136022</v>
      </c>
      <c r="S14" s="31">
        <f>'Option1 (base case)'!S$28*conv_2026</f>
        <v>455332.61119136022</v>
      </c>
      <c r="T14" s="31">
        <f>'Option1 (base case)'!T$28*conv_2026</f>
        <v>455332.61119136022</v>
      </c>
      <c r="U14" s="31">
        <f>'Option1 (base case)'!U$28*conv_2026</f>
        <v>455332.61119136022</v>
      </c>
      <c r="V14" s="31">
        <f>'Option1 (base case)'!V$28*conv_2026</f>
        <v>455332.61119136022</v>
      </c>
      <c r="W14" s="31">
        <f>'Option1 (base case)'!W$28*conv_2026</f>
        <v>455332.61119136022</v>
      </c>
      <c r="X14" s="31">
        <f>'Option1 (base case)'!X$28*conv_2026</f>
        <v>455332.61119136022</v>
      </c>
      <c r="Y14" s="31">
        <f>'Option1 (base case)'!Y$28*conv_2026</f>
        <v>455332.61119136022</v>
      </c>
      <c r="Z14" s="31">
        <f>'Option1 (base case)'!Z$28*conv_2026</f>
        <v>455332.61119136022</v>
      </c>
      <c r="AA14" s="31">
        <f>'Option1 (base case)'!AA$28*conv_2026</f>
        <v>455332.61119136022</v>
      </c>
      <c r="AB14" s="31">
        <f>'Option1 (base case)'!AB$28*conv_2026</f>
        <v>455332.61119136022</v>
      </c>
      <c r="AC14" s="31">
        <f>'Option1 (base case)'!AC$28*conv_2026</f>
        <v>455332.61119136022</v>
      </c>
      <c r="AD14" s="31">
        <f>'Option1 (base case)'!AD$28*conv_2026</f>
        <v>455332.61119136022</v>
      </c>
      <c r="AE14" s="31">
        <f>'Option1 (base case)'!AE$28*conv_2026</f>
        <v>455332.61119136022</v>
      </c>
      <c r="AF14" s="31">
        <f>'Option1 (base case)'!AF$28*conv_2026</f>
        <v>455332.61119136022</v>
      </c>
      <c r="AG14" s="31">
        <f>'Option1 (base case)'!AG$28*conv_2026</f>
        <v>455332.61119136022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5690812.7622372024</v>
      </c>
      <c r="G16" s="225">
        <f>output_dollars</f>
        <v>46203</v>
      </c>
      <c r="H16" s="31"/>
      <c r="I16" s="31">
        <f>'Option1 (base case)'!I$36*conv_2026</f>
        <v>254986.26226716171</v>
      </c>
      <c r="J16" s="31">
        <f>'Option1 (base case)'!J$36*conv_2026</f>
        <v>273199.56671481614</v>
      </c>
      <c r="K16" s="31">
        <f>'Option1 (base case)'!K$36*conv_2026</f>
        <v>291412.87116247055</v>
      </c>
      <c r="L16" s="31">
        <f>'Option1 (base case)'!L$36*conv_2026</f>
        <v>309626.17561012495</v>
      </c>
      <c r="M16" s="31">
        <f>'Option1 (base case)'!M$36*conv_2026</f>
        <v>327839.48005777935</v>
      </c>
      <c r="N16" s="31">
        <f>'Option1 (base case)'!N$36*conv_2026</f>
        <v>346052.78450543381</v>
      </c>
      <c r="O16" s="31">
        <f>'Option1 (base case)'!O$36*conv_2026</f>
        <v>400692.69784839696</v>
      </c>
      <c r="P16" s="31">
        <f>'Option1 (base case)'!P$36*conv_2026</f>
        <v>455332.61119136022</v>
      </c>
      <c r="Q16" s="31">
        <f>'Option1 (base case)'!Q$36*conv_2026</f>
        <v>455332.61119136022</v>
      </c>
      <c r="R16" s="31">
        <f>'Option1 (base case)'!R$36*conv_2026</f>
        <v>455332.61119136022</v>
      </c>
      <c r="S16" s="31">
        <f>'Option1 (base case)'!S$36*conv_2026</f>
        <v>455332.61119136022</v>
      </c>
      <c r="T16" s="31">
        <f>'Option1 (base case)'!T$36*conv_2026</f>
        <v>455332.61119136022</v>
      </c>
      <c r="U16" s="31">
        <f>'Option1 (base case)'!U$36*conv_2026</f>
        <v>455332.61119136022</v>
      </c>
      <c r="V16" s="31">
        <f>'Option1 (base case)'!V$36*conv_2026</f>
        <v>455332.61119136022</v>
      </c>
      <c r="W16" s="31">
        <f>'Option1 (base case)'!W$36*conv_2026</f>
        <v>455332.61119136022</v>
      </c>
      <c r="X16" s="31">
        <f>'Option1 (base case)'!X$36*conv_2026</f>
        <v>455332.61119136022</v>
      </c>
      <c r="Y16" s="31">
        <f>'Option1 (base case)'!Y$36*conv_2026</f>
        <v>455332.61119136022</v>
      </c>
      <c r="Z16" s="31">
        <f>'Option1 (base case)'!Z$36*conv_2026</f>
        <v>455332.61119136022</v>
      </c>
      <c r="AA16" s="31">
        <f>'Option1 (base case)'!AA$36*conv_2026</f>
        <v>455332.61119136022</v>
      </c>
      <c r="AB16" s="31">
        <f>'Option1 (base case)'!AB$36*conv_2026</f>
        <v>455332.61119136022</v>
      </c>
      <c r="AC16" s="31">
        <f>'Option1 (base case)'!AC$36*conv_2026</f>
        <v>455332.61119136022</v>
      </c>
      <c r="AD16" s="31">
        <f>'Option1 (base case)'!AD$36*conv_2026</f>
        <v>455332.61119136022</v>
      </c>
      <c r="AE16" s="31">
        <f>'Option1 (base case)'!AE$36*conv_2026</f>
        <v>455332.61119136022</v>
      </c>
      <c r="AF16" s="31">
        <f>'Option1 (base case)'!AF$36*conv_2026</f>
        <v>455332.61119136022</v>
      </c>
      <c r="AG16" s="31">
        <f>'Option1 (base case)'!AG$36*conv_2026</f>
        <v>455332.61119136022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250637.82200863972</v>
      </c>
      <c r="G28" s="271">
        <f>output_dollars</f>
        <v>46203</v>
      </c>
      <c r="H28" s="272"/>
      <c r="I28" s="31">
        <f>Option2!I$28*conv_2026</f>
        <v>254986.26226716171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-1266914.0685869767</v>
      </c>
      <c r="G29" s="225">
        <f>output_dollars</f>
        <v>46203</v>
      </c>
      <c r="H29" s="31"/>
      <c r="I29" s="31">
        <f>SUM(Option2!I$67:I$69)*conv_2026*I$7</f>
        <v>-1288894.3910131012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250637.82200863972</v>
      </c>
      <c r="G30" s="225">
        <f>output_dollars</f>
        <v>46203</v>
      </c>
      <c r="H30" s="31"/>
      <c r="I30" s="31">
        <f>Option2!I$36*conv_2026*I$7</f>
        <v>254986.26226716171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-740512.82716591132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-54950.349128405287</v>
      </c>
      <c r="K32" s="31">
        <f>Option2!K$82*conv_2026*K$7</f>
        <v>-54950.349128405287</v>
      </c>
      <c r="L32" s="31">
        <f>Option2!L$82*conv_2026*L$7</f>
        <v>-54950.349128405287</v>
      </c>
      <c r="M32" s="31">
        <f>Option2!M$82*conv_2026*M$7</f>
        <v>-54950.349128405287</v>
      </c>
      <c r="N32" s="31">
        <f>Option2!N$82*conv_2026*N$7</f>
        <v>-54950.349128405287</v>
      </c>
      <c r="O32" s="31">
        <f>Option2!O$82*conv_2026*O$7</f>
        <v>-54950.349128405287</v>
      </c>
      <c r="P32" s="31">
        <f>Option2!P$82*conv_2026*P$7</f>
        <v>-54950.349128405287</v>
      </c>
      <c r="Q32" s="31">
        <f>Option2!Q$82*conv_2026*Q$7</f>
        <v>-54950.349128405287</v>
      </c>
      <c r="R32" s="31">
        <f>Option2!R$82*conv_2026*R$7</f>
        <v>-54950.349128405287</v>
      </c>
      <c r="S32" s="31">
        <f>Option2!S$82*conv_2026*S$7</f>
        <v>-54950.349128405287</v>
      </c>
      <c r="T32" s="31">
        <f>Option2!T$82*conv_2026*T$7</f>
        <v>-54950.349128405287</v>
      </c>
      <c r="U32" s="31">
        <f>Option2!U$82*conv_2026*U$7</f>
        <v>-54950.349128405287</v>
      </c>
      <c r="V32" s="31">
        <f>Option2!V$82*conv_2026*V$7</f>
        <v>-54950.349128405287</v>
      </c>
      <c r="W32" s="31">
        <f>Option2!W$82*conv_2026*W$7</f>
        <v>-54950.349128405287</v>
      </c>
      <c r="X32" s="31">
        <f>Option2!X$82*conv_2026*X$7</f>
        <v>-54950.349128405287</v>
      </c>
      <c r="Y32" s="31">
        <f>Option2!Y$82*conv_2026*Y$7</f>
        <v>-54950.349128405287</v>
      </c>
      <c r="Z32" s="31">
        <f>Option2!Z$82*conv_2026*Z$7</f>
        <v>-54950.349128405287</v>
      </c>
      <c r="AA32" s="31">
        <f>Option2!AA$82*conv_2026*AA$7</f>
        <v>-54950.349128405287</v>
      </c>
      <c r="AB32" s="31">
        <f>Option2!AB$82*conv_2026*AB$7</f>
        <v>-54950.349128405287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5440174.9402285628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273199.56671481614</v>
      </c>
      <c r="K34" s="31">
        <f>Option2!K$84*conv_2026*K$7</f>
        <v>291412.87116247055</v>
      </c>
      <c r="L34" s="31">
        <f>Option2!L$84*conv_2026*L$7</f>
        <v>309626.17561012495</v>
      </c>
      <c r="M34" s="31">
        <f>Option2!M$84*conv_2026*M$7</f>
        <v>327839.48005777935</v>
      </c>
      <c r="N34" s="31">
        <f>Option2!N$84*conv_2026*N$7</f>
        <v>346052.78450543381</v>
      </c>
      <c r="O34" s="31">
        <f>Option2!O$84*conv_2026*O$7</f>
        <v>400692.69784839696</v>
      </c>
      <c r="P34" s="31">
        <f>Option2!P$84*conv_2026*P$7</f>
        <v>455332.61119136022</v>
      </c>
      <c r="Q34" s="31">
        <f>Option2!Q$84*conv_2026*Q$7</f>
        <v>455332.61119136022</v>
      </c>
      <c r="R34" s="31">
        <f>Option2!R$84*conv_2026*R$7</f>
        <v>455332.61119136022</v>
      </c>
      <c r="S34" s="31">
        <f>Option2!S$84*conv_2026*S$7</f>
        <v>455332.61119136022</v>
      </c>
      <c r="T34" s="31">
        <f>Option2!T$84*conv_2026*T$7</f>
        <v>455332.61119136022</v>
      </c>
      <c r="U34" s="31">
        <f>Option2!U$84*conv_2026*U$7</f>
        <v>455332.61119136022</v>
      </c>
      <c r="V34" s="31">
        <f>Option2!V$84*conv_2026*V$7</f>
        <v>455332.61119136022</v>
      </c>
      <c r="W34" s="31">
        <f>Option2!W$84*conv_2026*W$7</f>
        <v>455332.61119136022</v>
      </c>
      <c r="X34" s="31">
        <f>Option2!X$84*conv_2026*X$7</f>
        <v>455332.61119136022</v>
      </c>
      <c r="Y34" s="31">
        <f>Option2!Y$84*conv_2026*Y$7</f>
        <v>455332.61119136022</v>
      </c>
      <c r="Z34" s="31">
        <f>Option2!Z$84*conv_2026*Z$7</f>
        <v>455332.61119136022</v>
      </c>
      <c r="AA34" s="31">
        <f>Option2!AA$84*conv_2026*AA$7</f>
        <v>455332.61119136022</v>
      </c>
      <c r="AB34" s="31">
        <f>Option2!AB$84*conv_2026*AB$7</f>
        <v>455332.61119136022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218249.21758641087</v>
      </c>
      <c r="K36" s="52">
        <f t="shared" si="9"/>
        <v>236462.52203406527</v>
      </c>
      <c r="L36" s="52">
        <f t="shared" si="9"/>
        <v>254675.82648171968</v>
      </c>
      <c r="M36" s="52">
        <f t="shared" si="9"/>
        <v>272889.13092937408</v>
      </c>
      <c r="N36" s="52">
        <f t="shared" si="9"/>
        <v>291102.43537702854</v>
      </c>
      <c r="O36" s="52">
        <f t="shared" si="9"/>
        <v>345742.34871999169</v>
      </c>
      <c r="P36" s="52">
        <f t="shared" si="9"/>
        <v>400382.26206295495</v>
      </c>
      <c r="Q36" s="52">
        <f t="shared" si="9"/>
        <v>400382.26206295495</v>
      </c>
      <c r="R36" s="52">
        <f t="shared" si="9"/>
        <v>400382.26206295495</v>
      </c>
      <c r="S36" s="52">
        <f t="shared" si="9"/>
        <v>400382.26206295495</v>
      </c>
      <c r="T36" s="52">
        <f t="shared" si="9"/>
        <v>400382.26206295495</v>
      </c>
      <c r="U36" s="52">
        <f t="shared" si="9"/>
        <v>400382.26206295495</v>
      </c>
      <c r="V36" s="52">
        <f t="shared" si="9"/>
        <v>400382.26206295495</v>
      </c>
      <c r="W36" s="52">
        <f t="shared" si="9"/>
        <v>400382.26206295495</v>
      </c>
      <c r="X36" s="52">
        <f t="shared" si="9"/>
        <v>400382.26206295495</v>
      </c>
      <c r="Y36" s="52">
        <f t="shared" si="9"/>
        <v>400382.26206295495</v>
      </c>
      <c r="Z36" s="52">
        <f t="shared" si="9"/>
        <v>400382.26206295495</v>
      </c>
      <c r="AA36" s="52">
        <f t="shared" si="9"/>
        <v>400382.26206295495</v>
      </c>
      <c r="AB36" s="52">
        <f t="shared" si="9"/>
        <v>400382.26206295495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4699662.1130626509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-740512.82716591132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5440174.9402285628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1171446.8703341631</v>
      </c>
      <c r="G42" s="271">
        <f>output_dollars</f>
        <v>46203</v>
      </c>
      <c r="H42" s="272"/>
      <c r="I42" s="31">
        <f>Option3!I$28*conv_2026</f>
        <v>254986.26226716171</v>
      </c>
      <c r="J42" s="31">
        <f>Option3!J$28*conv_2026</f>
        <v>7212.6213756570387</v>
      </c>
      <c r="K42" s="31">
        <f>Option3!K$28*conv_2026</f>
        <v>8546.6486343061188</v>
      </c>
      <c r="L42" s="31">
        <f>Option3!L$28*conv_2026</f>
        <v>9480.8495565536869</v>
      </c>
      <c r="M42" s="31">
        <f>Option3!M$28*conv_2026</f>
        <v>10102.393254329225</v>
      </c>
      <c r="N42" s="31">
        <f>Option3!N$28*conv_2026</f>
        <v>12137.03354500452</v>
      </c>
      <c r="O42" s="31">
        <f>Option3!O$28*conv_2026</f>
        <v>15244.87674727686</v>
      </c>
      <c r="P42" s="31">
        <f>Option3!P$28*conv_2026</f>
        <v>18316.470695594457</v>
      </c>
      <c r="Q42" s="31">
        <f>Option3!Q$28*conv_2026</f>
        <v>21631.101291130879</v>
      </c>
      <c r="R42" s="31">
        <f>Option3!R$28*conv_2026</f>
        <v>25472.207211386623</v>
      </c>
      <c r="S42" s="31">
        <f>Option3!S$28*conv_2026</f>
        <v>32419.239253607906</v>
      </c>
      <c r="T42" s="31">
        <f>Option3!T$28*conv_2026</f>
        <v>38853.358478329057</v>
      </c>
      <c r="U42" s="31">
        <f>Option3!U$28*conv_2026</f>
        <v>47053.568243122478</v>
      </c>
      <c r="V42" s="31">
        <f>Option3!V$28*conv_2026</f>
        <v>56494.748402101424</v>
      </c>
      <c r="W42" s="31">
        <f>Option3!W$28*conv_2026</f>
        <v>66025.520226445355</v>
      </c>
      <c r="X42" s="31">
        <f>Option3!X$28*conv_2026</f>
        <v>76604.25698772422</v>
      </c>
      <c r="Y42" s="31">
        <f>Option3!Y$28*conv_2026</f>
        <v>89906.956399529445</v>
      </c>
      <c r="Z42" s="31">
        <f>Option3!Z$28*conv_2026</f>
        <v>102619.42668669402</v>
      </c>
      <c r="AA42" s="31">
        <f>Option3!AA$28*conv_2026</f>
        <v>122947.7590287893</v>
      </c>
      <c r="AB42" s="31">
        <f>Option3!AB$28*conv_2026</f>
        <v>132088.59557135691</v>
      </c>
      <c r="AC42" s="31">
        <f>Option3!AC$28*conv_2026</f>
        <v>139192.94899887929</v>
      </c>
      <c r="AD42" s="31">
        <f>Option3!AD$28*conv_2026</f>
        <v>146595.29334291589</v>
      </c>
      <c r="AE42" s="31">
        <f>Option3!AE$28*conv_2026</f>
        <v>162242.00914212564</v>
      </c>
      <c r="AF42" s="31">
        <f>Option3!AF$28*conv_2026</f>
        <v>188275.2348878177</v>
      </c>
      <c r="AG42" s="31">
        <f>Option3!AG$28*conv_2026</f>
        <v>188275.2348878177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-704562.94072694739</v>
      </c>
      <c r="G43" s="225">
        <f>output_dollars</f>
        <v>46203</v>
      </c>
      <c r="H43" s="31"/>
      <c r="I43" s="31">
        <f>SUM(Option3!I$67:I$69)*conv_2026*I$7</f>
        <v>-716786.75368369301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792962.46578053012</v>
      </c>
      <c r="G44" s="225">
        <f>output_dollars</f>
        <v>46203</v>
      </c>
      <c r="H44" s="31"/>
      <c r="I44" s="31">
        <f>Option3!I$36*conv_2026*I$7</f>
        <v>254986.26226716171</v>
      </c>
      <c r="J44" s="31">
        <f>Option3!J$36*conv_2026*J$7</f>
        <v>7212.6213756570387</v>
      </c>
      <c r="K44" s="31">
        <f>Option3!K$36*conv_2026*K$7</f>
        <v>8546.6486343061188</v>
      </c>
      <c r="L44" s="31">
        <f>Option3!L$36*conv_2026*L$7</f>
        <v>9480.8495565536869</v>
      </c>
      <c r="M44" s="31">
        <f>Option3!M$36*conv_2026*M$7</f>
        <v>10102.393254329225</v>
      </c>
      <c r="N44" s="31">
        <f>Option3!N$36*conv_2026*N$7</f>
        <v>12137.03354500452</v>
      </c>
      <c r="O44" s="31">
        <f>Option3!O$36*conv_2026*O$7</f>
        <v>15244.87674727686</v>
      </c>
      <c r="P44" s="31">
        <f>Option3!P$36*conv_2026*P$7</f>
        <v>18316.470695594457</v>
      </c>
      <c r="Q44" s="31">
        <f>Option3!Q$36*conv_2026*Q$7</f>
        <v>21631.101291130879</v>
      </c>
      <c r="R44" s="31">
        <f>Option3!R$36*conv_2026*R$7</f>
        <v>25472.207211386623</v>
      </c>
      <c r="S44" s="31">
        <f>Option3!S$36*conv_2026*S$7</f>
        <v>32419.239253607906</v>
      </c>
      <c r="T44" s="31">
        <f>Option3!T$36*conv_2026*T$7</f>
        <v>38853.358478329057</v>
      </c>
      <c r="U44" s="31">
        <f>Option3!U$36*conv_2026*U$7</f>
        <v>47053.568243122478</v>
      </c>
      <c r="V44" s="31">
        <f>Option3!V$36*conv_2026*V$7</f>
        <v>56494.748402101424</v>
      </c>
      <c r="W44" s="31">
        <f>Option3!W$36*conv_2026*W$7</f>
        <v>66025.520226445355</v>
      </c>
      <c r="X44" s="31">
        <f>Option3!X$36*conv_2026*X$7</f>
        <v>76604.25698772422</v>
      </c>
      <c r="Y44" s="31">
        <f>Option3!Y$36*conv_2026*Y$7</f>
        <v>89906.956399529445</v>
      </c>
      <c r="Z44" s="31">
        <f>Option3!Z$36*conv_2026*Z$7</f>
        <v>102619.42668669402</v>
      </c>
      <c r="AA44" s="31">
        <f>Option3!AA$36*conv_2026*AA$7</f>
        <v>122947.7590287893</v>
      </c>
      <c r="AB44" s="31">
        <f>Option3!AB$36*conv_2026*AB$7</f>
        <v>132088.59557135691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-411817.90311630891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-30559.278277699337</v>
      </c>
      <c r="K46" s="31">
        <f>Option3!K$82*conv_2026*K$7</f>
        <v>-30559.278277699337</v>
      </c>
      <c r="L46" s="31">
        <f>Option3!L$82*conv_2026*L$7</f>
        <v>-30559.278277699337</v>
      </c>
      <c r="M46" s="31">
        <f>Option3!M$82*conv_2026*M$7</f>
        <v>-30559.278277699337</v>
      </c>
      <c r="N46" s="31">
        <f>Option3!N$82*conv_2026*N$7</f>
        <v>-30559.278277699337</v>
      </c>
      <c r="O46" s="31">
        <f>Option3!O$82*conv_2026*O$7</f>
        <v>-30559.278277699337</v>
      </c>
      <c r="P46" s="31">
        <f>Option3!P$82*conv_2026*P$7</f>
        <v>-30559.278277699337</v>
      </c>
      <c r="Q46" s="31">
        <f>Option3!Q$82*conv_2026*Q$7</f>
        <v>-30559.278277699337</v>
      </c>
      <c r="R46" s="31">
        <f>Option3!R$82*conv_2026*R$7</f>
        <v>-30559.278277699337</v>
      </c>
      <c r="S46" s="31">
        <f>Option3!S$82*conv_2026*S$7</f>
        <v>-30559.278277699337</v>
      </c>
      <c r="T46" s="31">
        <f>Option3!T$82*conv_2026*T$7</f>
        <v>-30559.278277699337</v>
      </c>
      <c r="U46" s="31">
        <f>Option3!U$82*conv_2026*U$7</f>
        <v>-30559.278277699337</v>
      </c>
      <c r="V46" s="31">
        <f>Option3!V$82*conv_2026*V$7</f>
        <v>-30559.278277699337</v>
      </c>
      <c r="W46" s="31">
        <f>Option3!W$82*conv_2026*W$7</f>
        <v>-30559.278277699337</v>
      </c>
      <c r="X46" s="31">
        <f>Option3!X$82*conv_2026*X$7</f>
        <v>-30559.278277699337</v>
      </c>
      <c r="Y46" s="31">
        <f>Option3!Y$82*conv_2026*Y$7</f>
        <v>-30559.278277699337</v>
      </c>
      <c r="Z46" s="31">
        <f>Option3!Z$82*conv_2026*Z$7</f>
        <v>-30559.278277699337</v>
      </c>
      <c r="AA46" s="31">
        <f>Option3!AA$82*conv_2026*AA$7</f>
        <v>-30559.278277699337</v>
      </c>
      <c r="AB46" s="31">
        <f>Option3!AB$82*conv_2026*AB$7</f>
        <v>-30559.278277699337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4897850.2964566732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265986.94533915905</v>
      </c>
      <c r="K48" s="31">
        <f>Option3!K$84*conv_2026*K$7</f>
        <v>282866.22252816439</v>
      </c>
      <c r="L48" s="31">
        <f>Option3!L$84*conv_2026*L$7</f>
        <v>300145.32605357125</v>
      </c>
      <c r="M48" s="31">
        <f>Option3!M$84*conv_2026*M$7</f>
        <v>317737.08680345013</v>
      </c>
      <c r="N48" s="31">
        <f>Option3!N$84*conv_2026*N$7</f>
        <v>333915.75096042932</v>
      </c>
      <c r="O48" s="31">
        <f>Option3!O$84*conv_2026*O$7</f>
        <v>385447.82110112009</v>
      </c>
      <c r="P48" s="31">
        <f>Option3!P$84*conv_2026*P$7</f>
        <v>437016.14049576578</v>
      </c>
      <c r="Q48" s="31">
        <f>Option3!Q$84*conv_2026*Q$7</f>
        <v>433701.50990022928</v>
      </c>
      <c r="R48" s="31">
        <f>Option3!R$84*conv_2026*R$7</f>
        <v>429860.40397997358</v>
      </c>
      <c r="S48" s="31">
        <f>Option3!S$84*conv_2026*S$7</f>
        <v>422913.37193775229</v>
      </c>
      <c r="T48" s="31">
        <f>Option3!T$84*conv_2026*T$7</f>
        <v>416479.25271303114</v>
      </c>
      <c r="U48" s="31">
        <f>Option3!U$84*conv_2026*U$7</f>
        <v>408279.04294823774</v>
      </c>
      <c r="V48" s="31">
        <f>Option3!V$84*conv_2026*V$7</f>
        <v>398837.86278925883</v>
      </c>
      <c r="W48" s="31">
        <f>Option3!W$84*conv_2026*W$7</f>
        <v>389307.09096491488</v>
      </c>
      <c r="X48" s="31">
        <f>Option3!X$84*conv_2026*X$7</f>
        <v>378728.35420363606</v>
      </c>
      <c r="Y48" s="31">
        <f>Option3!Y$84*conv_2026*Y$7</f>
        <v>365425.65479183081</v>
      </c>
      <c r="Z48" s="31">
        <f>Option3!Z$84*conv_2026*Z$7</f>
        <v>352713.18450466619</v>
      </c>
      <c r="AA48" s="31">
        <f>Option3!AA$84*conv_2026*AA$7</f>
        <v>332384.85216257087</v>
      </c>
      <c r="AB48" s="31">
        <f>Option3!AB$84*conv_2026*AB$7</f>
        <v>323244.01562000334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235427.66706145971</v>
      </c>
      <c r="K50" s="52">
        <f t="shared" si="13"/>
        <v>252306.94425046505</v>
      </c>
      <c r="L50" s="52">
        <f t="shared" si="13"/>
        <v>269586.04777587194</v>
      </c>
      <c r="M50" s="52">
        <f t="shared" si="13"/>
        <v>287177.80852575082</v>
      </c>
      <c r="N50" s="52">
        <f t="shared" si="13"/>
        <v>303356.47268273</v>
      </c>
      <c r="O50" s="52">
        <f t="shared" si="13"/>
        <v>354888.54282342078</v>
      </c>
      <c r="P50" s="52">
        <f t="shared" si="13"/>
        <v>406456.86221806647</v>
      </c>
      <c r="Q50" s="52">
        <f t="shared" si="13"/>
        <v>403142.23162252997</v>
      </c>
      <c r="R50" s="52">
        <f t="shared" si="13"/>
        <v>399301.12570227426</v>
      </c>
      <c r="S50" s="52">
        <f t="shared" si="13"/>
        <v>392354.09366005298</v>
      </c>
      <c r="T50" s="52">
        <f t="shared" si="13"/>
        <v>385919.97443533182</v>
      </c>
      <c r="U50" s="52">
        <f t="shared" si="13"/>
        <v>377719.76467053842</v>
      </c>
      <c r="V50" s="52">
        <f t="shared" si="13"/>
        <v>368278.58451155951</v>
      </c>
      <c r="W50" s="52">
        <f t="shared" si="13"/>
        <v>358747.81268721557</v>
      </c>
      <c r="X50" s="52">
        <f t="shared" si="13"/>
        <v>348169.07592593675</v>
      </c>
      <c r="Y50" s="52">
        <f t="shared" si="13"/>
        <v>334866.37651413149</v>
      </c>
      <c r="Z50" s="52">
        <f t="shared" si="13"/>
        <v>322153.90622696688</v>
      </c>
      <c r="AA50" s="52">
        <f t="shared" si="13"/>
        <v>301825.57388487156</v>
      </c>
      <c r="AB50" s="52">
        <f t="shared" si="13"/>
        <v>292684.73734230403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4486032.3933403641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-411817.90311630891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4897850.2964566732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5.4950349128405289E-2</v>
      </c>
      <c r="J91" s="297" cm="1">
        <f t="array" ref="J91">MAX($D91*INDEX(J$15:X$81, MATCH($A91&amp;$C91, $D$15:$D$81,0),))/mill_conv</f>
        <v>5.4950349128405289E-2</v>
      </c>
      <c r="K91" s="297" cm="1">
        <f t="array" ref="K91">MAX($D91*INDEX(K$15:Y$81, MATCH($A91&amp;$C91, $D$15:$D$81,0),))/mill_conv</f>
        <v>5.4950349128405289E-2</v>
      </c>
      <c r="L91" s="297" cm="1">
        <f t="array" ref="L91">MAX($D91*INDEX(L$15:Z$81, MATCH($A91&amp;$C91, $D$15:$D$81,0),))/mill_conv</f>
        <v>5.4950349128405289E-2</v>
      </c>
      <c r="M91" s="297" cm="1">
        <f t="array" ref="M91">MAX($D91*INDEX(M$15:AA$81, MATCH($A91&amp;$C91, $D$15:$D$81,0),))/mill_conv</f>
        <v>5.4950349128405289E-2</v>
      </c>
      <c r="N91" s="297" cm="1">
        <f t="array" ref="N91">MAX($D91*INDEX(N$15:AB$81, MATCH($A91&amp;$C91, $D$15:$D$81,0),))/mill_conv</f>
        <v>5.4950349128405289E-2</v>
      </c>
      <c r="O91" s="297" cm="1">
        <f t="array" ref="O91">MAX($D91*INDEX(O$15:AC$81, MATCH($A91&amp;$C91, $D$15:$D$81,0),))/mill_conv</f>
        <v>5.4950349128405289E-2</v>
      </c>
      <c r="P91" s="297" cm="1">
        <f t="array" ref="P91">MAX($D91*INDEX(P$15:AD$81, MATCH($A91&amp;$C91, $D$15:$D$81,0),))/mill_conv</f>
        <v>5.4950349128405289E-2</v>
      </c>
      <c r="Q91" s="297" cm="1">
        <f t="array" ref="Q91">MAX($D91*INDEX(Q$15:AE$81, MATCH($A91&amp;$C91, $D$15:$D$81,0),))/mill_conv</f>
        <v>5.4950349128405289E-2</v>
      </c>
      <c r="R91" s="297" cm="1">
        <f t="array" ref="R91">MAX($D91*INDEX(R$15:AF$81, MATCH($A91&amp;$C91, $D$15:$D$81,0),))/mill_conv</f>
        <v>5.4950349128405289E-2</v>
      </c>
      <c r="S91" s="297" cm="1">
        <f t="array" ref="S91">MAX($D91*INDEX(S$15:AG$81, MATCH($A91&amp;$C91, $D$15:$D$81,0),))/mill_conv</f>
        <v>5.4950349128405289E-2</v>
      </c>
      <c r="T91" s="297" cm="1">
        <f t="array" ref="T91">MAX($D91*INDEX(T$15:AH$81, MATCH($A91&amp;$C91, $D$15:$D$81,0),))/mill_conv</f>
        <v>5.4950349128405289E-2</v>
      </c>
      <c r="U91" s="297" cm="1">
        <f t="array" ref="U91">MAX($D91*INDEX(U$15:AI$81, MATCH($A91&amp;$C91, $D$15:$D$81,0),))/mill_conv</f>
        <v>5.4950349128405289E-2</v>
      </c>
      <c r="V91" s="297" cm="1">
        <f t="array" ref="V91">MAX($D91*INDEX(V$15:AJ$81, MATCH($A91&amp;$C91, $D$15:$D$81,0),))/mill_conv</f>
        <v>5.4950349128405289E-2</v>
      </c>
      <c r="W91" s="297" cm="1">
        <f t="array" ref="W91">MAX($D91*INDEX(W$15:AK$81, MATCH($A91&amp;$C91, $D$15:$D$81,0),))/mill_conv</f>
        <v>5.4950349128405289E-2</v>
      </c>
      <c r="X91" s="297" cm="1">
        <f t="array" ref="X91">MAX($D91*INDEX(X$15:AL$81, MATCH($A91&amp;$C91, $D$15:$D$81,0),))/mill_conv</f>
        <v>5.4950349128405289E-2</v>
      </c>
      <c r="Y91" s="297" cm="1">
        <f t="array" ref="Y91">MAX($D91*INDEX(Y$15:AM$81, MATCH($A91&amp;$C91, $D$15:$D$81,0),))/mill_conv</f>
        <v>5.4950349128405289E-2</v>
      </c>
      <c r="Z91" s="297" cm="1">
        <f t="array" ref="Z91">MAX($D91*INDEX(Z$15:AN$81, MATCH($A91&amp;$C91, $D$15:$D$81,0),))/mill_conv</f>
        <v>5.4950349128405289E-2</v>
      </c>
      <c r="AA91" s="297" cm="1">
        <f t="array" ref="AA91">MAX($D91*INDEX(AA$15:AO$81, MATCH($A91&amp;$C91, $D$15:$D$81,0),))/mill_conv</f>
        <v>5.4950349128405289E-2</v>
      </c>
      <c r="AB91" s="297" cm="1">
        <f t="array" ref="AB91">MAX($D91*INDEX(AB$15:AP$81, MATCH($A91&amp;$C91, $D$15:$D$81,0),))/mill_conv</f>
        <v>5.4950349128405289E-2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0.2549862622671617</v>
      </c>
      <c r="J92" s="297">
        <f t="shared" si="23"/>
        <v>0.27319956671481616</v>
      </c>
      <c r="K92" s="297">
        <f t="shared" si="23"/>
        <v>0.29141287116247055</v>
      </c>
      <c r="L92" s="297">
        <f t="shared" si="23"/>
        <v>0.30962617561012495</v>
      </c>
      <c r="M92" s="297">
        <f t="shared" si="23"/>
        <v>0.32783948005777935</v>
      </c>
      <c r="N92" s="297">
        <f t="shared" si="23"/>
        <v>0.34605278450543381</v>
      </c>
      <c r="O92" s="297">
        <f t="shared" si="23"/>
        <v>0.40069269784839695</v>
      </c>
      <c r="P92" s="297">
        <f t="shared" si="23"/>
        <v>0.4553326111913602</v>
      </c>
      <c r="Q92" s="297">
        <f t="shared" si="23"/>
        <v>0.4553326111913602</v>
      </c>
      <c r="R92" s="297">
        <f t="shared" si="23"/>
        <v>0.4553326111913602</v>
      </c>
      <c r="S92" s="297">
        <f t="shared" ref="S92:AG92" si="24">$D92*INDEX(S$15:S$81, MATCH($A92&amp;$C92, $D$15:$D$81,0))/mill_conv</f>
        <v>0.4553326111913602</v>
      </c>
      <c r="T92" s="297">
        <f t="shared" si="24"/>
        <v>0.4553326111913602</v>
      </c>
      <c r="U92" s="297">
        <f t="shared" si="24"/>
        <v>0.4553326111913602</v>
      </c>
      <c r="V92" s="297">
        <f t="shared" si="24"/>
        <v>0.4553326111913602</v>
      </c>
      <c r="W92" s="297">
        <f t="shared" si="24"/>
        <v>0.4553326111913602</v>
      </c>
      <c r="X92" s="297">
        <f t="shared" si="24"/>
        <v>0.4553326111913602</v>
      </c>
      <c r="Y92" s="297">
        <f t="shared" si="24"/>
        <v>0.4553326111913602</v>
      </c>
      <c r="Z92" s="297">
        <f t="shared" si="24"/>
        <v>0.4553326111913602</v>
      </c>
      <c r="AA92" s="297">
        <f t="shared" si="24"/>
        <v>0.4553326111913602</v>
      </c>
      <c r="AB92" s="297">
        <f t="shared" si="24"/>
        <v>0.4553326111913602</v>
      </c>
      <c r="AC92" s="297">
        <f t="shared" si="24"/>
        <v>0.4553326111913602</v>
      </c>
      <c r="AD92" s="297">
        <f t="shared" si="24"/>
        <v>0.4553326111913602</v>
      </c>
      <c r="AE92" s="297">
        <f t="shared" si="24"/>
        <v>0.4553326111913602</v>
      </c>
      <c r="AF92" s="297">
        <f t="shared" si="24"/>
        <v>0.4553326111913602</v>
      </c>
      <c r="AG92" s="297">
        <f t="shared" si="24"/>
        <v>0.4553326111913602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7.5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4.2</v>
      </c>
      <c r="J98" s="119">
        <f>INDEX('Option1 (base case)'!J$14:J$87, MATCH($C98, 'Option1 (base case)'!$C$14:$C$87,0))</f>
        <v>4.5</v>
      </c>
      <c r="K98" s="119">
        <f>INDEX('Option1 (base case)'!K$14:K$87, MATCH($C98, 'Option1 (base case)'!$C$14:$C$87,0))</f>
        <v>4.8</v>
      </c>
      <c r="L98" s="119">
        <f>INDEX('Option1 (base case)'!L$14:L$87, MATCH($C98, 'Option1 (base case)'!$C$14:$C$87,0))</f>
        <v>5.0999999999999996</v>
      </c>
      <c r="M98" s="119">
        <f>INDEX('Option1 (base case)'!M$14:M$87, MATCH($C98, 'Option1 (base case)'!$C$14:$C$87,0))</f>
        <v>5.3999999999999995</v>
      </c>
      <c r="N98" s="119">
        <f>INDEX('Option1 (base case)'!N$14:N$87, MATCH($C98, 'Option1 (base case)'!$C$14:$C$87,0))</f>
        <v>5.7</v>
      </c>
      <c r="O98" s="119">
        <f>INDEX('Option1 (base case)'!O$14:O$87, MATCH($C98, 'Option1 (base case)'!$C$14:$C$87,0))</f>
        <v>6.6</v>
      </c>
      <c r="P98" s="119">
        <f>INDEX('Option1 (base case)'!P$14:P$87, MATCH($C98, 'Option1 (base case)'!$C$14:$C$87,0))</f>
        <v>7.5</v>
      </c>
      <c r="Q98" s="119">
        <f>INDEX('Option1 (base case)'!Q$14:Q$87, MATCH($C98, 'Option1 (base case)'!$C$14:$C$87,0))</f>
        <v>7.5</v>
      </c>
      <c r="R98" s="119">
        <f>INDEX('Option1 (base case)'!R$14:R$87, MATCH($C98, 'Option1 (base case)'!$C$14:$C$87,0))</f>
        <v>7.5</v>
      </c>
      <c r="S98" s="119">
        <f>INDEX('Option1 (base case)'!S$14:S$87, MATCH($C98, 'Option1 (base case)'!$C$14:$C$87,0))</f>
        <v>7.5</v>
      </c>
      <c r="T98" s="119">
        <f>INDEX('Option1 (base case)'!T$14:T$87, MATCH($C98, 'Option1 (base case)'!$C$14:$C$87,0))</f>
        <v>7.5</v>
      </c>
      <c r="U98" s="119">
        <f>INDEX('Option1 (base case)'!U$14:U$87, MATCH($C98, 'Option1 (base case)'!$C$14:$C$87,0))</f>
        <v>7.5</v>
      </c>
      <c r="V98" s="119">
        <f>INDEX('Option1 (base case)'!V$14:V$87, MATCH($C98, 'Option1 (base case)'!$C$14:$C$87,0))</f>
        <v>7.5</v>
      </c>
      <c r="W98" s="119">
        <f>INDEX('Option1 (base case)'!W$14:W$87, MATCH($C98, 'Option1 (base case)'!$C$14:$C$87,0))</f>
        <v>7.5</v>
      </c>
      <c r="X98" s="119">
        <f>INDEX('Option1 (base case)'!X$14:X$87, MATCH($C98, 'Option1 (base case)'!$C$14:$C$87,0))</f>
        <v>7.5</v>
      </c>
      <c r="Y98" s="119">
        <f>INDEX('Option1 (base case)'!Y$14:Y$87, MATCH($C98, 'Option1 (base case)'!$C$14:$C$87,0))</f>
        <v>7.5</v>
      </c>
      <c r="Z98" s="119">
        <f>INDEX('Option1 (base case)'!Z$14:Z$87, MATCH($C98, 'Option1 (base case)'!$C$14:$C$87,0))</f>
        <v>7.5</v>
      </c>
      <c r="AA98" s="119">
        <f>INDEX('Option1 (base case)'!AA$14:AA$87, MATCH($C98, 'Option1 (base case)'!$C$14:$C$87,0))</f>
        <v>7.5</v>
      </c>
      <c r="AB98" s="119">
        <f>INDEX('Option1 (base case)'!AB$14:AB$87, MATCH($C98, 'Option1 (base case)'!$C$14:$C$87,0))</f>
        <v>7.5</v>
      </c>
      <c r="AC98" s="119">
        <f>INDEX('Option1 (base case)'!AC$14:AC$87, MATCH($C98, 'Option1 (base case)'!$C$14:$C$87,0))</f>
        <v>7.5</v>
      </c>
      <c r="AD98" s="119">
        <f>INDEX('Option1 (base case)'!AD$14:AD$87, MATCH($C98, 'Option1 (base case)'!$C$14:$C$87,0))</f>
        <v>7.5</v>
      </c>
      <c r="AE98" s="119">
        <f>INDEX('Option1 (base case)'!AE$14:AE$87, MATCH($C98, 'Option1 (base case)'!$C$14:$C$87,0))</f>
        <v>7.5</v>
      </c>
      <c r="AF98" s="119">
        <f>INDEX('Option1 (base case)'!AF$14:AF$87, MATCH($C98, 'Option1 (base case)'!$C$14:$C$87,0))</f>
        <v>7.5</v>
      </c>
      <c r="AG98" s="119">
        <f>INDEX('Option1 (base case)'!AG$14:AG$87, MATCH($C98, 'Option1 (base case)'!$C$14:$C$87,0))</f>
        <v>7.5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0.40913598444357641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0.22911615128840279</v>
      </c>
      <c r="J99" s="119">
        <f>INDEX('Option1 (base case)'!J$14:J$87, MATCH($C99, 'Option1 (base case)'!$C$14:$C$87,0))/10^6</f>
        <v>0.24548159066614583</v>
      </c>
      <c r="K99" s="119">
        <f>INDEX('Option1 (base case)'!K$14:K$87, MATCH($C99, 'Option1 (base case)'!$C$14:$C$87,0))/10^6</f>
        <v>0.26184703004388887</v>
      </c>
      <c r="L99" s="119">
        <f>INDEX('Option1 (base case)'!L$14:L$87, MATCH($C99, 'Option1 (base case)'!$C$14:$C$87,0))/10^6</f>
        <v>0.27821246942163197</v>
      </c>
      <c r="M99" s="119">
        <f>INDEX('Option1 (base case)'!M$14:M$87, MATCH($C99, 'Option1 (base case)'!$C$14:$C$87,0))/10^6</f>
        <v>0.29457790879937501</v>
      </c>
      <c r="N99" s="119">
        <f>INDEX('Option1 (base case)'!N$14:N$87, MATCH($C99, 'Option1 (base case)'!$C$14:$C$87,0))/10^6</f>
        <v>0.31094334817711811</v>
      </c>
      <c r="O99" s="119">
        <f>INDEX('Option1 (base case)'!O$14:O$87, MATCH($C99, 'Option1 (base case)'!$C$14:$C$87,0))/10^6</f>
        <v>0.36003966631034723</v>
      </c>
      <c r="P99" s="119">
        <f>INDEX('Option1 (base case)'!P$14:P$87, MATCH($C99, 'Option1 (base case)'!$C$14:$C$87,0))/10^6</f>
        <v>0.40913598444357641</v>
      </c>
      <c r="Q99" s="119">
        <f>INDEX('Option1 (base case)'!Q$14:Q$87, MATCH($C99, 'Option1 (base case)'!$C$14:$C$87,0))/10^6</f>
        <v>0.40913598444357641</v>
      </c>
      <c r="R99" s="119">
        <f>INDEX('Option1 (base case)'!R$14:R$87, MATCH($C99, 'Option1 (base case)'!$C$14:$C$87,0))/10^6</f>
        <v>0.40913598444357641</v>
      </c>
      <c r="S99" s="119">
        <f>INDEX('Option1 (base case)'!S$14:S$87, MATCH($C99, 'Option1 (base case)'!$C$14:$C$87,0))/10^6</f>
        <v>0.40913598444357641</v>
      </c>
      <c r="T99" s="119">
        <f>INDEX('Option1 (base case)'!T$14:T$87, MATCH($C99, 'Option1 (base case)'!$C$14:$C$87,0))/10^6</f>
        <v>0.40913598444357641</v>
      </c>
      <c r="U99" s="119">
        <f>INDEX('Option1 (base case)'!U$14:U$87, MATCH($C99, 'Option1 (base case)'!$C$14:$C$87,0))/10^6</f>
        <v>0.40913598444357641</v>
      </c>
      <c r="V99" s="119">
        <f>INDEX('Option1 (base case)'!V$14:V$87, MATCH($C99, 'Option1 (base case)'!$C$14:$C$87,0))/10^6</f>
        <v>0.40913598444357641</v>
      </c>
      <c r="W99" s="119">
        <f>INDEX('Option1 (base case)'!W$14:W$87, MATCH($C99, 'Option1 (base case)'!$C$14:$C$87,0))/10^6</f>
        <v>0.40913598444357641</v>
      </c>
      <c r="X99" s="119">
        <f>INDEX('Option1 (base case)'!X$14:X$87, MATCH($C99, 'Option1 (base case)'!$C$14:$C$87,0))/10^6</f>
        <v>0.40913598444357641</v>
      </c>
      <c r="Y99" s="119">
        <f>INDEX('Option1 (base case)'!Y$14:Y$87, MATCH($C99, 'Option1 (base case)'!$C$14:$C$87,0))/10^6</f>
        <v>0.40913598444357641</v>
      </c>
      <c r="Z99" s="119">
        <f>INDEX('Option1 (base case)'!Z$14:Z$87, MATCH($C99, 'Option1 (base case)'!$C$14:$C$87,0))/10^6</f>
        <v>0.40913598444357641</v>
      </c>
      <c r="AA99" s="119">
        <f>INDEX('Option1 (base case)'!AA$14:AA$87, MATCH($C99, 'Option1 (base case)'!$C$14:$C$87,0))/10^6</f>
        <v>0.40913598444357641</v>
      </c>
      <c r="AB99" s="119">
        <f>INDEX('Option1 (base case)'!AB$14:AB$87, MATCH($C99, 'Option1 (base case)'!$C$14:$C$87,0))/10^6</f>
        <v>0.40913598444357641</v>
      </c>
      <c r="AC99" s="119">
        <f>INDEX('Option1 (base case)'!AC$14:AC$87, MATCH($C99, 'Option1 (base case)'!$C$14:$C$87,0))/10^6</f>
        <v>0.40913598444357641</v>
      </c>
      <c r="AD99" s="119">
        <f>INDEX('Option1 (base case)'!AD$14:AD$87, MATCH($C99, 'Option1 (base case)'!$C$14:$C$87,0))/10^6</f>
        <v>0.40913598444357641</v>
      </c>
      <c r="AE99" s="119">
        <f>INDEX('Option1 (base case)'!AE$14:AE$87, MATCH($C99, 'Option1 (base case)'!$C$14:$C$87,0))/10^6</f>
        <v>0.40913598444357641</v>
      </c>
      <c r="AF99" s="119">
        <f>INDEX('Option1 (base case)'!AF$14:AF$87, MATCH($C99, 'Option1 (base case)'!$C$14:$C$87,0))/10^6</f>
        <v>0.40913598444357641</v>
      </c>
      <c r="AG99" s="119">
        <f>INDEX('Option1 (base case)'!AG$14:AG$87, MATCH($C99, 'Option1 (base case)'!$C$14:$C$87,0))/10^6</f>
        <v>0.40913598444357641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New DVY 22kV feeder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400382.26206295495</v>
      </c>
      <c r="AA12" s="31">
        <f>Consol!AB36</f>
        <v>400382.26206295495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4699662.1130626509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218249.21758641084</v>
      </c>
      <c r="K28" s="31">
        <f>(INDEX(Option2!K$106:K$117, MATCH($D28, Option2!$G$106:$G$117,0)))*conv_2026*K$7</f>
        <v>236462.52203406524</v>
      </c>
      <c r="L28" s="31">
        <f>(INDEX(Option2!L$106:L$117, MATCH($D28, Option2!$G$106:$G$117,0)))*conv_2026*L$7</f>
        <v>254675.82648171965</v>
      </c>
      <c r="M28" s="31">
        <f>(INDEX(Option2!M$106:M$117, MATCH($D28, Option2!$G$106:$G$117,0)))*conv_2026*M$7</f>
        <v>272889.13092937408</v>
      </c>
      <c r="N28" s="31">
        <f>(INDEX(Option2!N$106:N$117, MATCH($D28, Option2!$G$106:$G$117,0)))*conv_2026*N$7</f>
        <v>291102.43537702854</v>
      </c>
      <c r="O28" s="31">
        <f>(INDEX(Option2!O$106:O$117, MATCH($D28, Option2!$G$106:$G$117,0)))*conv_2026*O$7</f>
        <v>345742.34871999169</v>
      </c>
      <c r="P28" s="31">
        <f>(INDEX(Option2!P$106:P$117, MATCH($D28, Option2!$G$106:$G$117,0)))*conv_2026*P$7</f>
        <v>400382.26206295495</v>
      </c>
      <c r="Q28" s="31">
        <f>(INDEX(Option2!Q$106:Q$117, MATCH($D28, Option2!$G$106:$G$117,0)))*conv_2026*Q$7</f>
        <v>400382.26206295495</v>
      </c>
      <c r="R28" s="31">
        <f>(INDEX(Option2!R$106:R$117, MATCH($D28, Option2!$G$106:$G$117,0)))*conv_2026*R$7</f>
        <v>400382.26206295495</v>
      </c>
      <c r="S28" s="31">
        <f>(INDEX(Option2!S$106:S$117, MATCH($D28, Option2!$G$106:$G$117,0)))*conv_2026*S$7</f>
        <v>400382.26206295495</v>
      </c>
      <c r="T28" s="31">
        <f>(INDEX(Option2!T$106:T$117, MATCH($D28, Option2!$G$106:$G$117,0)))*conv_2026*T$7</f>
        <v>400382.26206295495</v>
      </c>
      <c r="U28" s="31">
        <f>(INDEX(Option2!U$106:U$117, MATCH($D28, Option2!$G$106:$G$117,0)))*conv_2026*U$7</f>
        <v>400382.26206295495</v>
      </c>
      <c r="V28" s="31">
        <f>(INDEX(Option2!V$106:V$117, MATCH($D28, Option2!$G$106:$G$117,0)))*conv_2026*V$7</f>
        <v>400382.26206295495</v>
      </c>
      <c r="W28" s="31">
        <f>(INDEX(Option2!W$106:W$117, MATCH($D28, Option2!$G$106:$G$117,0)))*conv_2026*W$7</f>
        <v>400382.26206295495</v>
      </c>
      <c r="X28" s="31">
        <f>(INDEX(Option2!X$106:X$117, MATCH($D28, Option2!$G$106:$G$117,0)))*conv_2026*X$7</f>
        <v>400382.26206295495</v>
      </c>
      <c r="Y28" s="31">
        <f>(INDEX(Option2!Y$106:Y$117, MATCH($D28, Option2!$G$106:$G$117,0)))*conv_2026*Y$7</f>
        <v>400382.26206295495</v>
      </c>
      <c r="Z28" s="31">
        <f>(INDEX(Option2!Z$106:Z$117, MATCH($D28, Option2!$G$106:$G$117,0)))*conv_2026*Z$7</f>
        <v>400382.26206295495</v>
      </c>
      <c r="AA28" s="31">
        <f>(INDEX(Option2!AA$106:AA$117, MATCH($D28, Option2!$G$106:$G$117,0)))*conv_2026*AA$7</f>
        <v>400382.26206295495</v>
      </c>
      <c r="AB28" s="31">
        <f>(INDEX(Option2!AB$106:AB$117, MATCH($D28, Option2!$G$106:$G$117,0)))*conv_2026*AB$7</f>
        <v>400382.26206295495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4625610.83034606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212754.18267357032</v>
      </c>
      <c r="K30" s="31">
        <f>IF($B30=0,0, (INDEX(Option2!K$106:K$117, MATCH($D30, Option2!$G$106:$G$117,0)))*conv_2026*K$7)</f>
        <v>230967.48712122472</v>
      </c>
      <c r="L30" s="31">
        <f>IF($B30=0,0, (INDEX(Option2!L$106:L$117, MATCH($D30, Option2!$G$106:$G$117,0)))*conv_2026*L$7)</f>
        <v>249180.79156887913</v>
      </c>
      <c r="M30" s="31">
        <f>IF($B30=0,0, (INDEX(Option2!M$106:M$117, MATCH($D30, Option2!$G$106:$G$117,0)))*conv_2026*M$7)</f>
        <v>267394.09601653356</v>
      </c>
      <c r="N30" s="31">
        <f>IF($B30=0,0, (INDEX(Option2!N$106:N$117, MATCH($D30, Option2!$G$106:$G$117,0)))*conv_2026*N$7)</f>
        <v>285607.40046418802</v>
      </c>
      <c r="O30" s="31">
        <f>IF($B30=0,0, (INDEX(Option2!O$106:O$117, MATCH($D30, Option2!$G$106:$G$117,0)))*conv_2026*O$7)</f>
        <v>340247.31380715111</v>
      </c>
      <c r="P30" s="31">
        <f>IF($B30=0,0, (INDEX(Option2!P$106:P$117, MATCH($D30, Option2!$G$106:$G$117,0)))*conv_2026*P$7)</f>
        <v>394887.22715011443</v>
      </c>
      <c r="Q30" s="31">
        <f>IF($B30=0,0, (INDEX(Option2!Q$106:Q$117, MATCH($D30, Option2!$G$106:$G$117,0)))*conv_2026*Q$7)</f>
        <v>394887.22715011443</v>
      </c>
      <c r="R30" s="31">
        <f>IF($B30=0,0, (INDEX(Option2!R$106:R$117, MATCH($D30, Option2!$G$106:$G$117,0)))*conv_2026*R$7)</f>
        <v>394887.22715011443</v>
      </c>
      <c r="S30" s="31">
        <f>IF($B30=0,0, (INDEX(Option2!S$106:S$117, MATCH($D30, Option2!$G$106:$G$117,0)))*conv_2026*S$7)</f>
        <v>394887.22715011443</v>
      </c>
      <c r="T30" s="31">
        <f>IF($B30=0,0, (INDEX(Option2!T$106:T$117, MATCH($D30, Option2!$G$106:$G$117,0)))*conv_2026*T$7)</f>
        <v>394887.22715011443</v>
      </c>
      <c r="U30" s="31">
        <f>IF($B30=0,0, (INDEX(Option2!U$106:U$117, MATCH($D30, Option2!$G$106:$G$117,0)))*conv_2026*U$7)</f>
        <v>394887.22715011443</v>
      </c>
      <c r="V30" s="31">
        <f>IF($B30=0,0, (INDEX(Option2!V$106:V$117, MATCH($D30, Option2!$G$106:$G$117,0)))*conv_2026*V$7)</f>
        <v>394887.22715011443</v>
      </c>
      <c r="W30" s="31">
        <f>IF($B30=0,0, (INDEX(Option2!W$106:W$117, MATCH($D30, Option2!$G$106:$G$117,0)))*conv_2026*W$7)</f>
        <v>394887.22715011443</v>
      </c>
      <c r="X30" s="31">
        <f>IF($B30=0,0, (INDEX(Option2!X$106:X$117, MATCH($D30, Option2!$G$106:$G$117,0)))*conv_2026*X$7)</f>
        <v>394887.22715011443</v>
      </c>
      <c r="Y30" s="31">
        <f>IF($B30=0,0, (INDEX(Option2!Y$106:Y$117, MATCH($D30, Option2!$G$106:$G$117,0)))*conv_2026*Y$7)</f>
        <v>394887.22715011443</v>
      </c>
      <c r="Z30" s="31">
        <f>IF($B30=0,0, (INDEX(Option2!Z$106:Z$117, MATCH($D30, Option2!$G$106:$G$117,0)))*conv_2026*Z$7)</f>
        <v>394887.22715011443</v>
      </c>
      <c r="AA30" s="31">
        <f>IF($B30=0,0, (INDEX(Option2!AA$106:AA$117, MATCH($D30, Option2!$G$106:$G$117,0)))*conv_2026*AA$7)</f>
        <v>394887.22715011443</v>
      </c>
      <c r="AB30" s="31">
        <f>IF($B30=0,0, (INDEX(Option2!AB$106:AB$117, MATCH($D30, Option2!$G$106:$G$117,0)))*conv_2026*AB$7)</f>
        <v>394887.22715011443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4773713.3957792427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223744.25249925136</v>
      </c>
      <c r="K31" s="31">
        <f>IF($B31=0,0, (INDEX(Option2!K$106:K$117, MATCH($D31, Option2!$G$106:$G$117,0)))*conv_2026*K$7)</f>
        <v>241957.55694690577</v>
      </c>
      <c r="L31" s="31">
        <f>IF($B31=0,0, (INDEX(Option2!L$106:L$117, MATCH($D31, Option2!$G$106:$G$117,0)))*conv_2026*L$7)</f>
        <v>260170.86139456017</v>
      </c>
      <c r="M31" s="31">
        <f>IF($B31=0,0, (INDEX(Option2!M$106:M$117, MATCH($D31, Option2!$G$106:$G$117,0)))*conv_2026*M$7)</f>
        <v>278384.1658422146</v>
      </c>
      <c r="N31" s="31">
        <f>IF($B31=0,0, (INDEX(Option2!N$106:N$117, MATCH($D31, Option2!$G$106:$G$117,0)))*conv_2026*N$7)</f>
        <v>296597.47028986906</v>
      </c>
      <c r="O31" s="31">
        <f>IF($B31=0,0, (INDEX(Option2!O$106:O$117, MATCH($D31, Option2!$G$106:$G$117,0)))*conv_2026*O$7)</f>
        <v>351237.38363283221</v>
      </c>
      <c r="P31" s="31">
        <f>IF($B31=0,0, (INDEX(Option2!P$106:P$117, MATCH($D31, Option2!$G$106:$G$117,0)))*conv_2026*P$7)</f>
        <v>405877.29697579547</v>
      </c>
      <c r="Q31" s="31">
        <f>IF($B31=0,0, (INDEX(Option2!Q$106:Q$117, MATCH($D31, Option2!$G$106:$G$117,0)))*conv_2026*Q$7)</f>
        <v>405877.29697579547</v>
      </c>
      <c r="R31" s="31">
        <f>IF($B31=0,0, (INDEX(Option2!R$106:R$117, MATCH($D31, Option2!$G$106:$G$117,0)))*conv_2026*R$7)</f>
        <v>405877.29697579547</v>
      </c>
      <c r="S31" s="31">
        <f>IF($B31=0,0, (INDEX(Option2!S$106:S$117, MATCH($D31, Option2!$G$106:$G$117,0)))*conv_2026*S$7)</f>
        <v>405877.29697579547</v>
      </c>
      <c r="T31" s="31">
        <f>IF($B31=0,0, (INDEX(Option2!T$106:T$117, MATCH($D31, Option2!$G$106:$G$117,0)))*conv_2026*T$7)</f>
        <v>405877.29697579547</v>
      </c>
      <c r="U31" s="31">
        <f>IF($B31=0,0, (INDEX(Option2!U$106:U$117, MATCH($D31, Option2!$G$106:$G$117,0)))*conv_2026*U$7)</f>
        <v>405877.29697579547</v>
      </c>
      <c r="V31" s="31">
        <f>IF($B31=0,0, (INDEX(Option2!V$106:V$117, MATCH($D31, Option2!$G$106:$G$117,0)))*conv_2026*V$7)</f>
        <v>405877.29697579547</v>
      </c>
      <c r="W31" s="31">
        <f>IF($B31=0,0, (INDEX(Option2!W$106:W$117, MATCH($D31, Option2!$G$106:$G$117,0)))*conv_2026*W$7)</f>
        <v>405877.29697579547</v>
      </c>
      <c r="X31" s="31">
        <f>IF($B31=0,0, (INDEX(Option2!X$106:X$117, MATCH($D31, Option2!$G$106:$G$117,0)))*conv_2026*X$7)</f>
        <v>405877.29697579547</v>
      </c>
      <c r="Y31" s="31">
        <f>IF($B31=0,0, (INDEX(Option2!Y$106:Y$117, MATCH($D31, Option2!$G$106:$G$117,0)))*conv_2026*Y$7)</f>
        <v>405877.29697579547</v>
      </c>
      <c r="Z31" s="31">
        <f>IF($B31=0,0, (INDEX(Option2!Z$106:Z$117, MATCH($D31, Option2!$G$106:$G$117,0)))*conv_2026*Z$7)</f>
        <v>405877.29697579547</v>
      </c>
      <c r="AA31" s="31">
        <f>IF($B31=0,0, (INDEX(Option2!AA$106:AA$117, MATCH($D31, Option2!$G$106:$G$117,0)))*conv_2026*AA$7)</f>
        <v>405877.29697579547</v>
      </c>
      <c r="AB31" s="31">
        <f>IF($B31=0,0, (INDEX(Option2!AB$106:AB$117, MATCH($D31, Option2!$G$106:$G$117,0)))*conv_2026*AB$7)</f>
        <v>405877.29697579547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5243679.6070855083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245569.17425789245</v>
      </c>
      <c r="K32" s="31">
        <f>IF($B32=0,0, (INDEX(Option2!K$106:K$117, MATCH($D32, Option2!$G$106:$G$117,0)))*conv_2026*K$7)</f>
        <v>265603.80915031233</v>
      </c>
      <c r="L32" s="31">
        <f>IF($B32=0,0, (INDEX(Option2!L$106:L$117, MATCH($D32, Option2!$G$106:$G$117,0)))*conv_2026*L$7)</f>
        <v>285638.44404273218</v>
      </c>
      <c r="M32" s="31">
        <f>IF($B32=0,0, (INDEX(Option2!M$106:M$117, MATCH($D32, Option2!$G$106:$G$117,0)))*conv_2026*M$7)</f>
        <v>305673.07893515198</v>
      </c>
      <c r="N32" s="31">
        <f>IF($B32=0,0, (INDEX(Option2!N$106:N$117, MATCH($D32, Option2!$G$106:$G$117,0)))*conv_2026*N$7)</f>
        <v>325707.71382757189</v>
      </c>
      <c r="O32" s="31">
        <f>IF($B32=0,0, (INDEX(Option2!O$106:O$117, MATCH($D32, Option2!$G$106:$G$117,0)))*conv_2026*O$7)</f>
        <v>385811.61850483139</v>
      </c>
      <c r="P32" s="31">
        <f>IF($B32=0,0, (INDEX(Option2!P$106:P$117, MATCH($D32, Option2!$G$106:$G$117,0)))*conv_2026*P$7)</f>
        <v>445915.52318209095</v>
      </c>
      <c r="Q32" s="31">
        <f>IF($B32=0,0, (INDEX(Option2!Q$106:Q$117, MATCH($D32, Option2!$G$106:$G$117,0)))*conv_2026*Q$7)</f>
        <v>445915.52318209095</v>
      </c>
      <c r="R32" s="31">
        <f>IF($B32=0,0, (INDEX(Option2!R$106:R$117, MATCH($D32, Option2!$G$106:$G$117,0)))*conv_2026*R$7)</f>
        <v>445915.52318209095</v>
      </c>
      <c r="S32" s="31">
        <f>IF($B32=0,0, (INDEX(Option2!S$106:S$117, MATCH($D32, Option2!$G$106:$G$117,0)))*conv_2026*S$7)</f>
        <v>445915.52318209095</v>
      </c>
      <c r="T32" s="31">
        <f>IF($B32=0,0, (INDEX(Option2!T$106:T$117, MATCH($D32, Option2!$G$106:$G$117,0)))*conv_2026*T$7)</f>
        <v>445915.52318209095</v>
      </c>
      <c r="U32" s="31">
        <f>IF($B32=0,0, (INDEX(Option2!U$106:U$117, MATCH($D32, Option2!$G$106:$G$117,0)))*conv_2026*U$7)</f>
        <v>445915.52318209095</v>
      </c>
      <c r="V32" s="31">
        <f>IF($B32=0,0, (INDEX(Option2!V$106:V$117, MATCH($D32, Option2!$G$106:$G$117,0)))*conv_2026*V$7)</f>
        <v>445915.52318209095</v>
      </c>
      <c r="W32" s="31">
        <f>IF($B32=0,0, (INDEX(Option2!W$106:W$117, MATCH($D32, Option2!$G$106:$G$117,0)))*conv_2026*W$7)</f>
        <v>445915.52318209095</v>
      </c>
      <c r="X32" s="31">
        <f>IF($B32=0,0, (INDEX(Option2!X$106:X$117, MATCH($D32, Option2!$G$106:$G$117,0)))*conv_2026*X$7)</f>
        <v>445915.52318209095</v>
      </c>
      <c r="Y32" s="31">
        <f>IF($B32=0,0, (INDEX(Option2!Y$106:Y$117, MATCH($D32, Option2!$G$106:$G$117,0)))*conv_2026*Y$7)</f>
        <v>445915.52318209095</v>
      </c>
      <c r="Z32" s="31">
        <f>IF($B32=0,0, (INDEX(Option2!Z$106:Z$117, MATCH($D32, Option2!$G$106:$G$117,0)))*conv_2026*Z$7)</f>
        <v>445915.52318209095</v>
      </c>
      <c r="AA32" s="31">
        <f>IF($B32=0,0, (INDEX(Option2!AA$106:AA$117, MATCH($D32, Option2!$G$106:$G$117,0)))*conv_2026*AA$7)</f>
        <v>445915.52318209095</v>
      </c>
      <c r="AB32" s="31">
        <f>IF($B32=0,0, (INDEX(Option2!AB$106:AB$117, MATCH($D32, Option2!$G$106:$G$117,0)))*conv_2026*AB$7)</f>
        <v>445915.52318209095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4155644.6190397949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190929.26091492924</v>
      </c>
      <c r="K33" s="31">
        <f>IF($B33=0,0, (INDEX(Option2!K$106:K$117, MATCH($D33, Option2!$G$106:$G$117,0)))*conv_2026*K$7)</f>
        <v>207321.23491781819</v>
      </c>
      <c r="L33" s="31">
        <f>IF($B33=0,0, (INDEX(Option2!L$106:L$117, MATCH($D33, Option2!$G$106:$G$117,0)))*conv_2026*L$7)</f>
        <v>223713.20892070714</v>
      </c>
      <c r="M33" s="31">
        <f>IF($B33=0,0, (INDEX(Option2!M$106:M$117, MATCH($D33, Option2!$G$106:$G$117,0)))*conv_2026*M$7)</f>
        <v>240105.18292359612</v>
      </c>
      <c r="N33" s="31">
        <f>IF($B33=0,0, (INDEX(Option2!N$106:N$117, MATCH($D33, Option2!$G$106:$G$117,0)))*conv_2026*N$7)</f>
        <v>256497.15692648513</v>
      </c>
      <c r="O33" s="31">
        <f>IF($B33=0,0, (INDEX(Option2!O$106:O$117, MATCH($D33, Option2!$G$106:$G$117,0)))*conv_2026*O$7)</f>
        <v>305673.07893515198</v>
      </c>
      <c r="P33" s="31">
        <f>IF($B33=0,0, (INDEX(Option2!P$106:P$117, MATCH($D33, Option2!$G$106:$G$117,0)))*conv_2026*P$7)</f>
        <v>354849.00094381894</v>
      </c>
      <c r="Q33" s="31">
        <f>IF($B33=0,0, (INDEX(Option2!Q$106:Q$117, MATCH($D33, Option2!$G$106:$G$117,0)))*conv_2026*Q$7)</f>
        <v>354849.00094381894</v>
      </c>
      <c r="R33" s="31">
        <f>IF($B33=0,0, (INDEX(Option2!R$106:R$117, MATCH($D33, Option2!$G$106:$G$117,0)))*conv_2026*R$7)</f>
        <v>354849.00094381894</v>
      </c>
      <c r="S33" s="31">
        <f>IF($B33=0,0, (INDEX(Option2!S$106:S$117, MATCH($D33, Option2!$G$106:$G$117,0)))*conv_2026*S$7)</f>
        <v>354849.00094381894</v>
      </c>
      <c r="T33" s="31">
        <f>IF($B33=0,0, (INDEX(Option2!T$106:T$117, MATCH($D33, Option2!$G$106:$G$117,0)))*conv_2026*T$7)</f>
        <v>354849.00094381894</v>
      </c>
      <c r="U33" s="31">
        <f>IF($B33=0,0, (INDEX(Option2!U$106:U$117, MATCH($D33, Option2!$G$106:$G$117,0)))*conv_2026*U$7)</f>
        <v>354849.00094381894</v>
      </c>
      <c r="V33" s="31">
        <f>IF($B33=0,0, (INDEX(Option2!V$106:V$117, MATCH($D33, Option2!$G$106:$G$117,0)))*conv_2026*V$7)</f>
        <v>354849.00094381894</v>
      </c>
      <c r="W33" s="31">
        <f>IF($B33=0,0, (INDEX(Option2!W$106:W$117, MATCH($D33, Option2!$G$106:$G$117,0)))*conv_2026*W$7)</f>
        <v>354849.00094381894</v>
      </c>
      <c r="X33" s="31">
        <f>IF($B33=0,0, (INDEX(Option2!X$106:X$117, MATCH($D33, Option2!$G$106:$G$117,0)))*conv_2026*X$7)</f>
        <v>354849.00094381894</v>
      </c>
      <c r="Y33" s="31">
        <f>IF($B33=0,0, (INDEX(Option2!Y$106:Y$117, MATCH($D33, Option2!$G$106:$G$117,0)))*conv_2026*Y$7)</f>
        <v>354849.00094381894</v>
      </c>
      <c r="Z33" s="31">
        <f>IF($B33=0,0, (INDEX(Option2!Z$106:Z$117, MATCH($D33, Option2!$G$106:$G$117,0)))*conv_2026*Z$7)</f>
        <v>354849.00094381894</v>
      </c>
      <c r="AA33" s="31">
        <f>IF($B33=0,0, (INDEX(Option2!AA$106:AA$117, MATCH($D33, Option2!$G$106:$G$117,0)))*conv_2026*AA$7)</f>
        <v>354849.00094381894</v>
      </c>
      <c r="AB33" s="31">
        <f>IF($B33=0,0, (INDEX(Option2!AB$106:AB$117, MATCH($D33, Option2!$G$106:$G$117,0)))*conv_2026*AB$7)</f>
        <v>354849.00094381894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4081593.336323204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185434.22600208869</v>
      </c>
      <c r="K34" s="31">
        <f>IF($B34=0,0, (INDEX(Option2!K$106:K$117, MATCH($D34, Option2!$G$106:$G$117,0)))*conv_2026*K$7)</f>
        <v>201826.20000497767</v>
      </c>
      <c r="L34" s="31">
        <f>IF($B34=0,0, (INDEX(Option2!L$106:L$117, MATCH($D34, Option2!$G$106:$G$117,0)))*conv_2026*L$7)</f>
        <v>218218.17400786662</v>
      </c>
      <c r="M34" s="31">
        <f>IF($B34=0,0, (INDEX(Option2!M$106:M$117, MATCH($D34, Option2!$G$106:$G$117,0)))*conv_2026*M$7)</f>
        <v>234610.1480107556</v>
      </c>
      <c r="N34" s="31">
        <f>IF($B34=0,0, (INDEX(Option2!N$106:N$117, MATCH($D34, Option2!$G$106:$G$117,0)))*conv_2026*N$7)</f>
        <v>251002.12201364464</v>
      </c>
      <c r="O34" s="31">
        <f>IF($B34=0,0, (INDEX(Option2!O$106:O$117, MATCH($D34, Option2!$G$106:$G$117,0)))*conv_2026*O$7)</f>
        <v>300178.0440223114</v>
      </c>
      <c r="P34" s="31">
        <f>IF($B34=0,0, (INDEX(Option2!P$106:P$117, MATCH($D34, Option2!$G$106:$G$117,0)))*conv_2026*P$7)</f>
        <v>349353.96603097836</v>
      </c>
      <c r="Q34" s="31">
        <f>IF($B34=0,0, (INDEX(Option2!Q$106:Q$117, MATCH($D34, Option2!$G$106:$G$117,0)))*conv_2026*Q$7)</f>
        <v>349353.96603097836</v>
      </c>
      <c r="R34" s="31">
        <f>IF($B34=0,0, (INDEX(Option2!R$106:R$117, MATCH($D34, Option2!$G$106:$G$117,0)))*conv_2026*R$7)</f>
        <v>349353.96603097836</v>
      </c>
      <c r="S34" s="31">
        <f>IF($B34=0,0, (INDEX(Option2!S$106:S$117, MATCH($D34, Option2!$G$106:$G$117,0)))*conv_2026*S$7)</f>
        <v>349353.96603097836</v>
      </c>
      <c r="T34" s="31">
        <f>IF($B34=0,0, (INDEX(Option2!T$106:T$117, MATCH($D34, Option2!$G$106:$G$117,0)))*conv_2026*T$7)</f>
        <v>349353.96603097836</v>
      </c>
      <c r="U34" s="31">
        <f>IF($B34=0,0, (INDEX(Option2!U$106:U$117, MATCH($D34, Option2!$G$106:$G$117,0)))*conv_2026*U$7)</f>
        <v>349353.96603097836</v>
      </c>
      <c r="V34" s="31">
        <f>IF($B34=0,0, (INDEX(Option2!V$106:V$117, MATCH($D34, Option2!$G$106:$G$117,0)))*conv_2026*V$7)</f>
        <v>349353.96603097836</v>
      </c>
      <c r="W34" s="31">
        <f>IF($B34=0,0, (INDEX(Option2!W$106:W$117, MATCH($D34, Option2!$G$106:$G$117,0)))*conv_2026*W$7)</f>
        <v>349353.96603097836</v>
      </c>
      <c r="X34" s="31">
        <f>IF($B34=0,0, (INDEX(Option2!X$106:X$117, MATCH($D34, Option2!$G$106:$G$117,0)))*conv_2026*X$7)</f>
        <v>349353.96603097836</v>
      </c>
      <c r="Y34" s="31">
        <f>IF($B34=0,0, (INDEX(Option2!Y$106:Y$117, MATCH($D34, Option2!$G$106:$G$117,0)))*conv_2026*Y$7)</f>
        <v>349353.96603097836</v>
      </c>
      <c r="Z34" s="31">
        <f>IF($B34=0,0, (INDEX(Option2!Z$106:Z$117, MATCH($D34, Option2!$G$106:$G$117,0)))*conv_2026*Z$7)</f>
        <v>349353.96603097836</v>
      </c>
      <c r="AA34" s="31">
        <f>IF($B34=0,0, (INDEX(Option2!AA$106:AA$117, MATCH($D34, Option2!$G$106:$G$117,0)))*conv_2026*AA$7)</f>
        <v>349353.96603097836</v>
      </c>
      <c r="AB34" s="31">
        <f>IF($B34=0,0, (INDEX(Option2!AB$106:AB$117, MATCH($D34, Option2!$G$106:$G$117,0)))*conv_2026*AB$7)</f>
        <v>349353.96603097836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4699662.1130626509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218249.21758641084</v>
      </c>
      <c r="K35" s="31">
        <f>IF($B35=0,0, (INDEX(Option2!K$106:K$117, MATCH($D35, Option2!$G$106:$G$117,0)))*conv_2026*K$7)</f>
        <v>236462.52203406524</v>
      </c>
      <c r="L35" s="31">
        <f>IF($B35=0,0, (INDEX(Option2!L$106:L$117, MATCH($D35, Option2!$G$106:$G$117,0)))*conv_2026*L$7)</f>
        <v>254675.82648171965</v>
      </c>
      <c r="M35" s="31">
        <f>IF($B35=0,0, (INDEX(Option2!M$106:M$117, MATCH($D35, Option2!$G$106:$G$117,0)))*conv_2026*M$7)</f>
        <v>272889.13092937408</v>
      </c>
      <c r="N35" s="31">
        <f>IF($B35=0,0, (INDEX(Option2!N$106:N$117, MATCH($D35, Option2!$G$106:$G$117,0)))*conv_2026*N$7)</f>
        <v>291102.43537702854</v>
      </c>
      <c r="O35" s="31">
        <f>IF($B35=0,0, (INDEX(Option2!O$106:O$117, MATCH($D35, Option2!$G$106:$G$117,0)))*conv_2026*O$7)</f>
        <v>345742.34871999169</v>
      </c>
      <c r="P35" s="31">
        <f>IF($B35=0,0, (INDEX(Option2!P$106:P$117, MATCH($D35, Option2!$G$106:$G$117,0)))*conv_2026*P$7)</f>
        <v>400382.26206295495</v>
      </c>
      <c r="Q35" s="31">
        <f>IF($B35=0,0, (INDEX(Option2!Q$106:Q$117, MATCH($D35, Option2!$G$106:$G$117,0)))*conv_2026*Q$7)</f>
        <v>400382.26206295495</v>
      </c>
      <c r="R35" s="31">
        <f>IF($B35=0,0, (INDEX(Option2!R$106:R$117, MATCH($D35, Option2!$G$106:$G$117,0)))*conv_2026*R$7)</f>
        <v>400382.26206295495</v>
      </c>
      <c r="S35" s="31">
        <f>IF($B35=0,0, (INDEX(Option2!S$106:S$117, MATCH($D35, Option2!$G$106:$G$117,0)))*conv_2026*S$7)</f>
        <v>400382.26206295495</v>
      </c>
      <c r="T35" s="31">
        <f>IF($B35=0,0, (INDEX(Option2!T$106:T$117, MATCH($D35, Option2!$G$106:$G$117,0)))*conv_2026*T$7)</f>
        <v>400382.26206295495</v>
      </c>
      <c r="U35" s="31">
        <f>IF($B35=0,0, (INDEX(Option2!U$106:U$117, MATCH($D35, Option2!$G$106:$G$117,0)))*conv_2026*U$7)</f>
        <v>400382.26206295495</v>
      </c>
      <c r="V35" s="31">
        <f>IF($B35=0,0, (INDEX(Option2!V$106:V$117, MATCH($D35, Option2!$G$106:$G$117,0)))*conv_2026*V$7)</f>
        <v>400382.26206295495</v>
      </c>
      <c r="W35" s="31">
        <f>IF($B35=0,0, (INDEX(Option2!W$106:W$117, MATCH($D35, Option2!$G$106:$G$117,0)))*conv_2026*W$7)</f>
        <v>400382.26206295495</v>
      </c>
      <c r="X35" s="31">
        <f>IF($B35=0,0, (INDEX(Option2!X$106:X$117, MATCH($D35, Option2!$G$106:$G$117,0)))*conv_2026*X$7)</f>
        <v>400382.26206295495</v>
      </c>
      <c r="Y35" s="31">
        <f>IF($B35=0,0, (INDEX(Option2!Y$106:Y$117, MATCH($D35, Option2!$G$106:$G$117,0)))*conv_2026*Y$7)</f>
        <v>400382.26206295495</v>
      </c>
      <c r="Z35" s="31">
        <f>IF($B35=0,0, (INDEX(Option2!Z$106:Z$117, MATCH($D35, Option2!$G$106:$G$117,0)))*conv_2026*Z$7)</f>
        <v>400382.26206295495</v>
      </c>
      <c r="AA35" s="31">
        <f>IF($B35=0,0, (INDEX(Option2!AA$106:AA$117, MATCH($D35, Option2!$G$106:$G$117,0)))*conv_2026*AA$7)</f>
        <v>400382.26206295495</v>
      </c>
      <c r="AB35" s="31">
        <f>IF($B35=0,0, (INDEX(Option2!AB$106:AB$117, MATCH($D35, Option2!$G$106:$G$117,0)))*conv_2026*AB$7)</f>
        <v>400382.26206295495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4699662.1130626509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218249.21758641084</v>
      </c>
      <c r="K36" s="31">
        <f>IF($B36=0,0, (INDEX(Option2!K$106:K$117, MATCH($D36, Option2!$G$106:$G$117,0)))*conv_2026*K$7)</f>
        <v>236462.52203406524</v>
      </c>
      <c r="L36" s="31">
        <f>IF($B36=0,0, (INDEX(Option2!L$106:L$117, MATCH($D36, Option2!$G$106:$G$117,0)))*conv_2026*L$7)</f>
        <v>254675.82648171965</v>
      </c>
      <c r="M36" s="31">
        <f>IF($B36=0,0, (INDEX(Option2!M$106:M$117, MATCH($D36, Option2!$G$106:$G$117,0)))*conv_2026*M$7)</f>
        <v>272889.13092937408</v>
      </c>
      <c r="N36" s="31">
        <f>IF($B36=0,0, (INDEX(Option2!N$106:N$117, MATCH($D36, Option2!$G$106:$G$117,0)))*conv_2026*N$7)</f>
        <v>291102.43537702854</v>
      </c>
      <c r="O36" s="31">
        <f>IF($B36=0,0, (INDEX(Option2!O$106:O$117, MATCH($D36, Option2!$G$106:$G$117,0)))*conv_2026*O$7)</f>
        <v>345742.34871999169</v>
      </c>
      <c r="P36" s="31">
        <f>IF($B36=0,0, (INDEX(Option2!P$106:P$117, MATCH($D36, Option2!$G$106:$G$117,0)))*conv_2026*P$7)</f>
        <v>400382.26206295495</v>
      </c>
      <c r="Q36" s="31">
        <f>IF($B36=0,0, (INDEX(Option2!Q$106:Q$117, MATCH($D36, Option2!$G$106:$G$117,0)))*conv_2026*Q$7)</f>
        <v>400382.26206295495</v>
      </c>
      <c r="R36" s="31">
        <f>IF($B36=0,0, (INDEX(Option2!R$106:R$117, MATCH($D36, Option2!$G$106:$G$117,0)))*conv_2026*R$7)</f>
        <v>400382.26206295495</v>
      </c>
      <c r="S36" s="31">
        <f>IF($B36=0,0, (INDEX(Option2!S$106:S$117, MATCH($D36, Option2!$G$106:$G$117,0)))*conv_2026*S$7)</f>
        <v>400382.26206295495</v>
      </c>
      <c r="T36" s="31">
        <f>IF($B36=0,0, (INDEX(Option2!T$106:T$117, MATCH($D36, Option2!$G$106:$G$117,0)))*conv_2026*T$7)</f>
        <v>400382.26206295495</v>
      </c>
      <c r="U36" s="31">
        <f>IF($B36=0,0, (INDEX(Option2!U$106:U$117, MATCH($D36, Option2!$G$106:$G$117,0)))*conv_2026*U$7)</f>
        <v>400382.26206295495</v>
      </c>
      <c r="V36" s="31">
        <f>IF($B36=0,0, (INDEX(Option2!V$106:V$117, MATCH($D36, Option2!$G$106:$G$117,0)))*conv_2026*V$7)</f>
        <v>400382.26206295495</v>
      </c>
      <c r="W36" s="31">
        <f>IF($B36=0,0, (INDEX(Option2!W$106:W$117, MATCH($D36, Option2!$G$106:$G$117,0)))*conv_2026*W$7)</f>
        <v>400382.26206295495</v>
      </c>
      <c r="X36" s="31">
        <f>IF($B36=0,0, (INDEX(Option2!X$106:X$117, MATCH($D36, Option2!$G$106:$G$117,0)))*conv_2026*X$7)</f>
        <v>400382.26206295495</v>
      </c>
      <c r="Y36" s="31">
        <f>IF($B36=0,0, (INDEX(Option2!Y$106:Y$117, MATCH($D36, Option2!$G$106:$G$117,0)))*conv_2026*Y$7)</f>
        <v>400382.26206295495</v>
      </c>
      <c r="Z36" s="31">
        <f>IF($B36=0,0, (INDEX(Option2!Z$106:Z$117, MATCH($D36, Option2!$G$106:$G$117,0)))*conv_2026*Z$7)</f>
        <v>400382.26206295495</v>
      </c>
      <c r="AA36" s="31">
        <f>IF($B36=0,0, (INDEX(Option2!AA$106:AA$117, MATCH($D36, Option2!$G$106:$G$117,0)))*conv_2026*AA$7)</f>
        <v>400382.26206295495</v>
      </c>
      <c r="AB36" s="31">
        <f>IF($B36=0,0, (INDEX(Option2!AB$106:AB$117, MATCH($D36, Option2!$G$106:$G$117,0)))*conv_2026*AB$7)</f>
        <v>400382.26206295495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4699662.1130626509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218249.21758641084</v>
      </c>
      <c r="K37" s="31">
        <f>IF($B37=0,0, (INDEX(Option2!K$106:K$117, MATCH($D37, Option2!$G$106:$G$117,0)))*conv_2026*K$7)</f>
        <v>236462.52203406524</v>
      </c>
      <c r="L37" s="31">
        <f>IF($B37=0,0, (INDEX(Option2!L$106:L$117, MATCH($D37, Option2!$G$106:$G$117,0)))*conv_2026*L$7)</f>
        <v>254675.82648171965</v>
      </c>
      <c r="M37" s="31">
        <f>IF($B37=0,0, (INDEX(Option2!M$106:M$117, MATCH($D37, Option2!$G$106:$G$117,0)))*conv_2026*M$7)</f>
        <v>272889.13092937408</v>
      </c>
      <c r="N37" s="31">
        <f>IF($B37=0,0, (INDEX(Option2!N$106:N$117, MATCH($D37, Option2!$G$106:$G$117,0)))*conv_2026*N$7)</f>
        <v>291102.43537702854</v>
      </c>
      <c r="O37" s="31">
        <f>IF($B37=0,0, (INDEX(Option2!O$106:O$117, MATCH($D37, Option2!$G$106:$G$117,0)))*conv_2026*O$7)</f>
        <v>345742.34871999169</v>
      </c>
      <c r="P37" s="31">
        <f>IF($B37=0,0, (INDEX(Option2!P$106:P$117, MATCH($D37, Option2!$G$106:$G$117,0)))*conv_2026*P$7)</f>
        <v>400382.26206295495</v>
      </c>
      <c r="Q37" s="31">
        <f>IF($B37=0,0, (INDEX(Option2!Q$106:Q$117, MATCH($D37, Option2!$G$106:$G$117,0)))*conv_2026*Q$7)</f>
        <v>400382.26206295495</v>
      </c>
      <c r="R37" s="31">
        <f>IF($B37=0,0, (INDEX(Option2!R$106:R$117, MATCH($D37, Option2!$G$106:$G$117,0)))*conv_2026*R$7)</f>
        <v>400382.26206295495</v>
      </c>
      <c r="S37" s="31">
        <f>IF($B37=0,0, (INDEX(Option2!S$106:S$117, MATCH($D37, Option2!$G$106:$G$117,0)))*conv_2026*S$7)</f>
        <v>400382.26206295495</v>
      </c>
      <c r="T37" s="31">
        <f>IF($B37=0,0, (INDEX(Option2!T$106:T$117, MATCH($D37, Option2!$G$106:$G$117,0)))*conv_2026*T$7)</f>
        <v>400382.26206295495</v>
      </c>
      <c r="U37" s="31">
        <f>IF($B37=0,0, (INDEX(Option2!U$106:U$117, MATCH($D37, Option2!$G$106:$G$117,0)))*conv_2026*U$7)</f>
        <v>400382.26206295495</v>
      </c>
      <c r="V37" s="31">
        <f>IF($B37=0,0, (INDEX(Option2!V$106:V$117, MATCH($D37, Option2!$G$106:$G$117,0)))*conv_2026*V$7)</f>
        <v>400382.26206295495</v>
      </c>
      <c r="W37" s="31">
        <f>IF($B37=0,0, (INDEX(Option2!W$106:W$117, MATCH($D37, Option2!$G$106:$G$117,0)))*conv_2026*W$7)</f>
        <v>400382.26206295495</v>
      </c>
      <c r="X37" s="31">
        <f>IF($B37=0,0, (INDEX(Option2!X$106:X$117, MATCH($D37, Option2!$G$106:$G$117,0)))*conv_2026*X$7)</f>
        <v>400382.26206295495</v>
      </c>
      <c r="Y37" s="31">
        <f>IF($B37=0,0, (INDEX(Option2!Y$106:Y$117, MATCH($D37, Option2!$G$106:$G$117,0)))*conv_2026*Y$7)</f>
        <v>400382.26206295495</v>
      </c>
      <c r="Z37" s="31">
        <f>IF($B37=0,0, (INDEX(Option2!Z$106:Z$117, MATCH($D37, Option2!$G$106:$G$117,0)))*conv_2026*Z$7)</f>
        <v>400382.26206295495</v>
      </c>
      <c r="AA37" s="31">
        <f>IF($B37=0,0, (INDEX(Option2!AA$106:AA$117, MATCH($D37, Option2!$G$106:$G$117,0)))*conv_2026*AA$7)</f>
        <v>400382.26206295495</v>
      </c>
      <c r="AB37" s="31">
        <f>IF($B37=0,0, (INDEX(Option2!AB$106:AB$117, MATCH($D37, Option2!$G$106:$G$117,0)))*conv_2026*AB$7)</f>
        <v>400382.26206295495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235427.66706145971</v>
      </c>
      <c r="K40" s="31">
        <f>Consol!K50</f>
        <v>252306.94425046505</v>
      </c>
      <c r="L40" s="31">
        <f>Consol!L50</f>
        <v>269586.04777587194</v>
      </c>
      <c r="M40" s="31">
        <f>Consol!M50</f>
        <v>287177.80852575082</v>
      </c>
      <c r="N40" s="31">
        <f>Consol!N50</f>
        <v>303356.47268273</v>
      </c>
      <c r="O40" s="31">
        <f>Consol!O50</f>
        <v>354888.54282342078</v>
      </c>
      <c r="P40" s="31">
        <f>Consol!P50</f>
        <v>406456.86221806647</v>
      </c>
      <c r="Q40" s="31">
        <f>Consol!Q50</f>
        <v>403142.23162252997</v>
      </c>
      <c r="R40" s="31">
        <f>Consol!R50</f>
        <v>399301.12570227426</v>
      </c>
      <c r="S40" s="31">
        <f>Consol!S50</f>
        <v>392354.09366005298</v>
      </c>
      <c r="T40" s="31">
        <f>Consol!T50</f>
        <v>385919.97443533182</v>
      </c>
      <c r="U40" s="31">
        <f>Consol!U50</f>
        <v>377719.76467053842</v>
      </c>
      <c r="V40" s="31">
        <f>Consol!V50</f>
        <v>368278.58451155951</v>
      </c>
      <c r="W40" s="31">
        <f>Consol!W50</f>
        <v>358747.81268721557</v>
      </c>
      <c r="X40" s="31">
        <f>Consol!X50</f>
        <v>348169.07592593675</v>
      </c>
      <c r="Y40" s="31">
        <f>Consol!Y50</f>
        <v>334866.37651413149</v>
      </c>
      <c r="Z40" s="31">
        <f>Consol!Z50</f>
        <v>322153.90622696688</v>
      </c>
      <c r="AA40" s="31">
        <f>Consol!AA50</f>
        <v>301825.57388487156</v>
      </c>
      <c r="AB40" s="31">
        <f>Consol!AB50</f>
        <v>292684.73734230403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4486032.3933403632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235427.66706145974</v>
      </c>
      <c r="K42" s="31">
        <f>(INDEX(Option3!K$106:K$117, MATCH($D42, Option3!$G$106:$G$117,0)))*conv_2026*K$7</f>
        <v>252306.94425046505</v>
      </c>
      <c r="L42" s="31">
        <f>(INDEX(Option3!L$106:L$117, MATCH($D42, Option3!$G$106:$G$117,0)))*conv_2026*L$7</f>
        <v>269586.04777587194</v>
      </c>
      <c r="M42" s="31">
        <f>(INDEX(Option3!M$106:M$117, MATCH($D42, Option3!$G$106:$G$117,0)))*conv_2026*M$7</f>
        <v>287177.80852575076</v>
      </c>
      <c r="N42" s="31">
        <f>(INDEX(Option3!N$106:N$117, MATCH($D42, Option3!$G$106:$G$117,0)))*conv_2026*N$7</f>
        <v>303356.47268272995</v>
      </c>
      <c r="O42" s="31">
        <f>(INDEX(Option3!O$106:O$117, MATCH($D42, Option3!$G$106:$G$117,0)))*conv_2026*O$7</f>
        <v>354888.54282342072</v>
      </c>
      <c r="P42" s="31">
        <f>(INDEX(Option3!P$106:P$117, MATCH($D42, Option3!$G$106:$G$117,0)))*conv_2026*P$7</f>
        <v>406456.86221806641</v>
      </c>
      <c r="Q42" s="31">
        <f>(INDEX(Option3!Q$106:Q$117, MATCH($D42, Option3!$G$106:$G$117,0)))*conv_2026*Q$7</f>
        <v>403142.23162252997</v>
      </c>
      <c r="R42" s="31">
        <f>(INDEX(Option3!R$106:R$117, MATCH($D42, Option3!$G$106:$G$117,0)))*conv_2026*R$7</f>
        <v>399301.12570227421</v>
      </c>
      <c r="S42" s="31">
        <f>(INDEX(Option3!S$106:S$117, MATCH($D42, Option3!$G$106:$G$117,0)))*conv_2026*S$7</f>
        <v>392354.09366005292</v>
      </c>
      <c r="T42" s="31">
        <f>(INDEX(Option3!T$106:T$117, MATCH($D42, Option3!$G$106:$G$117,0)))*conv_2026*T$7</f>
        <v>385919.97443533177</v>
      </c>
      <c r="U42" s="31">
        <f>(INDEX(Option3!U$106:U$117, MATCH($D42, Option3!$G$106:$G$117,0)))*conv_2026*U$7</f>
        <v>377719.76467053837</v>
      </c>
      <c r="V42" s="31">
        <f>(INDEX(Option3!V$106:V$117, MATCH($D42, Option3!$G$106:$G$117,0)))*conv_2026*V$7</f>
        <v>368278.58451155946</v>
      </c>
      <c r="W42" s="31">
        <f>(INDEX(Option3!W$106:W$117, MATCH($D42, Option3!$G$106:$G$117,0)))*conv_2026*W$7</f>
        <v>358747.81268721551</v>
      </c>
      <c r="X42" s="31">
        <f>(INDEX(Option3!X$106:X$117, MATCH($D42, Option3!$G$106:$G$117,0)))*conv_2026*X$7</f>
        <v>348169.07592593669</v>
      </c>
      <c r="Y42" s="31">
        <f>(INDEX(Option3!Y$106:Y$117, MATCH($D42, Option3!$G$106:$G$117,0)))*conv_2026*Y$7</f>
        <v>334866.37651413144</v>
      </c>
      <c r="Z42" s="31">
        <f>(INDEX(Option3!Z$106:Z$117, MATCH($D42, Option3!$G$106:$G$117,0)))*conv_2026*Z$7</f>
        <v>322153.90622696682</v>
      </c>
      <c r="AA42" s="31">
        <f>(INDEX(Option3!AA$106:AA$117, MATCH($D42, Option3!$G$106:$G$117,0)))*conv_2026*AA$7</f>
        <v>301825.57388487156</v>
      </c>
      <c r="AB42" s="31">
        <f>(INDEX(Option3!AB$106:AB$117, MATCH($D42, Option3!$G$106:$G$117,0)))*conv_2026*AB$7</f>
        <v>292684.73734230397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4444850.6030287324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232371.73923368979</v>
      </c>
      <c r="K44" s="31">
        <f>(INDEX(Option3!K$106:K$117, MATCH($D44, Option3!$G$106:$G$117,0)))*conv_2026*K$7</f>
        <v>249251.0164226951</v>
      </c>
      <c r="L44" s="31">
        <f>(INDEX(Option3!L$106:L$117, MATCH($D44, Option3!$G$106:$G$117,0)))*conv_2026*L$7</f>
        <v>266530.11994810199</v>
      </c>
      <c r="M44" s="31">
        <f>(INDEX(Option3!M$106:M$117, MATCH($D44, Option3!$G$106:$G$117,0)))*conv_2026*M$7</f>
        <v>284121.88069798081</v>
      </c>
      <c r="N44" s="31">
        <f>(INDEX(Option3!N$106:N$117, MATCH($D44, Option3!$G$106:$G$117,0)))*conv_2026*N$7</f>
        <v>300300.54485496006</v>
      </c>
      <c r="O44" s="31">
        <f>(INDEX(Option3!O$106:O$117, MATCH($D44, Option3!$G$106:$G$117,0)))*conv_2026*O$7</f>
        <v>351832.61499565083</v>
      </c>
      <c r="P44" s="31">
        <f>(INDEX(Option3!P$106:P$117, MATCH($D44, Option3!$G$106:$G$117,0)))*conv_2026*P$7</f>
        <v>403400.93439029646</v>
      </c>
      <c r="Q44" s="31">
        <f>(INDEX(Option3!Q$106:Q$117, MATCH($D44, Option3!$G$106:$G$117,0)))*conv_2026*Q$7</f>
        <v>400086.30379476002</v>
      </c>
      <c r="R44" s="31">
        <f>(INDEX(Option3!R$106:R$117, MATCH($D44, Option3!$G$106:$G$117,0)))*conv_2026*R$7</f>
        <v>396245.19787450432</v>
      </c>
      <c r="S44" s="31">
        <f>(INDEX(Option3!S$106:S$117, MATCH($D44, Option3!$G$106:$G$117,0)))*conv_2026*S$7</f>
        <v>389298.16583228303</v>
      </c>
      <c r="T44" s="31">
        <f>(INDEX(Option3!T$106:T$117, MATCH($D44, Option3!$G$106:$G$117,0)))*conv_2026*T$7</f>
        <v>382864.04660756188</v>
      </c>
      <c r="U44" s="31">
        <f>(INDEX(Option3!U$106:U$117, MATCH($D44, Option3!$G$106:$G$117,0)))*conv_2026*U$7</f>
        <v>374663.83684276848</v>
      </c>
      <c r="V44" s="31">
        <f>(INDEX(Option3!V$106:V$117, MATCH($D44, Option3!$G$106:$G$117,0)))*conv_2026*V$7</f>
        <v>365222.65668378951</v>
      </c>
      <c r="W44" s="31">
        <f>(INDEX(Option3!W$106:W$117, MATCH($D44, Option3!$G$106:$G$117,0)))*conv_2026*W$7</f>
        <v>355691.88485944562</v>
      </c>
      <c r="X44" s="31">
        <f>(INDEX(Option3!X$106:X$117, MATCH($D44, Option3!$G$106:$G$117,0)))*conv_2026*X$7</f>
        <v>345113.14809816674</v>
      </c>
      <c r="Y44" s="31">
        <f>(INDEX(Option3!Y$106:Y$117, MATCH($D44, Option3!$G$106:$G$117,0)))*conv_2026*Y$7</f>
        <v>331810.44868636149</v>
      </c>
      <c r="Z44" s="31">
        <f>(INDEX(Option3!Z$106:Z$117, MATCH($D44, Option3!$G$106:$G$117,0)))*conv_2026*Z$7</f>
        <v>319097.97839919687</v>
      </c>
      <c r="AA44" s="31">
        <f>(INDEX(Option3!AA$106:AA$117, MATCH($D44, Option3!$G$106:$G$117,0)))*conv_2026*AA$7</f>
        <v>298769.64605710161</v>
      </c>
      <c r="AB44" s="31">
        <f>(INDEX(Option3!AB$106:AB$117, MATCH($D44, Option3!$G$106:$G$117,0)))*conv_2026*AB$7</f>
        <v>289628.80951453402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4527214.183651994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238483.59488922969</v>
      </c>
      <c r="K45" s="31">
        <f>(INDEX(Option3!K$106:K$117, MATCH($D45, Option3!$G$106:$G$117,0)))*conv_2026*K$7</f>
        <v>255362.872078235</v>
      </c>
      <c r="L45" s="31">
        <f>(INDEX(Option3!L$106:L$117, MATCH($D45, Option3!$G$106:$G$117,0)))*conv_2026*L$7</f>
        <v>272641.97560364188</v>
      </c>
      <c r="M45" s="31">
        <f>(INDEX(Option3!M$106:M$117, MATCH($D45, Option3!$G$106:$G$117,0)))*conv_2026*M$7</f>
        <v>290233.73635352071</v>
      </c>
      <c r="N45" s="31">
        <f>(INDEX(Option3!N$106:N$117, MATCH($D45, Option3!$G$106:$G$117,0)))*conv_2026*N$7</f>
        <v>306412.40051049989</v>
      </c>
      <c r="O45" s="31">
        <f>(INDEX(Option3!O$106:O$117, MATCH($D45, Option3!$G$106:$G$117,0)))*conv_2026*O$7</f>
        <v>357944.47065119067</v>
      </c>
      <c r="P45" s="31">
        <f>(INDEX(Option3!P$106:P$117, MATCH($D45, Option3!$G$106:$G$117,0)))*conv_2026*P$7</f>
        <v>409512.7900458363</v>
      </c>
      <c r="Q45" s="31">
        <f>(INDEX(Option3!Q$106:Q$117, MATCH($D45, Option3!$G$106:$G$117,0)))*conv_2026*Q$7</f>
        <v>406198.15945029986</v>
      </c>
      <c r="R45" s="31">
        <f>(INDEX(Option3!R$106:R$117, MATCH($D45, Option3!$G$106:$G$117,0)))*conv_2026*R$7</f>
        <v>402357.05353004416</v>
      </c>
      <c r="S45" s="31">
        <f>(INDEX(Option3!S$106:S$117, MATCH($D45, Option3!$G$106:$G$117,0)))*conv_2026*S$7</f>
        <v>395410.02148782287</v>
      </c>
      <c r="T45" s="31">
        <f>(INDEX(Option3!T$106:T$117, MATCH($D45, Option3!$G$106:$G$117,0)))*conv_2026*T$7</f>
        <v>388975.90226310171</v>
      </c>
      <c r="U45" s="31">
        <f>(INDEX(Option3!U$106:U$117, MATCH($D45, Option3!$G$106:$G$117,0)))*conv_2026*U$7</f>
        <v>380775.69249830826</v>
      </c>
      <c r="V45" s="31">
        <f>(INDEX(Option3!V$106:V$117, MATCH($D45, Option3!$G$106:$G$117,0)))*conv_2026*V$7</f>
        <v>371334.51233932935</v>
      </c>
      <c r="W45" s="31">
        <f>(INDEX(Option3!W$106:W$117, MATCH($D45, Option3!$G$106:$G$117,0)))*conv_2026*W$7</f>
        <v>361803.74051498546</v>
      </c>
      <c r="X45" s="31">
        <f>(INDEX(Option3!X$106:X$117, MATCH($D45, Option3!$G$106:$G$117,0)))*conv_2026*X$7</f>
        <v>351225.00375370658</v>
      </c>
      <c r="Y45" s="31">
        <f>(INDEX(Option3!Y$106:Y$117, MATCH($D45, Option3!$G$106:$G$117,0)))*conv_2026*Y$7</f>
        <v>337922.30434190133</v>
      </c>
      <c r="Z45" s="31">
        <f>(INDEX(Option3!Z$106:Z$117, MATCH($D45, Option3!$G$106:$G$117,0)))*conv_2026*Z$7</f>
        <v>325209.83405473671</v>
      </c>
      <c r="AA45" s="31">
        <f>(INDEX(Option3!AA$106:AA$117, MATCH($D45, Option3!$G$106:$G$117,0)))*conv_2026*AA$7</f>
        <v>304881.50171264145</v>
      </c>
      <c r="AB45" s="31">
        <f>(INDEX(Option3!AB$106:AB$117, MATCH($D45, Option3!$G$106:$G$117,0)))*conv_2026*AB$7</f>
        <v>295740.66517007386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4975817.4229860306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262026.36159537567</v>
      </c>
      <c r="K46" s="31">
        <f>(INDEX(Option3!K$106:K$117, MATCH($D46, Option3!$G$106:$G$117,0)))*conv_2026*K$7</f>
        <v>280593.56650328153</v>
      </c>
      <c r="L46" s="31">
        <f>(INDEX(Option3!L$106:L$117, MATCH($D46, Option3!$G$106:$G$117,0)))*conv_2026*L$7</f>
        <v>299600.58038122905</v>
      </c>
      <c r="M46" s="31">
        <f>(INDEX(Option3!M$106:M$117, MATCH($D46, Option3!$G$106:$G$117,0)))*conv_2026*M$7</f>
        <v>318951.51720609574</v>
      </c>
      <c r="N46" s="31">
        <f>(INDEX(Option3!N$106:N$117, MATCH($D46, Option3!$G$106:$G$117,0)))*conv_2026*N$7</f>
        <v>336748.04777877289</v>
      </c>
      <c r="O46" s="31">
        <f>(INDEX(Option3!O$106:O$117, MATCH($D46, Option3!$G$106:$G$117,0)))*conv_2026*O$7</f>
        <v>393433.32493353274</v>
      </c>
      <c r="P46" s="31">
        <f>(INDEX(Option3!P$106:P$117, MATCH($D46, Option3!$G$106:$G$117,0)))*conv_2026*P$7</f>
        <v>450158.47626764292</v>
      </c>
      <c r="Q46" s="31">
        <f>(INDEX(Option3!Q$106:Q$117, MATCH($D46, Option3!$G$106:$G$117,0)))*conv_2026*Q$7</f>
        <v>446512.3826125529</v>
      </c>
      <c r="R46" s="31">
        <f>(INDEX(Option3!R$106:R$117, MATCH($D46, Option3!$G$106:$G$117,0)))*conv_2026*R$7</f>
        <v>442287.16610027163</v>
      </c>
      <c r="S46" s="31">
        <f>(INDEX(Option3!S$106:S$117, MATCH($D46, Option3!$G$106:$G$117,0)))*conv_2026*S$7</f>
        <v>434645.43085382815</v>
      </c>
      <c r="T46" s="31">
        <f>(INDEX(Option3!T$106:T$117, MATCH($D46, Option3!$G$106:$G$117,0)))*conv_2026*T$7</f>
        <v>427567.89970663487</v>
      </c>
      <c r="U46" s="31">
        <f>(INDEX(Option3!U$106:U$117, MATCH($D46, Option3!$G$106:$G$117,0)))*conv_2026*U$7</f>
        <v>418547.66896536213</v>
      </c>
      <c r="V46" s="31">
        <f>(INDEX(Option3!V$106:V$117, MATCH($D46, Option3!$G$106:$G$117,0)))*conv_2026*V$7</f>
        <v>408162.37079048529</v>
      </c>
      <c r="W46" s="31">
        <f>(INDEX(Option3!W$106:W$117, MATCH($D46, Option3!$G$106:$G$117,0)))*conv_2026*W$7</f>
        <v>397678.52178370702</v>
      </c>
      <c r="X46" s="31">
        <f>(INDEX(Option3!X$106:X$117, MATCH($D46, Option3!$G$106:$G$117,0)))*conv_2026*X$7</f>
        <v>386041.91134630027</v>
      </c>
      <c r="Y46" s="31">
        <f>(INDEX(Option3!Y$106:Y$117, MATCH($D46, Option3!$G$106:$G$117,0)))*conv_2026*Y$7</f>
        <v>371408.94199331448</v>
      </c>
      <c r="Z46" s="31">
        <f>(INDEX(Option3!Z$106:Z$117, MATCH($D46, Option3!$G$106:$G$117,0)))*conv_2026*Z$7</f>
        <v>357425.22467743343</v>
      </c>
      <c r="AA46" s="31">
        <f>(INDEX(Option3!AA$106:AA$117, MATCH($D46, Option3!$G$106:$G$117,0)))*conv_2026*AA$7</f>
        <v>335064.0591011286</v>
      </c>
      <c r="AB46" s="31">
        <f>(INDEX(Option3!AB$106:AB$117, MATCH($D46, Option3!$G$106:$G$117,0)))*conv_2026*AB$7</f>
        <v>325009.13890430424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3996247.3636946948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208828.97252754384</v>
      </c>
      <c r="K47" s="31">
        <f>(INDEX(Option3!K$106:K$117, MATCH($D47, Option3!$G$106:$G$117,0)))*conv_2026*K$7</f>
        <v>224020.32199764863</v>
      </c>
      <c r="L47" s="31">
        <f>(INDEX(Option3!L$106:L$117, MATCH($D47, Option3!$G$106:$G$117,0)))*conv_2026*L$7</f>
        <v>239571.51517051482</v>
      </c>
      <c r="M47" s="31">
        <f>(INDEX(Option3!M$106:M$117, MATCH($D47, Option3!$G$106:$G$117,0)))*conv_2026*M$7</f>
        <v>255404.09984540576</v>
      </c>
      <c r="N47" s="31">
        <f>(INDEX(Option3!N$106:N$117, MATCH($D47, Option3!$G$106:$G$117,0)))*conv_2026*N$7</f>
        <v>269964.897586687</v>
      </c>
      <c r="O47" s="31">
        <f>(INDEX(Option3!O$106:O$117, MATCH($D47, Option3!$G$106:$G$117,0)))*conv_2026*O$7</f>
        <v>316343.76071330876</v>
      </c>
      <c r="P47" s="31">
        <f>(INDEX(Option3!P$106:P$117, MATCH($D47, Option3!$G$106:$G$117,0)))*conv_2026*P$7</f>
        <v>362755.24816848984</v>
      </c>
      <c r="Q47" s="31">
        <f>(INDEX(Option3!Q$106:Q$117, MATCH($D47, Option3!$G$106:$G$117,0)))*conv_2026*Q$7</f>
        <v>359772.08063250699</v>
      </c>
      <c r="R47" s="31">
        <f>(INDEX(Option3!R$106:R$117, MATCH($D47, Option3!$G$106:$G$117,0)))*conv_2026*R$7</f>
        <v>356315.08530427684</v>
      </c>
      <c r="S47" s="31">
        <f>(INDEX(Option3!S$106:S$117, MATCH($D47, Option3!$G$106:$G$117,0)))*conv_2026*S$7</f>
        <v>350062.75646627776</v>
      </c>
      <c r="T47" s="31">
        <f>(INDEX(Option3!T$106:T$117, MATCH($D47, Option3!$G$106:$G$117,0)))*conv_2026*T$7</f>
        <v>344272.04916402866</v>
      </c>
      <c r="U47" s="31">
        <f>(INDEX(Option3!U$106:U$117, MATCH($D47, Option3!$G$106:$G$117,0)))*conv_2026*U$7</f>
        <v>336891.8603757146</v>
      </c>
      <c r="V47" s="31">
        <f>(INDEX(Option3!V$106:V$117, MATCH($D47, Option3!$G$106:$G$117,0)))*conv_2026*V$7</f>
        <v>328394.79823263356</v>
      </c>
      <c r="W47" s="31">
        <f>(INDEX(Option3!W$106:W$117, MATCH($D47, Option3!$G$106:$G$117,0)))*conv_2026*W$7</f>
        <v>319817.103590724</v>
      </c>
      <c r="X47" s="31">
        <f>(INDEX(Option3!X$106:X$117, MATCH($D47, Option3!$G$106:$G$117,0)))*conv_2026*X$7</f>
        <v>310296.24050557305</v>
      </c>
      <c r="Y47" s="31">
        <f>(INDEX(Option3!Y$106:Y$117, MATCH($D47, Option3!$G$106:$G$117,0)))*conv_2026*Y$7</f>
        <v>298323.81103494839</v>
      </c>
      <c r="Z47" s="31">
        <f>(INDEX(Option3!Z$106:Z$117, MATCH($D47, Option3!$G$106:$G$117,0)))*conv_2026*Z$7</f>
        <v>286882.58777650021</v>
      </c>
      <c r="AA47" s="31">
        <f>(INDEX(Option3!AA$106:AA$117, MATCH($D47, Option3!$G$106:$G$117,0)))*conv_2026*AA$7</f>
        <v>268587.08866861445</v>
      </c>
      <c r="AB47" s="31">
        <f>(INDEX(Option3!AB$106:AB$117, MATCH($D47, Option3!$G$106:$G$117,0)))*conv_2026*AB$7</f>
        <v>260360.33578030363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3955065.5733830654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205773.04469977392</v>
      </c>
      <c r="K48" s="31">
        <f>(INDEX(Option3!K$106:K$117, MATCH($D48, Option3!$G$106:$G$117,0)))*conv_2026*K$7</f>
        <v>220964.39416987871</v>
      </c>
      <c r="L48" s="31">
        <f>(INDEX(Option3!L$106:L$117, MATCH($D48, Option3!$G$106:$G$117,0)))*conv_2026*L$7</f>
        <v>236515.5873427449</v>
      </c>
      <c r="M48" s="31">
        <f>(INDEX(Option3!M$106:M$117, MATCH($D48, Option3!$G$106:$G$117,0)))*conv_2026*M$7</f>
        <v>252348.17201763581</v>
      </c>
      <c r="N48" s="31">
        <f>(INDEX(Option3!N$106:N$117, MATCH($D48, Option3!$G$106:$G$117,0)))*conv_2026*N$7</f>
        <v>266908.96975891705</v>
      </c>
      <c r="O48" s="31">
        <f>(INDEX(Option3!O$106:O$117, MATCH($D48, Option3!$G$106:$G$117,0)))*conv_2026*O$7</f>
        <v>313287.83288553881</v>
      </c>
      <c r="P48" s="31">
        <f>(INDEX(Option3!P$106:P$117, MATCH($D48, Option3!$G$106:$G$117,0)))*conv_2026*P$7</f>
        <v>359699.32034071983</v>
      </c>
      <c r="Q48" s="31">
        <f>(INDEX(Option3!Q$106:Q$117, MATCH($D48, Option3!$G$106:$G$117,0)))*conv_2026*Q$7</f>
        <v>356716.1528047371</v>
      </c>
      <c r="R48" s="31">
        <f>(INDEX(Option3!R$106:R$117, MATCH($D48, Option3!$G$106:$G$117,0)))*conv_2026*R$7</f>
        <v>353259.15747650695</v>
      </c>
      <c r="S48" s="31">
        <f>(INDEX(Option3!S$106:S$117, MATCH($D48, Option3!$G$106:$G$117,0)))*conv_2026*S$7</f>
        <v>347006.82863850775</v>
      </c>
      <c r="T48" s="31">
        <f>(INDEX(Option3!T$106:T$117, MATCH($D48, Option3!$G$106:$G$117,0)))*conv_2026*T$7</f>
        <v>341216.12133625877</v>
      </c>
      <c r="U48" s="31">
        <f>(INDEX(Option3!U$106:U$117, MATCH($D48, Option3!$G$106:$G$117,0)))*conv_2026*U$7</f>
        <v>333835.93254794466</v>
      </c>
      <c r="V48" s="31">
        <f>(INDEX(Option3!V$106:V$117, MATCH($D48, Option3!$G$106:$G$117,0)))*conv_2026*V$7</f>
        <v>325338.87040486361</v>
      </c>
      <c r="W48" s="31">
        <f>(INDEX(Option3!W$106:W$117, MATCH($D48, Option3!$G$106:$G$117,0)))*conv_2026*W$7</f>
        <v>316761.17576295411</v>
      </c>
      <c r="X48" s="31">
        <f>(INDEX(Option3!X$106:X$117, MATCH($D48, Option3!$G$106:$G$117,0)))*conv_2026*X$7</f>
        <v>307240.31267780316</v>
      </c>
      <c r="Y48" s="31">
        <f>(INDEX(Option3!Y$106:Y$117, MATCH($D48, Option3!$G$106:$G$117,0)))*conv_2026*Y$7</f>
        <v>295267.88320717838</v>
      </c>
      <c r="Z48" s="31">
        <f>(INDEX(Option3!Z$106:Z$117, MATCH($D48, Option3!$G$106:$G$117,0)))*conv_2026*Z$7</f>
        <v>283826.65994873026</v>
      </c>
      <c r="AA48" s="31">
        <f>(INDEX(Option3!AA$106:AA$117, MATCH($D48, Option3!$G$106:$G$117,0)))*conv_2026*AA$7</f>
        <v>265531.1608408445</v>
      </c>
      <c r="AB48" s="31">
        <f>(INDEX(Option3!AB$106:AB$117, MATCH($D48, Option3!$G$106:$G$117,0)))*conv_2026*AB$7</f>
        <v>257304.40795253366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4486032.3933403632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235427.66706145974</v>
      </c>
      <c r="K49" s="31">
        <f>(INDEX(Option3!K$106:K$117, MATCH($D49, Option3!$G$106:$G$117,0)))*conv_2026*K$7</f>
        <v>252306.94425046505</v>
      </c>
      <c r="L49" s="31">
        <f>(INDEX(Option3!L$106:L$117, MATCH($D49, Option3!$G$106:$G$117,0)))*conv_2026*L$7</f>
        <v>269586.04777587194</v>
      </c>
      <c r="M49" s="31">
        <f>(INDEX(Option3!M$106:M$117, MATCH($D49, Option3!$G$106:$G$117,0)))*conv_2026*M$7</f>
        <v>287177.80852575076</v>
      </c>
      <c r="N49" s="31">
        <f>(INDEX(Option3!N$106:N$117, MATCH($D49, Option3!$G$106:$G$117,0)))*conv_2026*N$7</f>
        <v>303356.47268272995</v>
      </c>
      <c r="O49" s="31">
        <f>(INDEX(Option3!O$106:O$117, MATCH($D49, Option3!$G$106:$G$117,0)))*conv_2026*O$7</f>
        <v>354888.54282342072</v>
      </c>
      <c r="P49" s="31">
        <f>(INDEX(Option3!P$106:P$117, MATCH($D49, Option3!$G$106:$G$117,0)))*conv_2026*P$7</f>
        <v>406456.86221806641</v>
      </c>
      <c r="Q49" s="31">
        <f>(INDEX(Option3!Q$106:Q$117, MATCH($D49, Option3!$G$106:$G$117,0)))*conv_2026*Q$7</f>
        <v>403142.23162252997</v>
      </c>
      <c r="R49" s="31">
        <f>(INDEX(Option3!R$106:R$117, MATCH($D49, Option3!$G$106:$G$117,0)))*conv_2026*R$7</f>
        <v>399301.12570227421</v>
      </c>
      <c r="S49" s="31">
        <f>(INDEX(Option3!S$106:S$117, MATCH($D49, Option3!$G$106:$G$117,0)))*conv_2026*S$7</f>
        <v>392354.09366005292</v>
      </c>
      <c r="T49" s="31">
        <f>(INDEX(Option3!T$106:T$117, MATCH($D49, Option3!$G$106:$G$117,0)))*conv_2026*T$7</f>
        <v>385919.97443533177</v>
      </c>
      <c r="U49" s="31">
        <f>(INDEX(Option3!U$106:U$117, MATCH($D49, Option3!$G$106:$G$117,0)))*conv_2026*U$7</f>
        <v>377719.76467053837</v>
      </c>
      <c r="V49" s="31">
        <f>(INDEX(Option3!V$106:V$117, MATCH($D49, Option3!$G$106:$G$117,0)))*conv_2026*V$7</f>
        <v>368278.58451155946</v>
      </c>
      <c r="W49" s="31">
        <f>(INDEX(Option3!W$106:W$117, MATCH($D49, Option3!$G$106:$G$117,0)))*conv_2026*W$7</f>
        <v>358747.81268721551</v>
      </c>
      <c r="X49" s="31">
        <f>(INDEX(Option3!X$106:X$117, MATCH($D49, Option3!$G$106:$G$117,0)))*conv_2026*X$7</f>
        <v>348169.07592593669</v>
      </c>
      <c r="Y49" s="31">
        <f>(INDEX(Option3!Y$106:Y$117, MATCH($D49, Option3!$G$106:$G$117,0)))*conv_2026*Y$7</f>
        <v>334866.37651413144</v>
      </c>
      <c r="Z49" s="31">
        <f>(INDEX(Option3!Z$106:Z$117, MATCH($D49, Option3!$G$106:$G$117,0)))*conv_2026*Z$7</f>
        <v>322153.90622696682</v>
      </c>
      <c r="AA49" s="31">
        <f>(INDEX(Option3!AA$106:AA$117, MATCH($D49, Option3!$G$106:$G$117,0)))*conv_2026*AA$7</f>
        <v>301825.57388487156</v>
      </c>
      <c r="AB49" s="31">
        <f>(INDEX(Option3!AB$106:AB$117, MATCH($D49, Option3!$G$106:$G$117,0)))*conv_2026*AB$7</f>
        <v>292684.73734230397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4486032.3933403632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235427.66706145974</v>
      </c>
      <c r="K50" s="31">
        <f>(INDEX(Option3!K$106:K$117, MATCH($D50, Option3!$G$106:$G$117,0)))*conv_2026*K$7</f>
        <v>252306.94425046505</v>
      </c>
      <c r="L50" s="31">
        <f>(INDEX(Option3!L$106:L$117, MATCH($D50, Option3!$G$106:$G$117,0)))*conv_2026*L$7</f>
        <v>269586.04777587194</v>
      </c>
      <c r="M50" s="31">
        <f>(INDEX(Option3!M$106:M$117, MATCH($D50, Option3!$G$106:$G$117,0)))*conv_2026*M$7</f>
        <v>287177.80852575076</v>
      </c>
      <c r="N50" s="31">
        <f>(INDEX(Option3!N$106:N$117, MATCH($D50, Option3!$G$106:$G$117,0)))*conv_2026*N$7</f>
        <v>303356.47268272995</v>
      </c>
      <c r="O50" s="31">
        <f>(INDEX(Option3!O$106:O$117, MATCH($D50, Option3!$G$106:$G$117,0)))*conv_2026*O$7</f>
        <v>354888.54282342072</v>
      </c>
      <c r="P50" s="31">
        <f>(INDEX(Option3!P$106:P$117, MATCH($D50, Option3!$G$106:$G$117,0)))*conv_2026*P$7</f>
        <v>406456.86221806641</v>
      </c>
      <c r="Q50" s="31">
        <f>(INDEX(Option3!Q$106:Q$117, MATCH($D50, Option3!$G$106:$G$117,0)))*conv_2026*Q$7</f>
        <v>403142.23162252997</v>
      </c>
      <c r="R50" s="31">
        <f>(INDEX(Option3!R$106:R$117, MATCH($D50, Option3!$G$106:$G$117,0)))*conv_2026*R$7</f>
        <v>399301.12570227421</v>
      </c>
      <c r="S50" s="31">
        <f>(INDEX(Option3!S$106:S$117, MATCH($D50, Option3!$G$106:$G$117,0)))*conv_2026*S$7</f>
        <v>392354.09366005292</v>
      </c>
      <c r="T50" s="31">
        <f>(INDEX(Option3!T$106:T$117, MATCH($D50, Option3!$G$106:$G$117,0)))*conv_2026*T$7</f>
        <v>385919.97443533177</v>
      </c>
      <c r="U50" s="31">
        <f>(INDEX(Option3!U$106:U$117, MATCH($D50, Option3!$G$106:$G$117,0)))*conv_2026*U$7</f>
        <v>377719.76467053837</v>
      </c>
      <c r="V50" s="31">
        <f>(INDEX(Option3!V$106:V$117, MATCH($D50, Option3!$G$106:$G$117,0)))*conv_2026*V$7</f>
        <v>368278.58451155946</v>
      </c>
      <c r="W50" s="31">
        <f>(INDEX(Option3!W$106:W$117, MATCH($D50, Option3!$G$106:$G$117,0)))*conv_2026*W$7</f>
        <v>358747.81268721551</v>
      </c>
      <c r="X50" s="31">
        <f>(INDEX(Option3!X$106:X$117, MATCH($D50, Option3!$G$106:$G$117,0)))*conv_2026*X$7</f>
        <v>348169.07592593669</v>
      </c>
      <c r="Y50" s="31">
        <f>(INDEX(Option3!Y$106:Y$117, MATCH($D50, Option3!$G$106:$G$117,0)))*conv_2026*Y$7</f>
        <v>334866.37651413144</v>
      </c>
      <c r="Z50" s="31">
        <f>(INDEX(Option3!Z$106:Z$117, MATCH($D50, Option3!$G$106:$G$117,0)))*conv_2026*Z$7</f>
        <v>322153.90622696682</v>
      </c>
      <c r="AA50" s="31">
        <f>(INDEX(Option3!AA$106:AA$117, MATCH($D50, Option3!$G$106:$G$117,0)))*conv_2026*AA$7</f>
        <v>301825.57388487156</v>
      </c>
      <c r="AB50" s="31">
        <f>(INDEX(Option3!AB$106:AB$117, MATCH($D50, Option3!$G$106:$G$117,0)))*conv_2026*AB$7</f>
        <v>292684.73734230397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4486032.3933403632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235427.66706145974</v>
      </c>
      <c r="K51" s="31">
        <f>(INDEX(Option3!K$106:K$117, MATCH($D51, Option3!$G$106:$G$117,0)))*conv_2026*K$7</f>
        <v>252306.94425046505</v>
      </c>
      <c r="L51" s="31">
        <f>(INDEX(Option3!L$106:L$117, MATCH($D51, Option3!$G$106:$G$117,0)))*conv_2026*L$7</f>
        <v>269586.04777587194</v>
      </c>
      <c r="M51" s="31">
        <f>(INDEX(Option3!M$106:M$117, MATCH($D51, Option3!$G$106:$G$117,0)))*conv_2026*M$7</f>
        <v>287177.80852575076</v>
      </c>
      <c r="N51" s="31">
        <f>(INDEX(Option3!N$106:N$117, MATCH($D51, Option3!$G$106:$G$117,0)))*conv_2026*N$7</f>
        <v>303356.47268272995</v>
      </c>
      <c r="O51" s="31">
        <f>(INDEX(Option3!O$106:O$117, MATCH($D51, Option3!$G$106:$G$117,0)))*conv_2026*O$7</f>
        <v>354888.54282342072</v>
      </c>
      <c r="P51" s="31">
        <f>(INDEX(Option3!P$106:P$117, MATCH($D51, Option3!$G$106:$G$117,0)))*conv_2026*P$7</f>
        <v>406456.86221806641</v>
      </c>
      <c r="Q51" s="31">
        <f>(INDEX(Option3!Q$106:Q$117, MATCH($D51, Option3!$G$106:$G$117,0)))*conv_2026*Q$7</f>
        <v>403142.23162252997</v>
      </c>
      <c r="R51" s="31">
        <f>(INDEX(Option3!R$106:R$117, MATCH($D51, Option3!$G$106:$G$117,0)))*conv_2026*R$7</f>
        <v>399301.12570227421</v>
      </c>
      <c r="S51" s="31">
        <f>(INDEX(Option3!S$106:S$117, MATCH($D51, Option3!$G$106:$G$117,0)))*conv_2026*S$7</f>
        <v>392354.09366005292</v>
      </c>
      <c r="T51" s="31">
        <f>(INDEX(Option3!T$106:T$117, MATCH($D51, Option3!$G$106:$G$117,0)))*conv_2026*T$7</f>
        <v>385919.97443533177</v>
      </c>
      <c r="U51" s="31">
        <f>(INDEX(Option3!U$106:U$117, MATCH($D51, Option3!$G$106:$G$117,0)))*conv_2026*U$7</f>
        <v>377719.76467053837</v>
      </c>
      <c r="V51" s="31">
        <f>(INDEX(Option3!V$106:V$117, MATCH($D51, Option3!$G$106:$G$117,0)))*conv_2026*V$7</f>
        <v>368278.58451155946</v>
      </c>
      <c r="W51" s="31">
        <f>(INDEX(Option3!W$106:W$117, MATCH($D51, Option3!$G$106:$G$117,0)))*conv_2026*W$7</f>
        <v>358747.81268721551</v>
      </c>
      <c r="X51" s="31">
        <f>(INDEX(Option3!X$106:X$117, MATCH($D51, Option3!$G$106:$G$117,0)))*conv_2026*X$7</f>
        <v>348169.07592593669</v>
      </c>
      <c r="Y51" s="31">
        <f>(INDEX(Option3!Y$106:Y$117, MATCH($D51, Option3!$G$106:$G$117,0)))*conv_2026*Y$7</f>
        <v>334866.37651413144</v>
      </c>
      <c r="Z51" s="31">
        <f>(INDEX(Option3!Z$106:Z$117, MATCH($D51, Option3!$G$106:$G$117,0)))*conv_2026*Z$7</f>
        <v>322153.90622696682</v>
      </c>
      <c r="AA51" s="31">
        <f>(INDEX(Option3!AA$106:AA$117, MATCH($D51, Option3!$G$106:$G$117,0)))*conv_2026*AA$7</f>
        <v>301825.57388487156</v>
      </c>
      <c r="AB51" s="31">
        <f>(INDEX(Option3!AB$106:AB$117, MATCH($D51, Option3!$G$106:$G$117,0)))*conv_2026*AB$7</f>
        <v>292684.73734230397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4.6996621130626508</v>
      </c>
      <c r="E90" s="105">
        <f t="shared" si="10"/>
        <v>4.4860323933403627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4.6996621130626508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4.6256108303460604</v>
      </c>
      <c r="E91" s="105">
        <f t="shared" si="10"/>
        <v>4.4448506030287325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4.6256108303460604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4.773713395779243</v>
      </c>
      <c r="E92" s="105">
        <f t="shared" si="10"/>
        <v>4.5272141836519939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4.773713395779243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5.2436796070855083</v>
      </c>
      <c r="E93" s="105">
        <f t="shared" si="10"/>
        <v>4.9758174229860304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5.2436796070855083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4.1556446190397951</v>
      </c>
      <c r="E94" s="105">
        <f t="shared" si="10"/>
        <v>3.9962473636946947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4.1556446190397951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4.0815933363232038</v>
      </c>
      <c r="E95" s="105">
        <f t="shared" si="10"/>
        <v>3.9550655733830653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4.0815933363232038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B41" sqref="B41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New DVY 22kV feeder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New DVY 22kV feeder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227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2025-01-29T13:30:14Z</dcterms:modified>
</cp:coreProperties>
</file>